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cott\Desktop\BootCamp\Week 1 Excel\"/>
    </mc:Choice>
  </mc:AlternateContent>
  <xr:revisionPtr revIDLastSave="0" documentId="13_ncr:1_{58E71794-2710-40F2-BE22-DC514C1C409D}" xr6:coauthVersionLast="43" xr6:coauthVersionMax="43" xr10:uidLastSave="{00000000-0000-0000-0000-000000000000}"/>
  <bookViews>
    <workbookView xWindow="-120" yWindow="-120" windowWidth="20730" windowHeight="11760" tabRatio="708" firstSheet="4" activeTab="4" xr2:uid="{00000000-000D-0000-FFFF-FFFF00000000}"/>
  </bookViews>
  <sheets>
    <sheet name="Data" sheetId="1" r:id="rId1"/>
    <sheet name="Parent Category Graph" sheetId="6" r:id="rId2"/>
    <sheet name="Sub Category Graph" sheetId="5" r:id="rId3"/>
    <sheet name="Launch Date Graph" sheetId="8" r:id="rId4"/>
    <sheet name="Goal Outcomes" sheetId="9" r:id="rId5"/>
    <sheet name="Goal Stats" sheetId="10" r:id="rId6"/>
    <sheet name="Just Theater Data" sheetId="11" r:id="rId7"/>
    <sheet name="Theater REG NO DUMMY" sheetId="18" r:id="rId8"/>
    <sheet name="Theater REG WITH DUMMY" sheetId="20" r:id="rId9"/>
    <sheet name="Theater REG NO GOAL" sheetId="21" r:id="rId10"/>
  </sheets>
  <definedNames>
    <definedName name="cat">Data!$R:$R</definedName>
    <definedName name="goal">Data!$D:$D</definedName>
    <definedName name="outcomes">Data!$F:$F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11" l="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0" i="11"/>
  <c r="U461" i="11"/>
  <c r="U462" i="11"/>
  <c r="U463" i="11"/>
  <c r="U464" i="11"/>
  <c r="U465" i="11"/>
  <c r="U466" i="11"/>
  <c r="U467" i="11"/>
  <c r="U468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496" i="11"/>
  <c r="U497" i="11"/>
  <c r="U498" i="11"/>
  <c r="U499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4" i="11"/>
  <c r="U525" i="11"/>
  <c r="U526" i="11"/>
  <c r="U527" i="11"/>
  <c r="U528" i="11"/>
  <c r="U529" i="11"/>
  <c r="U530" i="11"/>
  <c r="U531" i="11"/>
  <c r="U532" i="11"/>
  <c r="U533" i="11"/>
  <c r="U534" i="11"/>
  <c r="U535" i="11"/>
  <c r="U536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556" i="11"/>
  <c r="U557" i="11"/>
  <c r="U558" i="11"/>
  <c r="U559" i="11"/>
  <c r="U560" i="11"/>
  <c r="U561" i="11"/>
  <c r="U562" i="11"/>
  <c r="U563" i="11"/>
  <c r="U564" i="11"/>
  <c r="U565" i="11"/>
  <c r="U566" i="11"/>
  <c r="U567" i="11"/>
  <c r="U568" i="11"/>
  <c r="U569" i="11"/>
  <c r="U570" i="11"/>
  <c r="U571" i="11"/>
  <c r="U572" i="11"/>
  <c r="U573" i="11"/>
  <c r="U574" i="11"/>
  <c r="U575" i="11"/>
  <c r="U576" i="11"/>
  <c r="U577" i="11"/>
  <c r="U578" i="11"/>
  <c r="U579" i="11"/>
  <c r="U580" i="11"/>
  <c r="U581" i="11"/>
  <c r="U582" i="11"/>
  <c r="U583" i="11"/>
  <c r="U584" i="11"/>
  <c r="U585" i="11"/>
  <c r="U586" i="11"/>
  <c r="U587" i="11"/>
  <c r="U588" i="11"/>
  <c r="U589" i="11"/>
  <c r="U590" i="11"/>
  <c r="U591" i="11"/>
  <c r="U592" i="11"/>
  <c r="U593" i="11"/>
  <c r="U594" i="11"/>
  <c r="U595" i="11"/>
  <c r="U596" i="11"/>
  <c r="U597" i="11"/>
  <c r="U598" i="11"/>
  <c r="U599" i="11"/>
  <c r="U600" i="11"/>
  <c r="U601" i="11"/>
  <c r="U602" i="11"/>
  <c r="U603" i="11"/>
  <c r="U604" i="11"/>
  <c r="U605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23" i="11"/>
  <c r="U624" i="11"/>
  <c r="U625" i="11"/>
  <c r="U626" i="11"/>
  <c r="U627" i="11"/>
  <c r="U628" i="11"/>
  <c r="U629" i="11"/>
  <c r="U630" i="11"/>
  <c r="U631" i="11"/>
  <c r="U632" i="11"/>
  <c r="U633" i="11"/>
  <c r="U634" i="11"/>
  <c r="U635" i="11"/>
  <c r="U636" i="11"/>
  <c r="U637" i="11"/>
  <c r="U638" i="11"/>
  <c r="U639" i="11"/>
  <c r="U640" i="11"/>
  <c r="U641" i="11"/>
  <c r="U642" i="11"/>
  <c r="U643" i="11"/>
  <c r="U644" i="11"/>
  <c r="U645" i="1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58" i="11"/>
  <c r="U659" i="11"/>
  <c r="U660" i="11"/>
  <c r="U661" i="11"/>
  <c r="U662" i="11"/>
  <c r="U663" i="11"/>
  <c r="U664" i="11"/>
  <c r="U665" i="11"/>
  <c r="U666" i="11"/>
  <c r="U667" i="11"/>
  <c r="U668" i="11"/>
  <c r="U669" i="11"/>
  <c r="U670" i="11"/>
  <c r="U671" i="11"/>
  <c r="U672" i="11"/>
  <c r="U673" i="11"/>
  <c r="U674" i="11"/>
  <c r="U675" i="11"/>
  <c r="U676" i="11"/>
  <c r="U677" i="11"/>
  <c r="U678" i="11"/>
  <c r="U679" i="11"/>
  <c r="U680" i="11"/>
  <c r="U681" i="11"/>
  <c r="U682" i="11"/>
  <c r="U683" i="11"/>
  <c r="U684" i="11"/>
  <c r="U685" i="11"/>
  <c r="U686" i="11"/>
  <c r="U687" i="11"/>
  <c r="U688" i="11"/>
  <c r="U689" i="11"/>
  <c r="U690" i="11"/>
  <c r="U691" i="11"/>
  <c r="U692" i="11"/>
  <c r="U693" i="11"/>
  <c r="U694" i="11"/>
  <c r="U695" i="11"/>
  <c r="U696" i="11"/>
  <c r="U697" i="11"/>
  <c r="U698" i="11"/>
  <c r="U699" i="11"/>
  <c r="U700" i="11"/>
  <c r="U701" i="11"/>
  <c r="U702" i="11"/>
  <c r="U703" i="11"/>
  <c r="U704" i="11"/>
  <c r="U705" i="11"/>
  <c r="U706" i="11"/>
  <c r="U707" i="11"/>
  <c r="U708" i="11"/>
  <c r="U709" i="11"/>
  <c r="U710" i="11"/>
  <c r="U711" i="11"/>
  <c r="U712" i="11"/>
  <c r="U713" i="11"/>
  <c r="U714" i="11"/>
  <c r="U715" i="11"/>
  <c r="U716" i="11"/>
  <c r="U717" i="11"/>
  <c r="U718" i="11"/>
  <c r="U719" i="11"/>
  <c r="U720" i="11"/>
  <c r="U721" i="11"/>
  <c r="U722" i="11"/>
  <c r="U723" i="11"/>
  <c r="U724" i="11"/>
  <c r="U725" i="11"/>
  <c r="U726" i="11"/>
  <c r="U727" i="11"/>
  <c r="U728" i="11"/>
  <c r="U729" i="11"/>
  <c r="U730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4" i="11"/>
  <c r="U745" i="11"/>
  <c r="U746" i="11"/>
  <c r="U747" i="11"/>
  <c r="U748" i="11"/>
  <c r="U749" i="11"/>
  <c r="U750" i="11"/>
  <c r="U751" i="11"/>
  <c r="U752" i="11"/>
  <c r="U753" i="11"/>
  <c r="U754" i="11"/>
  <c r="U755" i="11"/>
  <c r="U756" i="11"/>
  <c r="U757" i="11"/>
  <c r="U758" i="11"/>
  <c r="U759" i="11"/>
  <c r="U760" i="11"/>
  <c r="U761" i="11"/>
  <c r="U762" i="11"/>
  <c r="U763" i="11"/>
  <c r="U764" i="11"/>
  <c r="U765" i="11"/>
  <c r="U766" i="11"/>
  <c r="U767" i="11"/>
  <c r="U768" i="11"/>
  <c r="U769" i="11"/>
  <c r="U770" i="11"/>
  <c r="U771" i="11"/>
  <c r="U772" i="11"/>
  <c r="U773" i="11"/>
  <c r="U774" i="11"/>
  <c r="U775" i="11"/>
  <c r="U776" i="11"/>
  <c r="U777" i="11"/>
  <c r="U778" i="11"/>
  <c r="U779" i="11"/>
  <c r="U780" i="11"/>
  <c r="U781" i="11"/>
  <c r="U782" i="11"/>
  <c r="U783" i="11"/>
  <c r="U784" i="11"/>
  <c r="U785" i="11"/>
  <c r="U786" i="11"/>
  <c r="U787" i="11"/>
  <c r="U788" i="11"/>
  <c r="U789" i="11"/>
  <c r="U790" i="11"/>
  <c r="U791" i="11"/>
  <c r="U792" i="11"/>
  <c r="U793" i="11"/>
  <c r="U794" i="11"/>
  <c r="U795" i="11"/>
  <c r="U796" i="11"/>
  <c r="U797" i="11"/>
  <c r="U798" i="11"/>
  <c r="U799" i="11"/>
  <c r="U800" i="11"/>
  <c r="U801" i="11"/>
  <c r="U802" i="11"/>
  <c r="U803" i="11"/>
  <c r="U804" i="11"/>
  <c r="U805" i="11"/>
  <c r="U806" i="11"/>
  <c r="U807" i="11"/>
  <c r="U808" i="11"/>
  <c r="U809" i="11"/>
  <c r="U810" i="11"/>
  <c r="U811" i="11"/>
  <c r="U812" i="11"/>
  <c r="U813" i="11"/>
  <c r="U814" i="11"/>
  <c r="U815" i="11"/>
  <c r="U816" i="11"/>
  <c r="U817" i="11"/>
  <c r="U818" i="11"/>
  <c r="U819" i="11"/>
  <c r="U820" i="11"/>
  <c r="U821" i="11"/>
  <c r="U822" i="11"/>
  <c r="U823" i="11"/>
  <c r="U824" i="11"/>
  <c r="U825" i="11"/>
  <c r="U826" i="11"/>
  <c r="U827" i="11"/>
  <c r="U828" i="11"/>
  <c r="U829" i="11"/>
  <c r="U830" i="11"/>
  <c r="U831" i="11"/>
  <c r="U832" i="11"/>
  <c r="U833" i="11"/>
  <c r="U834" i="11"/>
  <c r="U835" i="11"/>
  <c r="U836" i="11"/>
  <c r="U837" i="11"/>
  <c r="U838" i="11"/>
  <c r="U839" i="11"/>
  <c r="U840" i="11"/>
  <c r="U841" i="11"/>
  <c r="U842" i="11"/>
  <c r="U843" i="11"/>
  <c r="U844" i="11"/>
  <c r="U845" i="11"/>
  <c r="U846" i="11"/>
  <c r="U847" i="11"/>
  <c r="U848" i="11"/>
  <c r="U849" i="11"/>
  <c r="U850" i="11"/>
  <c r="U851" i="11"/>
  <c r="U852" i="11"/>
  <c r="U853" i="11"/>
  <c r="U854" i="11"/>
  <c r="U855" i="11"/>
  <c r="U856" i="11"/>
  <c r="U857" i="11"/>
  <c r="U858" i="11"/>
  <c r="U859" i="11"/>
  <c r="U860" i="11"/>
  <c r="U861" i="11"/>
  <c r="U862" i="11"/>
  <c r="U863" i="11"/>
  <c r="U864" i="11"/>
  <c r="U865" i="11"/>
  <c r="U866" i="11"/>
  <c r="U867" i="11"/>
  <c r="U868" i="11"/>
  <c r="U869" i="11"/>
  <c r="U870" i="11"/>
  <c r="U871" i="11"/>
  <c r="U872" i="11"/>
  <c r="U873" i="11"/>
  <c r="U874" i="11"/>
  <c r="U875" i="11"/>
  <c r="U876" i="11"/>
  <c r="U877" i="11"/>
  <c r="U878" i="11"/>
  <c r="U879" i="11"/>
  <c r="U880" i="11"/>
  <c r="U881" i="11"/>
  <c r="U882" i="11"/>
  <c r="U883" i="11"/>
  <c r="U884" i="11"/>
  <c r="U885" i="11"/>
  <c r="U886" i="11"/>
  <c r="U887" i="11"/>
  <c r="U888" i="11"/>
  <c r="U889" i="11"/>
  <c r="U890" i="11"/>
  <c r="U891" i="11"/>
  <c r="U892" i="11"/>
  <c r="U893" i="11"/>
  <c r="U894" i="11"/>
  <c r="U895" i="11"/>
  <c r="U896" i="11"/>
  <c r="U897" i="11"/>
  <c r="U898" i="11"/>
  <c r="U899" i="11"/>
  <c r="U900" i="11"/>
  <c r="U901" i="11"/>
  <c r="U902" i="11"/>
  <c r="U903" i="11"/>
  <c r="U904" i="11"/>
  <c r="U905" i="11"/>
  <c r="U906" i="11"/>
  <c r="U907" i="11"/>
  <c r="U908" i="11"/>
  <c r="U909" i="11"/>
  <c r="U910" i="11"/>
  <c r="U911" i="11"/>
  <c r="U912" i="11"/>
  <c r="U913" i="11"/>
  <c r="U914" i="11"/>
  <c r="U915" i="11"/>
  <c r="U916" i="11"/>
  <c r="U917" i="11"/>
  <c r="U918" i="11"/>
  <c r="U919" i="11"/>
  <c r="U920" i="11"/>
  <c r="U921" i="11"/>
  <c r="U922" i="11"/>
  <c r="U923" i="11"/>
  <c r="U924" i="11"/>
  <c r="U925" i="11"/>
  <c r="U926" i="11"/>
  <c r="U927" i="11"/>
  <c r="U928" i="11"/>
  <c r="U929" i="11"/>
  <c r="U930" i="11"/>
  <c r="U931" i="11"/>
  <c r="U932" i="11"/>
  <c r="U933" i="11"/>
  <c r="U934" i="11"/>
  <c r="U935" i="11"/>
  <c r="U936" i="11"/>
  <c r="U937" i="11"/>
  <c r="U938" i="11"/>
  <c r="U939" i="11"/>
  <c r="U940" i="11"/>
  <c r="U941" i="11"/>
  <c r="U942" i="11"/>
  <c r="U943" i="11"/>
  <c r="U944" i="11"/>
  <c r="U945" i="11"/>
  <c r="U946" i="11"/>
  <c r="U947" i="11"/>
  <c r="U948" i="11"/>
  <c r="U949" i="11"/>
  <c r="U950" i="11"/>
  <c r="U951" i="11"/>
  <c r="U952" i="11"/>
  <c r="U953" i="11"/>
  <c r="U954" i="11"/>
  <c r="U955" i="11"/>
  <c r="U956" i="11"/>
  <c r="U957" i="11"/>
  <c r="U958" i="11"/>
  <c r="U959" i="11"/>
  <c r="U960" i="11"/>
  <c r="U961" i="11"/>
  <c r="U962" i="11"/>
  <c r="U963" i="11"/>
  <c r="U964" i="11"/>
  <c r="U965" i="11"/>
  <c r="U966" i="11"/>
  <c r="U967" i="11"/>
  <c r="U968" i="11"/>
  <c r="U969" i="11"/>
  <c r="U970" i="11"/>
  <c r="U971" i="11"/>
  <c r="U972" i="11"/>
  <c r="U973" i="11"/>
  <c r="U974" i="11"/>
  <c r="U975" i="11"/>
  <c r="U976" i="11"/>
  <c r="U977" i="11"/>
  <c r="U978" i="11"/>
  <c r="U979" i="11"/>
  <c r="U980" i="11"/>
  <c r="U981" i="11"/>
  <c r="U982" i="11"/>
  <c r="U983" i="11"/>
  <c r="U984" i="11"/>
  <c r="U985" i="11"/>
  <c r="U986" i="11"/>
  <c r="U987" i="11"/>
  <c r="U988" i="11"/>
  <c r="U989" i="11"/>
  <c r="U990" i="11"/>
  <c r="U991" i="11"/>
  <c r="U992" i="11"/>
  <c r="U993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2" i="11"/>
  <c r="U1013" i="11"/>
  <c r="U1014" i="11"/>
  <c r="U1015" i="11"/>
  <c r="U1016" i="11"/>
  <c r="U1017" i="11"/>
  <c r="U1018" i="11"/>
  <c r="U1019" i="11"/>
  <c r="U1020" i="11"/>
  <c r="U1021" i="11"/>
  <c r="U1022" i="11"/>
  <c r="U1023" i="11"/>
  <c r="U1024" i="11"/>
  <c r="U1025" i="11"/>
  <c r="U1026" i="11"/>
  <c r="U1027" i="11"/>
  <c r="U1028" i="11"/>
  <c r="U1029" i="11"/>
  <c r="U1030" i="11"/>
  <c r="U1031" i="11"/>
  <c r="U1032" i="11"/>
  <c r="U1033" i="11"/>
  <c r="U1034" i="11"/>
  <c r="U1035" i="11"/>
  <c r="U1036" i="11"/>
  <c r="U1037" i="11"/>
  <c r="U1038" i="11"/>
  <c r="U1039" i="11"/>
  <c r="U1040" i="11"/>
  <c r="U1041" i="11"/>
  <c r="U1042" i="11"/>
  <c r="U1043" i="11"/>
  <c r="U1044" i="11"/>
  <c r="U1045" i="11"/>
  <c r="U1046" i="11"/>
  <c r="U1047" i="11"/>
  <c r="U1048" i="11"/>
  <c r="U1049" i="11"/>
  <c r="U1050" i="11"/>
  <c r="U1051" i="11"/>
  <c r="U1052" i="11"/>
  <c r="U1053" i="11"/>
  <c r="U1054" i="11"/>
  <c r="U1055" i="11"/>
  <c r="U1056" i="11"/>
  <c r="U1057" i="11"/>
  <c r="U1058" i="11"/>
  <c r="U1059" i="11"/>
  <c r="U1060" i="11"/>
  <c r="U1061" i="11"/>
  <c r="U1062" i="11"/>
  <c r="U1063" i="11"/>
  <c r="U1064" i="11"/>
  <c r="U1065" i="11"/>
  <c r="U1066" i="11"/>
  <c r="U1067" i="11"/>
  <c r="U1068" i="11"/>
  <c r="U1069" i="11"/>
  <c r="U1070" i="11"/>
  <c r="U1071" i="11"/>
  <c r="U1072" i="11"/>
  <c r="U1073" i="11"/>
  <c r="U1074" i="11"/>
  <c r="U1075" i="11"/>
  <c r="U1076" i="11"/>
  <c r="U1077" i="11"/>
  <c r="U1078" i="11"/>
  <c r="U1079" i="11"/>
  <c r="U1080" i="11"/>
  <c r="U1081" i="11"/>
  <c r="U1082" i="11"/>
  <c r="U1083" i="11"/>
  <c r="U1084" i="11"/>
  <c r="U1085" i="11"/>
  <c r="U1086" i="11"/>
  <c r="U1087" i="11"/>
  <c r="U1088" i="11"/>
  <c r="U1089" i="11"/>
  <c r="U1090" i="11"/>
  <c r="U1091" i="11"/>
  <c r="U1092" i="11"/>
  <c r="U1093" i="11"/>
  <c r="U1094" i="11"/>
  <c r="U1095" i="11"/>
  <c r="U1096" i="11"/>
  <c r="U1097" i="11"/>
  <c r="U1098" i="11"/>
  <c r="U1099" i="11"/>
  <c r="U1100" i="11"/>
  <c r="U1101" i="11"/>
  <c r="U1102" i="11"/>
  <c r="U1103" i="11"/>
  <c r="U1104" i="11"/>
  <c r="U1105" i="11"/>
  <c r="U1106" i="11"/>
  <c r="U1107" i="11"/>
  <c r="U1108" i="11"/>
  <c r="U1109" i="11"/>
  <c r="U1110" i="11"/>
  <c r="U1111" i="11"/>
  <c r="U1112" i="11"/>
  <c r="U1113" i="11"/>
  <c r="U1114" i="11"/>
  <c r="U1115" i="11"/>
  <c r="U1116" i="11"/>
  <c r="U1117" i="11"/>
  <c r="U1118" i="11"/>
  <c r="U1119" i="11"/>
  <c r="U1120" i="11"/>
  <c r="U1121" i="11"/>
  <c r="U1122" i="11"/>
  <c r="U1123" i="11"/>
  <c r="U1124" i="11"/>
  <c r="U1125" i="11"/>
  <c r="U1126" i="11"/>
  <c r="U1127" i="11"/>
  <c r="U1128" i="11"/>
  <c r="U1129" i="11"/>
  <c r="U1130" i="11"/>
  <c r="U1131" i="11"/>
  <c r="U1132" i="11"/>
  <c r="U1133" i="11"/>
  <c r="U1134" i="11"/>
  <c r="U1135" i="11"/>
  <c r="U1136" i="11"/>
  <c r="U1137" i="11"/>
  <c r="U1138" i="11"/>
  <c r="U1139" i="11"/>
  <c r="U1140" i="11"/>
  <c r="U1141" i="11"/>
  <c r="U1142" i="11"/>
  <c r="U1143" i="11"/>
  <c r="U1144" i="11"/>
  <c r="U1145" i="11"/>
  <c r="U1146" i="11"/>
  <c r="U1147" i="11"/>
  <c r="U1148" i="11"/>
  <c r="U1149" i="11"/>
  <c r="U1150" i="11"/>
  <c r="U1151" i="11"/>
  <c r="U1152" i="11"/>
  <c r="U1153" i="11"/>
  <c r="U1154" i="11"/>
  <c r="U1155" i="11"/>
  <c r="U1156" i="11"/>
  <c r="U1157" i="11"/>
  <c r="U1158" i="11"/>
  <c r="U1159" i="11"/>
  <c r="U1160" i="11"/>
  <c r="U1161" i="11"/>
  <c r="U1162" i="11"/>
  <c r="U1163" i="11"/>
  <c r="U1164" i="11"/>
  <c r="U1165" i="11"/>
  <c r="U1166" i="11"/>
  <c r="U1167" i="11"/>
  <c r="U1168" i="11"/>
  <c r="U1169" i="11"/>
  <c r="U1170" i="11"/>
  <c r="U1171" i="11"/>
  <c r="U1172" i="11"/>
  <c r="U1173" i="11"/>
  <c r="U1174" i="11"/>
  <c r="U1175" i="11"/>
  <c r="U1176" i="11"/>
  <c r="U1177" i="11"/>
  <c r="U1178" i="11"/>
  <c r="U1179" i="11"/>
  <c r="U1180" i="11"/>
  <c r="U1181" i="11"/>
  <c r="U1182" i="11"/>
  <c r="U1183" i="11"/>
  <c r="U1184" i="11"/>
  <c r="U1185" i="11"/>
  <c r="U1186" i="11"/>
  <c r="U1187" i="11"/>
  <c r="U1188" i="11"/>
  <c r="U1189" i="11"/>
  <c r="U1190" i="11"/>
  <c r="U1191" i="11"/>
  <c r="U1192" i="11"/>
  <c r="U1193" i="11"/>
  <c r="U1194" i="11"/>
  <c r="U1195" i="11"/>
  <c r="U1196" i="11"/>
  <c r="U1197" i="11"/>
  <c r="U1198" i="11"/>
  <c r="U1199" i="11"/>
  <c r="U1200" i="11"/>
  <c r="U1201" i="11"/>
  <c r="U1202" i="11"/>
  <c r="U1203" i="11"/>
  <c r="U1204" i="11"/>
  <c r="U1205" i="11"/>
  <c r="U1206" i="11"/>
  <c r="U1207" i="11"/>
  <c r="U1208" i="11"/>
  <c r="U1209" i="11"/>
  <c r="U1210" i="11"/>
  <c r="U1211" i="11"/>
  <c r="U1212" i="11"/>
  <c r="U1213" i="11"/>
  <c r="U1214" i="11"/>
  <c r="U1215" i="11"/>
  <c r="U1216" i="11"/>
  <c r="U1217" i="11"/>
  <c r="U1218" i="11"/>
  <c r="U1219" i="11"/>
  <c r="U1220" i="11"/>
  <c r="U1221" i="11"/>
  <c r="U1222" i="11"/>
  <c r="U1223" i="11"/>
  <c r="U1224" i="11"/>
  <c r="U1225" i="11"/>
  <c r="U1226" i="11"/>
  <c r="U1227" i="11"/>
  <c r="U1228" i="11"/>
  <c r="U1229" i="11"/>
  <c r="U1230" i="11"/>
  <c r="U1231" i="11"/>
  <c r="U1232" i="11"/>
  <c r="U1233" i="11"/>
  <c r="U1234" i="11"/>
  <c r="U1235" i="11"/>
  <c r="U1236" i="11"/>
  <c r="U1237" i="11"/>
  <c r="U1238" i="11"/>
  <c r="U1239" i="11"/>
  <c r="U1240" i="11"/>
  <c r="U1241" i="11"/>
  <c r="U1242" i="11"/>
  <c r="U1243" i="11"/>
  <c r="U1244" i="11"/>
  <c r="U1245" i="11"/>
  <c r="U1246" i="11"/>
  <c r="U1247" i="11"/>
  <c r="U1248" i="11"/>
  <c r="U1249" i="11"/>
  <c r="U1250" i="11"/>
  <c r="U1251" i="11"/>
  <c r="U1252" i="11"/>
  <c r="U1253" i="11"/>
  <c r="U1254" i="11"/>
  <c r="U1255" i="11"/>
  <c r="U1256" i="11"/>
  <c r="U1257" i="11"/>
  <c r="U1258" i="11"/>
  <c r="U1259" i="11"/>
  <c r="U1260" i="11"/>
  <c r="U1261" i="11"/>
  <c r="U1262" i="11"/>
  <c r="U1263" i="11"/>
  <c r="U1264" i="11"/>
  <c r="U1265" i="11"/>
  <c r="U1266" i="11"/>
  <c r="U1267" i="11"/>
  <c r="U1268" i="11"/>
  <c r="U1269" i="11"/>
  <c r="U1270" i="11"/>
  <c r="U1271" i="11"/>
  <c r="U1272" i="11"/>
  <c r="U1273" i="11"/>
  <c r="U1274" i="11"/>
  <c r="U1275" i="11"/>
  <c r="U1276" i="11"/>
  <c r="U1277" i="11"/>
  <c r="U1278" i="11"/>
  <c r="U1279" i="11"/>
  <c r="U1280" i="11"/>
  <c r="U1281" i="11"/>
  <c r="U1282" i="11"/>
  <c r="U1283" i="11"/>
  <c r="U1284" i="11"/>
  <c r="U1285" i="11"/>
  <c r="U1286" i="11"/>
  <c r="U1287" i="11"/>
  <c r="U1288" i="11"/>
  <c r="U1289" i="11"/>
  <c r="U1290" i="11"/>
  <c r="U1291" i="11"/>
  <c r="U1292" i="11"/>
  <c r="U1293" i="11"/>
  <c r="U1294" i="11"/>
  <c r="U1295" i="11"/>
  <c r="U1296" i="11"/>
  <c r="U1297" i="11"/>
  <c r="U1298" i="11"/>
  <c r="U1299" i="11"/>
  <c r="U1300" i="11"/>
  <c r="U1301" i="11"/>
  <c r="U1302" i="11"/>
  <c r="U1303" i="11"/>
  <c r="U1304" i="11"/>
  <c r="U1305" i="11"/>
  <c r="U1306" i="11"/>
  <c r="U1307" i="11"/>
  <c r="U1308" i="11"/>
  <c r="U1309" i="11"/>
  <c r="U1310" i="11"/>
  <c r="U1311" i="11"/>
  <c r="U1312" i="11"/>
  <c r="U1313" i="11"/>
  <c r="U1314" i="11"/>
  <c r="U1315" i="11"/>
  <c r="U1316" i="11"/>
  <c r="U1317" i="11"/>
  <c r="U1318" i="11"/>
  <c r="U1319" i="11"/>
  <c r="U1320" i="11"/>
  <c r="U1321" i="11"/>
  <c r="U1322" i="11"/>
  <c r="U1323" i="11"/>
  <c r="U1324" i="11"/>
  <c r="U1325" i="11"/>
  <c r="U1326" i="11"/>
  <c r="U1327" i="11"/>
  <c r="U1328" i="11"/>
  <c r="U1329" i="11"/>
  <c r="U1330" i="11"/>
  <c r="U1331" i="11"/>
  <c r="U1332" i="11"/>
  <c r="U1333" i="11"/>
  <c r="U1334" i="11"/>
  <c r="U1335" i="11"/>
  <c r="U1336" i="11"/>
  <c r="U1337" i="11"/>
  <c r="U1338" i="11"/>
  <c r="U1339" i="11"/>
  <c r="U1340" i="11"/>
  <c r="U1341" i="11"/>
  <c r="U1342" i="11"/>
  <c r="U1343" i="11"/>
  <c r="U1344" i="11"/>
  <c r="U1345" i="11"/>
  <c r="U1346" i="11"/>
  <c r="U1347" i="11"/>
  <c r="U1348" i="11"/>
  <c r="U1349" i="11"/>
  <c r="U1350" i="11"/>
  <c r="U1351" i="11"/>
  <c r="U1352" i="11"/>
  <c r="U1353" i="11"/>
  <c r="U1354" i="11"/>
  <c r="U1355" i="11"/>
  <c r="U1356" i="11"/>
  <c r="U1357" i="11"/>
  <c r="U1358" i="11"/>
  <c r="U1359" i="11"/>
  <c r="U1360" i="11"/>
  <c r="U1361" i="11"/>
  <c r="U1362" i="11"/>
  <c r="U1363" i="11"/>
  <c r="U1364" i="11"/>
  <c r="U1365" i="11"/>
  <c r="U1366" i="11"/>
  <c r="U1367" i="11"/>
  <c r="U1368" i="11"/>
  <c r="U1369" i="11"/>
  <c r="U1370" i="11"/>
  <c r="U1371" i="11"/>
  <c r="U1372" i="11"/>
  <c r="U1373" i="11"/>
  <c r="U1374" i="11"/>
  <c r="U1375" i="11"/>
  <c r="U1376" i="11"/>
  <c r="U1377" i="11"/>
  <c r="U1378" i="11"/>
  <c r="U1379" i="11"/>
  <c r="U1380" i="11"/>
  <c r="U1381" i="11"/>
  <c r="U1382" i="11"/>
  <c r="U1383" i="11"/>
  <c r="U1384" i="11"/>
  <c r="U1385" i="11"/>
  <c r="U1386" i="11"/>
  <c r="U1387" i="11"/>
  <c r="U1388" i="11"/>
  <c r="U1389" i="11"/>
  <c r="U1390" i="11"/>
  <c r="U1391" i="11"/>
  <c r="U1392" i="11"/>
  <c r="U1393" i="11"/>
  <c r="U1394" i="11"/>
  <c r="U2" i="11"/>
  <c r="T1394" i="11"/>
  <c r="S1394" i="11"/>
  <c r="R1394" i="11"/>
  <c r="P1394" i="11"/>
  <c r="O1394" i="11"/>
  <c r="N1394" i="11"/>
  <c r="T1393" i="11"/>
  <c r="S1393" i="11"/>
  <c r="R1393" i="11"/>
  <c r="P1393" i="11"/>
  <c r="O1393" i="11"/>
  <c r="N1393" i="11"/>
  <c r="T1392" i="11"/>
  <c r="S1392" i="11"/>
  <c r="R1392" i="11"/>
  <c r="P1392" i="11"/>
  <c r="O1392" i="11"/>
  <c r="N1392" i="11"/>
  <c r="T1391" i="11"/>
  <c r="S1391" i="11"/>
  <c r="R1391" i="11"/>
  <c r="P1391" i="11"/>
  <c r="O1391" i="11"/>
  <c r="N1391" i="11"/>
  <c r="T1390" i="11"/>
  <c r="S1390" i="11"/>
  <c r="R1390" i="11"/>
  <c r="P1390" i="11"/>
  <c r="O1390" i="11"/>
  <c r="N1390" i="11"/>
  <c r="T1389" i="11"/>
  <c r="S1389" i="11"/>
  <c r="R1389" i="11"/>
  <c r="P1389" i="11"/>
  <c r="O1389" i="11"/>
  <c r="N1389" i="11"/>
  <c r="T1388" i="11"/>
  <c r="S1388" i="11"/>
  <c r="R1388" i="11"/>
  <c r="P1388" i="11"/>
  <c r="O1388" i="11"/>
  <c r="N1388" i="11"/>
  <c r="T1387" i="11"/>
  <c r="S1387" i="11"/>
  <c r="R1387" i="11"/>
  <c r="P1387" i="11"/>
  <c r="O1387" i="11"/>
  <c r="N1387" i="11"/>
  <c r="T1386" i="11"/>
  <c r="S1386" i="11"/>
  <c r="R1386" i="11"/>
  <c r="P1386" i="11"/>
  <c r="O1386" i="11"/>
  <c r="N1386" i="11"/>
  <c r="T1385" i="11"/>
  <c r="S1385" i="11"/>
  <c r="R1385" i="11"/>
  <c r="P1385" i="11"/>
  <c r="O1385" i="11"/>
  <c r="N1385" i="11"/>
  <c r="T1384" i="11"/>
  <c r="S1384" i="11"/>
  <c r="R1384" i="11"/>
  <c r="P1384" i="11"/>
  <c r="O1384" i="11"/>
  <c r="N1384" i="11"/>
  <c r="T1383" i="11"/>
  <c r="S1383" i="11"/>
  <c r="R1383" i="11"/>
  <c r="P1383" i="11"/>
  <c r="O1383" i="11"/>
  <c r="N1383" i="11"/>
  <c r="T1382" i="11"/>
  <c r="S1382" i="11"/>
  <c r="R1382" i="11"/>
  <c r="P1382" i="11"/>
  <c r="O1382" i="11"/>
  <c r="N1382" i="11"/>
  <c r="T1381" i="11"/>
  <c r="S1381" i="11"/>
  <c r="R1381" i="11"/>
  <c r="P1381" i="11"/>
  <c r="O1381" i="11"/>
  <c r="N1381" i="11"/>
  <c r="T1380" i="11"/>
  <c r="S1380" i="11"/>
  <c r="R1380" i="11"/>
  <c r="P1380" i="11"/>
  <c r="O1380" i="11"/>
  <c r="N1380" i="11"/>
  <c r="T1379" i="11"/>
  <c r="S1379" i="11"/>
  <c r="R1379" i="11"/>
  <c r="P1379" i="11"/>
  <c r="O1379" i="11"/>
  <c r="N1379" i="11"/>
  <c r="T1378" i="11"/>
  <c r="S1378" i="11"/>
  <c r="R1378" i="11"/>
  <c r="P1378" i="11"/>
  <c r="O1378" i="11"/>
  <c r="N1378" i="11"/>
  <c r="T1377" i="11"/>
  <c r="S1377" i="11"/>
  <c r="R1377" i="11"/>
  <c r="P1377" i="11"/>
  <c r="O1377" i="11"/>
  <c r="N1377" i="11"/>
  <c r="T1376" i="11"/>
  <c r="S1376" i="11"/>
  <c r="R1376" i="11"/>
  <c r="P1376" i="11"/>
  <c r="O1376" i="11"/>
  <c r="N1376" i="11"/>
  <c r="T1375" i="11"/>
  <c r="S1375" i="11"/>
  <c r="R1375" i="11"/>
  <c r="P1375" i="11"/>
  <c r="O1375" i="11"/>
  <c r="N1375" i="11"/>
  <c r="T1374" i="11"/>
  <c r="S1374" i="11"/>
  <c r="R1374" i="11"/>
  <c r="P1374" i="11"/>
  <c r="O1374" i="11"/>
  <c r="N1374" i="11"/>
  <c r="T1373" i="11"/>
  <c r="S1373" i="11"/>
  <c r="R1373" i="11"/>
  <c r="P1373" i="11"/>
  <c r="O1373" i="11"/>
  <c r="N1373" i="11"/>
  <c r="T1372" i="11"/>
  <c r="S1372" i="11"/>
  <c r="R1372" i="11"/>
  <c r="P1372" i="11"/>
  <c r="O1372" i="11"/>
  <c r="N1372" i="11"/>
  <c r="T1371" i="11"/>
  <c r="S1371" i="11"/>
  <c r="R1371" i="11"/>
  <c r="P1371" i="11"/>
  <c r="O1371" i="11"/>
  <c r="N1371" i="11"/>
  <c r="T1370" i="11"/>
  <c r="S1370" i="11"/>
  <c r="R1370" i="11"/>
  <c r="P1370" i="11"/>
  <c r="O1370" i="11"/>
  <c r="N1370" i="11"/>
  <c r="T1369" i="11"/>
  <c r="S1369" i="11"/>
  <c r="R1369" i="11"/>
  <c r="P1369" i="11"/>
  <c r="O1369" i="11"/>
  <c r="N1369" i="11"/>
  <c r="T1368" i="11"/>
  <c r="S1368" i="11"/>
  <c r="R1368" i="11"/>
  <c r="P1368" i="11"/>
  <c r="O1368" i="11"/>
  <c r="N1368" i="11"/>
  <c r="T1367" i="11"/>
  <c r="S1367" i="11"/>
  <c r="R1367" i="11"/>
  <c r="P1367" i="11"/>
  <c r="O1367" i="11"/>
  <c r="N1367" i="11"/>
  <c r="T1366" i="11"/>
  <c r="S1366" i="11"/>
  <c r="R1366" i="11"/>
  <c r="P1366" i="11"/>
  <c r="O1366" i="11"/>
  <c r="N1366" i="11"/>
  <c r="T1365" i="11"/>
  <c r="S1365" i="11"/>
  <c r="R1365" i="11"/>
  <c r="P1365" i="11"/>
  <c r="O1365" i="11"/>
  <c r="N1365" i="11"/>
  <c r="T1364" i="11"/>
  <c r="S1364" i="11"/>
  <c r="R1364" i="11"/>
  <c r="P1364" i="11"/>
  <c r="O1364" i="11"/>
  <c r="N1364" i="11"/>
  <c r="T1363" i="11"/>
  <c r="S1363" i="11"/>
  <c r="R1363" i="11"/>
  <c r="P1363" i="11"/>
  <c r="O1363" i="11"/>
  <c r="N1363" i="11"/>
  <c r="T1362" i="11"/>
  <c r="S1362" i="11"/>
  <c r="R1362" i="11"/>
  <c r="P1362" i="11"/>
  <c r="O1362" i="11"/>
  <c r="N1362" i="11"/>
  <c r="T1361" i="11"/>
  <c r="S1361" i="11"/>
  <c r="R1361" i="11"/>
  <c r="P1361" i="11"/>
  <c r="O1361" i="11"/>
  <c r="N1361" i="11"/>
  <c r="T1360" i="11"/>
  <c r="S1360" i="11"/>
  <c r="R1360" i="11"/>
  <c r="P1360" i="11"/>
  <c r="O1360" i="11"/>
  <c r="N1360" i="11"/>
  <c r="T1359" i="11"/>
  <c r="S1359" i="11"/>
  <c r="R1359" i="11"/>
  <c r="P1359" i="11"/>
  <c r="O1359" i="11"/>
  <c r="N1359" i="11"/>
  <c r="T1358" i="11"/>
  <c r="S1358" i="11"/>
  <c r="R1358" i="11"/>
  <c r="P1358" i="11"/>
  <c r="O1358" i="11"/>
  <c r="N1358" i="11"/>
  <c r="T1357" i="11"/>
  <c r="S1357" i="11"/>
  <c r="R1357" i="11"/>
  <c r="P1357" i="11"/>
  <c r="O1357" i="11"/>
  <c r="N1357" i="11"/>
  <c r="T1356" i="11"/>
  <c r="S1356" i="11"/>
  <c r="R1356" i="11"/>
  <c r="P1356" i="11"/>
  <c r="O1356" i="11"/>
  <c r="N1356" i="11"/>
  <c r="T1355" i="11"/>
  <c r="S1355" i="11"/>
  <c r="R1355" i="11"/>
  <c r="P1355" i="11"/>
  <c r="O1355" i="11"/>
  <c r="N1355" i="11"/>
  <c r="T1354" i="11"/>
  <c r="S1354" i="11"/>
  <c r="R1354" i="11"/>
  <c r="P1354" i="11"/>
  <c r="O1354" i="11"/>
  <c r="N1354" i="11"/>
  <c r="T1353" i="11"/>
  <c r="S1353" i="11"/>
  <c r="R1353" i="11"/>
  <c r="P1353" i="11"/>
  <c r="O1353" i="11"/>
  <c r="N1353" i="11"/>
  <c r="T1352" i="11"/>
  <c r="S1352" i="11"/>
  <c r="R1352" i="11"/>
  <c r="P1352" i="11"/>
  <c r="O1352" i="11"/>
  <c r="N1352" i="11"/>
  <c r="T1351" i="11"/>
  <c r="S1351" i="11"/>
  <c r="R1351" i="11"/>
  <c r="P1351" i="11"/>
  <c r="O1351" i="11"/>
  <c r="N1351" i="11"/>
  <c r="T1350" i="11"/>
  <c r="S1350" i="11"/>
  <c r="R1350" i="11"/>
  <c r="P1350" i="11"/>
  <c r="O1350" i="11"/>
  <c r="N1350" i="11"/>
  <c r="T1349" i="11"/>
  <c r="S1349" i="11"/>
  <c r="R1349" i="11"/>
  <c r="P1349" i="11"/>
  <c r="O1349" i="11"/>
  <c r="N1349" i="11"/>
  <c r="T1348" i="11"/>
  <c r="S1348" i="11"/>
  <c r="R1348" i="11"/>
  <c r="P1348" i="11"/>
  <c r="O1348" i="11"/>
  <c r="N1348" i="11"/>
  <c r="T1347" i="11"/>
  <c r="S1347" i="11"/>
  <c r="R1347" i="11"/>
  <c r="P1347" i="11"/>
  <c r="O1347" i="11"/>
  <c r="N1347" i="11"/>
  <c r="T1346" i="11"/>
  <c r="S1346" i="11"/>
  <c r="R1346" i="11"/>
  <c r="P1346" i="11"/>
  <c r="O1346" i="11"/>
  <c r="N1346" i="11"/>
  <c r="T1345" i="11"/>
  <c r="S1345" i="11"/>
  <c r="R1345" i="11"/>
  <c r="P1345" i="11"/>
  <c r="O1345" i="11"/>
  <c r="N1345" i="11"/>
  <c r="T1344" i="11"/>
  <c r="S1344" i="11"/>
  <c r="R1344" i="11"/>
  <c r="P1344" i="11"/>
  <c r="O1344" i="11"/>
  <c r="N1344" i="11"/>
  <c r="T1343" i="11"/>
  <c r="S1343" i="11"/>
  <c r="R1343" i="11"/>
  <c r="P1343" i="11"/>
  <c r="O1343" i="11"/>
  <c r="N1343" i="11"/>
  <c r="T1342" i="11"/>
  <c r="S1342" i="11"/>
  <c r="R1342" i="11"/>
  <c r="P1342" i="11"/>
  <c r="O1342" i="11"/>
  <c r="N1342" i="11"/>
  <c r="T1341" i="11"/>
  <c r="S1341" i="11"/>
  <c r="R1341" i="11"/>
  <c r="P1341" i="11"/>
  <c r="O1341" i="11"/>
  <c r="N1341" i="11"/>
  <c r="T1340" i="11"/>
  <c r="S1340" i="11"/>
  <c r="R1340" i="11"/>
  <c r="P1340" i="11"/>
  <c r="O1340" i="11"/>
  <c r="N1340" i="11"/>
  <c r="T1339" i="11"/>
  <c r="S1339" i="11"/>
  <c r="R1339" i="11"/>
  <c r="P1339" i="11"/>
  <c r="O1339" i="11"/>
  <c r="N1339" i="11"/>
  <c r="T1338" i="11"/>
  <c r="S1338" i="11"/>
  <c r="R1338" i="11"/>
  <c r="P1338" i="11"/>
  <c r="O1338" i="11"/>
  <c r="N1338" i="11"/>
  <c r="T1337" i="11"/>
  <c r="S1337" i="11"/>
  <c r="R1337" i="11"/>
  <c r="P1337" i="11"/>
  <c r="O1337" i="11"/>
  <c r="N1337" i="11"/>
  <c r="T1336" i="11"/>
  <c r="S1336" i="11"/>
  <c r="R1336" i="11"/>
  <c r="P1336" i="11"/>
  <c r="O1336" i="11"/>
  <c r="N1336" i="11"/>
  <c r="T1335" i="11"/>
  <c r="S1335" i="11"/>
  <c r="R1335" i="11"/>
  <c r="P1335" i="11"/>
  <c r="O1335" i="11"/>
  <c r="N1335" i="11"/>
  <c r="T1334" i="11"/>
  <c r="S1334" i="11"/>
  <c r="R1334" i="11"/>
  <c r="P1334" i="11"/>
  <c r="O1334" i="11"/>
  <c r="N1334" i="11"/>
  <c r="T1333" i="11"/>
  <c r="S1333" i="11"/>
  <c r="R1333" i="11"/>
  <c r="P1333" i="11"/>
  <c r="O1333" i="11"/>
  <c r="N1333" i="11"/>
  <c r="T1332" i="11"/>
  <c r="S1332" i="11"/>
  <c r="R1332" i="11"/>
  <c r="P1332" i="11"/>
  <c r="O1332" i="11"/>
  <c r="N1332" i="11"/>
  <c r="T1331" i="11"/>
  <c r="S1331" i="11"/>
  <c r="R1331" i="11"/>
  <c r="P1331" i="11"/>
  <c r="O1331" i="11"/>
  <c r="N1331" i="11"/>
  <c r="T1330" i="11"/>
  <c r="S1330" i="11"/>
  <c r="R1330" i="11"/>
  <c r="P1330" i="11"/>
  <c r="O1330" i="11"/>
  <c r="N1330" i="11"/>
  <c r="T1329" i="11"/>
  <c r="S1329" i="11"/>
  <c r="R1329" i="11"/>
  <c r="P1329" i="11"/>
  <c r="O1329" i="11"/>
  <c r="N1329" i="11"/>
  <c r="T1328" i="11"/>
  <c r="S1328" i="11"/>
  <c r="R1328" i="11"/>
  <c r="P1328" i="11"/>
  <c r="O1328" i="11"/>
  <c r="N1328" i="11"/>
  <c r="T1327" i="11"/>
  <c r="S1327" i="11"/>
  <c r="R1327" i="11"/>
  <c r="P1327" i="11"/>
  <c r="O1327" i="11"/>
  <c r="N1327" i="11"/>
  <c r="T1326" i="11"/>
  <c r="S1326" i="11"/>
  <c r="R1326" i="11"/>
  <c r="P1326" i="11"/>
  <c r="O1326" i="11"/>
  <c r="N1326" i="11"/>
  <c r="T1325" i="11"/>
  <c r="S1325" i="11"/>
  <c r="R1325" i="11"/>
  <c r="P1325" i="11"/>
  <c r="O1325" i="11"/>
  <c r="N1325" i="11"/>
  <c r="T1324" i="11"/>
  <c r="S1324" i="11"/>
  <c r="R1324" i="11"/>
  <c r="P1324" i="11"/>
  <c r="O1324" i="11"/>
  <c r="N1324" i="11"/>
  <c r="T1323" i="11"/>
  <c r="S1323" i="11"/>
  <c r="R1323" i="11"/>
  <c r="P1323" i="11"/>
  <c r="O1323" i="11"/>
  <c r="N1323" i="11"/>
  <c r="T1322" i="11"/>
  <c r="S1322" i="11"/>
  <c r="R1322" i="11"/>
  <c r="P1322" i="11"/>
  <c r="O1322" i="11"/>
  <c r="N1322" i="11"/>
  <c r="T1321" i="11"/>
  <c r="S1321" i="11"/>
  <c r="R1321" i="11"/>
  <c r="P1321" i="11"/>
  <c r="O1321" i="11"/>
  <c r="N1321" i="11"/>
  <c r="T1320" i="11"/>
  <c r="S1320" i="11"/>
  <c r="R1320" i="11"/>
  <c r="P1320" i="11"/>
  <c r="O1320" i="11"/>
  <c r="N1320" i="11"/>
  <c r="T1319" i="11"/>
  <c r="S1319" i="11"/>
  <c r="R1319" i="11"/>
  <c r="P1319" i="11"/>
  <c r="O1319" i="11"/>
  <c r="N1319" i="11"/>
  <c r="T1318" i="11"/>
  <c r="S1318" i="11"/>
  <c r="R1318" i="11"/>
  <c r="P1318" i="11"/>
  <c r="O1318" i="11"/>
  <c r="N1318" i="11"/>
  <c r="T1317" i="11"/>
  <c r="S1317" i="11"/>
  <c r="R1317" i="11"/>
  <c r="P1317" i="11"/>
  <c r="O1317" i="11"/>
  <c r="N1317" i="11"/>
  <c r="T1316" i="11"/>
  <c r="S1316" i="11"/>
  <c r="R1316" i="11"/>
  <c r="P1316" i="11"/>
  <c r="O1316" i="11"/>
  <c r="N1316" i="11"/>
  <c r="T1315" i="11"/>
  <c r="S1315" i="11"/>
  <c r="R1315" i="11"/>
  <c r="P1315" i="11"/>
  <c r="O1315" i="11"/>
  <c r="N1315" i="11"/>
  <c r="T1314" i="11"/>
  <c r="S1314" i="11"/>
  <c r="R1314" i="11"/>
  <c r="P1314" i="11"/>
  <c r="O1314" i="11"/>
  <c r="N1314" i="11"/>
  <c r="T1313" i="11"/>
  <c r="S1313" i="11"/>
  <c r="R1313" i="11"/>
  <c r="P1313" i="11"/>
  <c r="O1313" i="11"/>
  <c r="N1313" i="11"/>
  <c r="T1312" i="11"/>
  <c r="S1312" i="11"/>
  <c r="R1312" i="11"/>
  <c r="P1312" i="11"/>
  <c r="O1312" i="11"/>
  <c r="N1312" i="11"/>
  <c r="T1311" i="11"/>
  <c r="S1311" i="11"/>
  <c r="R1311" i="11"/>
  <c r="P1311" i="11"/>
  <c r="O1311" i="11"/>
  <c r="N1311" i="11"/>
  <c r="T1310" i="11"/>
  <c r="S1310" i="11"/>
  <c r="R1310" i="11"/>
  <c r="P1310" i="11"/>
  <c r="O1310" i="11"/>
  <c r="N1310" i="11"/>
  <c r="T1309" i="11"/>
  <c r="S1309" i="11"/>
  <c r="R1309" i="11"/>
  <c r="P1309" i="11"/>
  <c r="O1309" i="11"/>
  <c r="N1309" i="11"/>
  <c r="T1308" i="11"/>
  <c r="S1308" i="11"/>
  <c r="R1308" i="11"/>
  <c r="P1308" i="11"/>
  <c r="O1308" i="11"/>
  <c r="N1308" i="11"/>
  <c r="T1307" i="11"/>
  <c r="S1307" i="11"/>
  <c r="R1307" i="11"/>
  <c r="P1307" i="11"/>
  <c r="O1307" i="11"/>
  <c r="N1307" i="11"/>
  <c r="T1306" i="11"/>
  <c r="S1306" i="11"/>
  <c r="R1306" i="11"/>
  <c r="P1306" i="11"/>
  <c r="O1306" i="11"/>
  <c r="N1306" i="11"/>
  <c r="T1305" i="11"/>
  <c r="S1305" i="11"/>
  <c r="R1305" i="11"/>
  <c r="P1305" i="11"/>
  <c r="O1305" i="11"/>
  <c r="N1305" i="11"/>
  <c r="T1304" i="11"/>
  <c r="S1304" i="11"/>
  <c r="R1304" i="11"/>
  <c r="P1304" i="11"/>
  <c r="O1304" i="11"/>
  <c r="N1304" i="11"/>
  <c r="T1303" i="11"/>
  <c r="S1303" i="11"/>
  <c r="R1303" i="11"/>
  <c r="P1303" i="11"/>
  <c r="O1303" i="11"/>
  <c r="N1303" i="11"/>
  <c r="T1302" i="11"/>
  <c r="S1302" i="11"/>
  <c r="R1302" i="11"/>
  <c r="P1302" i="11"/>
  <c r="O1302" i="11"/>
  <c r="N1302" i="11"/>
  <c r="T1301" i="11"/>
  <c r="S1301" i="11"/>
  <c r="R1301" i="11"/>
  <c r="P1301" i="11"/>
  <c r="O1301" i="11"/>
  <c r="N1301" i="11"/>
  <c r="T1300" i="11"/>
  <c r="S1300" i="11"/>
  <c r="R1300" i="11"/>
  <c r="P1300" i="11"/>
  <c r="O1300" i="11"/>
  <c r="N1300" i="11"/>
  <c r="T1299" i="11"/>
  <c r="S1299" i="11"/>
  <c r="R1299" i="11"/>
  <c r="P1299" i="11"/>
  <c r="O1299" i="11"/>
  <c r="N1299" i="11"/>
  <c r="T1298" i="11"/>
  <c r="S1298" i="11"/>
  <c r="R1298" i="11"/>
  <c r="P1298" i="11"/>
  <c r="O1298" i="11"/>
  <c r="N1298" i="11"/>
  <c r="T1297" i="11"/>
  <c r="S1297" i="11"/>
  <c r="R1297" i="11"/>
  <c r="P1297" i="11"/>
  <c r="O1297" i="11"/>
  <c r="N1297" i="11"/>
  <c r="T1296" i="11"/>
  <c r="S1296" i="11"/>
  <c r="R1296" i="11"/>
  <c r="P1296" i="11"/>
  <c r="O1296" i="11"/>
  <c r="N1296" i="11"/>
  <c r="T1295" i="11"/>
  <c r="S1295" i="11"/>
  <c r="R1295" i="11"/>
  <c r="P1295" i="11"/>
  <c r="O1295" i="11"/>
  <c r="N1295" i="11"/>
  <c r="T1294" i="11"/>
  <c r="S1294" i="11"/>
  <c r="R1294" i="11"/>
  <c r="P1294" i="11"/>
  <c r="O1294" i="11"/>
  <c r="N1294" i="11"/>
  <c r="T1293" i="11"/>
  <c r="S1293" i="11"/>
  <c r="R1293" i="11"/>
  <c r="P1293" i="11"/>
  <c r="O1293" i="11"/>
  <c r="N1293" i="11"/>
  <c r="T1292" i="11"/>
  <c r="S1292" i="11"/>
  <c r="R1292" i="11"/>
  <c r="P1292" i="11"/>
  <c r="O1292" i="11"/>
  <c r="N1292" i="11"/>
  <c r="T1291" i="11"/>
  <c r="S1291" i="11"/>
  <c r="R1291" i="11"/>
  <c r="P1291" i="11"/>
  <c r="O1291" i="11"/>
  <c r="N1291" i="11"/>
  <c r="T1290" i="11"/>
  <c r="S1290" i="11"/>
  <c r="R1290" i="11"/>
  <c r="P1290" i="11"/>
  <c r="O1290" i="11"/>
  <c r="N1290" i="11"/>
  <c r="T1289" i="11"/>
  <c r="S1289" i="11"/>
  <c r="R1289" i="11"/>
  <c r="P1289" i="11"/>
  <c r="O1289" i="11"/>
  <c r="N1289" i="11"/>
  <c r="T1288" i="11"/>
  <c r="S1288" i="11"/>
  <c r="R1288" i="11"/>
  <c r="P1288" i="11"/>
  <c r="O1288" i="11"/>
  <c r="N1288" i="11"/>
  <c r="T1287" i="11"/>
  <c r="S1287" i="11"/>
  <c r="R1287" i="11"/>
  <c r="P1287" i="11"/>
  <c r="O1287" i="11"/>
  <c r="N1287" i="11"/>
  <c r="T1286" i="11"/>
  <c r="S1286" i="11"/>
  <c r="R1286" i="11"/>
  <c r="P1286" i="11"/>
  <c r="O1286" i="11"/>
  <c r="N1286" i="11"/>
  <c r="T1285" i="11"/>
  <c r="S1285" i="11"/>
  <c r="R1285" i="11"/>
  <c r="P1285" i="11"/>
  <c r="O1285" i="11"/>
  <c r="N1285" i="11"/>
  <c r="T1284" i="11"/>
  <c r="S1284" i="11"/>
  <c r="R1284" i="11"/>
  <c r="P1284" i="11"/>
  <c r="O1284" i="11"/>
  <c r="N1284" i="11"/>
  <c r="T1283" i="11"/>
  <c r="S1283" i="11"/>
  <c r="R1283" i="11"/>
  <c r="P1283" i="11"/>
  <c r="O1283" i="11"/>
  <c r="N1283" i="11"/>
  <c r="T1282" i="11"/>
  <c r="S1282" i="11"/>
  <c r="R1282" i="11"/>
  <c r="P1282" i="11"/>
  <c r="O1282" i="11"/>
  <c r="N1282" i="11"/>
  <c r="T1281" i="11"/>
  <c r="S1281" i="11"/>
  <c r="R1281" i="11"/>
  <c r="P1281" i="11"/>
  <c r="O1281" i="11"/>
  <c r="N1281" i="11"/>
  <c r="T1280" i="11"/>
  <c r="S1280" i="11"/>
  <c r="R1280" i="11"/>
  <c r="P1280" i="11"/>
  <c r="O1280" i="11"/>
  <c r="N1280" i="11"/>
  <c r="T1279" i="11"/>
  <c r="S1279" i="11"/>
  <c r="R1279" i="11"/>
  <c r="P1279" i="11"/>
  <c r="O1279" i="11"/>
  <c r="N1279" i="11"/>
  <c r="T1278" i="11"/>
  <c r="S1278" i="11"/>
  <c r="R1278" i="11"/>
  <c r="P1278" i="11"/>
  <c r="O1278" i="11"/>
  <c r="N1278" i="11"/>
  <c r="T1277" i="11"/>
  <c r="S1277" i="11"/>
  <c r="R1277" i="11"/>
  <c r="P1277" i="11"/>
  <c r="O1277" i="11"/>
  <c r="N1277" i="11"/>
  <c r="T1276" i="11"/>
  <c r="S1276" i="11"/>
  <c r="R1276" i="11"/>
  <c r="P1276" i="11"/>
  <c r="O1276" i="11"/>
  <c r="N1276" i="11"/>
  <c r="T1275" i="11"/>
  <c r="S1275" i="11"/>
  <c r="R1275" i="11"/>
  <c r="P1275" i="11"/>
  <c r="O1275" i="11"/>
  <c r="N1275" i="11"/>
  <c r="T1274" i="11"/>
  <c r="S1274" i="11"/>
  <c r="R1274" i="11"/>
  <c r="P1274" i="11"/>
  <c r="O1274" i="11"/>
  <c r="N1274" i="11"/>
  <c r="T1273" i="11"/>
  <c r="S1273" i="11"/>
  <c r="R1273" i="11"/>
  <c r="P1273" i="11"/>
  <c r="O1273" i="11"/>
  <c r="N1273" i="11"/>
  <c r="T1272" i="11"/>
  <c r="S1272" i="11"/>
  <c r="R1272" i="11"/>
  <c r="P1272" i="11"/>
  <c r="O1272" i="11"/>
  <c r="N1272" i="11"/>
  <c r="T1271" i="11"/>
  <c r="S1271" i="11"/>
  <c r="R1271" i="11"/>
  <c r="P1271" i="11"/>
  <c r="O1271" i="11"/>
  <c r="N1271" i="11"/>
  <c r="T1270" i="11"/>
  <c r="S1270" i="11"/>
  <c r="R1270" i="11"/>
  <c r="P1270" i="11"/>
  <c r="O1270" i="11"/>
  <c r="N1270" i="11"/>
  <c r="T1269" i="11"/>
  <c r="S1269" i="11"/>
  <c r="R1269" i="11"/>
  <c r="P1269" i="11"/>
  <c r="O1269" i="11"/>
  <c r="N1269" i="11"/>
  <c r="T1268" i="11"/>
  <c r="S1268" i="11"/>
  <c r="R1268" i="11"/>
  <c r="P1268" i="11"/>
  <c r="O1268" i="11"/>
  <c r="N1268" i="11"/>
  <c r="T1267" i="11"/>
  <c r="S1267" i="11"/>
  <c r="R1267" i="11"/>
  <c r="P1267" i="11"/>
  <c r="O1267" i="11"/>
  <c r="N1267" i="11"/>
  <c r="T1266" i="11"/>
  <c r="S1266" i="11"/>
  <c r="R1266" i="11"/>
  <c r="P1266" i="11"/>
  <c r="O1266" i="11"/>
  <c r="N1266" i="11"/>
  <c r="T1265" i="11"/>
  <c r="S1265" i="11"/>
  <c r="R1265" i="11"/>
  <c r="P1265" i="11"/>
  <c r="O1265" i="11"/>
  <c r="N1265" i="11"/>
  <c r="T1264" i="11"/>
  <c r="S1264" i="11"/>
  <c r="R1264" i="11"/>
  <c r="P1264" i="11"/>
  <c r="O1264" i="11"/>
  <c r="N1264" i="11"/>
  <c r="T1263" i="11"/>
  <c r="S1263" i="11"/>
  <c r="R1263" i="11"/>
  <c r="P1263" i="11"/>
  <c r="O1263" i="11"/>
  <c r="N1263" i="11"/>
  <c r="T1262" i="11"/>
  <c r="S1262" i="11"/>
  <c r="R1262" i="11"/>
  <c r="P1262" i="11"/>
  <c r="O1262" i="11"/>
  <c r="N1262" i="11"/>
  <c r="T1261" i="11"/>
  <c r="S1261" i="11"/>
  <c r="R1261" i="11"/>
  <c r="P1261" i="11"/>
  <c r="O1261" i="11"/>
  <c r="N1261" i="11"/>
  <c r="T1260" i="11"/>
  <c r="S1260" i="11"/>
  <c r="R1260" i="11"/>
  <c r="P1260" i="11"/>
  <c r="O1260" i="11"/>
  <c r="N1260" i="11"/>
  <c r="T1259" i="11"/>
  <c r="S1259" i="11"/>
  <c r="R1259" i="11"/>
  <c r="P1259" i="11"/>
  <c r="O1259" i="11"/>
  <c r="N1259" i="11"/>
  <c r="T1258" i="11"/>
  <c r="S1258" i="11"/>
  <c r="R1258" i="11"/>
  <c r="P1258" i="11"/>
  <c r="O1258" i="11"/>
  <c r="N1258" i="11"/>
  <c r="T1257" i="11"/>
  <c r="S1257" i="11"/>
  <c r="R1257" i="11"/>
  <c r="P1257" i="11"/>
  <c r="O1257" i="11"/>
  <c r="N1257" i="11"/>
  <c r="T1256" i="11"/>
  <c r="S1256" i="11"/>
  <c r="R1256" i="11"/>
  <c r="P1256" i="11"/>
  <c r="O1256" i="11"/>
  <c r="N1256" i="11"/>
  <c r="T1255" i="11"/>
  <c r="S1255" i="11"/>
  <c r="R1255" i="11"/>
  <c r="P1255" i="11"/>
  <c r="O1255" i="11"/>
  <c r="N1255" i="11"/>
  <c r="T1254" i="11"/>
  <c r="S1254" i="11"/>
  <c r="R1254" i="11"/>
  <c r="P1254" i="11"/>
  <c r="O1254" i="11"/>
  <c r="N1254" i="11"/>
  <c r="T1253" i="11"/>
  <c r="S1253" i="11"/>
  <c r="R1253" i="11"/>
  <c r="P1253" i="11"/>
  <c r="O1253" i="11"/>
  <c r="N1253" i="11"/>
  <c r="T1252" i="11"/>
  <c r="S1252" i="11"/>
  <c r="R1252" i="11"/>
  <c r="P1252" i="11"/>
  <c r="O1252" i="11"/>
  <c r="N1252" i="11"/>
  <c r="T1251" i="11"/>
  <c r="S1251" i="11"/>
  <c r="R1251" i="11"/>
  <c r="P1251" i="11"/>
  <c r="O1251" i="11"/>
  <c r="N1251" i="11"/>
  <c r="T1250" i="11"/>
  <c r="S1250" i="11"/>
  <c r="R1250" i="11"/>
  <c r="P1250" i="11"/>
  <c r="O1250" i="11"/>
  <c r="N1250" i="11"/>
  <c r="T1249" i="11"/>
  <c r="S1249" i="11"/>
  <c r="R1249" i="11"/>
  <c r="P1249" i="11"/>
  <c r="O1249" i="11"/>
  <c r="N1249" i="11"/>
  <c r="T1248" i="11"/>
  <c r="S1248" i="11"/>
  <c r="R1248" i="11"/>
  <c r="P1248" i="11"/>
  <c r="O1248" i="11"/>
  <c r="N1248" i="11"/>
  <c r="T1247" i="11"/>
  <c r="S1247" i="11"/>
  <c r="R1247" i="11"/>
  <c r="P1247" i="11"/>
  <c r="O1247" i="11"/>
  <c r="N1247" i="11"/>
  <c r="T1246" i="11"/>
  <c r="S1246" i="11"/>
  <c r="R1246" i="11"/>
  <c r="P1246" i="11"/>
  <c r="O1246" i="11"/>
  <c r="N1246" i="11"/>
  <c r="T1245" i="11"/>
  <c r="S1245" i="11"/>
  <c r="R1245" i="11"/>
  <c r="P1245" i="11"/>
  <c r="O1245" i="11"/>
  <c r="N1245" i="11"/>
  <c r="T1244" i="11"/>
  <c r="S1244" i="11"/>
  <c r="R1244" i="11"/>
  <c r="P1244" i="11"/>
  <c r="O1244" i="11"/>
  <c r="N1244" i="11"/>
  <c r="T1243" i="11"/>
  <c r="S1243" i="11"/>
  <c r="R1243" i="11"/>
  <c r="P1243" i="11"/>
  <c r="O1243" i="11"/>
  <c r="N1243" i="11"/>
  <c r="T1242" i="11"/>
  <c r="S1242" i="11"/>
  <c r="R1242" i="11"/>
  <c r="P1242" i="11"/>
  <c r="O1242" i="11"/>
  <c r="N1242" i="11"/>
  <c r="T1241" i="11"/>
  <c r="S1241" i="11"/>
  <c r="R1241" i="11"/>
  <c r="P1241" i="11"/>
  <c r="O1241" i="11"/>
  <c r="N1241" i="11"/>
  <c r="T1240" i="11"/>
  <c r="S1240" i="11"/>
  <c r="R1240" i="11"/>
  <c r="P1240" i="11"/>
  <c r="O1240" i="11"/>
  <c r="N1240" i="11"/>
  <c r="T1239" i="11"/>
  <c r="S1239" i="11"/>
  <c r="R1239" i="11"/>
  <c r="P1239" i="11"/>
  <c r="O1239" i="11"/>
  <c r="N1239" i="11"/>
  <c r="T1238" i="11"/>
  <c r="S1238" i="11"/>
  <c r="R1238" i="11"/>
  <c r="P1238" i="11"/>
  <c r="O1238" i="11"/>
  <c r="N1238" i="11"/>
  <c r="T1237" i="11"/>
  <c r="S1237" i="11"/>
  <c r="R1237" i="11"/>
  <c r="P1237" i="11"/>
  <c r="O1237" i="11"/>
  <c r="N1237" i="11"/>
  <c r="T1236" i="11"/>
  <c r="S1236" i="11"/>
  <c r="R1236" i="11"/>
  <c r="P1236" i="11"/>
  <c r="O1236" i="11"/>
  <c r="N1236" i="11"/>
  <c r="T1235" i="11"/>
  <c r="S1235" i="11"/>
  <c r="R1235" i="11"/>
  <c r="P1235" i="11"/>
  <c r="O1235" i="11"/>
  <c r="N1235" i="11"/>
  <c r="T1234" i="11"/>
  <c r="S1234" i="11"/>
  <c r="R1234" i="11"/>
  <c r="P1234" i="11"/>
  <c r="O1234" i="11"/>
  <c r="N1234" i="11"/>
  <c r="T1233" i="11"/>
  <c r="S1233" i="11"/>
  <c r="R1233" i="11"/>
  <c r="P1233" i="11"/>
  <c r="O1233" i="11"/>
  <c r="N1233" i="11"/>
  <c r="T1232" i="11"/>
  <c r="S1232" i="11"/>
  <c r="R1232" i="11"/>
  <c r="P1232" i="11"/>
  <c r="O1232" i="11"/>
  <c r="N1232" i="11"/>
  <c r="T1231" i="11"/>
  <c r="S1231" i="11"/>
  <c r="R1231" i="11"/>
  <c r="P1231" i="11"/>
  <c r="O1231" i="11"/>
  <c r="N1231" i="11"/>
  <c r="T1230" i="11"/>
  <c r="S1230" i="11"/>
  <c r="R1230" i="11"/>
  <c r="P1230" i="11"/>
  <c r="O1230" i="11"/>
  <c r="N1230" i="11"/>
  <c r="T1229" i="11"/>
  <c r="S1229" i="11"/>
  <c r="R1229" i="11"/>
  <c r="P1229" i="11"/>
  <c r="O1229" i="11"/>
  <c r="N1229" i="11"/>
  <c r="T1228" i="11"/>
  <c r="S1228" i="11"/>
  <c r="R1228" i="11"/>
  <c r="P1228" i="11"/>
  <c r="O1228" i="11"/>
  <c r="N1228" i="11"/>
  <c r="T1227" i="11"/>
  <c r="S1227" i="11"/>
  <c r="R1227" i="11"/>
  <c r="P1227" i="11"/>
  <c r="O1227" i="11"/>
  <c r="N1227" i="11"/>
  <c r="T1226" i="11"/>
  <c r="S1226" i="11"/>
  <c r="R1226" i="11"/>
  <c r="P1226" i="11"/>
  <c r="O1226" i="11"/>
  <c r="N1226" i="11"/>
  <c r="T1225" i="11"/>
  <c r="S1225" i="11"/>
  <c r="R1225" i="11"/>
  <c r="P1225" i="11"/>
  <c r="O1225" i="11"/>
  <c r="N1225" i="11"/>
  <c r="T1224" i="11"/>
  <c r="S1224" i="11"/>
  <c r="R1224" i="11"/>
  <c r="P1224" i="11"/>
  <c r="O1224" i="11"/>
  <c r="N1224" i="11"/>
  <c r="T1223" i="11"/>
  <c r="S1223" i="11"/>
  <c r="R1223" i="11"/>
  <c r="P1223" i="11"/>
  <c r="O1223" i="11"/>
  <c r="N1223" i="11"/>
  <c r="T1222" i="11"/>
  <c r="S1222" i="11"/>
  <c r="R1222" i="11"/>
  <c r="P1222" i="11"/>
  <c r="O1222" i="11"/>
  <c r="N1222" i="11"/>
  <c r="T1221" i="11"/>
  <c r="S1221" i="11"/>
  <c r="R1221" i="11"/>
  <c r="P1221" i="11"/>
  <c r="O1221" i="11"/>
  <c r="N1221" i="11"/>
  <c r="T1220" i="11"/>
  <c r="S1220" i="11"/>
  <c r="R1220" i="11"/>
  <c r="P1220" i="11"/>
  <c r="O1220" i="11"/>
  <c r="N1220" i="11"/>
  <c r="T1219" i="11"/>
  <c r="S1219" i="11"/>
  <c r="R1219" i="11"/>
  <c r="P1219" i="11"/>
  <c r="O1219" i="11"/>
  <c r="N1219" i="11"/>
  <c r="T1218" i="11"/>
  <c r="S1218" i="11"/>
  <c r="R1218" i="11"/>
  <c r="P1218" i="11"/>
  <c r="O1218" i="11"/>
  <c r="N1218" i="11"/>
  <c r="T1217" i="11"/>
  <c r="S1217" i="11"/>
  <c r="R1217" i="11"/>
  <c r="P1217" i="11"/>
  <c r="O1217" i="11"/>
  <c r="N1217" i="11"/>
  <c r="T1216" i="11"/>
  <c r="S1216" i="11"/>
  <c r="R1216" i="11"/>
  <c r="P1216" i="11"/>
  <c r="O1216" i="11"/>
  <c r="N1216" i="11"/>
  <c r="T1215" i="11"/>
  <c r="S1215" i="11"/>
  <c r="R1215" i="11"/>
  <c r="P1215" i="11"/>
  <c r="O1215" i="11"/>
  <c r="N1215" i="11"/>
  <c r="T1214" i="11"/>
  <c r="S1214" i="11"/>
  <c r="R1214" i="11"/>
  <c r="P1214" i="11"/>
  <c r="O1214" i="11"/>
  <c r="N1214" i="11"/>
  <c r="T1213" i="11"/>
  <c r="S1213" i="11"/>
  <c r="R1213" i="11"/>
  <c r="P1213" i="11"/>
  <c r="O1213" i="11"/>
  <c r="N1213" i="11"/>
  <c r="T1212" i="11"/>
  <c r="S1212" i="11"/>
  <c r="R1212" i="11"/>
  <c r="P1212" i="11"/>
  <c r="O1212" i="11"/>
  <c r="N1212" i="11"/>
  <c r="T1211" i="11"/>
  <c r="S1211" i="11"/>
  <c r="R1211" i="11"/>
  <c r="P1211" i="11"/>
  <c r="O1211" i="11"/>
  <c r="N1211" i="11"/>
  <c r="T1210" i="11"/>
  <c r="S1210" i="11"/>
  <c r="R1210" i="11"/>
  <c r="P1210" i="11"/>
  <c r="O1210" i="11"/>
  <c r="N1210" i="11"/>
  <c r="T1209" i="11"/>
  <c r="S1209" i="11"/>
  <c r="R1209" i="11"/>
  <c r="P1209" i="11"/>
  <c r="O1209" i="11"/>
  <c r="N1209" i="11"/>
  <c r="T1208" i="11"/>
  <c r="S1208" i="11"/>
  <c r="R1208" i="11"/>
  <c r="P1208" i="11"/>
  <c r="O1208" i="11"/>
  <c r="N1208" i="11"/>
  <c r="T1207" i="11"/>
  <c r="S1207" i="11"/>
  <c r="R1207" i="11"/>
  <c r="P1207" i="11"/>
  <c r="O1207" i="11"/>
  <c r="N1207" i="11"/>
  <c r="T1206" i="11"/>
  <c r="S1206" i="11"/>
  <c r="R1206" i="11"/>
  <c r="P1206" i="11"/>
  <c r="O1206" i="11"/>
  <c r="N1206" i="11"/>
  <c r="T1205" i="11"/>
  <c r="S1205" i="11"/>
  <c r="R1205" i="11"/>
  <c r="P1205" i="11"/>
  <c r="O1205" i="11"/>
  <c r="N1205" i="11"/>
  <c r="T1204" i="11"/>
  <c r="S1204" i="11"/>
  <c r="R1204" i="11"/>
  <c r="P1204" i="11"/>
  <c r="O1204" i="11"/>
  <c r="N1204" i="11"/>
  <c r="T1203" i="11"/>
  <c r="S1203" i="11"/>
  <c r="R1203" i="11"/>
  <c r="P1203" i="11"/>
  <c r="O1203" i="11"/>
  <c r="N1203" i="11"/>
  <c r="T1202" i="11"/>
  <c r="S1202" i="11"/>
  <c r="R1202" i="11"/>
  <c r="P1202" i="11"/>
  <c r="O1202" i="11"/>
  <c r="N1202" i="11"/>
  <c r="T1201" i="11"/>
  <c r="S1201" i="11"/>
  <c r="R1201" i="11"/>
  <c r="P1201" i="11"/>
  <c r="O1201" i="11"/>
  <c r="N1201" i="11"/>
  <c r="T1200" i="11"/>
  <c r="S1200" i="11"/>
  <c r="R1200" i="11"/>
  <c r="P1200" i="11"/>
  <c r="O1200" i="11"/>
  <c r="N1200" i="11"/>
  <c r="T1199" i="11"/>
  <c r="S1199" i="11"/>
  <c r="R1199" i="11"/>
  <c r="P1199" i="11"/>
  <c r="O1199" i="11"/>
  <c r="N1199" i="11"/>
  <c r="T1198" i="11"/>
  <c r="S1198" i="11"/>
  <c r="R1198" i="11"/>
  <c r="P1198" i="11"/>
  <c r="O1198" i="11"/>
  <c r="N1198" i="11"/>
  <c r="T1197" i="11"/>
  <c r="S1197" i="11"/>
  <c r="R1197" i="11"/>
  <c r="P1197" i="11"/>
  <c r="O1197" i="11"/>
  <c r="N1197" i="11"/>
  <c r="T1196" i="11"/>
  <c r="S1196" i="11"/>
  <c r="R1196" i="11"/>
  <c r="P1196" i="11"/>
  <c r="O1196" i="11"/>
  <c r="N1196" i="11"/>
  <c r="T1195" i="11"/>
  <c r="S1195" i="11"/>
  <c r="R1195" i="11"/>
  <c r="P1195" i="11"/>
  <c r="O1195" i="11"/>
  <c r="N1195" i="11"/>
  <c r="T1194" i="11"/>
  <c r="S1194" i="11"/>
  <c r="R1194" i="11"/>
  <c r="P1194" i="11"/>
  <c r="O1194" i="11"/>
  <c r="N1194" i="11"/>
  <c r="T1193" i="11"/>
  <c r="S1193" i="11"/>
  <c r="R1193" i="11"/>
  <c r="P1193" i="11"/>
  <c r="O1193" i="11"/>
  <c r="N1193" i="11"/>
  <c r="T1192" i="11"/>
  <c r="S1192" i="11"/>
  <c r="R1192" i="11"/>
  <c r="P1192" i="11"/>
  <c r="O1192" i="11"/>
  <c r="N1192" i="11"/>
  <c r="T1191" i="11"/>
  <c r="S1191" i="11"/>
  <c r="R1191" i="11"/>
  <c r="P1191" i="11"/>
  <c r="O1191" i="11"/>
  <c r="N1191" i="11"/>
  <c r="T1190" i="11"/>
  <c r="S1190" i="11"/>
  <c r="R1190" i="11"/>
  <c r="P1190" i="11"/>
  <c r="O1190" i="11"/>
  <c r="N1190" i="11"/>
  <c r="T1189" i="11"/>
  <c r="S1189" i="11"/>
  <c r="R1189" i="11"/>
  <c r="P1189" i="11"/>
  <c r="O1189" i="11"/>
  <c r="N1189" i="11"/>
  <c r="T1188" i="11"/>
  <c r="S1188" i="11"/>
  <c r="R1188" i="11"/>
  <c r="P1188" i="11"/>
  <c r="O1188" i="11"/>
  <c r="N1188" i="11"/>
  <c r="T1187" i="11"/>
  <c r="S1187" i="11"/>
  <c r="R1187" i="11"/>
  <c r="P1187" i="11"/>
  <c r="O1187" i="11"/>
  <c r="N1187" i="11"/>
  <c r="T1186" i="11"/>
  <c r="S1186" i="11"/>
  <c r="R1186" i="11"/>
  <c r="P1186" i="11"/>
  <c r="O1186" i="11"/>
  <c r="N1186" i="11"/>
  <c r="T1185" i="11"/>
  <c r="S1185" i="11"/>
  <c r="R1185" i="11"/>
  <c r="P1185" i="11"/>
  <c r="O1185" i="11"/>
  <c r="N1185" i="11"/>
  <c r="T1184" i="11"/>
  <c r="S1184" i="11"/>
  <c r="R1184" i="11"/>
  <c r="P1184" i="11"/>
  <c r="O1184" i="11"/>
  <c r="N1184" i="11"/>
  <c r="T1183" i="11"/>
  <c r="S1183" i="11"/>
  <c r="R1183" i="11"/>
  <c r="P1183" i="11"/>
  <c r="O1183" i="11"/>
  <c r="N1183" i="11"/>
  <c r="T1182" i="11"/>
  <c r="S1182" i="11"/>
  <c r="R1182" i="11"/>
  <c r="P1182" i="11"/>
  <c r="O1182" i="11"/>
  <c r="N1182" i="11"/>
  <c r="T1181" i="11"/>
  <c r="S1181" i="11"/>
  <c r="R1181" i="11"/>
  <c r="P1181" i="11"/>
  <c r="O1181" i="11"/>
  <c r="N1181" i="11"/>
  <c r="T1180" i="11"/>
  <c r="S1180" i="11"/>
  <c r="R1180" i="11"/>
  <c r="P1180" i="11"/>
  <c r="O1180" i="11"/>
  <c r="N1180" i="11"/>
  <c r="T1179" i="11"/>
  <c r="S1179" i="11"/>
  <c r="R1179" i="11"/>
  <c r="P1179" i="11"/>
  <c r="O1179" i="11"/>
  <c r="N1179" i="11"/>
  <c r="T1178" i="11"/>
  <c r="S1178" i="11"/>
  <c r="R1178" i="11"/>
  <c r="P1178" i="11"/>
  <c r="O1178" i="11"/>
  <c r="N1178" i="11"/>
  <c r="T1177" i="11"/>
  <c r="S1177" i="11"/>
  <c r="R1177" i="11"/>
  <c r="P1177" i="11"/>
  <c r="O1177" i="11"/>
  <c r="N1177" i="11"/>
  <c r="T1176" i="11"/>
  <c r="S1176" i="11"/>
  <c r="R1176" i="11"/>
  <c r="P1176" i="11"/>
  <c r="O1176" i="11"/>
  <c r="N1176" i="11"/>
  <c r="T1175" i="11"/>
  <c r="S1175" i="11"/>
  <c r="R1175" i="11"/>
  <c r="P1175" i="11"/>
  <c r="O1175" i="11"/>
  <c r="N1175" i="11"/>
  <c r="T1174" i="11"/>
  <c r="S1174" i="11"/>
  <c r="R1174" i="11"/>
  <c r="P1174" i="11"/>
  <c r="O1174" i="11"/>
  <c r="N1174" i="11"/>
  <c r="T1173" i="11"/>
  <c r="S1173" i="11"/>
  <c r="R1173" i="11"/>
  <c r="P1173" i="11"/>
  <c r="O1173" i="11"/>
  <c r="N1173" i="11"/>
  <c r="T1172" i="11"/>
  <c r="S1172" i="11"/>
  <c r="R1172" i="11"/>
  <c r="P1172" i="11"/>
  <c r="O1172" i="11"/>
  <c r="N1172" i="11"/>
  <c r="T1171" i="11"/>
  <c r="S1171" i="11"/>
  <c r="R1171" i="11"/>
  <c r="P1171" i="11"/>
  <c r="O1171" i="11"/>
  <c r="N1171" i="11"/>
  <c r="T1170" i="11"/>
  <c r="S1170" i="11"/>
  <c r="R1170" i="11"/>
  <c r="P1170" i="11"/>
  <c r="O1170" i="11"/>
  <c r="N1170" i="11"/>
  <c r="T1169" i="11"/>
  <c r="S1169" i="11"/>
  <c r="R1169" i="11"/>
  <c r="P1169" i="11"/>
  <c r="O1169" i="11"/>
  <c r="N1169" i="11"/>
  <c r="T1168" i="11"/>
  <c r="S1168" i="11"/>
  <c r="R1168" i="11"/>
  <c r="P1168" i="11"/>
  <c r="O1168" i="11"/>
  <c r="N1168" i="11"/>
  <c r="T1167" i="11"/>
  <c r="S1167" i="11"/>
  <c r="R1167" i="11"/>
  <c r="P1167" i="11"/>
  <c r="O1167" i="11"/>
  <c r="N1167" i="11"/>
  <c r="T1166" i="11"/>
  <c r="S1166" i="11"/>
  <c r="R1166" i="11"/>
  <c r="P1166" i="11"/>
  <c r="O1166" i="11"/>
  <c r="N1166" i="11"/>
  <c r="T1165" i="11"/>
  <c r="S1165" i="11"/>
  <c r="R1165" i="11"/>
  <c r="P1165" i="11"/>
  <c r="O1165" i="11"/>
  <c r="N1165" i="11"/>
  <c r="T1164" i="11"/>
  <c r="S1164" i="11"/>
  <c r="R1164" i="11"/>
  <c r="P1164" i="11"/>
  <c r="O1164" i="11"/>
  <c r="N1164" i="11"/>
  <c r="T1163" i="11"/>
  <c r="S1163" i="11"/>
  <c r="R1163" i="11"/>
  <c r="P1163" i="11"/>
  <c r="O1163" i="11"/>
  <c r="N1163" i="11"/>
  <c r="T1162" i="11"/>
  <c r="S1162" i="11"/>
  <c r="R1162" i="11"/>
  <c r="P1162" i="11"/>
  <c r="O1162" i="11"/>
  <c r="N1162" i="11"/>
  <c r="T1161" i="11"/>
  <c r="S1161" i="11"/>
  <c r="R1161" i="11"/>
  <c r="P1161" i="11"/>
  <c r="O1161" i="11"/>
  <c r="N1161" i="11"/>
  <c r="T1160" i="11"/>
  <c r="S1160" i="11"/>
  <c r="R1160" i="11"/>
  <c r="P1160" i="11"/>
  <c r="O1160" i="11"/>
  <c r="N1160" i="11"/>
  <c r="T1159" i="11"/>
  <c r="S1159" i="11"/>
  <c r="R1159" i="11"/>
  <c r="P1159" i="11"/>
  <c r="O1159" i="11"/>
  <c r="N1159" i="11"/>
  <c r="T1158" i="11"/>
  <c r="S1158" i="11"/>
  <c r="R1158" i="11"/>
  <c r="P1158" i="11"/>
  <c r="O1158" i="11"/>
  <c r="N1158" i="11"/>
  <c r="T1157" i="11"/>
  <c r="S1157" i="11"/>
  <c r="R1157" i="11"/>
  <c r="P1157" i="11"/>
  <c r="O1157" i="11"/>
  <c r="N1157" i="11"/>
  <c r="T1156" i="11"/>
  <c r="S1156" i="11"/>
  <c r="R1156" i="11"/>
  <c r="P1156" i="11"/>
  <c r="O1156" i="11"/>
  <c r="N1156" i="11"/>
  <c r="T1155" i="11"/>
  <c r="S1155" i="11"/>
  <c r="R1155" i="11"/>
  <c r="P1155" i="11"/>
  <c r="O1155" i="11"/>
  <c r="N1155" i="11"/>
  <c r="T1154" i="11"/>
  <c r="S1154" i="11"/>
  <c r="R1154" i="11"/>
  <c r="P1154" i="11"/>
  <c r="O1154" i="11"/>
  <c r="N1154" i="11"/>
  <c r="T1153" i="11"/>
  <c r="S1153" i="11"/>
  <c r="R1153" i="11"/>
  <c r="P1153" i="11"/>
  <c r="O1153" i="11"/>
  <c r="N1153" i="11"/>
  <c r="T1152" i="11"/>
  <c r="S1152" i="11"/>
  <c r="R1152" i="11"/>
  <c r="P1152" i="11"/>
  <c r="O1152" i="11"/>
  <c r="N1152" i="11"/>
  <c r="T1151" i="11"/>
  <c r="S1151" i="11"/>
  <c r="R1151" i="11"/>
  <c r="P1151" i="11"/>
  <c r="O1151" i="11"/>
  <c r="N1151" i="11"/>
  <c r="T1150" i="11"/>
  <c r="S1150" i="11"/>
  <c r="R1150" i="11"/>
  <c r="P1150" i="11"/>
  <c r="O1150" i="11"/>
  <c r="N1150" i="11"/>
  <c r="T1149" i="11"/>
  <c r="S1149" i="11"/>
  <c r="R1149" i="11"/>
  <c r="P1149" i="11"/>
  <c r="O1149" i="11"/>
  <c r="N1149" i="11"/>
  <c r="T1148" i="11"/>
  <c r="S1148" i="11"/>
  <c r="R1148" i="11"/>
  <c r="P1148" i="11"/>
  <c r="O1148" i="11"/>
  <c r="N1148" i="11"/>
  <c r="T1147" i="11"/>
  <c r="S1147" i="11"/>
  <c r="R1147" i="11"/>
  <c r="P1147" i="11"/>
  <c r="O1147" i="11"/>
  <c r="N1147" i="11"/>
  <c r="T1146" i="11"/>
  <c r="S1146" i="11"/>
  <c r="R1146" i="11"/>
  <c r="P1146" i="11"/>
  <c r="O1146" i="11"/>
  <c r="N1146" i="11"/>
  <c r="T1145" i="11"/>
  <c r="S1145" i="11"/>
  <c r="R1145" i="11"/>
  <c r="P1145" i="11"/>
  <c r="O1145" i="11"/>
  <c r="N1145" i="11"/>
  <c r="T1144" i="11"/>
  <c r="S1144" i="11"/>
  <c r="R1144" i="11"/>
  <c r="P1144" i="11"/>
  <c r="O1144" i="11"/>
  <c r="N1144" i="11"/>
  <c r="T1143" i="11"/>
  <c r="S1143" i="11"/>
  <c r="R1143" i="11"/>
  <c r="P1143" i="11"/>
  <c r="O1143" i="11"/>
  <c r="N1143" i="11"/>
  <c r="T1142" i="11"/>
  <c r="S1142" i="11"/>
  <c r="R1142" i="11"/>
  <c r="P1142" i="11"/>
  <c r="O1142" i="11"/>
  <c r="N1142" i="11"/>
  <c r="T1141" i="11"/>
  <c r="S1141" i="11"/>
  <c r="R1141" i="11"/>
  <c r="P1141" i="11"/>
  <c r="O1141" i="11"/>
  <c r="N1141" i="11"/>
  <c r="T1140" i="11"/>
  <c r="S1140" i="11"/>
  <c r="R1140" i="11"/>
  <c r="P1140" i="11"/>
  <c r="O1140" i="11"/>
  <c r="N1140" i="11"/>
  <c r="T1139" i="11"/>
  <c r="S1139" i="11"/>
  <c r="R1139" i="11"/>
  <c r="P1139" i="11"/>
  <c r="O1139" i="11"/>
  <c r="N1139" i="11"/>
  <c r="T1138" i="11"/>
  <c r="S1138" i="11"/>
  <c r="R1138" i="11"/>
  <c r="P1138" i="11"/>
  <c r="O1138" i="11"/>
  <c r="N1138" i="11"/>
  <c r="T1137" i="11"/>
  <c r="S1137" i="11"/>
  <c r="R1137" i="11"/>
  <c r="P1137" i="11"/>
  <c r="O1137" i="11"/>
  <c r="N1137" i="11"/>
  <c r="T1136" i="11"/>
  <c r="S1136" i="11"/>
  <c r="R1136" i="11"/>
  <c r="P1136" i="11"/>
  <c r="O1136" i="11"/>
  <c r="N1136" i="11"/>
  <c r="T1135" i="11"/>
  <c r="S1135" i="11"/>
  <c r="R1135" i="11"/>
  <c r="P1135" i="11"/>
  <c r="O1135" i="11"/>
  <c r="N1135" i="11"/>
  <c r="T1134" i="11"/>
  <c r="S1134" i="11"/>
  <c r="R1134" i="11"/>
  <c r="P1134" i="11"/>
  <c r="O1134" i="11"/>
  <c r="N1134" i="11"/>
  <c r="T1133" i="11"/>
  <c r="S1133" i="11"/>
  <c r="R1133" i="11"/>
  <c r="P1133" i="11"/>
  <c r="O1133" i="11"/>
  <c r="N1133" i="11"/>
  <c r="T1132" i="11"/>
  <c r="S1132" i="11"/>
  <c r="R1132" i="11"/>
  <c r="P1132" i="11"/>
  <c r="O1132" i="11"/>
  <c r="N1132" i="11"/>
  <c r="T1131" i="11"/>
  <c r="S1131" i="11"/>
  <c r="R1131" i="11"/>
  <c r="P1131" i="11"/>
  <c r="O1131" i="11"/>
  <c r="N1131" i="11"/>
  <c r="T1130" i="11"/>
  <c r="S1130" i="11"/>
  <c r="R1130" i="11"/>
  <c r="P1130" i="11"/>
  <c r="O1130" i="11"/>
  <c r="N1130" i="11"/>
  <c r="T1129" i="11"/>
  <c r="S1129" i="11"/>
  <c r="R1129" i="11"/>
  <c r="P1129" i="11"/>
  <c r="O1129" i="11"/>
  <c r="N1129" i="11"/>
  <c r="T1128" i="11"/>
  <c r="S1128" i="11"/>
  <c r="R1128" i="11"/>
  <c r="P1128" i="11"/>
  <c r="O1128" i="11"/>
  <c r="N1128" i="11"/>
  <c r="T1127" i="11"/>
  <c r="S1127" i="11"/>
  <c r="R1127" i="11"/>
  <c r="P1127" i="11"/>
  <c r="O1127" i="11"/>
  <c r="N1127" i="11"/>
  <c r="T1126" i="11"/>
  <c r="S1126" i="11"/>
  <c r="R1126" i="11"/>
  <c r="P1126" i="11"/>
  <c r="O1126" i="11"/>
  <c r="N1126" i="11"/>
  <c r="T1125" i="11"/>
  <c r="S1125" i="11"/>
  <c r="R1125" i="11"/>
  <c r="P1125" i="11"/>
  <c r="O1125" i="11"/>
  <c r="N1125" i="11"/>
  <c r="T1124" i="11"/>
  <c r="S1124" i="11"/>
  <c r="R1124" i="11"/>
  <c r="P1124" i="11"/>
  <c r="O1124" i="11"/>
  <c r="N1124" i="11"/>
  <c r="T1123" i="11"/>
  <c r="S1123" i="11"/>
  <c r="R1123" i="11"/>
  <c r="P1123" i="11"/>
  <c r="O1123" i="11"/>
  <c r="N1123" i="11"/>
  <c r="T1122" i="11"/>
  <c r="S1122" i="11"/>
  <c r="R1122" i="11"/>
  <c r="P1122" i="11"/>
  <c r="O1122" i="11"/>
  <c r="N1122" i="11"/>
  <c r="T1121" i="11"/>
  <c r="S1121" i="11"/>
  <c r="R1121" i="11"/>
  <c r="P1121" i="11"/>
  <c r="O1121" i="11"/>
  <c r="N1121" i="11"/>
  <c r="T1120" i="11"/>
  <c r="S1120" i="11"/>
  <c r="R1120" i="11"/>
  <c r="P1120" i="11"/>
  <c r="O1120" i="11"/>
  <c r="N1120" i="11"/>
  <c r="T1119" i="11"/>
  <c r="S1119" i="11"/>
  <c r="R1119" i="11"/>
  <c r="P1119" i="11"/>
  <c r="O1119" i="11"/>
  <c r="N1119" i="11"/>
  <c r="T1118" i="11"/>
  <c r="S1118" i="11"/>
  <c r="R1118" i="11"/>
  <c r="P1118" i="11"/>
  <c r="O1118" i="11"/>
  <c r="N1118" i="11"/>
  <c r="T1117" i="11"/>
  <c r="S1117" i="11"/>
  <c r="R1117" i="11"/>
  <c r="P1117" i="11"/>
  <c r="O1117" i="11"/>
  <c r="N1117" i="11"/>
  <c r="T1116" i="11"/>
  <c r="S1116" i="11"/>
  <c r="R1116" i="11"/>
  <c r="P1116" i="11"/>
  <c r="O1116" i="11"/>
  <c r="N1116" i="11"/>
  <c r="T1115" i="11"/>
  <c r="S1115" i="11"/>
  <c r="R1115" i="11"/>
  <c r="P1115" i="11"/>
  <c r="O1115" i="11"/>
  <c r="N1115" i="11"/>
  <c r="T1114" i="11"/>
  <c r="S1114" i="11"/>
  <c r="R1114" i="11"/>
  <c r="P1114" i="11"/>
  <c r="O1114" i="11"/>
  <c r="N1114" i="11"/>
  <c r="T1113" i="11"/>
  <c r="S1113" i="11"/>
  <c r="R1113" i="11"/>
  <c r="P1113" i="11"/>
  <c r="O1113" i="11"/>
  <c r="N1113" i="11"/>
  <c r="T1112" i="11"/>
  <c r="S1112" i="11"/>
  <c r="R1112" i="11"/>
  <c r="P1112" i="11"/>
  <c r="O1112" i="11"/>
  <c r="N1112" i="11"/>
  <c r="T1111" i="11"/>
  <c r="S1111" i="11"/>
  <c r="R1111" i="11"/>
  <c r="P1111" i="11"/>
  <c r="O1111" i="11"/>
  <c r="N1111" i="11"/>
  <c r="T1110" i="11"/>
  <c r="S1110" i="11"/>
  <c r="R1110" i="11"/>
  <c r="P1110" i="11"/>
  <c r="O1110" i="11"/>
  <c r="N1110" i="11"/>
  <c r="T1109" i="11"/>
  <c r="S1109" i="11"/>
  <c r="R1109" i="11"/>
  <c r="P1109" i="11"/>
  <c r="O1109" i="11"/>
  <c r="N1109" i="11"/>
  <c r="T1108" i="11"/>
  <c r="S1108" i="11"/>
  <c r="R1108" i="11"/>
  <c r="P1108" i="11"/>
  <c r="O1108" i="11"/>
  <c r="N1108" i="11"/>
  <c r="T1107" i="11"/>
  <c r="S1107" i="11"/>
  <c r="R1107" i="11"/>
  <c r="P1107" i="11"/>
  <c r="O1107" i="11"/>
  <c r="N1107" i="11"/>
  <c r="T1106" i="11"/>
  <c r="S1106" i="11"/>
  <c r="R1106" i="11"/>
  <c r="P1106" i="11"/>
  <c r="O1106" i="11"/>
  <c r="N1106" i="11"/>
  <c r="T1105" i="11"/>
  <c r="S1105" i="11"/>
  <c r="R1105" i="11"/>
  <c r="P1105" i="11"/>
  <c r="O1105" i="11"/>
  <c r="N1105" i="11"/>
  <c r="T1104" i="11"/>
  <c r="S1104" i="11"/>
  <c r="R1104" i="11"/>
  <c r="P1104" i="11"/>
  <c r="O1104" i="11"/>
  <c r="N1104" i="11"/>
  <c r="T1103" i="11"/>
  <c r="S1103" i="11"/>
  <c r="R1103" i="11"/>
  <c r="P1103" i="11"/>
  <c r="O1103" i="11"/>
  <c r="N1103" i="11"/>
  <c r="T1102" i="11"/>
  <c r="S1102" i="11"/>
  <c r="R1102" i="11"/>
  <c r="P1102" i="11"/>
  <c r="O1102" i="11"/>
  <c r="N1102" i="11"/>
  <c r="T1101" i="11"/>
  <c r="S1101" i="11"/>
  <c r="R1101" i="11"/>
  <c r="P1101" i="11"/>
  <c r="O1101" i="11"/>
  <c r="N1101" i="11"/>
  <c r="T1100" i="11"/>
  <c r="S1100" i="11"/>
  <c r="R1100" i="11"/>
  <c r="P1100" i="11"/>
  <c r="O1100" i="11"/>
  <c r="N1100" i="11"/>
  <c r="T1099" i="11"/>
  <c r="S1099" i="11"/>
  <c r="R1099" i="11"/>
  <c r="P1099" i="11"/>
  <c r="O1099" i="11"/>
  <c r="N1099" i="11"/>
  <c r="T1098" i="11"/>
  <c r="S1098" i="11"/>
  <c r="R1098" i="11"/>
  <c r="P1098" i="11"/>
  <c r="O1098" i="11"/>
  <c r="N1098" i="11"/>
  <c r="T1097" i="11"/>
  <c r="S1097" i="11"/>
  <c r="R1097" i="11"/>
  <c r="P1097" i="11"/>
  <c r="O1097" i="11"/>
  <c r="N1097" i="11"/>
  <c r="T1096" i="11"/>
  <c r="S1096" i="11"/>
  <c r="R1096" i="11"/>
  <c r="P1096" i="11"/>
  <c r="O1096" i="11"/>
  <c r="N1096" i="11"/>
  <c r="T1095" i="11"/>
  <c r="S1095" i="11"/>
  <c r="R1095" i="11"/>
  <c r="P1095" i="11"/>
  <c r="O1095" i="11"/>
  <c r="N1095" i="11"/>
  <c r="T1094" i="11"/>
  <c r="S1094" i="11"/>
  <c r="R1094" i="11"/>
  <c r="P1094" i="11"/>
  <c r="O1094" i="11"/>
  <c r="N1094" i="11"/>
  <c r="T1093" i="11"/>
  <c r="S1093" i="11"/>
  <c r="R1093" i="11"/>
  <c r="P1093" i="11"/>
  <c r="O1093" i="11"/>
  <c r="N1093" i="11"/>
  <c r="T1092" i="11"/>
  <c r="S1092" i="11"/>
  <c r="R1092" i="11"/>
  <c r="P1092" i="11"/>
  <c r="O1092" i="11"/>
  <c r="N1092" i="11"/>
  <c r="T1091" i="11"/>
  <c r="S1091" i="11"/>
  <c r="R1091" i="11"/>
  <c r="P1091" i="11"/>
  <c r="O1091" i="11"/>
  <c r="N1091" i="11"/>
  <c r="T1090" i="11"/>
  <c r="S1090" i="11"/>
  <c r="R1090" i="11"/>
  <c r="P1090" i="11"/>
  <c r="O1090" i="11"/>
  <c r="N1090" i="11"/>
  <c r="T1089" i="11"/>
  <c r="S1089" i="11"/>
  <c r="R1089" i="11"/>
  <c r="P1089" i="11"/>
  <c r="O1089" i="11"/>
  <c r="N1089" i="11"/>
  <c r="T1088" i="11"/>
  <c r="S1088" i="11"/>
  <c r="R1088" i="11"/>
  <c r="P1088" i="11"/>
  <c r="O1088" i="11"/>
  <c r="N1088" i="11"/>
  <c r="T1087" i="11"/>
  <c r="S1087" i="11"/>
  <c r="R1087" i="11"/>
  <c r="P1087" i="11"/>
  <c r="O1087" i="11"/>
  <c r="N1087" i="11"/>
  <c r="T1086" i="11"/>
  <c r="S1086" i="11"/>
  <c r="R1086" i="11"/>
  <c r="P1086" i="11"/>
  <c r="O1086" i="11"/>
  <c r="N1086" i="11"/>
  <c r="T1085" i="11"/>
  <c r="S1085" i="11"/>
  <c r="R1085" i="11"/>
  <c r="P1085" i="11"/>
  <c r="O1085" i="11"/>
  <c r="N1085" i="11"/>
  <c r="T1084" i="11"/>
  <c r="S1084" i="11"/>
  <c r="R1084" i="11"/>
  <c r="P1084" i="11"/>
  <c r="O1084" i="11"/>
  <c r="N1084" i="11"/>
  <c r="T1083" i="11"/>
  <c r="S1083" i="11"/>
  <c r="R1083" i="11"/>
  <c r="P1083" i="11"/>
  <c r="O1083" i="11"/>
  <c r="N1083" i="11"/>
  <c r="T1082" i="11"/>
  <c r="S1082" i="11"/>
  <c r="R1082" i="11"/>
  <c r="P1082" i="11"/>
  <c r="O1082" i="11"/>
  <c r="N1082" i="11"/>
  <c r="T1081" i="11"/>
  <c r="S1081" i="11"/>
  <c r="R1081" i="11"/>
  <c r="P1081" i="11"/>
  <c r="O1081" i="11"/>
  <c r="N1081" i="11"/>
  <c r="T1080" i="11"/>
  <c r="S1080" i="11"/>
  <c r="R1080" i="11"/>
  <c r="P1080" i="11"/>
  <c r="O1080" i="11"/>
  <c r="N1080" i="11"/>
  <c r="T1079" i="11"/>
  <c r="S1079" i="11"/>
  <c r="R1079" i="11"/>
  <c r="P1079" i="11"/>
  <c r="O1079" i="11"/>
  <c r="N1079" i="11"/>
  <c r="T1078" i="11"/>
  <c r="S1078" i="11"/>
  <c r="R1078" i="11"/>
  <c r="P1078" i="11"/>
  <c r="O1078" i="11"/>
  <c r="N1078" i="11"/>
  <c r="T1077" i="11"/>
  <c r="S1077" i="11"/>
  <c r="R1077" i="11"/>
  <c r="P1077" i="11"/>
  <c r="O1077" i="11"/>
  <c r="N1077" i="11"/>
  <c r="T1076" i="11"/>
  <c r="S1076" i="11"/>
  <c r="R1076" i="11"/>
  <c r="P1076" i="11"/>
  <c r="O1076" i="11"/>
  <c r="N1076" i="11"/>
  <c r="T1075" i="11"/>
  <c r="S1075" i="11"/>
  <c r="R1075" i="11"/>
  <c r="P1075" i="11"/>
  <c r="O1075" i="11"/>
  <c r="N1075" i="11"/>
  <c r="T1074" i="11"/>
  <c r="S1074" i="11"/>
  <c r="R1074" i="11"/>
  <c r="P1074" i="11"/>
  <c r="O1074" i="11"/>
  <c r="N1074" i="11"/>
  <c r="T1073" i="11"/>
  <c r="S1073" i="11"/>
  <c r="R1073" i="11"/>
  <c r="P1073" i="11"/>
  <c r="O1073" i="11"/>
  <c r="N1073" i="11"/>
  <c r="T1072" i="11"/>
  <c r="S1072" i="11"/>
  <c r="R1072" i="11"/>
  <c r="P1072" i="11"/>
  <c r="O1072" i="11"/>
  <c r="N1072" i="11"/>
  <c r="T1071" i="11"/>
  <c r="S1071" i="11"/>
  <c r="R1071" i="11"/>
  <c r="P1071" i="11"/>
  <c r="O1071" i="11"/>
  <c r="N1071" i="11"/>
  <c r="T1070" i="11"/>
  <c r="S1070" i="11"/>
  <c r="R1070" i="11"/>
  <c r="P1070" i="11"/>
  <c r="O1070" i="11"/>
  <c r="N1070" i="11"/>
  <c r="T1069" i="11"/>
  <c r="S1069" i="11"/>
  <c r="R1069" i="11"/>
  <c r="P1069" i="11"/>
  <c r="O1069" i="11"/>
  <c r="N1069" i="11"/>
  <c r="T1068" i="11"/>
  <c r="S1068" i="11"/>
  <c r="R1068" i="11"/>
  <c r="P1068" i="11"/>
  <c r="O1068" i="11"/>
  <c r="N1068" i="11"/>
  <c r="T1067" i="11"/>
  <c r="S1067" i="11"/>
  <c r="R1067" i="11"/>
  <c r="P1067" i="11"/>
  <c r="O1067" i="11"/>
  <c r="N1067" i="11"/>
  <c r="T1066" i="11"/>
  <c r="S1066" i="11"/>
  <c r="R1066" i="11"/>
  <c r="P1066" i="11"/>
  <c r="O1066" i="11"/>
  <c r="N1066" i="11"/>
  <c r="T1065" i="11"/>
  <c r="S1065" i="11"/>
  <c r="R1065" i="11"/>
  <c r="P1065" i="11"/>
  <c r="O1065" i="11"/>
  <c r="N1065" i="11"/>
  <c r="T1064" i="11"/>
  <c r="S1064" i="11"/>
  <c r="R1064" i="11"/>
  <c r="P1064" i="11"/>
  <c r="O1064" i="11"/>
  <c r="N1064" i="11"/>
  <c r="T1063" i="11"/>
  <c r="S1063" i="11"/>
  <c r="R1063" i="11"/>
  <c r="P1063" i="11"/>
  <c r="O1063" i="11"/>
  <c r="N1063" i="11"/>
  <c r="T1062" i="11"/>
  <c r="S1062" i="11"/>
  <c r="R1062" i="11"/>
  <c r="P1062" i="11"/>
  <c r="O1062" i="11"/>
  <c r="N1062" i="11"/>
  <c r="T1061" i="11"/>
  <c r="S1061" i="11"/>
  <c r="R1061" i="11"/>
  <c r="P1061" i="11"/>
  <c r="O1061" i="11"/>
  <c r="N1061" i="11"/>
  <c r="T1060" i="11"/>
  <c r="S1060" i="11"/>
  <c r="R1060" i="11"/>
  <c r="P1060" i="11"/>
  <c r="O1060" i="11"/>
  <c r="N1060" i="11"/>
  <c r="T1059" i="11"/>
  <c r="S1059" i="11"/>
  <c r="R1059" i="11"/>
  <c r="P1059" i="11"/>
  <c r="O1059" i="11"/>
  <c r="N1059" i="11"/>
  <c r="T1058" i="11"/>
  <c r="S1058" i="11"/>
  <c r="R1058" i="11"/>
  <c r="P1058" i="11"/>
  <c r="O1058" i="11"/>
  <c r="N1058" i="11"/>
  <c r="T1057" i="11"/>
  <c r="S1057" i="11"/>
  <c r="R1057" i="11"/>
  <c r="P1057" i="11"/>
  <c r="O1057" i="11"/>
  <c r="N1057" i="11"/>
  <c r="T1056" i="11"/>
  <c r="S1056" i="11"/>
  <c r="R1056" i="11"/>
  <c r="P1056" i="11"/>
  <c r="O1056" i="11"/>
  <c r="N1056" i="11"/>
  <c r="T1055" i="11"/>
  <c r="S1055" i="11"/>
  <c r="R1055" i="11"/>
  <c r="P1055" i="11"/>
  <c r="O1055" i="11"/>
  <c r="N1055" i="11"/>
  <c r="T1054" i="11"/>
  <c r="S1054" i="11"/>
  <c r="R1054" i="11"/>
  <c r="P1054" i="11"/>
  <c r="O1054" i="11"/>
  <c r="N1054" i="11"/>
  <c r="T1053" i="11"/>
  <c r="S1053" i="11"/>
  <c r="R1053" i="11"/>
  <c r="P1053" i="11"/>
  <c r="O1053" i="11"/>
  <c r="N1053" i="11"/>
  <c r="T1052" i="11"/>
  <c r="S1052" i="11"/>
  <c r="R1052" i="11"/>
  <c r="P1052" i="11"/>
  <c r="O1052" i="11"/>
  <c r="N1052" i="11"/>
  <c r="T1051" i="11"/>
  <c r="S1051" i="11"/>
  <c r="R1051" i="11"/>
  <c r="P1051" i="11"/>
  <c r="O1051" i="11"/>
  <c r="N1051" i="11"/>
  <c r="T1050" i="11"/>
  <c r="S1050" i="11"/>
  <c r="R1050" i="11"/>
  <c r="P1050" i="11"/>
  <c r="O1050" i="11"/>
  <c r="N1050" i="11"/>
  <c r="T1049" i="11"/>
  <c r="S1049" i="11"/>
  <c r="R1049" i="11"/>
  <c r="P1049" i="11"/>
  <c r="O1049" i="11"/>
  <c r="N1049" i="11"/>
  <c r="T1048" i="11"/>
  <c r="S1048" i="11"/>
  <c r="R1048" i="11"/>
  <c r="P1048" i="11"/>
  <c r="O1048" i="11"/>
  <c r="N1048" i="11"/>
  <c r="T1047" i="11"/>
  <c r="S1047" i="11"/>
  <c r="R1047" i="11"/>
  <c r="P1047" i="11"/>
  <c r="O1047" i="11"/>
  <c r="N1047" i="11"/>
  <c r="T1046" i="11"/>
  <c r="S1046" i="11"/>
  <c r="R1046" i="11"/>
  <c r="P1046" i="11"/>
  <c r="O1046" i="11"/>
  <c r="N1046" i="11"/>
  <c r="T1045" i="11"/>
  <c r="S1045" i="11"/>
  <c r="R1045" i="11"/>
  <c r="P1045" i="11"/>
  <c r="O1045" i="11"/>
  <c r="N1045" i="11"/>
  <c r="T1044" i="11"/>
  <c r="S1044" i="11"/>
  <c r="R1044" i="11"/>
  <c r="P1044" i="11"/>
  <c r="O1044" i="11"/>
  <c r="N1044" i="11"/>
  <c r="T1043" i="11"/>
  <c r="S1043" i="11"/>
  <c r="R1043" i="11"/>
  <c r="P1043" i="11"/>
  <c r="O1043" i="11"/>
  <c r="N1043" i="11"/>
  <c r="T1042" i="11"/>
  <c r="S1042" i="11"/>
  <c r="R1042" i="11"/>
  <c r="P1042" i="11"/>
  <c r="O1042" i="11"/>
  <c r="N1042" i="11"/>
  <c r="T1041" i="11"/>
  <c r="S1041" i="11"/>
  <c r="R1041" i="11"/>
  <c r="P1041" i="11"/>
  <c r="O1041" i="11"/>
  <c r="N1041" i="11"/>
  <c r="T1040" i="11"/>
  <c r="S1040" i="11"/>
  <c r="R1040" i="11"/>
  <c r="P1040" i="11"/>
  <c r="O1040" i="11"/>
  <c r="N1040" i="11"/>
  <c r="T1039" i="11"/>
  <c r="S1039" i="11"/>
  <c r="R1039" i="11"/>
  <c r="P1039" i="11"/>
  <c r="O1039" i="11"/>
  <c r="N1039" i="11"/>
  <c r="T1038" i="11"/>
  <c r="S1038" i="11"/>
  <c r="R1038" i="11"/>
  <c r="P1038" i="11"/>
  <c r="O1038" i="11"/>
  <c r="N1038" i="11"/>
  <c r="T1037" i="11"/>
  <c r="S1037" i="11"/>
  <c r="R1037" i="11"/>
  <c r="P1037" i="11"/>
  <c r="O1037" i="11"/>
  <c r="N1037" i="11"/>
  <c r="T1036" i="11"/>
  <c r="S1036" i="11"/>
  <c r="R1036" i="11"/>
  <c r="P1036" i="11"/>
  <c r="O1036" i="11"/>
  <c r="N1036" i="11"/>
  <c r="T1035" i="11"/>
  <c r="S1035" i="11"/>
  <c r="R1035" i="11"/>
  <c r="P1035" i="11"/>
  <c r="O1035" i="11"/>
  <c r="N1035" i="11"/>
  <c r="T1034" i="11"/>
  <c r="S1034" i="11"/>
  <c r="R1034" i="11"/>
  <c r="P1034" i="11"/>
  <c r="O1034" i="11"/>
  <c r="N1034" i="11"/>
  <c r="T1033" i="11"/>
  <c r="S1033" i="11"/>
  <c r="R1033" i="11"/>
  <c r="P1033" i="11"/>
  <c r="O1033" i="11"/>
  <c r="N1033" i="11"/>
  <c r="T1032" i="11"/>
  <c r="S1032" i="11"/>
  <c r="R1032" i="11"/>
  <c r="P1032" i="11"/>
  <c r="O1032" i="11"/>
  <c r="N1032" i="11"/>
  <c r="T1031" i="11"/>
  <c r="S1031" i="11"/>
  <c r="R1031" i="11"/>
  <c r="P1031" i="11"/>
  <c r="O1031" i="11"/>
  <c r="N1031" i="11"/>
  <c r="T1030" i="11"/>
  <c r="S1030" i="11"/>
  <c r="R1030" i="11"/>
  <c r="P1030" i="11"/>
  <c r="O1030" i="11"/>
  <c r="N1030" i="11"/>
  <c r="T1029" i="11"/>
  <c r="S1029" i="11"/>
  <c r="R1029" i="11"/>
  <c r="P1029" i="11"/>
  <c r="O1029" i="11"/>
  <c r="N1029" i="11"/>
  <c r="T1028" i="11"/>
  <c r="S1028" i="11"/>
  <c r="R1028" i="11"/>
  <c r="P1028" i="11"/>
  <c r="O1028" i="11"/>
  <c r="N1028" i="11"/>
  <c r="T1027" i="11"/>
  <c r="S1027" i="11"/>
  <c r="R1027" i="11"/>
  <c r="P1027" i="11"/>
  <c r="O1027" i="11"/>
  <c r="N1027" i="11"/>
  <c r="T1026" i="11"/>
  <c r="S1026" i="11"/>
  <c r="R1026" i="11"/>
  <c r="P1026" i="11"/>
  <c r="O1026" i="11"/>
  <c r="N1026" i="11"/>
  <c r="T1025" i="11"/>
  <c r="S1025" i="11"/>
  <c r="R1025" i="11"/>
  <c r="P1025" i="11"/>
  <c r="O1025" i="11"/>
  <c r="N1025" i="11"/>
  <c r="T1024" i="11"/>
  <c r="S1024" i="11"/>
  <c r="R1024" i="11"/>
  <c r="P1024" i="11"/>
  <c r="O1024" i="11"/>
  <c r="N1024" i="11"/>
  <c r="T1023" i="11"/>
  <c r="S1023" i="11"/>
  <c r="R1023" i="11"/>
  <c r="P1023" i="11"/>
  <c r="O1023" i="11"/>
  <c r="N1023" i="11"/>
  <c r="T1022" i="11"/>
  <c r="S1022" i="11"/>
  <c r="R1022" i="11"/>
  <c r="P1022" i="11"/>
  <c r="O1022" i="11"/>
  <c r="N1022" i="11"/>
  <c r="T1021" i="11"/>
  <c r="S1021" i="11"/>
  <c r="R1021" i="11"/>
  <c r="P1021" i="11"/>
  <c r="O1021" i="11"/>
  <c r="N1021" i="11"/>
  <c r="T1020" i="11"/>
  <c r="S1020" i="11"/>
  <c r="R1020" i="11"/>
  <c r="P1020" i="11"/>
  <c r="O1020" i="11"/>
  <c r="N1020" i="11"/>
  <c r="T1019" i="11"/>
  <c r="S1019" i="11"/>
  <c r="R1019" i="11"/>
  <c r="P1019" i="11"/>
  <c r="O1019" i="11"/>
  <c r="N1019" i="11"/>
  <c r="T1018" i="11"/>
  <c r="S1018" i="11"/>
  <c r="R1018" i="11"/>
  <c r="P1018" i="11"/>
  <c r="O1018" i="11"/>
  <c r="N1018" i="11"/>
  <c r="T1017" i="11"/>
  <c r="S1017" i="11"/>
  <c r="R1017" i="11"/>
  <c r="P1017" i="11"/>
  <c r="O1017" i="11"/>
  <c r="N1017" i="11"/>
  <c r="T1016" i="11"/>
  <c r="S1016" i="11"/>
  <c r="R1016" i="11"/>
  <c r="P1016" i="11"/>
  <c r="O1016" i="11"/>
  <c r="N1016" i="11"/>
  <c r="T1015" i="11"/>
  <c r="S1015" i="11"/>
  <c r="R1015" i="11"/>
  <c r="P1015" i="11"/>
  <c r="O1015" i="11"/>
  <c r="N1015" i="11"/>
  <c r="T1014" i="11"/>
  <c r="S1014" i="11"/>
  <c r="R1014" i="11"/>
  <c r="P1014" i="11"/>
  <c r="O1014" i="11"/>
  <c r="N1014" i="11"/>
  <c r="T1013" i="11"/>
  <c r="S1013" i="11"/>
  <c r="R1013" i="11"/>
  <c r="P1013" i="11"/>
  <c r="O1013" i="11"/>
  <c r="N1013" i="11"/>
  <c r="T1012" i="11"/>
  <c r="S1012" i="11"/>
  <c r="R1012" i="11"/>
  <c r="P1012" i="11"/>
  <c r="O1012" i="11"/>
  <c r="N1012" i="11"/>
  <c r="T1011" i="11"/>
  <c r="S1011" i="11"/>
  <c r="R1011" i="11"/>
  <c r="P1011" i="11"/>
  <c r="O1011" i="11"/>
  <c r="N1011" i="11"/>
  <c r="T1010" i="11"/>
  <c r="S1010" i="11"/>
  <c r="R1010" i="11"/>
  <c r="P1010" i="11"/>
  <c r="O1010" i="11"/>
  <c r="N1010" i="11"/>
  <c r="T1009" i="11"/>
  <c r="S1009" i="11"/>
  <c r="R1009" i="11"/>
  <c r="P1009" i="11"/>
  <c r="O1009" i="11"/>
  <c r="N1009" i="11"/>
  <c r="T1008" i="11"/>
  <c r="S1008" i="11"/>
  <c r="R1008" i="11"/>
  <c r="P1008" i="11"/>
  <c r="O1008" i="11"/>
  <c r="N1008" i="11"/>
  <c r="T1007" i="11"/>
  <c r="S1007" i="11"/>
  <c r="R1007" i="11"/>
  <c r="P1007" i="11"/>
  <c r="O1007" i="11"/>
  <c r="N1007" i="11"/>
  <c r="T1006" i="11"/>
  <c r="S1006" i="11"/>
  <c r="R1006" i="11"/>
  <c r="P1006" i="11"/>
  <c r="O1006" i="11"/>
  <c r="N1006" i="11"/>
  <c r="T1005" i="11"/>
  <c r="S1005" i="11"/>
  <c r="R1005" i="11"/>
  <c r="P1005" i="11"/>
  <c r="O1005" i="11"/>
  <c r="N1005" i="11"/>
  <c r="T1004" i="11"/>
  <c r="S1004" i="11"/>
  <c r="R1004" i="11"/>
  <c r="P1004" i="11"/>
  <c r="O1004" i="11"/>
  <c r="N1004" i="11"/>
  <c r="T1003" i="11"/>
  <c r="S1003" i="11"/>
  <c r="R1003" i="11"/>
  <c r="P1003" i="11"/>
  <c r="O1003" i="11"/>
  <c r="N1003" i="11"/>
  <c r="T1002" i="11"/>
  <c r="S1002" i="11"/>
  <c r="R1002" i="11"/>
  <c r="P1002" i="11"/>
  <c r="O1002" i="11"/>
  <c r="N1002" i="11"/>
  <c r="T1001" i="11"/>
  <c r="S1001" i="11"/>
  <c r="R1001" i="11"/>
  <c r="P1001" i="11"/>
  <c r="O1001" i="11"/>
  <c r="N1001" i="11"/>
  <c r="T1000" i="11"/>
  <c r="S1000" i="11"/>
  <c r="R1000" i="11"/>
  <c r="P1000" i="11"/>
  <c r="O1000" i="11"/>
  <c r="N1000" i="11"/>
  <c r="T999" i="11"/>
  <c r="S999" i="11"/>
  <c r="R999" i="11"/>
  <c r="P999" i="11"/>
  <c r="O999" i="11"/>
  <c r="N999" i="11"/>
  <c r="T998" i="11"/>
  <c r="S998" i="11"/>
  <c r="R998" i="11"/>
  <c r="P998" i="11"/>
  <c r="O998" i="11"/>
  <c r="N998" i="11"/>
  <c r="T997" i="11"/>
  <c r="S997" i="11"/>
  <c r="R997" i="11"/>
  <c r="P997" i="11"/>
  <c r="O997" i="11"/>
  <c r="N997" i="11"/>
  <c r="T996" i="11"/>
  <c r="S996" i="11"/>
  <c r="R996" i="11"/>
  <c r="P996" i="11"/>
  <c r="O996" i="11"/>
  <c r="N996" i="11"/>
  <c r="T995" i="11"/>
  <c r="S995" i="11"/>
  <c r="R995" i="11"/>
  <c r="P995" i="11"/>
  <c r="O995" i="11"/>
  <c r="N995" i="11"/>
  <c r="T994" i="11"/>
  <c r="S994" i="11"/>
  <c r="R994" i="11"/>
  <c r="P994" i="11"/>
  <c r="O994" i="11"/>
  <c r="N994" i="11"/>
  <c r="T993" i="11"/>
  <c r="S993" i="11"/>
  <c r="R993" i="11"/>
  <c r="P993" i="11"/>
  <c r="O993" i="11"/>
  <c r="N993" i="11"/>
  <c r="T992" i="11"/>
  <c r="S992" i="11"/>
  <c r="R992" i="11"/>
  <c r="P992" i="11"/>
  <c r="O992" i="11"/>
  <c r="N992" i="11"/>
  <c r="T991" i="11"/>
  <c r="S991" i="11"/>
  <c r="R991" i="11"/>
  <c r="P991" i="11"/>
  <c r="O991" i="11"/>
  <c r="N991" i="11"/>
  <c r="T990" i="11"/>
  <c r="S990" i="11"/>
  <c r="R990" i="11"/>
  <c r="P990" i="11"/>
  <c r="O990" i="11"/>
  <c r="N990" i="11"/>
  <c r="T989" i="11"/>
  <c r="S989" i="11"/>
  <c r="R989" i="11"/>
  <c r="P989" i="11"/>
  <c r="O989" i="11"/>
  <c r="N989" i="11"/>
  <c r="T988" i="11"/>
  <c r="S988" i="11"/>
  <c r="R988" i="11"/>
  <c r="P988" i="11"/>
  <c r="O988" i="11"/>
  <c r="N988" i="11"/>
  <c r="T987" i="11"/>
  <c r="S987" i="11"/>
  <c r="R987" i="11"/>
  <c r="P987" i="11"/>
  <c r="O987" i="11"/>
  <c r="N987" i="11"/>
  <c r="T986" i="11"/>
  <c r="S986" i="11"/>
  <c r="R986" i="11"/>
  <c r="P986" i="11"/>
  <c r="O986" i="11"/>
  <c r="N986" i="11"/>
  <c r="T985" i="11"/>
  <c r="S985" i="11"/>
  <c r="R985" i="11"/>
  <c r="P985" i="11"/>
  <c r="O985" i="11"/>
  <c r="N985" i="11"/>
  <c r="T984" i="11"/>
  <c r="S984" i="11"/>
  <c r="R984" i="11"/>
  <c r="P984" i="11"/>
  <c r="O984" i="11"/>
  <c r="N984" i="11"/>
  <c r="T983" i="11"/>
  <c r="S983" i="11"/>
  <c r="R983" i="11"/>
  <c r="P983" i="11"/>
  <c r="O983" i="11"/>
  <c r="N983" i="11"/>
  <c r="T982" i="11"/>
  <c r="S982" i="11"/>
  <c r="R982" i="11"/>
  <c r="P982" i="11"/>
  <c r="O982" i="11"/>
  <c r="N982" i="11"/>
  <c r="T981" i="11"/>
  <c r="S981" i="11"/>
  <c r="R981" i="11"/>
  <c r="P981" i="11"/>
  <c r="O981" i="11"/>
  <c r="N981" i="11"/>
  <c r="T980" i="11"/>
  <c r="S980" i="11"/>
  <c r="R980" i="11"/>
  <c r="P980" i="11"/>
  <c r="O980" i="11"/>
  <c r="N980" i="11"/>
  <c r="T979" i="11"/>
  <c r="S979" i="11"/>
  <c r="R979" i="11"/>
  <c r="P979" i="11"/>
  <c r="O979" i="11"/>
  <c r="N979" i="11"/>
  <c r="T978" i="11"/>
  <c r="S978" i="11"/>
  <c r="R978" i="11"/>
  <c r="P978" i="11"/>
  <c r="O978" i="11"/>
  <c r="N978" i="11"/>
  <c r="T977" i="11"/>
  <c r="S977" i="11"/>
  <c r="R977" i="11"/>
  <c r="P977" i="11"/>
  <c r="O977" i="11"/>
  <c r="N977" i="11"/>
  <c r="T976" i="11"/>
  <c r="S976" i="11"/>
  <c r="R976" i="11"/>
  <c r="P976" i="11"/>
  <c r="O976" i="11"/>
  <c r="N976" i="11"/>
  <c r="T975" i="11"/>
  <c r="S975" i="11"/>
  <c r="R975" i="11"/>
  <c r="P975" i="11"/>
  <c r="O975" i="11"/>
  <c r="N975" i="11"/>
  <c r="T974" i="11"/>
  <c r="S974" i="11"/>
  <c r="R974" i="11"/>
  <c r="P974" i="11"/>
  <c r="O974" i="11"/>
  <c r="N974" i="11"/>
  <c r="T973" i="11"/>
  <c r="S973" i="11"/>
  <c r="R973" i="11"/>
  <c r="P973" i="11"/>
  <c r="O973" i="11"/>
  <c r="N973" i="11"/>
  <c r="T972" i="11"/>
  <c r="S972" i="11"/>
  <c r="R972" i="11"/>
  <c r="P972" i="11"/>
  <c r="O972" i="11"/>
  <c r="N972" i="11"/>
  <c r="T971" i="11"/>
  <c r="S971" i="11"/>
  <c r="R971" i="11"/>
  <c r="P971" i="11"/>
  <c r="O971" i="11"/>
  <c r="N971" i="11"/>
  <c r="T970" i="11"/>
  <c r="S970" i="11"/>
  <c r="R970" i="11"/>
  <c r="P970" i="11"/>
  <c r="O970" i="11"/>
  <c r="N970" i="11"/>
  <c r="T969" i="11"/>
  <c r="S969" i="11"/>
  <c r="R969" i="11"/>
  <c r="P969" i="11"/>
  <c r="O969" i="11"/>
  <c r="N969" i="11"/>
  <c r="T968" i="11"/>
  <c r="S968" i="11"/>
  <c r="R968" i="11"/>
  <c r="P968" i="11"/>
  <c r="O968" i="11"/>
  <c r="N968" i="11"/>
  <c r="T967" i="11"/>
  <c r="S967" i="11"/>
  <c r="R967" i="11"/>
  <c r="P967" i="11"/>
  <c r="O967" i="11"/>
  <c r="N967" i="11"/>
  <c r="T966" i="11"/>
  <c r="S966" i="11"/>
  <c r="R966" i="11"/>
  <c r="P966" i="11"/>
  <c r="O966" i="11"/>
  <c r="N966" i="11"/>
  <c r="T965" i="11"/>
  <c r="S965" i="11"/>
  <c r="R965" i="11"/>
  <c r="P965" i="11"/>
  <c r="O965" i="11"/>
  <c r="N965" i="11"/>
  <c r="T964" i="11"/>
  <c r="S964" i="11"/>
  <c r="R964" i="11"/>
  <c r="P964" i="11"/>
  <c r="O964" i="11"/>
  <c r="N964" i="11"/>
  <c r="T963" i="11"/>
  <c r="S963" i="11"/>
  <c r="R963" i="11"/>
  <c r="P963" i="11"/>
  <c r="O963" i="11"/>
  <c r="N963" i="11"/>
  <c r="T962" i="11"/>
  <c r="S962" i="11"/>
  <c r="R962" i="11"/>
  <c r="P962" i="11"/>
  <c r="O962" i="11"/>
  <c r="N962" i="11"/>
  <c r="T961" i="11"/>
  <c r="S961" i="11"/>
  <c r="R961" i="11"/>
  <c r="P961" i="11"/>
  <c r="O961" i="11"/>
  <c r="N961" i="11"/>
  <c r="T960" i="11"/>
  <c r="S960" i="11"/>
  <c r="R960" i="11"/>
  <c r="P960" i="11"/>
  <c r="O960" i="11"/>
  <c r="N960" i="11"/>
  <c r="T959" i="11"/>
  <c r="S959" i="11"/>
  <c r="R959" i="11"/>
  <c r="P959" i="11"/>
  <c r="O959" i="11"/>
  <c r="N959" i="11"/>
  <c r="T958" i="11"/>
  <c r="S958" i="11"/>
  <c r="R958" i="11"/>
  <c r="P958" i="11"/>
  <c r="O958" i="11"/>
  <c r="N958" i="11"/>
  <c r="T957" i="11"/>
  <c r="S957" i="11"/>
  <c r="R957" i="11"/>
  <c r="P957" i="11"/>
  <c r="O957" i="11"/>
  <c r="N957" i="11"/>
  <c r="T956" i="11"/>
  <c r="S956" i="11"/>
  <c r="R956" i="11"/>
  <c r="P956" i="11"/>
  <c r="O956" i="11"/>
  <c r="N956" i="11"/>
  <c r="T955" i="11"/>
  <c r="S955" i="11"/>
  <c r="R955" i="11"/>
  <c r="P955" i="11"/>
  <c r="O955" i="11"/>
  <c r="N955" i="11"/>
  <c r="T954" i="11"/>
  <c r="S954" i="11"/>
  <c r="R954" i="11"/>
  <c r="P954" i="11"/>
  <c r="O954" i="11"/>
  <c r="N954" i="11"/>
  <c r="T953" i="11"/>
  <c r="S953" i="11"/>
  <c r="R953" i="11"/>
  <c r="P953" i="11"/>
  <c r="O953" i="11"/>
  <c r="N953" i="11"/>
  <c r="T952" i="11"/>
  <c r="S952" i="11"/>
  <c r="R952" i="11"/>
  <c r="P952" i="11"/>
  <c r="O952" i="11"/>
  <c r="N952" i="11"/>
  <c r="T951" i="11"/>
  <c r="S951" i="11"/>
  <c r="R951" i="11"/>
  <c r="P951" i="11"/>
  <c r="O951" i="11"/>
  <c r="N951" i="11"/>
  <c r="T950" i="11"/>
  <c r="S950" i="11"/>
  <c r="R950" i="11"/>
  <c r="P950" i="11"/>
  <c r="O950" i="11"/>
  <c r="N950" i="11"/>
  <c r="T949" i="11"/>
  <c r="S949" i="11"/>
  <c r="R949" i="11"/>
  <c r="P949" i="11"/>
  <c r="O949" i="11"/>
  <c r="N949" i="11"/>
  <c r="T948" i="11"/>
  <c r="S948" i="11"/>
  <c r="R948" i="11"/>
  <c r="P948" i="11"/>
  <c r="O948" i="11"/>
  <c r="N948" i="11"/>
  <c r="T947" i="11"/>
  <c r="S947" i="11"/>
  <c r="R947" i="11"/>
  <c r="P947" i="11"/>
  <c r="O947" i="11"/>
  <c r="N947" i="11"/>
  <c r="T946" i="11"/>
  <c r="S946" i="11"/>
  <c r="R946" i="11"/>
  <c r="P946" i="11"/>
  <c r="O946" i="11"/>
  <c r="N946" i="11"/>
  <c r="T945" i="11"/>
  <c r="S945" i="11"/>
  <c r="R945" i="11"/>
  <c r="P945" i="11"/>
  <c r="O945" i="11"/>
  <c r="N945" i="11"/>
  <c r="T944" i="11"/>
  <c r="S944" i="11"/>
  <c r="R944" i="11"/>
  <c r="P944" i="11"/>
  <c r="O944" i="11"/>
  <c r="N944" i="11"/>
  <c r="T943" i="11"/>
  <c r="S943" i="11"/>
  <c r="R943" i="11"/>
  <c r="P943" i="11"/>
  <c r="O943" i="11"/>
  <c r="N943" i="11"/>
  <c r="T942" i="11"/>
  <c r="S942" i="11"/>
  <c r="R942" i="11"/>
  <c r="P942" i="11"/>
  <c r="O942" i="11"/>
  <c r="N942" i="11"/>
  <c r="T941" i="11"/>
  <c r="S941" i="11"/>
  <c r="R941" i="11"/>
  <c r="P941" i="11"/>
  <c r="O941" i="11"/>
  <c r="N941" i="11"/>
  <c r="T940" i="11"/>
  <c r="S940" i="11"/>
  <c r="R940" i="11"/>
  <c r="P940" i="11"/>
  <c r="O940" i="11"/>
  <c r="N940" i="11"/>
  <c r="T939" i="11"/>
  <c r="S939" i="11"/>
  <c r="R939" i="11"/>
  <c r="P939" i="11"/>
  <c r="O939" i="11"/>
  <c r="N939" i="11"/>
  <c r="T938" i="11"/>
  <c r="S938" i="11"/>
  <c r="R938" i="11"/>
  <c r="P938" i="11"/>
  <c r="O938" i="11"/>
  <c r="N938" i="11"/>
  <c r="T937" i="11"/>
  <c r="S937" i="11"/>
  <c r="R937" i="11"/>
  <c r="P937" i="11"/>
  <c r="O937" i="11"/>
  <c r="N937" i="11"/>
  <c r="T936" i="11"/>
  <c r="S936" i="11"/>
  <c r="R936" i="11"/>
  <c r="P936" i="11"/>
  <c r="O936" i="11"/>
  <c r="N936" i="11"/>
  <c r="T935" i="11"/>
  <c r="S935" i="11"/>
  <c r="R935" i="11"/>
  <c r="P935" i="11"/>
  <c r="O935" i="11"/>
  <c r="N935" i="11"/>
  <c r="T934" i="11"/>
  <c r="S934" i="11"/>
  <c r="R934" i="11"/>
  <c r="P934" i="11"/>
  <c r="O934" i="11"/>
  <c r="N934" i="11"/>
  <c r="T933" i="11"/>
  <c r="S933" i="11"/>
  <c r="R933" i="11"/>
  <c r="P933" i="11"/>
  <c r="O933" i="11"/>
  <c r="N933" i="11"/>
  <c r="T932" i="11"/>
  <c r="S932" i="11"/>
  <c r="R932" i="11"/>
  <c r="P932" i="11"/>
  <c r="O932" i="11"/>
  <c r="N932" i="11"/>
  <c r="T931" i="11"/>
  <c r="S931" i="11"/>
  <c r="R931" i="11"/>
  <c r="P931" i="11"/>
  <c r="O931" i="11"/>
  <c r="N931" i="11"/>
  <c r="T930" i="11"/>
  <c r="S930" i="11"/>
  <c r="R930" i="11"/>
  <c r="P930" i="11"/>
  <c r="O930" i="11"/>
  <c r="N930" i="11"/>
  <c r="T929" i="11"/>
  <c r="S929" i="11"/>
  <c r="R929" i="11"/>
  <c r="P929" i="11"/>
  <c r="O929" i="11"/>
  <c r="N929" i="11"/>
  <c r="T928" i="11"/>
  <c r="S928" i="11"/>
  <c r="R928" i="11"/>
  <c r="P928" i="11"/>
  <c r="O928" i="11"/>
  <c r="N928" i="11"/>
  <c r="T927" i="11"/>
  <c r="S927" i="11"/>
  <c r="R927" i="11"/>
  <c r="P927" i="11"/>
  <c r="O927" i="11"/>
  <c r="N927" i="11"/>
  <c r="T926" i="11"/>
  <c r="S926" i="11"/>
  <c r="R926" i="11"/>
  <c r="P926" i="11"/>
  <c r="O926" i="11"/>
  <c r="N926" i="11"/>
  <c r="T925" i="11"/>
  <c r="S925" i="11"/>
  <c r="R925" i="11"/>
  <c r="P925" i="11"/>
  <c r="O925" i="11"/>
  <c r="N925" i="11"/>
  <c r="T924" i="11"/>
  <c r="S924" i="11"/>
  <c r="R924" i="11"/>
  <c r="P924" i="11"/>
  <c r="O924" i="11"/>
  <c r="N924" i="11"/>
  <c r="T923" i="11"/>
  <c r="S923" i="11"/>
  <c r="R923" i="11"/>
  <c r="P923" i="11"/>
  <c r="O923" i="11"/>
  <c r="N923" i="11"/>
  <c r="T922" i="11"/>
  <c r="S922" i="11"/>
  <c r="R922" i="11"/>
  <c r="P922" i="11"/>
  <c r="O922" i="11"/>
  <c r="N922" i="11"/>
  <c r="T921" i="11"/>
  <c r="S921" i="11"/>
  <c r="R921" i="11"/>
  <c r="P921" i="11"/>
  <c r="O921" i="11"/>
  <c r="N921" i="11"/>
  <c r="T920" i="11"/>
  <c r="S920" i="11"/>
  <c r="R920" i="11"/>
  <c r="P920" i="11"/>
  <c r="O920" i="11"/>
  <c r="N920" i="11"/>
  <c r="T919" i="11"/>
  <c r="S919" i="11"/>
  <c r="R919" i="11"/>
  <c r="P919" i="11"/>
  <c r="O919" i="11"/>
  <c r="N919" i="11"/>
  <c r="T918" i="11"/>
  <c r="S918" i="11"/>
  <c r="R918" i="11"/>
  <c r="P918" i="11"/>
  <c r="O918" i="11"/>
  <c r="N918" i="11"/>
  <c r="T917" i="11"/>
  <c r="S917" i="11"/>
  <c r="R917" i="11"/>
  <c r="P917" i="11"/>
  <c r="O917" i="11"/>
  <c r="N917" i="11"/>
  <c r="T916" i="11"/>
  <c r="S916" i="11"/>
  <c r="R916" i="11"/>
  <c r="P916" i="11"/>
  <c r="O916" i="11"/>
  <c r="N916" i="11"/>
  <c r="T915" i="11"/>
  <c r="S915" i="11"/>
  <c r="R915" i="11"/>
  <c r="P915" i="11"/>
  <c r="O915" i="11"/>
  <c r="N915" i="11"/>
  <c r="T914" i="11"/>
  <c r="S914" i="11"/>
  <c r="R914" i="11"/>
  <c r="P914" i="11"/>
  <c r="O914" i="11"/>
  <c r="N914" i="11"/>
  <c r="T913" i="11"/>
  <c r="S913" i="11"/>
  <c r="R913" i="11"/>
  <c r="P913" i="11"/>
  <c r="O913" i="11"/>
  <c r="N913" i="11"/>
  <c r="T912" i="11"/>
  <c r="S912" i="11"/>
  <c r="R912" i="11"/>
  <c r="P912" i="11"/>
  <c r="O912" i="11"/>
  <c r="N912" i="11"/>
  <c r="T911" i="11"/>
  <c r="S911" i="11"/>
  <c r="R911" i="11"/>
  <c r="P911" i="11"/>
  <c r="O911" i="11"/>
  <c r="N911" i="11"/>
  <c r="T910" i="11"/>
  <c r="S910" i="11"/>
  <c r="R910" i="11"/>
  <c r="P910" i="11"/>
  <c r="O910" i="11"/>
  <c r="N910" i="11"/>
  <c r="T909" i="11"/>
  <c r="S909" i="11"/>
  <c r="R909" i="11"/>
  <c r="P909" i="11"/>
  <c r="O909" i="11"/>
  <c r="N909" i="11"/>
  <c r="T908" i="11"/>
  <c r="S908" i="11"/>
  <c r="R908" i="11"/>
  <c r="P908" i="11"/>
  <c r="O908" i="11"/>
  <c r="N908" i="11"/>
  <c r="T907" i="11"/>
  <c r="S907" i="11"/>
  <c r="R907" i="11"/>
  <c r="P907" i="11"/>
  <c r="O907" i="11"/>
  <c r="N907" i="11"/>
  <c r="T906" i="11"/>
  <c r="S906" i="11"/>
  <c r="R906" i="11"/>
  <c r="P906" i="11"/>
  <c r="O906" i="11"/>
  <c r="N906" i="11"/>
  <c r="T905" i="11"/>
  <c r="S905" i="11"/>
  <c r="R905" i="11"/>
  <c r="P905" i="11"/>
  <c r="O905" i="11"/>
  <c r="N905" i="11"/>
  <c r="T904" i="11"/>
  <c r="S904" i="11"/>
  <c r="R904" i="11"/>
  <c r="P904" i="11"/>
  <c r="O904" i="11"/>
  <c r="N904" i="11"/>
  <c r="T903" i="11"/>
  <c r="S903" i="11"/>
  <c r="R903" i="11"/>
  <c r="P903" i="11"/>
  <c r="O903" i="11"/>
  <c r="N903" i="11"/>
  <c r="T902" i="11"/>
  <c r="S902" i="11"/>
  <c r="R902" i="11"/>
  <c r="P902" i="11"/>
  <c r="O902" i="11"/>
  <c r="N902" i="11"/>
  <c r="T901" i="11"/>
  <c r="S901" i="11"/>
  <c r="R901" i="11"/>
  <c r="P901" i="11"/>
  <c r="O901" i="11"/>
  <c r="N901" i="11"/>
  <c r="T900" i="11"/>
  <c r="S900" i="11"/>
  <c r="R900" i="11"/>
  <c r="P900" i="11"/>
  <c r="O900" i="11"/>
  <c r="N900" i="11"/>
  <c r="T899" i="11"/>
  <c r="S899" i="11"/>
  <c r="R899" i="11"/>
  <c r="P899" i="11"/>
  <c r="O899" i="11"/>
  <c r="N899" i="11"/>
  <c r="T898" i="11"/>
  <c r="S898" i="11"/>
  <c r="R898" i="11"/>
  <c r="P898" i="11"/>
  <c r="O898" i="11"/>
  <c r="N898" i="11"/>
  <c r="T897" i="11"/>
  <c r="S897" i="11"/>
  <c r="R897" i="11"/>
  <c r="P897" i="11"/>
  <c r="O897" i="11"/>
  <c r="N897" i="11"/>
  <c r="T896" i="11"/>
  <c r="S896" i="11"/>
  <c r="R896" i="11"/>
  <c r="P896" i="11"/>
  <c r="O896" i="11"/>
  <c r="N896" i="11"/>
  <c r="T895" i="11"/>
  <c r="S895" i="11"/>
  <c r="R895" i="11"/>
  <c r="P895" i="11"/>
  <c r="O895" i="11"/>
  <c r="N895" i="11"/>
  <c r="T894" i="11"/>
  <c r="S894" i="11"/>
  <c r="R894" i="11"/>
  <c r="P894" i="11"/>
  <c r="O894" i="11"/>
  <c r="N894" i="11"/>
  <c r="T893" i="11"/>
  <c r="S893" i="11"/>
  <c r="R893" i="11"/>
  <c r="P893" i="11"/>
  <c r="O893" i="11"/>
  <c r="N893" i="11"/>
  <c r="T892" i="11"/>
  <c r="S892" i="11"/>
  <c r="R892" i="11"/>
  <c r="P892" i="11"/>
  <c r="O892" i="11"/>
  <c r="N892" i="11"/>
  <c r="T891" i="11"/>
  <c r="S891" i="11"/>
  <c r="R891" i="11"/>
  <c r="P891" i="11"/>
  <c r="O891" i="11"/>
  <c r="N891" i="11"/>
  <c r="T890" i="11"/>
  <c r="S890" i="11"/>
  <c r="R890" i="11"/>
  <c r="P890" i="11"/>
  <c r="O890" i="11"/>
  <c r="N890" i="11"/>
  <c r="T889" i="11"/>
  <c r="S889" i="11"/>
  <c r="R889" i="11"/>
  <c r="P889" i="11"/>
  <c r="O889" i="11"/>
  <c r="N889" i="11"/>
  <c r="T888" i="11"/>
  <c r="S888" i="11"/>
  <c r="R888" i="11"/>
  <c r="P888" i="11"/>
  <c r="O888" i="11"/>
  <c r="N888" i="11"/>
  <c r="T887" i="11"/>
  <c r="S887" i="11"/>
  <c r="R887" i="11"/>
  <c r="P887" i="11"/>
  <c r="O887" i="11"/>
  <c r="N887" i="11"/>
  <c r="T886" i="11"/>
  <c r="S886" i="11"/>
  <c r="R886" i="11"/>
  <c r="P886" i="11"/>
  <c r="O886" i="11"/>
  <c r="N886" i="11"/>
  <c r="T885" i="11"/>
  <c r="S885" i="11"/>
  <c r="R885" i="11"/>
  <c r="P885" i="11"/>
  <c r="O885" i="11"/>
  <c r="N885" i="11"/>
  <c r="T884" i="11"/>
  <c r="S884" i="11"/>
  <c r="R884" i="11"/>
  <c r="P884" i="11"/>
  <c r="O884" i="11"/>
  <c r="N884" i="11"/>
  <c r="T883" i="11"/>
  <c r="S883" i="11"/>
  <c r="R883" i="11"/>
  <c r="P883" i="11"/>
  <c r="O883" i="11"/>
  <c r="N883" i="11"/>
  <c r="T882" i="11"/>
  <c r="S882" i="11"/>
  <c r="R882" i="11"/>
  <c r="P882" i="11"/>
  <c r="O882" i="11"/>
  <c r="N882" i="11"/>
  <c r="T881" i="11"/>
  <c r="S881" i="11"/>
  <c r="R881" i="11"/>
  <c r="P881" i="11"/>
  <c r="O881" i="11"/>
  <c r="N881" i="11"/>
  <c r="T880" i="11"/>
  <c r="S880" i="11"/>
  <c r="R880" i="11"/>
  <c r="P880" i="11"/>
  <c r="O880" i="11"/>
  <c r="N880" i="11"/>
  <c r="T879" i="11"/>
  <c r="S879" i="11"/>
  <c r="R879" i="11"/>
  <c r="P879" i="11"/>
  <c r="O879" i="11"/>
  <c r="N879" i="11"/>
  <c r="T878" i="11"/>
  <c r="S878" i="11"/>
  <c r="R878" i="11"/>
  <c r="P878" i="11"/>
  <c r="O878" i="11"/>
  <c r="N878" i="11"/>
  <c r="T877" i="11"/>
  <c r="S877" i="11"/>
  <c r="R877" i="11"/>
  <c r="P877" i="11"/>
  <c r="O877" i="11"/>
  <c r="N877" i="11"/>
  <c r="T876" i="11"/>
  <c r="S876" i="11"/>
  <c r="R876" i="11"/>
  <c r="P876" i="11"/>
  <c r="O876" i="11"/>
  <c r="N876" i="11"/>
  <c r="T875" i="11"/>
  <c r="S875" i="11"/>
  <c r="R875" i="11"/>
  <c r="P875" i="11"/>
  <c r="O875" i="11"/>
  <c r="N875" i="11"/>
  <c r="T874" i="11"/>
  <c r="S874" i="11"/>
  <c r="R874" i="11"/>
  <c r="P874" i="11"/>
  <c r="O874" i="11"/>
  <c r="N874" i="11"/>
  <c r="T873" i="11"/>
  <c r="S873" i="11"/>
  <c r="R873" i="11"/>
  <c r="P873" i="11"/>
  <c r="O873" i="11"/>
  <c r="N873" i="11"/>
  <c r="T872" i="11"/>
  <c r="S872" i="11"/>
  <c r="R872" i="11"/>
  <c r="P872" i="11"/>
  <c r="O872" i="11"/>
  <c r="N872" i="11"/>
  <c r="T871" i="11"/>
  <c r="S871" i="11"/>
  <c r="R871" i="11"/>
  <c r="P871" i="11"/>
  <c r="O871" i="11"/>
  <c r="N871" i="11"/>
  <c r="T870" i="11"/>
  <c r="S870" i="11"/>
  <c r="R870" i="11"/>
  <c r="P870" i="11"/>
  <c r="O870" i="11"/>
  <c r="N870" i="11"/>
  <c r="T869" i="11"/>
  <c r="S869" i="11"/>
  <c r="R869" i="11"/>
  <c r="P869" i="11"/>
  <c r="O869" i="11"/>
  <c r="N869" i="11"/>
  <c r="T868" i="11"/>
  <c r="S868" i="11"/>
  <c r="R868" i="11"/>
  <c r="P868" i="11"/>
  <c r="O868" i="11"/>
  <c r="N868" i="11"/>
  <c r="T867" i="11"/>
  <c r="S867" i="11"/>
  <c r="R867" i="11"/>
  <c r="P867" i="11"/>
  <c r="O867" i="11"/>
  <c r="N867" i="11"/>
  <c r="T866" i="11"/>
  <c r="S866" i="11"/>
  <c r="R866" i="11"/>
  <c r="P866" i="11"/>
  <c r="O866" i="11"/>
  <c r="N866" i="11"/>
  <c r="T865" i="11"/>
  <c r="S865" i="11"/>
  <c r="R865" i="11"/>
  <c r="P865" i="11"/>
  <c r="O865" i="11"/>
  <c r="N865" i="11"/>
  <c r="T864" i="11"/>
  <c r="S864" i="11"/>
  <c r="R864" i="11"/>
  <c r="P864" i="11"/>
  <c r="O864" i="11"/>
  <c r="N864" i="11"/>
  <c r="T863" i="11"/>
  <c r="S863" i="11"/>
  <c r="R863" i="11"/>
  <c r="P863" i="11"/>
  <c r="O863" i="11"/>
  <c r="N863" i="11"/>
  <c r="T862" i="11"/>
  <c r="S862" i="11"/>
  <c r="R862" i="11"/>
  <c r="P862" i="11"/>
  <c r="O862" i="11"/>
  <c r="N862" i="11"/>
  <c r="T861" i="11"/>
  <c r="S861" i="11"/>
  <c r="R861" i="11"/>
  <c r="P861" i="11"/>
  <c r="O861" i="11"/>
  <c r="N861" i="11"/>
  <c r="T860" i="11"/>
  <c r="S860" i="11"/>
  <c r="R860" i="11"/>
  <c r="P860" i="11"/>
  <c r="O860" i="11"/>
  <c r="N860" i="11"/>
  <c r="T859" i="11"/>
  <c r="S859" i="11"/>
  <c r="R859" i="11"/>
  <c r="P859" i="11"/>
  <c r="O859" i="11"/>
  <c r="N859" i="11"/>
  <c r="T858" i="11"/>
  <c r="S858" i="11"/>
  <c r="R858" i="11"/>
  <c r="P858" i="11"/>
  <c r="O858" i="11"/>
  <c r="N858" i="11"/>
  <c r="T857" i="11"/>
  <c r="S857" i="11"/>
  <c r="R857" i="11"/>
  <c r="P857" i="11"/>
  <c r="O857" i="11"/>
  <c r="N857" i="11"/>
  <c r="T856" i="11"/>
  <c r="S856" i="11"/>
  <c r="R856" i="11"/>
  <c r="P856" i="11"/>
  <c r="O856" i="11"/>
  <c r="N856" i="11"/>
  <c r="T855" i="11"/>
  <c r="S855" i="11"/>
  <c r="R855" i="11"/>
  <c r="P855" i="11"/>
  <c r="O855" i="11"/>
  <c r="N855" i="11"/>
  <c r="T854" i="11"/>
  <c r="S854" i="11"/>
  <c r="R854" i="11"/>
  <c r="P854" i="11"/>
  <c r="O854" i="11"/>
  <c r="N854" i="11"/>
  <c r="T853" i="11"/>
  <c r="S853" i="11"/>
  <c r="R853" i="11"/>
  <c r="P853" i="11"/>
  <c r="O853" i="11"/>
  <c r="N853" i="11"/>
  <c r="T852" i="11"/>
  <c r="S852" i="11"/>
  <c r="R852" i="11"/>
  <c r="P852" i="11"/>
  <c r="O852" i="11"/>
  <c r="N852" i="11"/>
  <c r="T851" i="11"/>
  <c r="S851" i="11"/>
  <c r="R851" i="11"/>
  <c r="P851" i="11"/>
  <c r="O851" i="11"/>
  <c r="N851" i="11"/>
  <c r="T850" i="11"/>
  <c r="S850" i="11"/>
  <c r="R850" i="11"/>
  <c r="P850" i="11"/>
  <c r="O850" i="11"/>
  <c r="N850" i="11"/>
  <c r="T849" i="11"/>
  <c r="S849" i="11"/>
  <c r="R849" i="11"/>
  <c r="P849" i="11"/>
  <c r="O849" i="11"/>
  <c r="N849" i="11"/>
  <c r="T848" i="11"/>
  <c r="S848" i="11"/>
  <c r="R848" i="11"/>
  <c r="P848" i="11"/>
  <c r="O848" i="11"/>
  <c r="N848" i="11"/>
  <c r="T847" i="11"/>
  <c r="S847" i="11"/>
  <c r="R847" i="11"/>
  <c r="P847" i="11"/>
  <c r="O847" i="11"/>
  <c r="N847" i="11"/>
  <c r="T846" i="11"/>
  <c r="S846" i="11"/>
  <c r="R846" i="11"/>
  <c r="P846" i="11"/>
  <c r="O846" i="11"/>
  <c r="N846" i="11"/>
  <c r="T845" i="11"/>
  <c r="S845" i="11"/>
  <c r="R845" i="11"/>
  <c r="P845" i="11"/>
  <c r="O845" i="11"/>
  <c r="N845" i="11"/>
  <c r="T844" i="11"/>
  <c r="S844" i="11"/>
  <c r="R844" i="11"/>
  <c r="P844" i="11"/>
  <c r="O844" i="11"/>
  <c r="N844" i="11"/>
  <c r="T843" i="11"/>
  <c r="S843" i="11"/>
  <c r="R843" i="11"/>
  <c r="P843" i="11"/>
  <c r="O843" i="11"/>
  <c r="N843" i="11"/>
  <c r="T842" i="11"/>
  <c r="S842" i="11"/>
  <c r="R842" i="11"/>
  <c r="P842" i="11"/>
  <c r="O842" i="11"/>
  <c r="N842" i="11"/>
  <c r="T841" i="11"/>
  <c r="S841" i="11"/>
  <c r="R841" i="11"/>
  <c r="P841" i="11"/>
  <c r="O841" i="11"/>
  <c r="N841" i="11"/>
  <c r="T840" i="11"/>
  <c r="S840" i="11"/>
  <c r="R840" i="11"/>
  <c r="P840" i="11"/>
  <c r="O840" i="11"/>
  <c r="N840" i="11"/>
  <c r="T839" i="11"/>
  <c r="S839" i="11"/>
  <c r="R839" i="11"/>
  <c r="P839" i="11"/>
  <c r="O839" i="11"/>
  <c r="N839" i="11"/>
  <c r="T838" i="11"/>
  <c r="S838" i="11"/>
  <c r="R838" i="11"/>
  <c r="P838" i="11"/>
  <c r="O838" i="11"/>
  <c r="N838" i="11"/>
  <c r="T837" i="11"/>
  <c r="S837" i="11"/>
  <c r="R837" i="11"/>
  <c r="P837" i="11"/>
  <c r="O837" i="11"/>
  <c r="N837" i="11"/>
  <c r="T836" i="11"/>
  <c r="S836" i="11"/>
  <c r="R836" i="11"/>
  <c r="P836" i="11"/>
  <c r="O836" i="11"/>
  <c r="N836" i="11"/>
  <c r="T835" i="11"/>
  <c r="S835" i="11"/>
  <c r="R835" i="11"/>
  <c r="P835" i="11"/>
  <c r="O835" i="11"/>
  <c r="N835" i="11"/>
  <c r="T834" i="11"/>
  <c r="S834" i="11"/>
  <c r="R834" i="11"/>
  <c r="P834" i="11"/>
  <c r="O834" i="11"/>
  <c r="N834" i="11"/>
  <c r="T833" i="11"/>
  <c r="S833" i="11"/>
  <c r="R833" i="11"/>
  <c r="P833" i="11"/>
  <c r="O833" i="11"/>
  <c r="N833" i="11"/>
  <c r="T832" i="11"/>
  <c r="S832" i="11"/>
  <c r="R832" i="11"/>
  <c r="P832" i="11"/>
  <c r="O832" i="11"/>
  <c r="N832" i="11"/>
  <c r="T831" i="11"/>
  <c r="S831" i="11"/>
  <c r="R831" i="11"/>
  <c r="P831" i="11"/>
  <c r="O831" i="11"/>
  <c r="N831" i="11"/>
  <c r="T830" i="11"/>
  <c r="S830" i="11"/>
  <c r="R830" i="11"/>
  <c r="P830" i="11"/>
  <c r="O830" i="11"/>
  <c r="N830" i="11"/>
  <c r="T829" i="11"/>
  <c r="S829" i="11"/>
  <c r="R829" i="11"/>
  <c r="P829" i="11"/>
  <c r="O829" i="11"/>
  <c r="N829" i="11"/>
  <c r="T828" i="11"/>
  <c r="S828" i="11"/>
  <c r="R828" i="11"/>
  <c r="P828" i="11"/>
  <c r="O828" i="11"/>
  <c r="N828" i="11"/>
  <c r="T827" i="11"/>
  <c r="S827" i="11"/>
  <c r="R827" i="11"/>
  <c r="P827" i="11"/>
  <c r="O827" i="11"/>
  <c r="N827" i="11"/>
  <c r="T826" i="11"/>
  <c r="S826" i="11"/>
  <c r="R826" i="11"/>
  <c r="P826" i="11"/>
  <c r="O826" i="11"/>
  <c r="N826" i="11"/>
  <c r="T825" i="11"/>
  <c r="S825" i="11"/>
  <c r="R825" i="11"/>
  <c r="P825" i="11"/>
  <c r="O825" i="11"/>
  <c r="N825" i="11"/>
  <c r="T824" i="11"/>
  <c r="S824" i="11"/>
  <c r="R824" i="11"/>
  <c r="P824" i="11"/>
  <c r="O824" i="11"/>
  <c r="N824" i="11"/>
  <c r="T823" i="11"/>
  <c r="S823" i="11"/>
  <c r="R823" i="11"/>
  <c r="P823" i="11"/>
  <c r="O823" i="11"/>
  <c r="N823" i="11"/>
  <c r="T822" i="11"/>
  <c r="S822" i="11"/>
  <c r="R822" i="11"/>
  <c r="P822" i="11"/>
  <c r="O822" i="11"/>
  <c r="N822" i="11"/>
  <c r="T821" i="11"/>
  <c r="S821" i="11"/>
  <c r="R821" i="11"/>
  <c r="P821" i="11"/>
  <c r="O821" i="11"/>
  <c r="N821" i="11"/>
  <c r="T820" i="11"/>
  <c r="S820" i="11"/>
  <c r="R820" i="11"/>
  <c r="P820" i="11"/>
  <c r="O820" i="11"/>
  <c r="N820" i="11"/>
  <c r="T819" i="11"/>
  <c r="S819" i="11"/>
  <c r="R819" i="11"/>
  <c r="P819" i="11"/>
  <c r="O819" i="11"/>
  <c r="N819" i="11"/>
  <c r="T818" i="11"/>
  <c r="S818" i="11"/>
  <c r="R818" i="11"/>
  <c r="P818" i="11"/>
  <c r="O818" i="11"/>
  <c r="N818" i="11"/>
  <c r="T817" i="11"/>
  <c r="S817" i="11"/>
  <c r="R817" i="11"/>
  <c r="P817" i="11"/>
  <c r="O817" i="11"/>
  <c r="N817" i="11"/>
  <c r="T816" i="11"/>
  <c r="S816" i="11"/>
  <c r="R816" i="11"/>
  <c r="P816" i="11"/>
  <c r="O816" i="11"/>
  <c r="N816" i="11"/>
  <c r="T815" i="11"/>
  <c r="S815" i="11"/>
  <c r="R815" i="11"/>
  <c r="P815" i="11"/>
  <c r="O815" i="11"/>
  <c r="N815" i="11"/>
  <c r="T814" i="11"/>
  <c r="S814" i="11"/>
  <c r="R814" i="11"/>
  <c r="P814" i="11"/>
  <c r="O814" i="11"/>
  <c r="N814" i="11"/>
  <c r="T813" i="11"/>
  <c r="S813" i="11"/>
  <c r="R813" i="11"/>
  <c r="P813" i="11"/>
  <c r="O813" i="11"/>
  <c r="N813" i="11"/>
  <c r="T812" i="11"/>
  <c r="S812" i="11"/>
  <c r="R812" i="11"/>
  <c r="P812" i="11"/>
  <c r="O812" i="11"/>
  <c r="N812" i="11"/>
  <c r="T811" i="11"/>
  <c r="S811" i="11"/>
  <c r="R811" i="11"/>
  <c r="P811" i="11"/>
  <c r="O811" i="11"/>
  <c r="N811" i="11"/>
  <c r="T810" i="11"/>
  <c r="S810" i="11"/>
  <c r="R810" i="11"/>
  <c r="P810" i="11"/>
  <c r="O810" i="11"/>
  <c r="N810" i="11"/>
  <c r="T809" i="11"/>
  <c r="S809" i="11"/>
  <c r="R809" i="11"/>
  <c r="P809" i="11"/>
  <c r="O809" i="11"/>
  <c r="N809" i="11"/>
  <c r="T808" i="11"/>
  <c r="S808" i="11"/>
  <c r="R808" i="11"/>
  <c r="P808" i="11"/>
  <c r="O808" i="11"/>
  <c r="N808" i="11"/>
  <c r="T807" i="11"/>
  <c r="S807" i="11"/>
  <c r="R807" i="11"/>
  <c r="P807" i="11"/>
  <c r="O807" i="11"/>
  <c r="N807" i="11"/>
  <c r="T806" i="11"/>
  <c r="S806" i="11"/>
  <c r="R806" i="11"/>
  <c r="P806" i="11"/>
  <c r="O806" i="11"/>
  <c r="N806" i="11"/>
  <c r="T805" i="11"/>
  <c r="S805" i="11"/>
  <c r="R805" i="11"/>
  <c r="P805" i="11"/>
  <c r="O805" i="11"/>
  <c r="N805" i="11"/>
  <c r="T804" i="11"/>
  <c r="S804" i="11"/>
  <c r="R804" i="11"/>
  <c r="P804" i="11"/>
  <c r="O804" i="11"/>
  <c r="N804" i="11"/>
  <c r="T803" i="11"/>
  <c r="S803" i="11"/>
  <c r="R803" i="11"/>
  <c r="P803" i="11"/>
  <c r="O803" i="11"/>
  <c r="N803" i="11"/>
  <c r="T802" i="11"/>
  <c r="S802" i="11"/>
  <c r="R802" i="11"/>
  <c r="P802" i="11"/>
  <c r="O802" i="11"/>
  <c r="N802" i="11"/>
  <c r="T801" i="11"/>
  <c r="S801" i="11"/>
  <c r="R801" i="11"/>
  <c r="P801" i="11"/>
  <c r="O801" i="11"/>
  <c r="N801" i="11"/>
  <c r="T800" i="11"/>
  <c r="S800" i="11"/>
  <c r="R800" i="11"/>
  <c r="P800" i="11"/>
  <c r="O800" i="11"/>
  <c r="N800" i="11"/>
  <c r="T799" i="11"/>
  <c r="S799" i="11"/>
  <c r="R799" i="11"/>
  <c r="P799" i="11"/>
  <c r="O799" i="11"/>
  <c r="N799" i="11"/>
  <c r="T798" i="11"/>
  <c r="S798" i="11"/>
  <c r="R798" i="11"/>
  <c r="P798" i="11"/>
  <c r="O798" i="11"/>
  <c r="N798" i="11"/>
  <c r="T797" i="11"/>
  <c r="S797" i="11"/>
  <c r="R797" i="11"/>
  <c r="P797" i="11"/>
  <c r="O797" i="11"/>
  <c r="N797" i="11"/>
  <c r="T796" i="11"/>
  <c r="S796" i="11"/>
  <c r="R796" i="11"/>
  <c r="P796" i="11"/>
  <c r="O796" i="11"/>
  <c r="N796" i="11"/>
  <c r="T795" i="11"/>
  <c r="S795" i="11"/>
  <c r="R795" i="11"/>
  <c r="P795" i="11"/>
  <c r="O795" i="11"/>
  <c r="N795" i="11"/>
  <c r="T794" i="11"/>
  <c r="S794" i="11"/>
  <c r="R794" i="11"/>
  <c r="P794" i="11"/>
  <c r="O794" i="11"/>
  <c r="N794" i="11"/>
  <c r="T793" i="11"/>
  <c r="S793" i="11"/>
  <c r="R793" i="11"/>
  <c r="P793" i="11"/>
  <c r="O793" i="11"/>
  <c r="N793" i="11"/>
  <c r="T792" i="11"/>
  <c r="S792" i="11"/>
  <c r="R792" i="11"/>
  <c r="P792" i="11"/>
  <c r="O792" i="11"/>
  <c r="N792" i="11"/>
  <c r="T791" i="11"/>
  <c r="S791" i="11"/>
  <c r="R791" i="11"/>
  <c r="P791" i="11"/>
  <c r="O791" i="11"/>
  <c r="N791" i="11"/>
  <c r="T790" i="11"/>
  <c r="S790" i="11"/>
  <c r="R790" i="11"/>
  <c r="P790" i="11"/>
  <c r="O790" i="11"/>
  <c r="N790" i="11"/>
  <c r="T789" i="11"/>
  <c r="S789" i="11"/>
  <c r="R789" i="11"/>
  <c r="P789" i="11"/>
  <c r="O789" i="11"/>
  <c r="N789" i="11"/>
  <c r="T788" i="11"/>
  <c r="S788" i="11"/>
  <c r="R788" i="11"/>
  <c r="P788" i="11"/>
  <c r="O788" i="11"/>
  <c r="N788" i="11"/>
  <c r="T787" i="11"/>
  <c r="S787" i="11"/>
  <c r="R787" i="11"/>
  <c r="P787" i="11"/>
  <c r="O787" i="11"/>
  <c r="N787" i="11"/>
  <c r="T786" i="11"/>
  <c r="S786" i="11"/>
  <c r="R786" i="11"/>
  <c r="P786" i="11"/>
  <c r="O786" i="11"/>
  <c r="N786" i="11"/>
  <c r="T785" i="11"/>
  <c r="S785" i="11"/>
  <c r="R785" i="11"/>
  <c r="P785" i="11"/>
  <c r="O785" i="11"/>
  <c r="N785" i="11"/>
  <c r="T784" i="11"/>
  <c r="S784" i="11"/>
  <c r="R784" i="11"/>
  <c r="P784" i="11"/>
  <c r="O784" i="11"/>
  <c r="N784" i="11"/>
  <c r="T783" i="11"/>
  <c r="S783" i="11"/>
  <c r="R783" i="11"/>
  <c r="P783" i="11"/>
  <c r="O783" i="11"/>
  <c r="N783" i="11"/>
  <c r="T782" i="11"/>
  <c r="S782" i="11"/>
  <c r="R782" i="11"/>
  <c r="P782" i="11"/>
  <c r="O782" i="11"/>
  <c r="N782" i="11"/>
  <c r="T781" i="11"/>
  <c r="S781" i="11"/>
  <c r="R781" i="11"/>
  <c r="P781" i="11"/>
  <c r="O781" i="11"/>
  <c r="N781" i="11"/>
  <c r="T780" i="11"/>
  <c r="S780" i="11"/>
  <c r="R780" i="11"/>
  <c r="P780" i="11"/>
  <c r="O780" i="11"/>
  <c r="N780" i="11"/>
  <c r="T779" i="11"/>
  <c r="S779" i="11"/>
  <c r="R779" i="11"/>
  <c r="P779" i="11"/>
  <c r="O779" i="11"/>
  <c r="N779" i="11"/>
  <c r="T778" i="11"/>
  <c r="S778" i="11"/>
  <c r="R778" i="11"/>
  <c r="P778" i="11"/>
  <c r="O778" i="11"/>
  <c r="N778" i="11"/>
  <c r="T777" i="11"/>
  <c r="S777" i="11"/>
  <c r="R777" i="11"/>
  <c r="P777" i="11"/>
  <c r="O777" i="11"/>
  <c r="N777" i="11"/>
  <c r="T776" i="11"/>
  <c r="S776" i="11"/>
  <c r="R776" i="11"/>
  <c r="P776" i="11"/>
  <c r="O776" i="11"/>
  <c r="N776" i="11"/>
  <c r="T775" i="11"/>
  <c r="S775" i="11"/>
  <c r="R775" i="11"/>
  <c r="P775" i="11"/>
  <c r="O775" i="11"/>
  <c r="N775" i="11"/>
  <c r="T774" i="11"/>
  <c r="S774" i="11"/>
  <c r="R774" i="11"/>
  <c r="P774" i="11"/>
  <c r="O774" i="11"/>
  <c r="N774" i="11"/>
  <c r="T773" i="11"/>
  <c r="S773" i="11"/>
  <c r="R773" i="11"/>
  <c r="P773" i="11"/>
  <c r="O773" i="11"/>
  <c r="N773" i="11"/>
  <c r="T772" i="11"/>
  <c r="S772" i="11"/>
  <c r="R772" i="11"/>
  <c r="P772" i="11"/>
  <c r="O772" i="11"/>
  <c r="N772" i="11"/>
  <c r="T771" i="11"/>
  <c r="S771" i="11"/>
  <c r="R771" i="11"/>
  <c r="P771" i="11"/>
  <c r="O771" i="11"/>
  <c r="N771" i="11"/>
  <c r="T770" i="11"/>
  <c r="S770" i="11"/>
  <c r="R770" i="11"/>
  <c r="P770" i="11"/>
  <c r="O770" i="11"/>
  <c r="N770" i="11"/>
  <c r="T769" i="11"/>
  <c r="S769" i="11"/>
  <c r="R769" i="11"/>
  <c r="P769" i="11"/>
  <c r="O769" i="11"/>
  <c r="N769" i="11"/>
  <c r="T768" i="11"/>
  <c r="S768" i="11"/>
  <c r="R768" i="11"/>
  <c r="P768" i="11"/>
  <c r="O768" i="11"/>
  <c r="N768" i="11"/>
  <c r="T767" i="11"/>
  <c r="S767" i="11"/>
  <c r="R767" i="11"/>
  <c r="P767" i="11"/>
  <c r="O767" i="11"/>
  <c r="N767" i="11"/>
  <c r="T766" i="11"/>
  <c r="S766" i="11"/>
  <c r="R766" i="11"/>
  <c r="P766" i="11"/>
  <c r="O766" i="11"/>
  <c r="N766" i="11"/>
  <c r="T765" i="11"/>
  <c r="S765" i="11"/>
  <c r="R765" i="11"/>
  <c r="P765" i="11"/>
  <c r="O765" i="11"/>
  <c r="N765" i="11"/>
  <c r="T764" i="11"/>
  <c r="S764" i="11"/>
  <c r="R764" i="11"/>
  <c r="P764" i="11"/>
  <c r="O764" i="11"/>
  <c r="N764" i="11"/>
  <c r="T763" i="11"/>
  <c r="S763" i="11"/>
  <c r="R763" i="11"/>
  <c r="P763" i="11"/>
  <c r="O763" i="11"/>
  <c r="N763" i="11"/>
  <c r="T762" i="11"/>
  <c r="S762" i="11"/>
  <c r="R762" i="11"/>
  <c r="P762" i="11"/>
  <c r="O762" i="11"/>
  <c r="N762" i="11"/>
  <c r="T761" i="11"/>
  <c r="S761" i="11"/>
  <c r="R761" i="11"/>
  <c r="P761" i="11"/>
  <c r="O761" i="11"/>
  <c r="N761" i="11"/>
  <c r="T760" i="11"/>
  <c r="S760" i="11"/>
  <c r="R760" i="11"/>
  <c r="P760" i="11"/>
  <c r="O760" i="11"/>
  <c r="N760" i="11"/>
  <c r="T759" i="11"/>
  <c r="S759" i="11"/>
  <c r="R759" i="11"/>
  <c r="P759" i="11"/>
  <c r="O759" i="11"/>
  <c r="N759" i="11"/>
  <c r="T758" i="11"/>
  <c r="S758" i="11"/>
  <c r="R758" i="11"/>
  <c r="P758" i="11"/>
  <c r="O758" i="11"/>
  <c r="N758" i="11"/>
  <c r="T757" i="11"/>
  <c r="S757" i="11"/>
  <c r="R757" i="11"/>
  <c r="P757" i="11"/>
  <c r="O757" i="11"/>
  <c r="N757" i="11"/>
  <c r="T756" i="11"/>
  <c r="S756" i="11"/>
  <c r="R756" i="11"/>
  <c r="P756" i="11"/>
  <c r="O756" i="11"/>
  <c r="N756" i="11"/>
  <c r="T755" i="11"/>
  <c r="S755" i="11"/>
  <c r="R755" i="11"/>
  <c r="P755" i="11"/>
  <c r="O755" i="11"/>
  <c r="N755" i="11"/>
  <c r="T754" i="11"/>
  <c r="S754" i="11"/>
  <c r="R754" i="11"/>
  <c r="P754" i="11"/>
  <c r="O754" i="11"/>
  <c r="N754" i="11"/>
  <c r="T753" i="11"/>
  <c r="S753" i="11"/>
  <c r="R753" i="11"/>
  <c r="P753" i="11"/>
  <c r="O753" i="11"/>
  <c r="N753" i="11"/>
  <c r="T752" i="11"/>
  <c r="S752" i="11"/>
  <c r="R752" i="11"/>
  <c r="P752" i="11"/>
  <c r="O752" i="11"/>
  <c r="N752" i="11"/>
  <c r="T751" i="11"/>
  <c r="S751" i="11"/>
  <c r="R751" i="11"/>
  <c r="P751" i="11"/>
  <c r="O751" i="11"/>
  <c r="N751" i="11"/>
  <c r="T750" i="11"/>
  <c r="S750" i="11"/>
  <c r="R750" i="11"/>
  <c r="P750" i="11"/>
  <c r="O750" i="11"/>
  <c r="N750" i="11"/>
  <c r="T749" i="11"/>
  <c r="S749" i="11"/>
  <c r="R749" i="11"/>
  <c r="P749" i="11"/>
  <c r="O749" i="11"/>
  <c r="N749" i="11"/>
  <c r="T748" i="11"/>
  <c r="S748" i="11"/>
  <c r="R748" i="11"/>
  <c r="P748" i="11"/>
  <c r="O748" i="11"/>
  <c r="N748" i="11"/>
  <c r="T747" i="11"/>
  <c r="S747" i="11"/>
  <c r="R747" i="11"/>
  <c r="P747" i="11"/>
  <c r="O747" i="11"/>
  <c r="N747" i="11"/>
  <c r="T746" i="11"/>
  <c r="S746" i="11"/>
  <c r="R746" i="11"/>
  <c r="P746" i="11"/>
  <c r="O746" i="11"/>
  <c r="N746" i="11"/>
  <c r="T745" i="11"/>
  <c r="S745" i="11"/>
  <c r="R745" i="11"/>
  <c r="P745" i="11"/>
  <c r="O745" i="11"/>
  <c r="N745" i="11"/>
  <c r="T744" i="11"/>
  <c r="S744" i="11"/>
  <c r="R744" i="11"/>
  <c r="P744" i="11"/>
  <c r="O744" i="11"/>
  <c r="N744" i="11"/>
  <c r="T743" i="11"/>
  <c r="S743" i="11"/>
  <c r="R743" i="11"/>
  <c r="P743" i="11"/>
  <c r="O743" i="11"/>
  <c r="N743" i="11"/>
  <c r="T742" i="11"/>
  <c r="S742" i="11"/>
  <c r="R742" i="11"/>
  <c r="P742" i="11"/>
  <c r="O742" i="11"/>
  <c r="N742" i="11"/>
  <c r="T741" i="11"/>
  <c r="S741" i="11"/>
  <c r="R741" i="11"/>
  <c r="P741" i="11"/>
  <c r="O741" i="11"/>
  <c r="N741" i="11"/>
  <c r="T740" i="11"/>
  <c r="S740" i="11"/>
  <c r="R740" i="11"/>
  <c r="P740" i="11"/>
  <c r="O740" i="11"/>
  <c r="N740" i="11"/>
  <c r="T739" i="11"/>
  <c r="S739" i="11"/>
  <c r="R739" i="11"/>
  <c r="P739" i="11"/>
  <c r="O739" i="11"/>
  <c r="N739" i="11"/>
  <c r="T738" i="11"/>
  <c r="S738" i="11"/>
  <c r="R738" i="11"/>
  <c r="P738" i="11"/>
  <c r="O738" i="11"/>
  <c r="N738" i="11"/>
  <c r="T737" i="11"/>
  <c r="S737" i="11"/>
  <c r="R737" i="11"/>
  <c r="P737" i="11"/>
  <c r="O737" i="11"/>
  <c r="N737" i="11"/>
  <c r="T736" i="11"/>
  <c r="S736" i="11"/>
  <c r="R736" i="11"/>
  <c r="P736" i="11"/>
  <c r="O736" i="11"/>
  <c r="N736" i="11"/>
  <c r="T735" i="11"/>
  <c r="S735" i="11"/>
  <c r="R735" i="11"/>
  <c r="P735" i="11"/>
  <c r="O735" i="11"/>
  <c r="N735" i="11"/>
  <c r="T734" i="11"/>
  <c r="S734" i="11"/>
  <c r="R734" i="11"/>
  <c r="P734" i="11"/>
  <c r="O734" i="11"/>
  <c r="N734" i="11"/>
  <c r="T733" i="11"/>
  <c r="S733" i="11"/>
  <c r="R733" i="11"/>
  <c r="P733" i="11"/>
  <c r="O733" i="11"/>
  <c r="N733" i="11"/>
  <c r="T732" i="11"/>
  <c r="S732" i="11"/>
  <c r="R732" i="11"/>
  <c r="P732" i="11"/>
  <c r="O732" i="11"/>
  <c r="N732" i="11"/>
  <c r="T731" i="11"/>
  <c r="S731" i="11"/>
  <c r="R731" i="11"/>
  <c r="P731" i="11"/>
  <c r="O731" i="11"/>
  <c r="N731" i="11"/>
  <c r="T730" i="11"/>
  <c r="S730" i="11"/>
  <c r="R730" i="11"/>
  <c r="P730" i="11"/>
  <c r="O730" i="11"/>
  <c r="N730" i="11"/>
  <c r="T729" i="11"/>
  <c r="S729" i="11"/>
  <c r="R729" i="11"/>
  <c r="P729" i="11"/>
  <c r="O729" i="11"/>
  <c r="N729" i="11"/>
  <c r="T728" i="11"/>
  <c r="S728" i="11"/>
  <c r="R728" i="11"/>
  <c r="P728" i="11"/>
  <c r="O728" i="11"/>
  <c r="N728" i="11"/>
  <c r="T727" i="11"/>
  <c r="S727" i="11"/>
  <c r="R727" i="11"/>
  <c r="P727" i="11"/>
  <c r="O727" i="11"/>
  <c r="N727" i="11"/>
  <c r="T726" i="11"/>
  <c r="S726" i="11"/>
  <c r="R726" i="11"/>
  <c r="P726" i="11"/>
  <c r="O726" i="11"/>
  <c r="N726" i="11"/>
  <c r="T725" i="11"/>
  <c r="S725" i="11"/>
  <c r="R725" i="11"/>
  <c r="P725" i="11"/>
  <c r="O725" i="11"/>
  <c r="N725" i="11"/>
  <c r="T724" i="11"/>
  <c r="S724" i="11"/>
  <c r="R724" i="11"/>
  <c r="P724" i="11"/>
  <c r="O724" i="11"/>
  <c r="N724" i="11"/>
  <c r="T723" i="11"/>
  <c r="S723" i="11"/>
  <c r="R723" i="11"/>
  <c r="P723" i="11"/>
  <c r="O723" i="11"/>
  <c r="N723" i="11"/>
  <c r="T722" i="11"/>
  <c r="S722" i="11"/>
  <c r="R722" i="11"/>
  <c r="P722" i="11"/>
  <c r="O722" i="11"/>
  <c r="N722" i="11"/>
  <c r="T721" i="11"/>
  <c r="S721" i="11"/>
  <c r="R721" i="11"/>
  <c r="P721" i="11"/>
  <c r="O721" i="11"/>
  <c r="N721" i="11"/>
  <c r="T720" i="11"/>
  <c r="S720" i="11"/>
  <c r="R720" i="11"/>
  <c r="P720" i="11"/>
  <c r="O720" i="11"/>
  <c r="N720" i="11"/>
  <c r="T719" i="11"/>
  <c r="S719" i="11"/>
  <c r="R719" i="11"/>
  <c r="P719" i="11"/>
  <c r="O719" i="11"/>
  <c r="N719" i="11"/>
  <c r="T718" i="11"/>
  <c r="S718" i="11"/>
  <c r="R718" i="11"/>
  <c r="P718" i="11"/>
  <c r="O718" i="11"/>
  <c r="N718" i="11"/>
  <c r="T717" i="11"/>
  <c r="S717" i="11"/>
  <c r="R717" i="11"/>
  <c r="P717" i="11"/>
  <c r="O717" i="11"/>
  <c r="N717" i="11"/>
  <c r="T716" i="11"/>
  <c r="S716" i="11"/>
  <c r="R716" i="11"/>
  <c r="P716" i="11"/>
  <c r="O716" i="11"/>
  <c r="N716" i="11"/>
  <c r="T715" i="11"/>
  <c r="S715" i="11"/>
  <c r="R715" i="11"/>
  <c r="P715" i="11"/>
  <c r="O715" i="11"/>
  <c r="N715" i="11"/>
  <c r="T714" i="11"/>
  <c r="S714" i="11"/>
  <c r="R714" i="11"/>
  <c r="P714" i="11"/>
  <c r="O714" i="11"/>
  <c r="N714" i="11"/>
  <c r="T713" i="11"/>
  <c r="S713" i="11"/>
  <c r="R713" i="11"/>
  <c r="P713" i="11"/>
  <c r="O713" i="11"/>
  <c r="N713" i="11"/>
  <c r="T712" i="11"/>
  <c r="S712" i="11"/>
  <c r="R712" i="11"/>
  <c r="P712" i="11"/>
  <c r="O712" i="11"/>
  <c r="N712" i="11"/>
  <c r="T711" i="11"/>
  <c r="S711" i="11"/>
  <c r="R711" i="11"/>
  <c r="P711" i="11"/>
  <c r="O711" i="11"/>
  <c r="N711" i="11"/>
  <c r="T710" i="11"/>
  <c r="S710" i="11"/>
  <c r="R710" i="11"/>
  <c r="P710" i="11"/>
  <c r="O710" i="11"/>
  <c r="N710" i="11"/>
  <c r="T709" i="11"/>
  <c r="S709" i="11"/>
  <c r="R709" i="11"/>
  <c r="P709" i="11"/>
  <c r="O709" i="11"/>
  <c r="N709" i="11"/>
  <c r="T708" i="11"/>
  <c r="S708" i="11"/>
  <c r="R708" i="11"/>
  <c r="P708" i="11"/>
  <c r="O708" i="11"/>
  <c r="N708" i="11"/>
  <c r="T707" i="11"/>
  <c r="S707" i="11"/>
  <c r="R707" i="11"/>
  <c r="P707" i="11"/>
  <c r="O707" i="11"/>
  <c r="N707" i="11"/>
  <c r="T706" i="11"/>
  <c r="S706" i="11"/>
  <c r="R706" i="11"/>
  <c r="P706" i="11"/>
  <c r="O706" i="11"/>
  <c r="N706" i="11"/>
  <c r="T705" i="11"/>
  <c r="S705" i="11"/>
  <c r="R705" i="11"/>
  <c r="P705" i="11"/>
  <c r="O705" i="11"/>
  <c r="N705" i="11"/>
  <c r="T704" i="11"/>
  <c r="S704" i="11"/>
  <c r="R704" i="11"/>
  <c r="P704" i="11"/>
  <c r="O704" i="11"/>
  <c r="N704" i="11"/>
  <c r="T703" i="11"/>
  <c r="S703" i="11"/>
  <c r="R703" i="11"/>
  <c r="P703" i="11"/>
  <c r="O703" i="11"/>
  <c r="N703" i="11"/>
  <c r="T702" i="11"/>
  <c r="S702" i="11"/>
  <c r="R702" i="11"/>
  <c r="P702" i="11"/>
  <c r="O702" i="11"/>
  <c r="N702" i="11"/>
  <c r="T701" i="11"/>
  <c r="S701" i="11"/>
  <c r="R701" i="11"/>
  <c r="P701" i="11"/>
  <c r="O701" i="11"/>
  <c r="N701" i="11"/>
  <c r="T700" i="11"/>
  <c r="S700" i="11"/>
  <c r="R700" i="11"/>
  <c r="P700" i="11"/>
  <c r="O700" i="11"/>
  <c r="N700" i="11"/>
  <c r="T699" i="11"/>
  <c r="S699" i="11"/>
  <c r="R699" i="11"/>
  <c r="P699" i="11"/>
  <c r="O699" i="11"/>
  <c r="N699" i="11"/>
  <c r="T698" i="11"/>
  <c r="S698" i="11"/>
  <c r="R698" i="11"/>
  <c r="P698" i="11"/>
  <c r="O698" i="11"/>
  <c r="N698" i="11"/>
  <c r="T697" i="11"/>
  <c r="S697" i="11"/>
  <c r="R697" i="11"/>
  <c r="P697" i="11"/>
  <c r="O697" i="11"/>
  <c r="N697" i="11"/>
  <c r="T696" i="11"/>
  <c r="S696" i="11"/>
  <c r="R696" i="11"/>
  <c r="P696" i="11"/>
  <c r="O696" i="11"/>
  <c r="N696" i="11"/>
  <c r="T695" i="11"/>
  <c r="S695" i="11"/>
  <c r="R695" i="11"/>
  <c r="P695" i="11"/>
  <c r="O695" i="11"/>
  <c r="N695" i="11"/>
  <c r="T694" i="11"/>
  <c r="S694" i="11"/>
  <c r="R694" i="11"/>
  <c r="P694" i="11"/>
  <c r="O694" i="11"/>
  <c r="N694" i="11"/>
  <c r="T693" i="11"/>
  <c r="S693" i="11"/>
  <c r="R693" i="11"/>
  <c r="P693" i="11"/>
  <c r="O693" i="11"/>
  <c r="N693" i="11"/>
  <c r="T692" i="11"/>
  <c r="S692" i="11"/>
  <c r="R692" i="11"/>
  <c r="P692" i="11"/>
  <c r="O692" i="11"/>
  <c r="N692" i="11"/>
  <c r="T691" i="11"/>
  <c r="S691" i="11"/>
  <c r="R691" i="11"/>
  <c r="P691" i="11"/>
  <c r="O691" i="11"/>
  <c r="N691" i="11"/>
  <c r="T690" i="11"/>
  <c r="S690" i="11"/>
  <c r="R690" i="11"/>
  <c r="P690" i="11"/>
  <c r="O690" i="11"/>
  <c r="N690" i="11"/>
  <c r="T689" i="11"/>
  <c r="S689" i="11"/>
  <c r="R689" i="11"/>
  <c r="P689" i="11"/>
  <c r="O689" i="11"/>
  <c r="N689" i="11"/>
  <c r="T688" i="11"/>
  <c r="S688" i="11"/>
  <c r="R688" i="11"/>
  <c r="P688" i="11"/>
  <c r="O688" i="11"/>
  <c r="N688" i="11"/>
  <c r="T687" i="11"/>
  <c r="S687" i="11"/>
  <c r="R687" i="11"/>
  <c r="P687" i="11"/>
  <c r="O687" i="11"/>
  <c r="N687" i="11"/>
  <c r="T686" i="11"/>
  <c r="S686" i="11"/>
  <c r="R686" i="11"/>
  <c r="P686" i="11"/>
  <c r="O686" i="11"/>
  <c r="N686" i="11"/>
  <c r="T685" i="11"/>
  <c r="S685" i="11"/>
  <c r="R685" i="11"/>
  <c r="P685" i="11"/>
  <c r="O685" i="11"/>
  <c r="N685" i="11"/>
  <c r="T684" i="11"/>
  <c r="S684" i="11"/>
  <c r="R684" i="11"/>
  <c r="P684" i="11"/>
  <c r="O684" i="11"/>
  <c r="N684" i="11"/>
  <c r="T683" i="11"/>
  <c r="S683" i="11"/>
  <c r="R683" i="11"/>
  <c r="P683" i="11"/>
  <c r="O683" i="11"/>
  <c r="N683" i="11"/>
  <c r="T682" i="11"/>
  <c r="S682" i="11"/>
  <c r="R682" i="11"/>
  <c r="P682" i="11"/>
  <c r="O682" i="11"/>
  <c r="N682" i="11"/>
  <c r="T681" i="11"/>
  <c r="S681" i="11"/>
  <c r="R681" i="11"/>
  <c r="P681" i="11"/>
  <c r="O681" i="11"/>
  <c r="N681" i="11"/>
  <c r="T680" i="11"/>
  <c r="S680" i="11"/>
  <c r="R680" i="11"/>
  <c r="P680" i="11"/>
  <c r="O680" i="11"/>
  <c r="N680" i="11"/>
  <c r="T679" i="11"/>
  <c r="S679" i="11"/>
  <c r="R679" i="11"/>
  <c r="P679" i="11"/>
  <c r="O679" i="11"/>
  <c r="N679" i="11"/>
  <c r="T678" i="11"/>
  <c r="S678" i="11"/>
  <c r="R678" i="11"/>
  <c r="P678" i="11"/>
  <c r="O678" i="11"/>
  <c r="N678" i="11"/>
  <c r="T677" i="11"/>
  <c r="S677" i="11"/>
  <c r="R677" i="11"/>
  <c r="P677" i="11"/>
  <c r="O677" i="11"/>
  <c r="N677" i="11"/>
  <c r="T676" i="11"/>
  <c r="S676" i="11"/>
  <c r="R676" i="11"/>
  <c r="P676" i="11"/>
  <c r="O676" i="11"/>
  <c r="N676" i="11"/>
  <c r="T675" i="11"/>
  <c r="S675" i="11"/>
  <c r="R675" i="11"/>
  <c r="P675" i="11"/>
  <c r="O675" i="11"/>
  <c r="N675" i="11"/>
  <c r="T674" i="11"/>
  <c r="S674" i="11"/>
  <c r="R674" i="11"/>
  <c r="P674" i="11"/>
  <c r="O674" i="11"/>
  <c r="N674" i="11"/>
  <c r="T673" i="11"/>
  <c r="S673" i="11"/>
  <c r="R673" i="11"/>
  <c r="P673" i="11"/>
  <c r="O673" i="11"/>
  <c r="N673" i="11"/>
  <c r="T672" i="11"/>
  <c r="S672" i="11"/>
  <c r="R672" i="11"/>
  <c r="P672" i="11"/>
  <c r="O672" i="11"/>
  <c r="N672" i="11"/>
  <c r="T671" i="11"/>
  <c r="S671" i="11"/>
  <c r="R671" i="11"/>
  <c r="P671" i="11"/>
  <c r="O671" i="11"/>
  <c r="N671" i="11"/>
  <c r="T670" i="11"/>
  <c r="S670" i="11"/>
  <c r="R670" i="11"/>
  <c r="P670" i="11"/>
  <c r="O670" i="11"/>
  <c r="N670" i="11"/>
  <c r="T669" i="11"/>
  <c r="S669" i="11"/>
  <c r="R669" i="11"/>
  <c r="P669" i="11"/>
  <c r="O669" i="11"/>
  <c r="N669" i="11"/>
  <c r="T668" i="11"/>
  <c r="S668" i="11"/>
  <c r="R668" i="11"/>
  <c r="P668" i="11"/>
  <c r="O668" i="11"/>
  <c r="N668" i="11"/>
  <c r="T667" i="11"/>
  <c r="S667" i="11"/>
  <c r="R667" i="11"/>
  <c r="P667" i="11"/>
  <c r="O667" i="11"/>
  <c r="N667" i="11"/>
  <c r="T666" i="11"/>
  <c r="S666" i="11"/>
  <c r="R666" i="11"/>
  <c r="P666" i="11"/>
  <c r="O666" i="11"/>
  <c r="N666" i="11"/>
  <c r="T665" i="11"/>
  <c r="S665" i="11"/>
  <c r="R665" i="11"/>
  <c r="P665" i="11"/>
  <c r="O665" i="11"/>
  <c r="N665" i="11"/>
  <c r="T664" i="11"/>
  <c r="S664" i="11"/>
  <c r="R664" i="11"/>
  <c r="P664" i="11"/>
  <c r="O664" i="11"/>
  <c r="N664" i="11"/>
  <c r="T663" i="11"/>
  <c r="S663" i="11"/>
  <c r="R663" i="11"/>
  <c r="P663" i="11"/>
  <c r="O663" i="11"/>
  <c r="N663" i="11"/>
  <c r="T662" i="11"/>
  <c r="S662" i="11"/>
  <c r="R662" i="11"/>
  <c r="P662" i="11"/>
  <c r="O662" i="11"/>
  <c r="N662" i="11"/>
  <c r="T661" i="11"/>
  <c r="S661" i="11"/>
  <c r="R661" i="11"/>
  <c r="P661" i="11"/>
  <c r="O661" i="11"/>
  <c r="N661" i="11"/>
  <c r="T660" i="11"/>
  <c r="S660" i="11"/>
  <c r="R660" i="11"/>
  <c r="P660" i="11"/>
  <c r="O660" i="11"/>
  <c r="N660" i="11"/>
  <c r="T659" i="11"/>
  <c r="S659" i="11"/>
  <c r="R659" i="11"/>
  <c r="P659" i="11"/>
  <c r="O659" i="11"/>
  <c r="N659" i="11"/>
  <c r="T658" i="11"/>
  <c r="S658" i="11"/>
  <c r="R658" i="11"/>
  <c r="P658" i="11"/>
  <c r="O658" i="11"/>
  <c r="N658" i="11"/>
  <c r="T657" i="11"/>
  <c r="S657" i="11"/>
  <c r="R657" i="11"/>
  <c r="P657" i="11"/>
  <c r="O657" i="11"/>
  <c r="N657" i="11"/>
  <c r="T656" i="11"/>
  <c r="S656" i="11"/>
  <c r="R656" i="11"/>
  <c r="P656" i="11"/>
  <c r="O656" i="11"/>
  <c r="N656" i="11"/>
  <c r="T655" i="11"/>
  <c r="S655" i="11"/>
  <c r="R655" i="11"/>
  <c r="P655" i="11"/>
  <c r="O655" i="11"/>
  <c r="N655" i="11"/>
  <c r="T654" i="11"/>
  <c r="S654" i="11"/>
  <c r="R654" i="11"/>
  <c r="P654" i="11"/>
  <c r="O654" i="11"/>
  <c r="N654" i="11"/>
  <c r="T653" i="11"/>
  <c r="S653" i="11"/>
  <c r="R653" i="11"/>
  <c r="P653" i="11"/>
  <c r="O653" i="11"/>
  <c r="N653" i="11"/>
  <c r="T652" i="11"/>
  <c r="S652" i="11"/>
  <c r="R652" i="11"/>
  <c r="P652" i="11"/>
  <c r="O652" i="11"/>
  <c r="N652" i="11"/>
  <c r="T651" i="11"/>
  <c r="S651" i="11"/>
  <c r="R651" i="11"/>
  <c r="P651" i="11"/>
  <c r="O651" i="11"/>
  <c r="N651" i="11"/>
  <c r="T650" i="11"/>
  <c r="S650" i="11"/>
  <c r="R650" i="11"/>
  <c r="P650" i="11"/>
  <c r="O650" i="11"/>
  <c r="N650" i="11"/>
  <c r="T649" i="11"/>
  <c r="S649" i="11"/>
  <c r="R649" i="11"/>
  <c r="P649" i="11"/>
  <c r="O649" i="11"/>
  <c r="N649" i="11"/>
  <c r="T648" i="11"/>
  <c r="S648" i="11"/>
  <c r="R648" i="11"/>
  <c r="P648" i="11"/>
  <c r="O648" i="11"/>
  <c r="N648" i="11"/>
  <c r="T647" i="11"/>
  <c r="S647" i="11"/>
  <c r="R647" i="11"/>
  <c r="P647" i="11"/>
  <c r="O647" i="11"/>
  <c r="N647" i="11"/>
  <c r="T646" i="11"/>
  <c r="S646" i="11"/>
  <c r="R646" i="11"/>
  <c r="P646" i="11"/>
  <c r="O646" i="11"/>
  <c r="N646" i="11"/>
  <c r="T645" i="11"/>
  <c r="S645" i="11"/>
  <c r="R645" i="11"/>
  <c r="P645" i="11"/>
  <c r="O645" i="11"/>
  <c r="N645" i="11"/>
  <c r="T644" i="11"/>
  <c r="S644" i="11"/>
  <c r="R644" i="11"/>
  <c r="P644" i="11"/>
  <c r="O644" i="11"/>
  <c r="N644" i="11"/>
  <c r="T643" i="11"/>
  <c r="S643" i="11"/>
  <c r="R643" i="11"/>
  <c r="P643" i="11"/>
  <c r="O643" i="11"/>
  <c r="N643" i="11"/>
  <c r="T642" i="11"/>
  <c r="S642" i="11"/>
  <c r="R642" i="11"/>
  <c r="P642" i="11"/>
  <c r="O642" i="11"/>
  <c r="N642" i="11"/>
  <c r="T641" i="11"/>
  <c r="S641" i="11"/>
  <c r="R641" i="11"/>
  <c r="P641" i="11"/>
  <c r="O641" i="11"/>
  <c r="N641" i="11"/>
  <c r="T640" i="11"/>
  <c r="S640" i="11"/>
  <c r="R640" i="11"/>
  <c r="P640" i="11"/>
  <c r="O640" i="11"/>
  <c r="N640" i="11"/>
  <c r="T639" i="11"/>
  <c r="S639" i="11"/>
  <c r="R639" i="11"/>
  <c r="P639" i="11"/>
  <c r="O639" i="11"/>
  <c r="N639" i="11"/>
  <c r="T638" i="11"/>
  <c r="S638" i="11"/>
  <c r="R638" i="11"/>
  <c r="P638" i="11"/>
  <c r="O638" i="11"/>
  <c r="N638" i="11"/>
  <c r="T637" i="11"/>
  <c r="S637" i="11"/>
  <c r="R637" i="11"/>
  <c r="P637" i="11"/>
  <c r="O637" i="11"/>
  <c r="N637" i="11"/>
  <c r="T636" i="11"/>
  <c r="S636" i="11"/>
  <c r="R636" i="11"/>
  <c r="P636" i="11"/>
  <c r="O636" i="11"/>
  <c r="N636" i="11"/>
  <c r="T635" i="11"/>
  <c r="S635" i="11"/>
  <c r="R635" i="11"/>
  <c r="P635" i="11"/>
  <c r="O635" i="11"/>
  <c r="N635" i="11"/>
  <c r="T634" i="11"/>
  <c r="S634" i="11"/>
  <c r="R634" i="11"/>
  <c r="P634" i="11"/>
  <c r="O634" i="11"/>
  <c r="N634" i="11"/>
  <c r="T633" i="11"/>
  <c r="S633" i="11"/>
  <c r="R633" i="11"/>
  <c r="P633" i="11"/>
  <c r="O633" i="11"/>
  <c r="N633" i="11"/>
  <c r="T632" i="11"/>
  <c r="S632" i="11"/>
  <c r="R632" i="11"/>
  <c r="P632" i="11"/>
  <c r="O632" i="11"/>
  <c r="N632" i="11"/>
  <c r="T631" i="11"/>
  <c r="S631" i="11"/>
  <c r="R631" i="11"/>
  <c r="P631" i="11"/>
  <c r="O631" i="11"/>
  <c r="N631" i="11"/>
  <c r="T630" i="11"/>
  <c r="S630" i="11"/>
  <c r="R630" i="11"/>
  <c r="P630" i="11"/>
  <c r="O630" i="11"/>
  <c r="N630" i="11"/>
  <c r="T629" i="11"/>
  <c r="S629" i="11"/>
  <c r="R629" i="11"/>
  <c r="P629" i="11"/>
  <c r="O629" i="11"/>
  <c r="N629" i="11"/>
  <c r="T628" i="11"/>
  <c r="S628" i="11"/>
  <c r="R628" i="11"/>
  <c r="P628" i="11"/>
  <c r="O628" i="11"/>
  <c r="N628" i="11"/>
  <c r="T627" i="11"/>
  <c r="S627" i="11"/>
  <c r="R627" i="11"/>
  <c r="P627" i="11"/>
  <c r="O627" i="11"/>
  <c r="N627" i="11"/>
  <c r="T626" i="11"/>
  <c r="S626" i="11"/>
  <c r="R626" i="11"/>
  <c r="P626" i="11"/>
  <c r="O626" i="11"/>
  <c r="N626" i="11"/>
  <c r="T625" i="11"/>
  <c r="S625" i="11"/>
  <c r="R625" i="11"/>
  <c r="P625" i="11"/>
  <c r="O625" i="11"/>
  <c r="N625" i="11"/>
  <c r="T624" i="11"/>
  <c r="S624" i="11"/>
  <c r="R624" i="11"/>
  <c r="P624" i="11"/>
  <c r="O624" i="11"/>
  <c r="N624" i="11"/>
  <c r="T623" i="11"/>
  <c r="S623" i="11"/>
  <c r="R623" i="11"/>
  <c r="P623" i="11"/>
  <c r="O623" i="11"/>
  <c r="N623" i="11"/>
  <c r="T622" i="11"/>
  <c r="S622" i="11"/>
  <c r="R622" i="11"/>
  <c r="P622" i="11"/>
  <c r="O622" i="11"/>
  <c r="N622" i="11"/>
  <c r="T621" i="11"/>
  <c r="S621" i="11"/>
  <c r="R621" i="11"/>
  <c r="P621" i="11"/>
  <c r="O621" i="11"/>
  <c r="N621" i="11"/>
  <c r="T620" i="11"/>
  <c r="S620" i="11"/>
  <c r="R620" i="11"/>
  <c r="P620" i="11"/>
  <c r="O620" i="11"/>
  <c r="N620" i="11"/>
  <c r="T619" i="11"/>
  <c r="S619" i="11"/>
  <c r="R619" i="11"/>
  <c r="P619" i="11"/>
  <c r="O619" i="11"/>
  <c r="N619" i="11"/>
  <c r="T618" i="11"/>
  <c r="S618" i="11"/>
  <c r="R618" i="11"/>
  <c r="P618" i="11"/>
  <c r="O618" i="11"/>
  <c r="N618" i="11"/>
  <c r="T617" i="11"/>
  <c r="S617" i="11"/>
  <c r="R617" i="11"/>
  <c r="P617" i="11"/>
  <c r="O617" i="11"/>
  <c r="N617" i="11"/>
  <c r="T616" i="11"/>
  <c r="S616" i="11"/>
  <c r="R616" i="11"/>
  <c r="P616" i="11"/>
  <c r="O616" i="11"/>
  <c r="N616" i="11"/>
  <c r="T615" i="11"/>
  <c r="S615" i="11"/>
  <c r="R615" i="11"/>
  <c r="P615" i="11"/>
  <c r="O615" i="11"/>
  <c r="N615" i="11"/>
  <c r="T614" i="11"/>
  <c r="S614" i="11"/>
  <c r="R614" i="11"/>
  <c r="P614" i="11"/>
  <c r="O614" i="11"/>
  <c r="N614" i="11"/>
  <c r="T613" i="11"/>
  <c r="S613" i="11"/>
  <c r="R613" i="11"/>
  <c r="P613" i="11"/>
  <c r="O613" i="11"/>
  <c r="N613" i="11"/>
  <c r="T612" i="11"/>
  <c r="S612" i="11"/>
  <c r="R612" i="11"/>
  <c r="P612" i="11"/>
  <c r="O612" i="11"/>
  <c r="N612" i="11"/>
  <c r="T611" i="11"/>
  <c r="S611" i="11"/>
  <c r="R611" i="11"/>
  <c r="P611" i="11"/>
  <c r="O611" i="11"/>
  <c r="N611" i="11"/>
  <c r="T610" i="11"/>
  <c r="S610" i="11"/>
  <c r="R610" i="11"/>
  <c r="P610" i="11"/>
  <c r="O610" i="11"/>
  <c r="N610" i="11"/>
  <c r="T609" i="11"/>
  <c r="S609" i="11"/>
  <c r="R609" i="11"/>
  <c r="P609" i="11"/>
  <c r="O609" i="11"/>
  <c r="N609" i="11"/>
  <c r="T608" i="11"/>
  <c r="S608" i="11"/>
  <c r="R608" i="11"/>
  <c r="P608" i="11"/>
  <c r="O608" i="11"/>
  <c r="N608" i="11"/>
  <c r="T607" i="11"/>
  <c r="S607" i="11"/>
  <c r="R607" i="11"/>
  <c r="P607" i="11"/>
  <c r="O607" i="11"/>
  <c r="N607" i="11"/>
  <c r="T606" i="11"/>
  <c r="S606" i="11"/>
  <c r="R606" i="11"/>
  <c r="P606" i="11"/>
  <c r="O606" i="11"/>
  <c r="N606" i="11"/>
  <c r="T605" i="11"/>
  <c r="S605" i="11"/>
  <c r="R605" i="11"/>
  <c r="P605" i="11"/>
  <c r="O605" i="11"/>
  <c r="N605" i="11"/>
  <c r="T604" i="11"/>
  <c r="S604" i="11"/>
  <c r="R604" i="11"/>
  <c r="P604" i="11"/>
  <c r="O604" i="11"/>
  <c r="N604" i="11"/>
  <c r="T603" i="11"/>
  <c r="S603" i="11"/>
  <c r="R603" i="11"/>
  <c r="P603" i="11"/>
  <c r="O603" i="11"/>
  <c r="N603" i="11"/>
  <c r="T602" i="11"/>
  <c r="S602" i="11"/>
  <c r="R602" i="11"/>
  <c r="P602" i="11"/>
  <c r="O602" i="11"/>
  <c r="N602" i="11"/>
  <c r="T601" i="11"/>
  <c r="S601" i="11"/>
  <c r="R601" i="11"/>
  <c r="P601" i="11"/>
  <c r="O601" i="11"/>
  <c r="N601" i="11"/>
  <c r="T600" i="11"/>
  <c r="S600" i="11"/>
  <c r="R600" i="11"/>
  <c r="P600" i="11"/>
  <c r="O600" i="11"/>
  <c r="N600" i="11"/>
  <c r="T599" i="11"/>
  <c r="S599" i="11"/>
  <c r="R599" i="11"/>
  <c r="P599" i="11"/>
  <c r="O599" i="11"/>
  <c r="N599" i="11"/>
  <c r="T598" i="11"/>
  <c r="S598" i="11"/>
  <c r="R598" i="11"/>
  <c r="P598" i="11"/>
  <c r="O598" i="11"/>
  <c r="N598" i="11"/>
  <c r="T597" i="11"/>
  <c r="S597" i="11"/>
  <c r="R597" i="11"/>
  <c r="P597" i="11"/>
  <c r="O597" i="11"/>
  <c r="N597" i="11"/>
  <c r="T596" i="11"/>
  <c r="S596" i="11"/>
  <c r="R596" i="11"/>
  <c r="P596" i="11"/>
  <c r="O596" i="11"/>
  <c r="N596" i="11"/>
  <c r="T595" i="11"/>
  <c r="S595" i="11"/>
  <c r="R595" i="11"/>
  <c r="P595" i="11"/>
  <c r="O595" i="11"/>
  <c r="N595" i="11"/>
  <c r="T594" i="11"/>
  <c r="S594" i="11"/>
  <c r="R594" i="11"/>
  <c r="P594" i="11"/>
  <c r="O594" i="11"/>
  <c r="N594" i="11"/>
  <c r="T593" i="11"/>
  <c r="S593" i="11"/>
  <c r="R593" i="11"/>
  <c r="P593" i="11"/>
  <c r="O593" i="11"/>
  <c r="N593" i="11"/>
  <c r="T592" i="11"/>
  <c r="S592" i="11"/>
  <c r="R592" i="11"/>
  <c r="P592" i="11"/>
  <c r="O592" i="11"/>
  <c r="N592" i="11"/>
  <c r="T591" i="11"/>
  <c r="S591" i="11"/>
  <c r="R591" i="11"/>
  <c r="P591" i="11"/>
  <c r="O591" i="11"/>
  <c r="N591" i="11"/>
  <c r="T590" i="11"/>
  <c r="S590" i="11"/>
  <c r="R590" i="11"/>
  <c r="P590" i="11"/>
  <c r="O590" i="11"/>
  <c r="N590" i="11"/>
  <c r="T589" i="11"/>
  <c r="S589" i="11"/>
  <c r="R589" i="11"/>
  <c r="P589" i="11"/>
  <c r="O589" i="11"/>
  <c r="N589" i="11"/>
  <c r="T588" i="11"/>
  <c r="S588" i="11"/>
  <c r="R588" i="11"/>
  <c r="P588" i="11"/>
  <c r="O588" i="11"/>
  <c r="N588" i="11"/>
  <c r="T587" i="11"/>
  <c r="S587" i="11"/>
  <c r="R587" i="11"/>
  <c r="P587" i="11"/>
  <c r="O587" i="11"/>
  <c r="N587" i="11"/>
  <c r="T586" i="11"/>
  <c r="S586" i="11"/>
  <c r="R586" i="11"/>
  <c r="P586" i="11"/>
  <c r="O586" i="11"/>
  <c r="N586" i="11"/>
  <c r="T585" i="11"/>
  <c r="S585" i="11"/>
  <c r="R585" i="11"/>
  <c r="P585" i="11"/>
  <c r="O585" i="11"/>
  <c r="N585" i="11"/>
  <c r="T584" i="11"/>
  <c r="S584" i="11"/>
  <c r="R584" i="11"/>
  <c r="P584" i="11"/>
  <c r="O584" i="11"/>
  <c r="N584" i="11"/>
  <c r="T583" i="11"/>
  <c r="S583" i="11"/>
  <c r="R583" i="11"/>
  <c r="P583" i="11"/>
  <c r="O583" i="11"/>
  <c r="N583" i="11"/>
  <c r="T582" i="11"/>
  <c r="S582" i="11"/>
  <c r="R582" i="11"/>
  <c r="P582" i="11"/>
  <c r="O582" i="11"/>
  <c r="N582" i="11"/>
  <c r="T581" i="11"/>
  <c r="S581" i="11"/>
  <c r="R581" i="11"/>
  <c r="P581" i="11"/>
  <c r="O581" i="11"/>
  <c r="N581" i="11"/>
  <c r="T580" i="11"/>
  <c r="S580" i="11"/>
  <c r="R580" i="11"/>
  <c r="P580" i="11"/>
  <c r="O580" i="11"/>
  <c r="N580" i="11"/>
  <c r="T579" i="11"/>
  <c r="S579" i="11"/>
  <c r="R579" i="11"/>
  <c r="P579" i="11"/>
  <c r="O579" i="11"/>
  <c r="N579" i="11"/>
  <c r="T578" i="11"/>
  <c r="S578" i="11"/>
  <c r="R578" i="11"/>
  <c r="P578" i="11"/>
  <c r="O578" i="11"/>
  <c r="N578" i="11"/>
  <c r="T577" i="11"/>
  <c r="S577" i="11"/>
  <c r="R577" i="11"/>
  <c r="P577" i="11"/>
  <c r="O577" i="11"/>
  <c r="N577" i="11"/>
  <c r="T576" i="11"/>
  <c r="S576" i="11"/>
  <c r="R576" i="11"/>
  <c r="P576" i="11"/>
  <c r="O576" i="11"/>
  <c r="N576" i="11"/>
  <c r="T575" i="11"/>
  <c r="S575" i="11"/>
  <c r="R575" i="11"/>
  <c r="P575" i="11"/>
  <c r="O575" i="11"/>
  <c r="N575" i="11"/>
  <c r="T574" i="11"/>
  <c r="S574" i="11"/>
  <c r="R574" i="11"/>
  <c r="P574" i="11"/>
  <c r="O574" i="11"/>
  <c r="N574" i="11"/>
  <c r="T573" i="11"/>
  <c r="S573" i="11"/>
  <c r="R573" i="11"/>
  <c r="P573" i="11"/>
  <c r="O573" i="11"/>
  <c r="N573" i="11"/>
  <c r="T572" i="11"/>
  <c r="S572" i="11"/>
  <c r="R572" i="11"/>
  <c r="P572" i="11"/>
  <c r="O572" i="11"/>
  <c r="N572" i="11"/>
  <c r="T571" i="11"/>
  <c r="S571" i="11"/>
  <c r="R571" i="11"/>
  <c r="P571" i="11"/>
  <c r="O571" i="11"/>
  <c r="N571" i="11"/>
  <c r="T570" i="11"/>
  <c r="S570" i="11"/>
  <c r="R570" i="11"/>
  <c r="P570" i="11"/>
  <c r="O570" i="11"/>
  <c r="N570" i="11"/>
  <c r="T569" i="11"/>
  <c r="S569" i="11"/>
  <c r="R569" i="11"/>
  <c r="P569" i="11"/>
  <c r="O569" i="11"/>
  <c r="N569" i="11"/>
  <c r="T568" i="11"/>
  <c r="S568" i="11"/>
  <c r="R568" i="11"/>
  <c r="P568" i="11"/>
  <c r="O568" i="11"/>
  <c r="N568" i="11"/>
  <c r="T567" i="11"/>
  <c r="S567" i="11"/>
  <c r="R567" i="11"/>
  <c r="P567" i="11"/>
  <c r="O567" i="11"/>
  <c r="N567" i="11"/>
  <c r="T566" i="11"/>
  <c r="S566" i="11"/>
  <c r="R566" i="11"/>
  <c r="P566" i="11"/>
  <c r="O566" i="11"/>
  <c r="N566" i="11"/>
  <c r="T565" i="11"/>
  <c r="S565" i="11"/>
  <c r="R565" i="11"/>
  <c r="P565" i="11"/>
  <c r="O565" i="11"/>
  <c r="N565" i="11"/>
  <c r="T564" i="11"/>
  <c r="S564" i="11"/>
  <c r="R564" i="11"/>
  <c r="P564" i="11"/>
  <c r="O564" i="11"/>
  <c r="N564" i="11"/>
  <c r="T563" i="11"/>
  <c r="S563" i="11"/>
  <c r="R563" i="11"/>
  <c r="P563" i="11"/>
  <c r="O563" i="11"/>
  <c r="N563" i="11"/>
  <c r="T562" i="11"/>
  <c r="S562" i="11"/>
  <c r="R562" i="11"/>
  <c r="P562" i="11"/>
  <c r="O562" i="11"/>
  <c r="N562" i="11"/>
  <c r="T561" i="11"/>
  <c r="S561" i="11"/>
  <c r="R561" i="11"/>
  <c r="P561" i="11"/>
  <c r="O561" i="11"/>
  <c r="N561" i="11"/>
  <c r="T560" i="11"/>
  <c r="S560" i="11"/>
  <c r="R560" i="11"/>
  <c r="P560" i="11"/>
  <c r="O560" i="11"/>
  <c r="N560" i="11"/>
  <c r="T559" i="11"/>
  <c r="S559" i="11"/>
  <c r="R559" i="11"/>
  <c r="P559" i="11"/>
  <c r="O559" i="11"/>
  <c r="N559" i="11"/>
  <c r="T558" i="11"/>
  <c r="S558" i="11"/>
  <c r="R558" i="11"/>
  <c r="P558" i="11"/>
  <c r="O558" i="11"/>
  <c r="N558" i="11"/>
  <c r="T557" i="11"/>
  <c r="S557" i="11"/>
  <c r="R557" i="11"/>
  <c r="P557" i="11"/>
  <c r="O557" i="11"/>
  <c r="N557" i="11"/>
  <c r="T556" i="11"/>
  <c r="S556" i="11"/>
  <c r="R556" i="11"/>
  <c r="P556" i="11"/>
  <c r="O556" i="11"/>
  <c r="N556" i="11"/>
  <c r="T555" i="11"/>
  <c r="S555" i="11"/>
  <c r="R555" i="11"/>
  <c r="P555" i="11"/>
  <c r="O555" i="11"/>
  <c r="N555" i="11"/>
  <c r="T554" i="11"/>
  <c r="S554" i="11"/>
  <c r="R554" i="11"/>
  <c r="P554" i="11"/>
  <c r="O554" i="11"/>
  <c r="N554" i="11"/>
  <c r="T553" i="11"/>
  <c r="S553" i="11"/>
  <c r="R553" i="11"/>
  <c r="P553" i="11"/>
  <c r="O553" i="11"/>
  <c r="N553" i="11"/>
  <c r="T552" i="11"/>
  <c r="S552" i="11"/>
  <c r="R552" i="11"/>
  <c r="P552" i="11"/>
  <c r="O552" i="11"/>
  <c r="N552" i="11"/>
  <c r="T551" i="11"/>
  <c r="S551" i="11"/>
  <c r="R551" i="11"/>
  <c r="P551" i="11"/>
  <c r="O551" i="11"/>
  <c r="N551" i="11"/>
  <c r="T550" i="11"/>
  <c r="S550" i="11"/>
  <c r="R550" i="11"/>
  <c r="P550" i="11"/>
  <c r="O550" i="11"/>
  <c r="N550" i="11"/>
  <c r="T549" i="11"/>
  <c r="S549" i="11"/>
  <c r="R549" i="11"/>
  <c r="P549" i="11"/>
  <c r="O549" i="11"/>
  <c r="N549" i="11"/>
  <c r="T548" i="11"/>
  <c r="S548" i="11"/>
  <c r="R548" i="11"/>
  <c r="P548" i="11"/>
  <c r="O548" i="11"/>
  <c r="N548" i="11"/>
  <c r="T547" i="11"/>
  <c r="S547" i="11"/>
  <c r="R547" i="11"/>
  <c r="P547" i="11"/>
  <c r="O547" i="11"/>
  <c r="N547" i="11"/>
  <c r="T546" i="11"/>
  <c r="S546" i="11"/>
  <c r="R546" i="11"/>
  <c r="P546" i="11"/>
  <c r="O546" i="11"/>
  <c r="N546" i="11"/>
  <c r="T545" i="11"/>
  <c r="S545" i="11"/>
  <c r="R545" i="11"/>
  <c r="P545" i="11"/>
  <c r="O545" i="11"/>
  <c r="N545" i="11"/>
  <c r="T544" i="11"/>
  <c r="S544" i="11"/>
  <c r="R544" i="11"/>
  <c r="P544" i="11"/>
  <c r="O544" i="11"/>
  <c r="N544" i="11"/>
  <c r="T543" i="11"/>
  <c r="S543" i="11"/>
  <c r="R543" i="11"/>
  <c r="P543" i="11"/>
  <c r="O543" i="11"/>
  <c r="N543" i="11"/>
  <c r="T542" i="11"/>
  <c r="S542" i="11"/>
  <c r="R542" i="11"/>
  <c r="P542" i="11"/>
  <c r="O542" i="11"/>
  <c r="N542" i="11"/>
  <c r="T541" i="11"/>
  <c r="S541" i="11"/>
  <c r="R541" i="11"/>
  <c r="P541" i="11"/>
  <c r="O541" i="11"/>
  <c r="N541" i="11"/>
  <c r="T540" i="11"/>
  <c r="S540" i="11"/>
  <c r="R540" i="11"/>
  <c r="P540" i="11"/>
  <c r="O540" i="11"/>
  <c r="N540" i="11"/>
  <c r="T539" i="11"/>
  <c r="S539" i="11"/>
  <c r="R539" i="11"/>
  <c r="P539" i="11"/>
  <c r="O539" i="11"/>
  <c r="N539" i="11"/>
  <c r="T538" i="11"/>
  <c r="S538" i="11"/>
  <c r="R538" i="11"/>
  <c r="P538" i="11"/>
  <c r="O538" i="11"/>
  <c r="N538" i="11"/>
  <c r="T537" i="11"/>
  <c r="S537" i="11"/>
  <c r="R537" i="11"/>
  <c r="P537" i="11"/>
  <c r="O537" i="11"/>
  <c r="N537" i="11"/>
  <c r="T536" i="11"/>
  <c r="S536" i="11"/>
  <c r="R536" i="11"/>
  <c r="P536" i="11"/>
  <c r="O536" i="11"/>
  <c r="N536" i="11"/>
  <c r="T535" i="11"/>
  <c r="S535" i="11"/>
  <c r="R535" i="11"/>
  <c r="P535" i="11"/>
  <c r="O535" i="11"/>
  <c r="N535" i="11"/>
  <c r="T534" i="11"/>
  <c r="S534" i="11"/>
  <c r="R534" i="11"/>
  <c r="P534" i="11"/>
  <c r="O534" i="11"/>
  <c r="N534" i="11"/>
  <c r="T533" i="11"/>
  <c r="S533" i="11"/>
  <c r="R533" i="11"/>
  <c r="P533" i="11"/>
  <c r="O533" i="11"/>
  <c r="N533" i="11"/>
  <c r="T532" i="11"/>
  <c r="S532" i="11"/>
  <c r="R532" i="11"/>
  <c r="P532" i="11"/>
  <c r="O532" i="11"/>
  <c r="N532" i="11"/>
  <c r="T531" i="11"/>
  <c r="S531" i="11"/>
  <c r="R531" i="11"/>
  <c r="P531" i="11"/>
  <c r="O531" i="11"/>
  <c r="N531" i="11"/>
  <c r="T530" i="11"/>
  <c r="S530" i="11"/>
  <c r="R530" i="11"/>
  <c r="P530" i="11"/>
  <c r="O530" i="11"/>
  <c r="N530" i="11"/>
  <c r="T529" i="11"/>
  <c r="S529" i="11"/>
  <c r="R529" i="11"/>
  <c r="P529" i="11"/>
  <c r="O529" i="11"/>
  <c r="N529" i="11"/>
  <c r="T528" i="11"/>
  <c r="S528" i="11"/>
  <c r="R528" i="11"/>
  <c r="P528" i="11"/>
  <c r="O528" i="11"/>
  <c r="N528" i="11"/>
  <c r="T527" i="11"/>
  <c r="S527" i="11"/>
  <c r="R527" i="11"/>
  <c r="P527" i="11"/>
  <c r="O527" i="11"/>
  <c r="N527" i="11"/>
  <c r="T526" i="11"/>
  <c r="S526" i="11"/>
  <c r="R526" i="11"/>
  <c r="P526" i="11"/>
  <c r="O526" i="11"/>
  <c r="N526" i="11"/>
  <c r="T525" i="11"/>
  <c r="S525" i="11"/>
  <c r="R525" i="11"/>
  <c r="P525" i="11"/>
  <c r="O525" i="11"/>
  <c r="N525" i="11"/>
  <c r="T524" i="11"/>
  <c r="S524" i="11"/>
  <c r="R524" i="11"/>
  <c r="P524" i="11"/>
  <c r="O524" i="11"/>
  <c r="N524" i="11"/>
  <c r="T523" i="11"/>
  <c r="S523" i="11"/>
  <c r="R523" i="11"/>
  <c r="P523" i="11"/>
  <c r="O523" i="11"/>
  <c r="N523" i="11"/>
  <c r="T522" i="11"/>
  <c r="S522" i="11"/>
  <c r="R522" i="11"/>
  <c r="P522" i="11"/>
  <c r="O522" i="11"/>
  <c r="N522" i="11"/>
  <c r="T521" i="11"/>
  <c r="S521" i="11"/>
  <c r="R521" i="11"/>
  <c r="P521" i="11"/>
  <c r="O521" i="11"/>
  <c r="N521" i="11"/>
  <c r="T520" i="11"/>
  <c r="S520" i="11"/>
  <c r="R520" i="11"/>
  <c r="P520" i="11"/>
  <c r="O520" i="11"/>
  <c r="N520" i="11"/>
  <c r="T519" i="11"/>
  <c r="S519" i="11"/>
  <c r="R519" i="11"/>
  <c r="P519" i="11"/>
  <c r="O519" i="11"/>
  <c r="N519" i="11"/>
  <c r="T518" i="11"/>
  <c r="S518" i="11"/>
  <c r="R518" i="11"/>
  <c r="P518" i="11"/>
  <c r="O518" i="11"/>
  <c r="N518" i="11"/>
  <c r="T517" i="11"/>
  <c r="S517" i="11"/>
  <c r="R517" i="11"/>
  <c r="P517" i="11"/>
  <c r="O517" i="11"/>
  <c r="N517" i="11"/>
  <c r="T516" i="11"/>
  <c r="S516" i="11"/>
  <c r="R516" i="11"/>
  <c r="P516" i="11"/>
  <c r="O516" i="11"/>
  <c r="N516" i="11"/>
  <c r="T515" i="11"/>
  <c r="S515" i="11"/>
  <c r="R515" i="11"/>
  <c r="P515" i="11"/>
  <c r="O515" i="11"/>
  <c r="N515" i="11"/>
  <c r="T514" i="11"/>
  <c r="S514" i="11"/>
  <c r="R514" i="11"/>
  <c r="P514" i="11"/>
  <c r="O514" i="11"/>
  <c r="N514" i="11"/>
  <c r="T513" i="11"/>
  <c r="S513" i="11"/>
  <c r="R513" i="11"/>
  <c r="P513" i="11"/>
  <c r="O513" i="11"/>
  <c r="N513" i="11"/>
  <c r="T512" i="11"/>
  <c r="S512" i="11"/>
  <c r="R512" i="11"/>
  <c r="P512" i="11"/>
  <c r="O512" i="11"/>
  <c r="N512" i="11"/>
  <c r="T511" i="11"/>
  <c r="S511" i="11"/>
  <c r="R511" i="11"/>
  <c r="P511" i="11"/>
  <c r="O511" i="11"/>
  <c r="N511" i="11"/>
  <c r="T510" i="11"/>
  <c r="S510" i="11"/>
  <c r="R510" i="11"/>
  <c r="P510" i="11"/>
  <c r="O510" i="11"/>
  <c r="N510" i="11"/>
  <c r="T509" i="11"/>
  <c r="S509" i="11"/>
  <c r="R509" i="11"/>
  <c r="P509" i="11"/>
  <c r="O509" i="11"/>
  <c r="N509" i="11"/>
  <c r="T508" i="11"/>
  <c r="S508" i="11"/>
  <c r="R508" i="11"/>
  <c r="P508" i="11"/>
  <c r="O508" i="11"/>
  <c r="N508" i="11"/>
  <c r="T507" i="11"/>
  <c r="S507" i="11"/>
  <c r="R507" i="11"/>
  <c r="P507" i="11"/>
  <c r="O507" i="11"/>
  <c r="N507" i="11"/>
  <c r="T506" i="11"/>
  <c r="S506" i="11"/>
  <c r="R506" i="11"/>
  <c r="P506" i="11"/>
  <c r="O506" i="11"/>
  <c r="N506" i="11"/>
  <c r="T505" i="11"/>
  <c r="S505" i="11"/>
  <c r="R505" i="11"/>
  <c r="P505" i="11"/>
  <c r="O505" i="11"/>
  <c r="N505" i="11"/>
  <c r="T504" i="11"/>
  <c r="S504" i="11"/>
  <c r="R504" i="11"/>
  <c r="P504" i="11"/>
  <c r="O504" i="11"/>
  <c r="N504" i="11"/>
  <c r="T503" i="11"/>
  <c r="S503" i="11"/>
  <c r="R503" i="11"/>
  <c r="P503" i="11"/>
  <c r="O503" i="11"/>
  <c r="N503" i="11"/>
  <c r="T502" i="11"/>
  <c r="S502" i="11"/>
  <c r="R502" i="11"/>
  <c r="P502" i="11"/>
  <c r="O502" i="11"/>
  <c r="N502" i="11"/>
  <c r="T501" i="11"/>
  <c r="S501" i="11"/>
  <c r="R501" i="11"/>
  <c r="P501" i="11"/>
  <c r="O501" i="11"/>
  <c r="N501" i="11"/>
  <c r="T500" i="11"/>
  <c r="S500" i="11"/>
  <c r="R500" i="11"/>
  <c r="P500" i="11"/>
  <c r="O500" i="11"/>
  <c r="N500" i="11"/>
  <c r="T499" i="11"/>
  <c r="S499" i="11"/>
  <c r="R499" i="11"/>
  <c r="P499" i="11"/>
  <c r="O499" i="11"/>
  <c r="N499" i="11"/>
  <c r="T498" i="11"/>
  <c r="S498" i="11"/>
  <c r="R498" i="11"/>
  <c r="P498" i="11"/>
  <c r="O498" i="11"/>
  <c r="N498" i="11"/>
  <c r="T497" i="11"/>
  <c r="S497" i="11"/>
  <c r="R497" i="11"/>
  <c r="P497" i="11"/>
  <c r="O497" i="11"/>
  <c r="N497" i="11"/>
  <c r="T496" i="11"/>
  <c r="S496" i="11"/>
  <c r="R496" i="11"/>
  <c r="P496" i="11"/>
  <c r="O496" i="11"/>
  <c r="N496" i="11"/>
  <c r="T495" i="11"/>
  <c r="S495" i="11"/>
  <c r="R495" i="11"/>
  <c r="P495" i="11"/>
  <c r="O495" i="11"/>
  <c r="N495" i="11"/>
  <c r="T494" i="11"/>
  <c r="S494" i="11"/>
  <c r="R494" i="11"/>
  <c r="P494" i="11"/>
  <c r="O494" i="11"/>
  <c r="N494" i="11"/>
  <c r="T493" i="11"/>
  <c r="S493" i="11"/>
  <c r="R493" i="11"/>
  <c r="P493" i="11"/>
  <c r="O493" i="11"/>
  <c r="N493" i="11"/>
  <c r="T492" i="11"/>
  <c r="S492" i="11"/>
  <c r="R492" i="11"/>
  <c r="P492" i="11"/>
  <c r="O492" i="11"/>
  <c r="N492" i="11"/>
  <c r="T491" i="11"/>
  <c r="S491" i="11"/>
  <c r="R491" i="11"/>
  <c r="P491" i="11"/>
  <c r="O491" i="11"/>
  <c r="N491" i="11"/>
  <c r="T490" i="11"/>
  <c r="S490" i="11"/>
  <c r="R490" i="11"/>
  <c r="P490" i="11"/>
  <c r="O490" i="11"/>
  <c r="N490" i="11"/>
  <c r="T489" i="11"/>
  <c r="S489" i="11"/>
  <c r="R489" i="11"/>
  <c r="P489" i="11"/>
  <c r="O489" i="11"/>
  <c r="N489" i="11"/>
  <c r="T488" i="11"/>
  <c r="S488" i="11"/>
  <c r="R488" i="11"/>
  <c r="P488" i="11"/>
  <c r="O488" i="11"/>
  <c r="N488" i="11"/>
  <c r="T487" i="11"/>
  <c r="S487" i="11"/>
  <c r="R487" i="11"/>
  <c r="P487" i="11"/>
  <c r="O487" i="11"/>
  <c r="N487" i="11"/>
  <c r="T486" i="11"/>
  <c r="S486" i="11"/>
  <c r="R486" i="11"/>
  <c r="P486" i="11"/>
  <c r="O486" i="11"/>
  <c r="N486" i="11"/>
  <c r="T485" i="11"/>
  <c r="S485" i="11"/>
  <c r="R485" i="11"/>
  <c r="P485" i="11"/>
  <c r="O485" i="11"/>
  <c r="N485" i="11"/>
  <c r="T484" i="11"/>
  <c r="S484" i="11"/>
  <c r="R484" i="11"/>
  <c r="P484" i="11"/>
  <c r="O484" i="11"/>
  <c r="N484" i="11"/>
  <c r="T483" i="11"/>
  <c r="S483" i="11"/>
  <c r="R483" i="11"/>
  <c r="P483" i="11"/>
  <c r="O483" i="11"/>
  <c r="N483" i="11"/>
  <c r="T482" i="11"/>
  <c r="S482" i="11"/>
  <c r="R482" i="11"/>
  <c r="P482" i="11"/>
  <c r="O482" i="11"/>
  <c r="N482" i="11"/>
  <c r="T481" i="11"/>
  <c r="S481" i="11"/>
  <c r="R481" i="11"/>
  <c r="P481" i="11"/>
  <c r="O481" i="11"/>
  <c r="N481" i="11"/>
  <c r="T480" i="11"/>
  <c r="S480" i="11"/>
  <c r="R480" i="11"/>
  <c r="P480" i="11"/>
  <c r="O480" i="11"/>
  <c r="N480" i="11"/>
  <c r="T479" i="11"/>
  <c r="S479" i="11"/>
  <c r="R479" i="11"/>
  <c r="P479" i="11"/>
  <c r="O479" i="11"/>
  <c r="N479" i="11"/>
  <c r="T478" i="11"/>
  <c r="S478" i="11"/>
  <c r="R478" i="11"/>
  <c r="P478" i="11"/>
  <c r="O478" i="11"/>
  <c r="N478" i="11"/>
  <c r="T477" i="11"/>
  <c r="S477" i="11"/>
  <c r="R477" i="11"/>
  <c r="P477" i="11"/>
  <c r="O477" i="11"/>
  <c r="N477" i="11"/>
  <c r="T476" i="11"/>
  <c r="S476" i="11"/>
  <c r="R476" i="11"/>
  <c r="P476" i="11"/>
  <c r="O476" i="11"/>
  <c r="N476" i="11"/>
  <c r="T475" i="11"/>
  <c r="S475" i="11"/>
  <c r="R475" i="11"/>
  <c r="P475" i="11"/>
  <c r="O475" i="11"/>
  <c r="N475" i="11"/>
  <c r="T474" i="11"/>
  <c r="S474" i="11"/>
  <c r="R474" i="11"/>
  <c r="P474" i="11"/>
  <c r="O474" i="11"/>
  <c r="N474" i="11"/>
  <c r="T473" i="11"/>
  <c r="S473" i="11"/>
  <c r="R473" i="11"/>
  <c r="P473" i="11"/>
  <c r="O473" i="11"/>
  <c r="N473" i="11"/>
  <c r="T472" i="11"/>
  <c r="S472" i="11"/>
  <c r="R472" i="11"/>
  <c r="P472" i="11"/>
  <c r="O472" i="11"/>
  <c r="N472" i="11"/>
  <c r="T471" i="11"/>
  <c r="S471" i="11"/>
  <c r="R471" i="11"/>
  <c r="P471" i="11"/>
  <c r="O471" i="11"/>
  <c r="N471" i="11"/>
  <c r="T470" i="11"/>
  <c r="S470" i="11"/>
  <c r="R470" i="11"/>
  <c r="P470" i="11"/>
  <c r="O470" i="11"/>
  <c r="N470" i="11"/>
  <c r="T469" i="11"/>
  <c r="S469" i="11"/>
  <c r="R469" i="11"/>
  <c r="P469" i="11"/>
  <c r="O469" i="11"/>
  <c r="N469" i="11"/>
  <c r="T468" i="11"/>
  <c r="S468" i="11"/>
  <c r="R468" i="11"/>
  <c r="P468" i="11"/>
  <c r="O468" i="11"/>
  <c r="N468" i="11"/>
  <c r="T467" i="11"/>
  <c r="S467" i="11"/>
  <c r="R467" i="11"/>
  <c r="P467" i="11"/>
  <c r="O467" i="11"/>
  <c r="N467" i="11"/>
  <c r="T466" i="11"/>
  <c r="S466" i="11"/>
  <c r="R466" i="11"/>
  <c r="P466" i="11"/>
  <c r="O466" i="11"/>
  <c r="N466" i="11"/>
  <c r="T465" i="11"/>
  <c r="S465" i="11"/>
  <c r="R465" i="11"/>
  <c r="P465" i="11"/>
  <c r="O465" i="11"/>
  <c r="N465" i="11"/>
  <c r="T464" i="11"/>
  <c r="S464" i="11"/>
  <c r="R464" i="11"/>
  <c r="P464" i="11"/>
  <c r="O464" i="11"/>
  <c r="N464" i="11"/>
  <c r="T463" i="11"/>
  <c r="S463" i="11"/>
  <c r="R463" i="11"/>
  <c r="P463" i="11"/>
  <c r="O463" i="11"/>
  <c r="N463" i="11"/>
  <c r="T462" i="11"/>
  <c r="S462" i="11"/>
  <c r="R462" i="11"/>
  <c r="P462" i="11"/>
  <c r="O462" i="11"/>
  <c r="N462" i="11"/>
  <c r="T461" i="11"/>
  <c r="S461" i="11"/>
  <c r="R461" i="11"/>
  <c r="P461" i="11"/>
  <c r="O461" i="11"/>
  <c r="N461" i="11"/>
  <c r="T460" i="11"/>
  <c r="S460" i="11"/>
  <c r="R460" i="11"/>
  <c r="P460" i="11"/>
  <c r="O460" i="11"/>
  <c r="N460" i="11"/>
  <c r="T459" i="11"/>
  <c r="S459" i="11"/>
  <c r="R459" i="11"/>
  <c r="P459" i="11"/>
  <c r="O459" i="11"/>
  <c r="N459" i="11"/>
  <c r="T458" i="11"/>
  <c r="S458" i="11"/>
  <c r="R458" i="11"/>
  <c r="P458" i="11"/>
  <c r="O458" i="11"/>
  <c r="N458" i="11"/>
  <c r="T457" i="11"/>
  <c r="S457" i="11"/>
  <c r="R457" i="11"/>
  <c r="P457" i="11"/>
  <c r="O457" i="11"/>
  <c r="N457" i="11"/>
  <c r="T456" i="11"/>
  <c r="S456" i="11"/>
  <c r="R456" i="11"/>
  <c r="P456" i="11"/>
  <c r="O456" i="11"/>
  <c r="N456" i="11"/>
  <c r="T455" i="11"/>
  <c r="S455" i="11"/>
  <c r="R455" i="11"/>
  <c r="P455" i="11"/>
  <c r="O455" i="11"/>
  <c r="N455" i="11"/>
  <c r="T454" i="11"/>
  <c r="S454" i="11"/>
  <c r="R454" i="11"/>
  <c r="P454" i="11"/>
  <c r="O454" i="11"/>
  <c r="N454" i="11"/>
  <c r="T453" i="11"/>
  <c r="S453" i="11"/>
  <c r="R453" i="11"/>
  <c r="P453" i="11"/>
  <c r="O453" i="11"/>
  <c r="N453" i="11"/>
  <c r="T452" i="11"/>
  <c r="S452" i="11"/>
  <c r="R452" i="11"/>
  <c r="P452" i="11"/>
  <c r="O452" i="11"/>
  <c r="N452" i="11"/>
  <c r="T451" i="11"/>
  <c r="S451" i="11"/>
  <c r="R451" i="11"/>
  <c r="P451" i="11"/>
  <c r="O451" i="11"/>
  <c r="N451" i="11"/>
  <c r="T450" i="11"/>
  <c r="S450" i="11"/>
  <c r="R450" i="11"/>
  <c r="P450" i="11"/>
  <c r="O450" i="11"/>
  <c r="N450" i="11"/>
  <c r="T449" i="11"/>
  <c r="S449" i="11"/>
  <c r="R449" i="11"/>
  <c r="P449" i="11"/>
  <c r="O449" i="11"/>
  <c r="N449" i="11"/>
  <c r="T448" i="11"/>
  <c r="S448" i="11"/>
  <c r="R448" i="11"/>
  <c r="P448" i="11"/>
  <c r="O448" i="11"/>
  <c r="N448" i="11"/>
  <c r="T447" i="11"/>
  <c r="S447" i="11"/>
  <c r="R447" i="11"/>
  <c r="P447" i="11"/>
  <c r="O447" i="11"/>
  <c r="N447" i="11"/>
  <c r="T446" i="11"/>
  <c r="S446" i="11"/>
  <c r="R446" i="11"/>
  <c r="P446" i="11"/>
  <c r="O446" i="11"/>
  <c r="N446" i="11"/>
  <c r="T445" i="11"/>
  <c r="S445" i="11"/>
  <c r="R445" i="11"/>
  <c r="P445" i="11"/>
  <c r="O445" i="11"/>
  <c r="N445" i="11"/>
  <c r="T444" i="11"/>
  <c r="S444" i="11"/>
  <c r="R444" i="11"/>
  <c r="P444" i="11"/>
  <c r="O444" i="11"/>
  <c r="N444" i="11"/>
  <c r="T443" i="11"/>
  <c r="S443" i="11"/>
  <c r="R443" i="11"/>
  <c r="P443" i="11"/>
  <c r="O443" i="11"/>
  <c r="N443" i="11"/>
  <c r="T442" i="11"/>
  <c r="S442" i="11"/>
  <c r="R442" i="11"/>
  <c r="P442" i="11"/>
  <c r="O442" i="11"/>
  <c r="N442" i="11"/>
  <c r="T441" i="11"/>
  <c r="S441" i="11"/>
  <c r="R441" i="11"/>
  <c r="P441" i="11"/>
  <c r="O441" i="11"/>
  <c r="N441" i="11"/>
  <c r="T440" i="11"/>
  <c r="S440" i="11"/>
  <c r="R440" i="11"/>
  <c r="P440" i="11"/>
  <c r="O440" i="11"/>
  <c r="N440" i="11"/>
  <c r="T439" i="11"/>
  <c r="S439" i="11"/>
  <c r="R439" i="11"/>
  <c r="P439" i="11"/>
  <c r="O439" i="11"/>
  <c r="N439" i="11"/>
  <c r="T438" i="11"/>
  <c r="S438" i="11"/>
  <c r="R438" i="11"/>
  <c r="P438" i="11"/>
  <c r="O438" i="11"/>
  <c r="N438" i="11"/>
  <c r="T437" i="11"/>
  <c r="S437" i="11"/>
  <c r="R437" i="11"/>
  <c r="P437" i="11"/>
  <c r="O437" i="11"/>
  <c r="N437" i="11"/>
  <c r="T436" i="11"/>
  <c r="S436" i="11"/>
  <c r="R436" i="11"/>
  <c r="P436" i="11"/>
  <c r="O436" i="11"/>
  <c r="N436" i="11"/>
  <c r="T435" i="11"/>
  <c r="S435" i="11"/>
  <c r="R435" i="11"/>
  <c r="P435" i="11"/>
  <c r="O435" i="11"/>
  <c r="N435" i="11"/>
  <c r="T434" i="11"/>
  <c r="S434" i="11"/>
  <c r="R434" i="11"/>
  <c r="P434" i="11"/>
  <c r="O434" i="11"/>
  <c r="N434" i="11"/>
  <c r="T433" i="11"/>
  <c r="S433" i="11"/>
  <c r="R433" i="11"/>
  <c r="P433" i="11"/>
  <c r="O433" i="11"/>
  <c r="N433" i="11"/>
  <c r="T432" i="11"/>
  <c r="S432" i="11"/>
  <c r="R432" i="11"/>
  <c r="P432" i="11"/>
  <c r="O432" i="11"/>
  <c r="N432" i="11"/>
  <c r="T431" i="11"/>
  <c r="S431" i="11"/>
  <c r="R431" i="11"/>
  <c r="P431" i="11"/>
  <c r="O431" i="11"/>
  <c r="N431" i="11"/>
  <c r="T430" i="11"/>
  <c r="S430" i="11"/>
  <c r="R430" i="11"/>
  <c r="P430" i="11"/>
  <c r="O430" i="11"/>
  <c r="N430" i="11"/>
  <c r="T429" i="11"/>
  <c r="S429" i="11"/>
  <c r="R429" i="11"/>
  <c r="P429" i="11"/>
  <c r="O429" i="11"/>
  <c r="N429" i="11"/>
  <c r="T428" i="11"/>
  <c r="S428" i="11"/>
  <c r="R428" i="11"/>
  <c r="P428" i="11"/>
  <c r="O428" i="11"/>
  <c r="N428" i="11"/>
  <c r="T427" i="11"/>
  <c r="S427" i="11"/>
  <c r="R427" i="11"/>
  <c r="P427" i="11"/>
  <c r="O427" i="11"/>
  <c r="N427" i="11"/>
  <c r="T426" i="11"/>
  <c r="S426" i="11"/>
  <c r="R426" i="11"/>
  <c r="P426" i="11"/>
  <c r="O426" i="11"/>
  <c r="N426" i="11"/>
  <c r="T425" i="11"/>
  <c r="S425" i="11"/>
  <c r="R425" i="11"/>
  <c r="P425" i="11"/>
  <c r="O425" i="11"/>
  <c r="N425" i="11"/>
  <c r="T424" i="11"/>
  <c r="S424" i="11"/>
  <c r="R424" i="11"/>
  <c r="P424" i="11"/>
  <c r="O424" i="11"/>
  <c r="N424" i="11"/>
  <c r="T423" i="11"/>
  <c r="S423" i="11"/>
  <c r="R423" i="11"/>
  <c r="P423" i="11"/>
  <c r="O423" i="11"/>
  <c r="N423" i="11"/>
  <c r="T422" i="11"/>
  <c r="S422" i="11"/>
  <c r="R422" i="11"/>
  <c r="P422" i="11"/>
  <c r="O422" i="11"/>
  <c r="N422" i="11"/>
  <c r="T421" i="11"/>
  <c r="S421" i="11"/>
  <c r="R421" i="11"/>
  <c r="P421" i="11"/>
  <c r="O421" i="11"/>
  <c r="N421" i="11"/>
  <c r="T420" i="11"/>
  <c r="S420" i="11"/>
  <c r="R420" i="11"/>
  <c r="P420" i="11"/>
  <c r="O420" i="11"/>
  <c r="N420" i="11"/>
  <c r="T419" i="11"/>
  <c r="S419" i="11"/>
  <c r="R419" i="11"/>
  <c r="P419" i="11"/>
  <c r="O419" i="11"/>
  <c r="N419" i="11"/>
  <c r="T418" i="11"/>
  <c r="S418" i="11"/>
  <c r="R418" i="11"/>
  <c r="P418" i="11"/>
  <c r="O418" i="11"/>
  <c r="N418" i="11"/>
  <c r="T417" i="11"/>
  <c r="S417" i="11"/>
  <c r="R417" i="11"/>
  <c r="P417" i="11"/>
  <c r="O417" i="11"/>
  <c r="N417" i="11"/>
  <c r="T416" i="11"/>
  <c r="S416" i="11"/>
  <c r="R416" i="11"/>
  <c r="P416" i="11"/>
  <c r="O416" i="11"/>
  <c r="N416" i="11"/>
  <c r="T415" i="11"/>
  <c r="S415" i="11"/>
  <c r="R415" i="11"/>
  <c r="P415" i="11"/>
  <c r="O415" i="11"/>
  <c r="N415" i="11"/>
  <c r="T414" i="11"/>
  <c r="S414" i="11"/>
  <c r="R414" i="11"/>
  <c r="P414" i="11"/>
  <c r="O414" i="11"/>
  <c r="N414" i="11"/>
  <c r="T413" i="11"/>
  <c r="S413" i="11"/>
  <c r="R413" i="11"/>
  <c r="P413" i="11"/>
  <c r="O413" i="11"/>
  <c r="N413" i="11"/>
  <c r="T412" i="11"/>
  <c r="S412" i="11"/>
  <c r="R412" i="11"/>
  <c r="P412" i="11"/>
  <c r="O412" i="11"/>
  <c r="N412" i="11"/>
  <c r="T411" i="11"/>
  <c r="S411" i="11"/>
  <c r="R411" i="11"/>
  <c r="P411" i="11"/>
  <c r="O411" i="11"/>
  <c r="N411" i="11"/>
  <c r="T410" i="11"/>
  <c r="S410" i="11"/>
  <c r="R410" i="11"/>
  <c r="P410" i="11"/>
  <c r="O410" i="11"/>
  <c r="N410" i="11"/>
  <c r="T409" i="11"/>
  <c r="S409" i="11"/>
  <c r="R409" i="11"/>
  <c r="P409" i="11"/>
  <c r="O409" i="11"/>
  <c r="N409" i="11"/>
  <c r="T408" i="11"/>
  <c r="S408" i="11"/>
  <c r="R408" i="11"/>
  <c r="P408" i="11"/>
  <c r="O408" i="11"/>
  <c r="N408" i="11"/>
  <c r="T407" i="11"/>
  <c r="S407" i="11"/>
  <c r="R407" i="11"/>
  <c r="P407" i="11"/>
  <c r="O407" i="11"/>
  <c r="N407" i="11"/>
  <c r="T406" i="11"/>
  <c r="S406" i="11"/>
  <c r="R406" i="11"/>
  <c r="P406" i="11"/>
  <c r="O406" i="11"/>
  <c r="N406" i="11"/>
  <c r="T405" i="11"/>
  <c r="S405" i="11"/>
  <c r="R405" i="11"/>
  <c r="P405" i="11"/>
  <c r="O405" i="11"/>
  <c r="N405" i="11"/>
  <c r="T404" i="11"/>
  <c r="S404" i="11"/>
  <c r="R404" i="11"/>
  <c r="P404" i="11"/>
  <c r="O404" i="11"/>
  <c r="N404" i="11"/>
  <c r="T403" i="11"/>
  <c r="S403" i="11"/>
  <c r="R403" i="11"/>
  <c r="P403" i="11"/>
  <c r="O403" i="11"/>
  <c r="N403" i="11"/>
  <c r="T402" i="11"/>
  <c r="S402" i="11"/>
  <c r="R402" i="11"/>
  <c r="P402" i="11"/>
  <c r="O402" i="11"/>
  <c r="N402" i="11"/>
  <c r="T401" i="11"/>
  <c r="S401" i="11"/>
  <c r="R401" i="11"/>
  <c r="P401" i="11"/>
  <c r="O401" i="11"/>
  <c r="N401" i="11"/>
  <c r="T400" i="11"/>
  <c r="S400" i="11"/>
  <c r="R400" i="11"/>
  <c r="P400" i="11"/>
  <c r="O400" i="11"/>
  <c r="N400" i="11"/>
  <c r="T399" i="11"/>
  <c r="S399" i="11"/>
  <c r="R399" i="11"/>
  <c r="P399" i="11"/>
  <c r="O399" i="11"/>
  <c r="N399" i="11"/>
  <c r="T398" i="11"/>
  <c r="S398" i="11"/>
  <c r="R398" i="11"/>
  <c r="P398" i="11"/>
  <c r="O398" i="11"/>
  <c r="N398" i="11"/>
  <c r="T397" i="11"/>
  <c r="S397" i="11"/>
  <c r="R397" i="11"/>
  <c r="P397" i="11"/>
  <c r="O397" i="11"/>
  <c r="N397" i="11"/>
  <c r="T396" i="11"/>
  <c r="S396" i="11"/>
  <c r="R396" i="11"/>
  <c r="P396" i="11"/>
  <c r="O396" i="11"/>
  <c r="N396" i="11"/>
  <c r="T395" i="11"/>
  <c r="S395" i="11"/>
  <c r="R395" i="11"/>
  <c r="P395" i="11"/>
  <c r="O395" i="11"/>
  <c r="N395" i="11"/>
  <c r="T394" i="11"/>
  <c r="S394" i="11"/>
  <c r="R394" i="11"/>
  <c r="P394" i="11"/>
  <c r="O394" i="11"/>
  <c r="N394" i="11"/>
  <c r="T393" i="11"/>
  <c r="S393" i="11"/>
  <c r="R393" i="11"/>
  <c r="P393" i="11"/>
  <c r="O393" i="11"/>
  <c r="N393" i="11"/>
  <c r="T392" i="11"/>
  <c r="S392" i="11"/>
  <c r="R392" i="11"/>
  <c r="P392" i="11"/>
  <c r="O392" i="11"/>
  <c r="N392" i="11"/>
  <c r="T391" i="11"/>
  <c r="S391" i="11"/>
  <c r="R391" i="11"/>
  <c r="P391" i="11"/>
  <c r="O391" i="11"/>
  <c r="N391" i="11"/>
  <c r="T390" i="11"/>
  <c r="S390" i="11"/>
  <c r="R390" i="11"/>
  <c r="P390" i="11"/>
  <c r="O390" i="11"/>
  <c r="N390" i="11"/>
  <c r="T389" i="11"/>
  <c r="S389" i="11"/>
  <c r="R389" i="11"/>
  <c r="P389" i="11"/>
  <c r="O389" i="11"/>
  <c r="N389" i="11"/>
  <c r="T388" i="11"/>
  <c r="S388" i="11"/>
  <c r="R388" i="11"/>
  <c r="P388" i="11"/>
  <c r="O388" i="11"/>
  <c r="N388" i="11"/>
  <c r="T387" i="11"/>
  <c r="S387" i="11"/>
  <c r="R387" i="11"/>
  <c r="P387" i="11"/>
  <c r="O387" i="11"/>
  <c r="N387" i="11"/>
  <c r="T386" i="11"/>
  <c r="S386" i="11"/>
  <c r="R386" i="11"/>
  <c r="P386" i="11"/>
  <c r="O386" i="11"/>
  <c r="N386" i="11"/>
  <c r="T385" i="11"/>
  <c r="S385" i="11"/>
  <c r="R385" i="11"/>
  <c r="P385" i="11"/>
  <c r="O385" i="11"/>
  <c r="N385" i="11"/>
  <c r="T384" i="11"/>
  <c r="S384" i="11"/>
  <c r="R384" i="11"/>
  <c r="P384" i="11"/>
  <c r="O384" i="11"/>
  <c r="N384" i="11"/>
  <c r="T383" i="11"/>
  <c r="S383" i="11"/>
  <c r="R383" i="11"/>
  <c r="P383" i="11"/>
  <c r="O383" i="11"/>
  <c r="N383" i="11"/>
  <c r="T382" i="11"/>
  <c r="S382" i="11"/>
  <c r="R382" i="11"/>
  <c r="P382" i="11"/>
  <c r="O382" i="11"/>
  <c r="N382" i="11"/>
  <c r="T381" i="11"/>
  <c r="S381" i="11"/>
  <c r="R381" i="11"/>
  <c r="P381" i="11"/>
  <c r="O381" i="11"/>
  <c r="N381" i="11"/>
  <c r="T380" i="11"/>
  <c r="S380" i="11"/>
  <c r="R380" i="11"/>
  <c r="P380" i="11"/>
  <c r="O380" i="11"/>
  <c r="N380" i="11"/>
  <c r="T379" i="11"/>
  <c r="S379" i="11"/>
  <c r="R379" i="11"/>
  <c r="P379" i="11"/>
  <c r="O379" i="11"/>
  <c r="N379" i="11"/>
  <c r="T378" i="11"/>
  <c r="S378" i="11"/>
  <c r="R378" i="11"/>
  <c r="P378" i="11"/>
  <c r="O378" i="11"/>
  <c r="N378" i="11"/>
  <c r="T377" i="11"/>
  <c r="S377" i="11"/>
  <c r="R377" i="11"/>
  <c r="P377" i="11"/>
  <c r="O377" i="11"/>
  <c r="N377" i="11"/>
  <c r="T376" i="11"/>
  <c r="S376" i="11"/>
  <c r="R376" i="11"/>
  <c r="P376" i="11"/>
  <c r="O376" i="11"/>
  <c r="N376" i="11"/>
  <c r="T375" i="11"/>
  <c r="S375" i="11"/>
  <c r="R375" i="11"/>
  <c r="P375" i="11"/>
  <c r="O375" i="11"/>
  <c r="N375" i="11"/>
  <c r="T374" i="11"/>
  <c r="S374" i="11"/>
  <c r="R374" i="11"/>
  <c r="P374" i="11"/>
  <c r="O374" i="11"/>
  <c r="N374" i="11"/>
  <c r="T373" i="11"/>
  <c r="S373" i="11"/>
  <c r="R373" i="11"/>
  <c r="P373" i="11"/>
  <c r="O373" i="11"/>
  <c r="N373" i="11"/>
  <c r="T372" i="11"/>
  <c r="S372" i="11"/>
  <c r="R372" i="11"/>
  <c r="P372" i="11"/>
  <c r="O372" i="11"/>
  <c r="N372" i="11"/>
  <c r="T371" i="11"/>
  <c r="S371" i="11"/>
  <c r="R371" i="11"/>
  <c r="P371" i="11"/>
  <c r="O371" i="11"/>
  <c r="N371" i="11"/>
  <c r="T370" i="11"/>
  <c r="S370" i="11"/>
  <c r="R370" i="11"/>
  <c r="P370" i="11"/>
  <c r="O370" i="11"/>
  <c r="N370" i="11"/>
  <c r="T369" i="11"/>
  <c r="S369" i="11"/>
  <c r="R369" i="11"/>
  <c r="P369" i="11"/>
  <c r="O369" i="11"/>
  <c r="N369" i="11"/>
  <c r="T368" i="11"/>
  <c r="S368" i="11"/>
  <c r="R368" i="11"/>
  <c r="P368" i="11"/>
  <c r="O368" i="11"/>
  <c r="N368" i="11"/>
  <c r="T367" i="11"/>
  <c r="S367" i="11"/>
  <c r="R367" i="11"/>
  <c r="P367" i="11"/>
  <c r="O367" i="11"/>
  <c r="N367" i="11"/>
  <c r="T366" i="11"/>
  <c r="S366" i="11"/>
  <c r="R366" i="11"/>
  <c r="P366" i="11"/>
  <c r="O366" i="11"/>
  <c r="N366" i="11"/>
  <c r="T365" i="11"/>
  <c r="S365" i="11"/>
  <c r="R365" i="11"/>
  <c r="P365" i="11"/>
  <c r="O365" i="11"/>
  <c r="N365" i="11"/>
  <c r="T364" i="11"/>
  <c r="S364" i="11"/>
  <c r="R364" i="11"/>
  <c r="P364" i="11"/>
  <c r="O364" i="11"/>
  <c r="N364" i="11"/>
  <c r="T363" i="11"/>
  <c r="S363" i="11"/>
  <c r="R363" i="11"/>
  <c r="P363" i="11"/>
  <c r="O363" i="11"/>
  <c r="N363" i="11"/>
  <c r="T362" i="11"/>
  <c r="S362" i="11"/>
  <c r="R362" i="11"/>
  <c r="P362" i="11"/>
  <c r="O362" i="11"/>
  <c r="N362" i="11"/>
  <c r="T361" i="11"/>
  <c r="S361" i="11"/>
  <c r="R361" i="11"/>
  <c r="P361" i="11"/>
  <c r="O361" i="11"/>
  <c r="N361" i="11"/>
  <c r="T360" i="11"/>
  <c r="S360" i="11"/>
  <c r="R360" i="11"/>
  <c r="P360" i="11"/>
  <c r="O360" i="11"/>
  <c r="N360" i="11"/>
  <c r="T359" i="11"/>
  <c r="S359" i="11"/>
  <c r="R359" i="11"/>
  <c r="P359" i="11"/>
  <c r="O359" i="11"/>
  <c r="N359" i="11"/>
  <c r="T358" i="11"/>
  <c r="S358" i="11"/>
  <c r="R358" i="11"/>
  <c r="P358" i="11"/>
  <c r="O358" i="11"/>
  <c r="N358" i="11"/>
  <c r="T357" i="11"/>
  <c r="S357" i="11"/>
  <c r="R357" i="11"/>
  <c r="P357" i="11"/>
  <c r="O357" i="11"/>
  <c r="N357" i="11"/>
  <c r="T356" i="11"/>
  <c r="S356" i="11"/>
  <c r="R356" i="11"/>
  <c r="P356" i="11"/>
  <c r="O356" i="11"/>
  <c r="N356" i="11"/>
  <c r="T355" i="11"/>
  <c r="S355" i="11"/>
  <c r="R355" i="11"/>
  <c r="P355" i="11"/>
  <c r="O355" i="11"/>
  <c r="N355" i="11"/>
  <c r="T354" i="11"/>
  <c r="S354" i="11"/>
  <c r="R354" i="11"/>
  <c r="P354" i="11"/>
  <c r="O354" i="11"/>
  <c r="N354" i="11"/>
  <c r="T353" i="11"/>
  <c r="S353" i="11"/>
  <c r="R353" i="11"/>
  <c r="P353" i="11"/>
  <c r="O353" i="11"/>
  <c r="N353" i="11"/>
  <c r="T352" i="11"/>
  <c r="S352" i="11"/>
  <c r="R352" i="11"/>
  <c r="P352" i="11"/>
  <c r="O352" i="11"/>
  <c r="N352" i="11"/>
  <c r="T351" i="11"/>
  <c r="S351" i="11"/>
  <c r="R351" i="11"/>
  <c r="P351" i="11"/>
  <c r="O351" i="11"/>
  <c r="N351" i="11"/>
  <c r="T350" i="11"/>
  <c r="S350" i="11"/>
  <c r="R350" i="11"/>
  <c r="P350" i="11"/>
  <c r="O350" i="11"/>
  <c r="N350" i="11"/>
  <c r="T349" i="11"/>
  <c r="S349" i="11"/>
  <c r="R349" i="11"/>
  <c r="P349" i="11"/>
  <c r="O349" i="11"/>
  <c r="N349" i="11"/>
  <c r="T348" i="11"/>
  <c r="S348" i="11"/>
  <c r="R348" i="11"/>
  <c r="P348" i="11"/>
  <c r="O348" i="11"/>
  <c r="N348" i="11"/>
  <c r="T347" i="11"/>
  <c r="S347" i="11"/>
  <c r="R347" i="11"/>
  <c r="P347" i="11"/>
  <c r="O347" i="11"/>
  <c r="N347" i="11"/>
  <c r="T346" i="11"/>
  <c r="S346" i="11"/>
  <c r="R346" i="11"/>
  <c r="P346" i="11"/>
  <c r="O346" i="11"/>
  <c r="N346" i="11"/>
  <c r="T345" i="11"/>
  <c r="S345" i="11"/>
  <c r="R345" i="11"/>
  <c r="P345" i="11"/>
  <c r="O345" i="11"/>
  <c r="N345" i="11"/>
  <c r="T344" i="11"/>
  <c r="S344" i="11"/>
  <c r="R344" i="11"/>
  <c r="P344" i="11"/>
  <c r="O344" i="11"/>
  <c r="N344" i="11"/>
  <c r="T343" i="11"/>
  <c r="S343" i="11"/>
  <c r="R343" i="11"/>
  <c r="P343" i="11"/>
  <c r="O343" i="11"/>
  <c r="N343" i="11"/>
  <c r="T342" i="11"/>
  <c r="S342" i="11"/>
  <c r="R342" i="11"/>
  <c r="P342" i="11"/>
  <c r="O342" i="11"/>
  <c r="N342" i="11"/>
  <c r="T341" i="11"/>
  <c r="S341" i="11"/>
  <c r="R341" i="11"/>
  <c r="P341" i="11"/>
  <c r="O341" i="11"/>
  <c r="N341" i="11"/>
  <c r="T340" i="11"/>
  <c r="S340" i="11"/>
  <c r="R340" i="11"/>
  <c r="P340" i="11"/>
  <c r="O340" i="11"/>
  <c r="N340" i="11"/>
  <c r="T339" i="11"/>
  <c r="S339" i="11"/>
  <c r="R339" i="11"/>
  <c r="P339" i="11"/>
  <c r="O339" i="11"/>
  <c r="N339" i="11"/>
  <c r="T338" i="11"/>
  <c r="S338" i="11"/>
  <c r="R338" i="11"/>
  <c r="P338" i="11"/>
  <c r="O338" i="11"/>
  <c r="N338" i="11"/>
  <c r="T337" i="11"/>
  <c r="S337" i="11"/>
  <c r="R337" i="11"/>
  <c r="P337" i="11"/>
  <c r="O337" i="11"/>
  <c r="N337" i="11"/>
  <c r="T336" i="11"/>
  <c r="S336" i="11"/>
  <c r="R336" i="11"/>
  <c r="P336" i="11"/>
  <c r="O336" i="11"/>
  <c r="N336" i="11"/>
  <c r="T335" i="11"/>
  <c r="S335" i="11"/>
  <c r="R335" i="11"/>
  <c r="P335" i="11"/>
  <c r="O335" i="11"/>
  <c r="N335" i="11"/>
  <c r="T334" i="11"/>
  <c r="S334" i="11"/>
  <c r="R334" i="11"/>
  <c r="P334" i="11"/>
  <c r="O334" i="11"/>
  <c r="N334" i="11"/>
  <c r="T333" i="11"/>
  <c r="S333" i="11"/>
  <c r="R333" i="11"/>
  <c r="P333" i="11"/>
  <c r="O333" i="11"/>
  <c r="N333" i="11"/>
  <c r="T332" i="11"/>
  <c r="S332" i="11"/>
  <c r="R332" i="11"/>
  <c r="P332" i="11"/>
  <c r="O332" i="11"/>
  <c r="N332" i="11"/>
  <c r="T331" i="11"/>
  <c r="S331" i="11"/>
  <c r="R331" i="11"/>
  <c r="P331" i="11"/>
  <c r="O331" i="11"/>
  <c r="N331" i="11"/>
  <c r="T330" i="11"/>
  <c r="S330" i="11"/>
  <c r="R330" i="11"/>
  <c r="P330" i="11"/>
  <c r="O330" i="11"/>
  <c r="N330" i="11"/>
  <c r="T329" i="11"/>
  <c r="S329" i="11"/>
  <c r="R329" i="11"/>
  <c r="P329" i="11"/>
  <c r="O329" i="11"/>
  <c r="N329" i="11"/>
  <c r="T328" i="11"/>
  <c r="S328" i="11"/>
  <c r="R328" i="11"/>
  <c r="P328" i="11"/>
  <c r="O328" i="11"/>
  <c r="N328" i="11"/>
  <c r="T327" i="11"/>
  <c r="S327" i="11"/>
  <c r="R327" i="11"/>
  <c r="P327" i="11"/>
  <c r="O327" i="11"/>
  <c r="N327" i="11"/>
  <c r="T326" i="11"/>
  <c r="S326" i="11"/>
  <c r="R326" i="11"/>
  <c r="P326" i="11"/>
  <c r="O326" i="11"/>
  <c r="N326" i="11"/>
  <c r="T325" i="11"/>
  <c r="S325" i="11"/>
  <c r="R325" i="11"/>
  <c r="P325" i="11"/>
  <c r="O325" i="11"/>
  <c r="N325" i="11"/>
  <c r="T324" i="11"/>
  <c r="S324" i="11"/>
  <c r="R324" i="11"/>
  <c r="P324" i="11"/>
  <c r="O324" i="11"/>
  <c r="N324" i="11"/>
  <c r="T323" i="11"/>
  <c r="S323" i="11"/>
  <c r="R323" i="11"/>
  <c r="P323" i="11"/>
  <c r="O323" i="11"/>
  <c r="N323" i="11"/>
  <c r="T322" i="11"/>
  <c r="S322" i="11"/>
  <c r="R322" i="11"/>
  <c r="P322" i="11"/>
  <c r="O322" i="11"/>
  <c r="N322" i="11"/>
  <c r="T321" i="11"/>
  <c r="S321" i="11"/>
  <c r="R321" i="11"/>
  <c r="P321" i="11"/>
  <c r="O321" i="11"/>
  <c r="N321" i="11"/>
  <c r="T320" i="11"/>
  <c r="S320" i="11"/>
  <c r="R320" i="11"/>
  <c r="P320" i="11"/>
  <c r="O320" i="11"/>
  <c r="N320" i="11"/>
  <c r="T319" i="11"/>
  <c r="S319" i="11"/>
  <c r="R319" i="11"/>
  <c r="P319" i="11"/>
  <c r="O319" i="11"/>
  <c r="N319" i="11"/>
  <c r="T318" i="11"/>
  <c r="S318" i="11"/>
  <c r="R318" i="11"/>
  <c r="P318" i="11"/>
  <c r="O318" i="11"/>
  <c r="N318" i="11"/>
  <c r="T317" i="11"/>
  <c r="S317" i="11"/>
  <c r="R317" i="11"/>
  <c r="P317" i="11"/>
  <c r="O317" i="11"/>
  <c r="N317" i="11"/>
  <c r="T316" i="11"/>
  <c r="S316" i="11"/>
  <c r="R316" i="11"/>
  <c r="P316" i="11"/>
  <c r="O316" i="11"/>
  <c r="N316" i="11"/>
  <c r="T315" i="11"/>
  <c r="S315" i="11"/>
  <c r="R315" i="11"/>
  <c r="P315" i="11"/>
  <c r="O315" i="11"/>
  <c r="N315" i="11"/>
  <c r="T314" i="11"/>
  <c r="S314" i="11"/>
  <c r="R314" i="11"/>
  <c r="P314" i="11"/>
  <c r="O314" i="11"/>
  <c r="N314" i="11"/>
  <c r="T313" i="11"/>
  <c r="S313" i="11"/>
  <c r="R313" i="11"/>
  <c r="P313" i="11"/>
  <c r="O313" i="11"/>
  <c r="N313" i="11"/>
  <c r="T312" i="11"/>
  <c r="S312" i="11"/>
  <c r="R312" i="11"/>
  <c r="P312" i="11"/>
  <c r="O312" i="11"/>
  <c r="N312" i="11"/>
  <c r="T311" i="11"/>
  <c r="S311" i="11"/>
  <c r="R311" i="11"/>
  <c r="P311" i="11"/>
  <c r="O311" i="11"/>
  <c r="N311" i="11"/>
  <c r="T310" i="11"/>
  <c r="S310" i="11"/>
  <c r="R310" i="11"/>
  <c r="P310" i="11"/>
  <c r="O310" i="11"/>
  <c r="N310" i="11"/>
  <c r="T309" i="11"/>
  <c r="S309" i="11"/>
  <c r="R309" i="11"/>
  <c r="P309" i="11"/>
  <c r="O309" i="11"/>
  <c r="N309" i="11"/>
  <c r="T308" i="11"/>
  <c r="S308" i="11"/>
  <c r="R308" i="11"/>
  <c r="P308" i="11"/>
  <c r="O308" i="11"/>
  <c r="N308" i="11"/>
  <c r="T307" i="11"/>
  <c r="S307" i="11"/>
  <c r="R307" i="11"/>
  <c r="P307" i="11"/>
  <c r="O307" i="11"/>
  <c r="N307" i="11"/>
  <c r="T306" i="11"/>
  <c r="S306" i="11"/>
  <c r="R306" i="11"/>
  <c r="P306" i="11"/>
  <c r="O306" i="11"/>
  <c r="N306" i="11"/>
  <c r="T305" i="11"/>
  <c r="S305" i="11"/>
  <c r="R305" i="11"/>
  <c r="P305" i="11"/>
  <c r="O305" i="11"/>
  <c r="N305" i="11"/>
  <c r="T304" i="11"/>
  <c r="S304" i="11"/>
  <c r="R304" i="11"/>
  <c r="P304" i="11"/>
  <c r="O304" i="11"/>
  <c r="N304" i="11"/>
  <c r="T303" i="11"/>
  <c r="S303" i="11"/>
  <c r="R303" i="11"/>
  <c r="P303" i="11"/>
  <c r="O303" i="11"/>
  <c r="N303" i="11"/>
  <c r="T302" i="11"/>
  <c r="S302" i="11"/>
  <c r="R302" i="11"/>
  <c r="P302" i="11"/>
  <c r="O302" i="11"/>
  <c r="N302" i="11"/>
  <c r="T301" i="11"/>
  <c r="S301" i="11"/>
  <c r="R301" i="11"/>
  <c r="P301" i="11"/>
  <c r="O301" i="11"/>
  <c r="N301" i="11"/>
  <c r="T300" i="11"/>
  <c r="S300" i="11"/>
  <c r="R300" i="11"/>
  <c r="P300" i="11"/>
  <c r="O300" i="11"/>
  <c r="N300" i="11"/>
  <c r="T299" i="11"/>
  <c r="S299" i="11"/>
  <c r="R299" i="11"/>
  <c r="P299" i="11"/>
  <c r="O299" i="11"/>
  <c r="N299" i="11"/>
  <c r="T298" i="11"/>
  <c r="S298" i="11"/>
  <c r="R298" i="11"/>
  <c r="P298" i="11"/>
  <c r="O298" i="11"/>
  <c r="N298" i="11"/>
  <c r="T297" i="11"/>
  <c r="S297" i="11"/>
  <c r="R297" i="11"/>
  <c r="P297" i="11"/>
  <c r="O297" i="11"/>
  <c r="N297" i="11"/>
  <c r="T296" i="11"/>
  <c r="S296" i="11"/>
  <c r="R296" i="11"/>
  <c r="P296" i="11"/>
  <c r="O296" i="11"/>
  <c r="N296" i="11"/>
  <c r="T295" i="11"/>
  <c r="S295" i="11"/>
  <c r="R295" i="11"/>
  <c r="P295" i="11"/>
  <c r="O295" i="11"/>
  <c r="N295" i="11"/>
  <c r="T294" i="11"/>
  <c r="S294" i="11"/>
  <c r="R294" i="11"/>
  <c r="P294" i="11"/>
  <c r="O294" i="11"/>
  <c r="N294" i="11"/>
  <c r="T293" i="11"/>
  <c r="S293" i="11"/>
  <c r="R293" i="11"/>
  <c r="P293" i="11"/>
  <c r="O293" i="11"/>
  <c r="N293" i="11"/>
  <c r="T292" i="11"/>
  <c r="S292" i="11"/>
  <c r="R292" i="11"/>
  <c r="P292" i="11"/>
  <c r="O292" i="11"/>
  <c r="N292" i="11"/>
  <c r="T291" i="11"/>
  <c r="S291" i="11"/>
  <c r="R291" i="11"/>
  <c r="P291" i="11"/>
  <c r="O291" i="11"/>
  <c r="N291" i="11"/>
  <c r="T290" i="11"/>
  <c r="S290" i="11"/>
  <c r="R290" i="11"/>
  <c r="P290" i="11"/>
  <c r="O290" i="11"/>
  <c r="N290" i="11"/>
  <c r="T289" i="11"/>
  <c r="S289" i="11"/>
  <c r="R289" i="11"/>
  <c r="P289" i="11"/>
  <c r="O289" i="11"/>
  <c r="N289" i="11"/>
  <c r="T288" i="11"/>
  <c r="S288" i="11"/>
  <c r="R288" i="11"/>
  <c r="P288" i="11"/>
  <c r="O288" i="11"/>
  <c r="N288" i="11"/>
  <c r="T287" i="11"/>
  <c r="S287" i="11"/>
  <c r="R287" i="11"/>
  <c r="P287" i="11"/>
  <c r="O287" i="11"/>
  <c r="N287" i="11"/>
  <c r="T286" i="11"/>
  <c r="S286" i="11"/>
  <c r="R286" i="11"/>
  <c r="P286" i="11"/>
  <c r="O286" i="11"/>
  <c r="N286" i="11"/>
  <c r="T285" i="11"/>
  <c r="S285" i="11"/>
  <c r="R285" i="11"/>
  <c r="P285" i="11"/>
  <c r="O285" i="11"/>
  <c r="N285" i="11"/>
  <c r="T284" i="11"/>
  <c r="S284" i="11"/>
  <c r="R284" i="11"/>
  <c r="P284" i="11"/>
  <c r="O284" i="11"/>
  <c r="N284" i="11"/>
  <c r="T283" i="11"/>
  <c r="S283" i="11"/>
  <c r="R283" i="11"/>
  <c r="P283" i="11"/>
  <c r="O283" i="11"/>
  <c r="N283" i="11"/>
  <c r="T282" i="11"/>
  <c r="S282" i="11"/>
  <c r="R282" i="11"/>
  <c r="P282" i="11"/>
  <c r="O282" i="11"/>
  <c r="N282" i="11"/>
  <c r="T281" i="11"/>
  <c r="S281" i="11"/>
  <c r="R281" i="11"/>
  <c r="P281" i="11"/>
  <c r="O281" i="11"/>
  <c r="N281" i="11"/>
  <c r="T280" i="11"/>
  <c r="S280" i="11"/>
  <c r="R280" i="11"/>
  <c r="P280" i="11"/>
  <c r="O280" i="11"/>
  <c r="N280" i="11"/>
  <c r="T279" i="11"/>
  <c r="S279" i="11"/>
  <c r="R279" i="11"/>
  <c r="P279" i="11"/>
  <c r="O279" i="11"/>
  <c r="N279" i="11"/>
  <c r="T278" i="11"/>
  <c r="S278" i="11"/>
  <c r="R278" i="11"/>
  <c r="P278" i="11"/>
  <c r="O278" i="11"/>
  <c r="N278" i="11"/>
  <c r="T277" i="11"/>
  <c r="S277" i="11"/>
  <c r="R277" i="11"/>
  <c r="P277" i="11"/>
  <c r="O277" i="11"/>
  <c r="N277" i="11"/>
  <c r="T276" i="11"/>
  <c r="S276" i="11"/>
  <c r="R276" i="11"/>
  <c r="P276" i="11"/>
  <c r="O276" i="11"/>
  <c r="N276" i="11"/>
  <c r="T275" i="11"/>
  <c r="S275" i="11"/>
  <c r="R275" i="11"/>
  <c r="P275" i="11"/>
  <c r="O275" i="11"/>
  <c r="N275" i="11"/>
  <c r="T274" i="11"/>
  <c r="S274" i="11"/>
  <c r="R274" i="11"/>
  <c r="P274" i="11"/>
  <c r="O274" i="11"/>
  <c r="N274" i="11"/>
  <c r="T273" i="11"/>
  <c r="S273" i="11"/>
  <c r="R273" i="11"/>
  <c r="P273" i="11"/>
  <c r="O273" i="11"/>
  <c r="N273" i="11"/>
  <c r="T272" i="11"/>
  <c r="S272" i="11"/>
  <c r="R272" i="11"/>
  <c r="P272" i="11"/>
  <c r="O272" i="11"/>
  <c r="N272" i="11"/>
  <c r="T271" i="11"/>
  <c r="S271" i="11"/>
  <c r="R271" i="11"/>
  <c r="P271" i="11"/>
  <c r="O271" i="11"/>
  <c r="N271" i="11"/>
  <c r="T270" i="11"/>
  <c r="S270" i="11"/>
  <c r="R270" i="11"/>
  <c r="P270" i="11"/>
  <c r="O270" i="11"/>
  <c r="N270" i="11"/>
  <c r="T269" i="11"/>
  <c r="S269" i="11"/>
  <c r="R269" i="11"/>
  <c r="P269" i="11"/>
  <c r="O269" i="11"/>
  <c r="N269" i="11"/>
  <c r="T268" i="11"/>
  <c r="S268" i="11"/>
  <c r="R268" i="11"/>
  <c r="P268" i="11"/>
  <c r="O268" i="11"/>
  <c r="N268" i="11"/>
  <c r="T267" i="11"/>
  <c r="S267" i="11"/>
  <c r="R267" i="11"/>
  <c r="P267" i="11"/>
  <c r="O267" i="11"/>
  <c r="N267" i="11"/>
  <c r="T266" i="11"/>
  <c r="S266" i="11"/>
  <c r="R266" i="11"/>
  <c r="P266" i="11"/>
  <c r="O266" i="11"/>
  <c r="N266" i="11"/>
  <c r="T265" i="11"/>
  <c r="S265" i="11"/>
  <c r="R265" i="11"/>
  <c r="P265" i="11"/>
  <c r="O265" i="11"/>
  <c r="N265" i="11"/>
  <c r="T264" i="11"/>
  <c r="S264" i="11"/>
  <c r="R264" i="11"/>
  <c r="P264" i="11"/>
  <c r="O264" i="11"/>
  <c r="N264" i="11"/>
  <c r="T263" i="11"/>
  <c r="S263" i="11"/>
  <c r="R263" i="11"/>
  <c r="P263" i="11"/>
  <c r="O263" i="11"/>
  <c r="N263" i="11"/>
  <c r="T262" i="11"/>
  <c r="S262" i="11"/>
  <c r="R262" i="11"/>
  <c r="P262" i="11"/>
  <c r="O262" i="11"/>
  <c r="N262" i="11"/>
  <c r="T261" i="11"/>
  <c r="S261" i="11"/>
  <c r="R261" i="11"/>
  <c r="P261" i="11"/>
  <c r="O261" i="11"/>
  <c r="N261" i="11"/>
  <c r="T260" i="11"/>
  <c r="S260" i="11"/>
  <c r="R260" i="11"/>
  <c r="P260" i="11"/>
  <c r="O260" i="11"/>
  <c r="N260" i="11"/>
  <c r="T259" i="11"/>
  <c r="S259" i="11"/>
  <c r="R259" i="11"/>
  <c r="P259" i="11"/>
  <c r="O259" i="11"/>
  <c r="N259" i="11"/>
  <c r="T258" i="11"/>
  <c r="S258" i="11"/>
  <c r="R258" i="11"/>
  <c r="P258" i="11"/>
  <c r="O258" i="11"/>
  <c r="N258" i="11"/>
  <c r="T257" i="11"/>
  <c r="S257" i="11"/>
  <c r="R257" i="11"/>
  <c r="P257" i="11"/>
  <c r="O257" i="11"/>
  <c r="N257" i="11"/>
  <c r="T256" i="11"/>
  <c r="S256" i="11"/>
  <c r="R256" i="11"/>
  <c r="P256" i="11"/>
  <c r="O256" i="11"/>
  <c r="N256" i="11"/>
  <c r="T255" i="11"/>
  <c r="S255" i="11"/>
  <c r="R255" i="11"/>
  <c r="P255" i="11"/>
  <c r="O255" i="11"/>
  <c r="N255" i="11"/>
  <c r="T254" i="11"/>
  <c r="S254" i="11"/>
  <c r="R254" i="11"/>
  <c r="P254" i="11"/>
  <c r="O254" i="11"/>
  <c r="N254" i="11"/>
  <c r="T253" i="11"/>
  <c r="S253" i="11"/>
  <c r="R253" i="11"/>
  <c r="P253" i="11"/>
  <c r="O253" i="11"/>
  <c r="N253" i="11"/>
  <c r="T252" i="11"/>
  <c r="S252" i="11"/>
  <c r="R252" i="11"/>
  <c r="P252" i="11"/>
  <c r="O252" i="11"/>
  <c r="N252" i="11"/>
  <c r="T251" i="11"/>
  <c r="S251" i="11"/>
  <c r="R251" i="11"/>
  <c r="P251" i="11"/>
  <c r="O251" i="11"/>
  <c r="N251" i="11"/>
  <c r="T250" i="11"/>
  <c r="S250" i="11"/>
  <c r="R250" i="11"/>
  <c r="P250" i="11"/>
  <c r="O250" i="11"/>
  <c r="N250" i="11"/>
  <c r="T249" i="11"/>
  <c r="S249" i="11"/>
  <c r="R249" i="11"/>
  <c r="P249" i="11"/>
  <c r="O249" i="11"/>
  <c r="N249" i="11"/>
  <c r="T248" i="11"/>
  <c r="S248" i="11"/>
  <c r="R248" i="11"/>
  <c r="P248" i="11"/>
  <c r="O248" i="11"/>
  <c r="N248" i="11"/>
  <c r="T247" i="11"/>
  <c r="S247" i="11"/>
  <c r="R247" i="11"/>
  <c r="P247" i="11"/>
  <c r="O247" i="11"/>
  <c r="N247" i="11"/>
  <c r="T246" i="11"/>
  <c r="S246" i="11"/>
  <c r="R246" i="11"/>
  <c r="P246" i="11"/>
  <c r="O246" i="11"/>
  <c r="N246" i="11"/>
  <c r="T245" i="11"/>
  <c r="S245" i="11"/>
  <c r="R245" i="11"/>
  <c r="P245" i="11"/>
  <c r="O245" i="11"/>
  <c r="N245" i="11"/>
  <c r="T244" i="11"/>
  <c r="S244" i="11"/>
  <c r="R244" i="11"/>
  <c r="P244" i="11"/>
  <c r="O244" i="11"/>
  <c r="N244" i="11"/>
  <c r="T243" i="11"/>
  <c r="S243" i="11"/>
  <c r="R243" i="11"/>
  <c r="P243" i="11"/>
  <c r="O243" i="11"/>
  <c r="N243" i="11"/>
  <c r="T242" i="11"/>
  <c r="S242" i="11"/>
  <c r="R242" i="11"/>
  <c r="P242" i="11"/>
  <c r="O242" i="11"/>
  <c r="N242" i="11"/>
  <c r="T241" i="11"/>
  <c r="S241" i="11"/>
  <c r="R241" i="11"/>
  <c r="P241" i="11"/>
  <c r="O241" i="11"/>
  <c r="N241" i="11"/>
  <c r="T240" i="11"/>
  <c r="S240" i="11"/>
  <c r="R240" i="11"/>
  <c r="P240" i="11"/>
  <c r="O240" i="11"/>
  <c r="N240" i="11"/>
  <c r="T239" i="11"/>
  <c r="S239" i="11"/>
  <c r="R239" i="11"/>
  <c r="P239" i="11"/>
  <c r="O239" i="11"/>
  <c r="N239" i="11"/>
  <c r="T238" i="11"/>
  <c r="S238" i="11"/>
  <c r="R238" i="11"/>
  <c r="P238" i="11"/>
  <c r="O238" i="11"/>
  <c r="N238" i="11"/>
  <c r="T237" i="11"/>
  <c r="S237" i="11"/>
  <c r="R237" i="11"/>
  <c r="P237" i="11"/>
  <c r="O237" i="11"/>
  <c r="N237" i="11"/>
  <c r="T236" i="11"/>
  <c r="S236" i="11"/>
  <c r="R236" i="11"/>
  <c r="P236" i="11"/>
  <c r="O236" i="11"/>
  <c r="N236" i="11"/>
  <c r="T235" i="11"/>
  <c r="S235" i="11"/>
  <c r="R235" i="11"/>
  <c r="P235" i="11"/>
  <c r="O235" i="11"/>
  <c r="N235" i="11"/>
  <c r="T234" i="11"/>
  <c r="S234" i="11"/>
  <c r="R234" i="11"/>
  <c r="P234" i="11"/>
  <c r="O234" i="11"/>
  <c r="N234" i="11"/>
  <c r="T233" i="11"/>
  <c r="S233" i="11"/>
  <c r="R233" i="11"/>
  <c r="P233" i="11"/>
  <c r="O233" i="11"/>
  <c r="N233" i="11"/>
  <c r="T232" i="11"/>
  <c r="S232" i="11"/>
  <c r="R232" i="11"/>
  <c r="P232" i="11"/>
  <c r="O232" i="11"/>
  <c r="N232" i="11"/>
  <c r="T231" i="11"/>
  <c r="S231" i="11"/>
  <c r="R231" i="11"/>
  <c r="P231" i="11"/>
  <c r="O231" i="11"/>
  <c r="N231" i="11"/>
  <c r="T230" i="11"/>
  <c r="S230" i="11"/>
  <c r="R230" i="11"/>
  <c r="P230" i="11"/>
  <c r="O230" i="11"/>
  <c r="N230" i="11"/>
  <c r="T229" i="11"/>
  <c r="S229" i="11"/>
  <c r="R229" i="11"/>
  <c r="P229" i="11"/>
  <c r="O229" i="11"/>
  <c r="N229" i="11"/>
  <c r="T228" i="11"/>
  <c r="S228" i="11"/>
  <c r="R228" i="11"/>
  <c r="P228" i="11"/>
  <c r="O228" i="11"/>
  <c r="N228" i="11"/>
  <c r="T227" i="11"/>
  <c r="S227" i="11"/>
  <c r="R227" i="11"/>
  <c r="P227" i="11"/>
  <c r="O227" i="11"/>
  <c r="N227" i="11"/>
  <c r="T226" i="11"/>
  <c r="S226" i="11"/>
  <c r="R226" i="11"/>
  <c r="P226" i="11"/>
  <c r="O226" i="11"/>
  <c r="N226" i="11"/>
  <c r="T225" i="11"/>
  <c r="S225" i="11"/>
  <c r="R225" i="11"/>
  <c r="P225" i="11"/>
  <c r="O225" i="11"/>
  <c r="N225" i="11"/>
  <c r="T224" i="11"/>
  <c r="S224" i="11"/>
  <c r="R224" i="11"/>
  <c r="P224" i="11"/>
  <c r="O224" i="11"/>
  <c r="N224" i="11"/>
  <c r="T223" i="11"/>
  <c r="S223" i="11"/>
  <c r="R223" i="11"/>
  <c r="P223" i="11"/>
  <c r="O223" i="11"/>
  <c r="N223" i="11"/>
  <c r="T222" i="11"/>
  <c r="S222" i="11"/>
  <c r="R222" i="11"/>
  <c r="P222" i="11"/>
  <c r="O222" i="11"/>
  <c r="N222" i="11"/>
  <c r="T221" i="11"/>
  <c r="S221" i="11"/>
  <c r="R221" i="11"/>
  <c r="P221" i="11"/>
  <c r="O221" i="11"/>
  <c r="N221" i="11"/>
  <c r="T220" i="11"/>
  <c r="S220" i="11"/>
  <c r="R220" i="11"/>
  <c r="P220" i="11"/>
  <c r="O220" i="11"/>
  <c r="N220" i="11"/>
  <c r="T219" i="11"/>
  <c r="S219" i="11"/>
  <c r="R219" i="11"/>
  <c r="P219" i="11"/>
  <c r="O219" i="11"/>
  <c r="N219" i="11"/>
  <c r="T218" i="11"/>
  <c r="S218" i="11"/>
  <c r="R218" i="11"/>
  <c r="P218" i="11"/>
  <c r="O218" i="11"/>
  <c r="N218" i="11"/>
  <c r="T217" i="11"/>
  <c r="S217" i="11"/>
  <c r="R217" i="11"/>
  <c r="P217" i="11"/>
  <c r="O217" i="11"/>
  <c r="N217" i="11"/>
  <c r="T216" i="11"/>
  <c r="S216" i="11"/>
  <c r="R216" i="11"/>
  <c r="P216" i="11"/>
  <c r="O216" i="11"/>
  <c r="N216" i="11"/>
  <c r="T215" i="11"/>
  <c r="S215" i="11"/>
  <c r="R215" i="11"/>
  <c r="P215" i="11"/>
  <c r="O215" i="11"/>
  <c r="N215" i="11"/>
  <c r="T214" i="11"/>
  <c r="S214" i="11"/>
  <c r="R214" i="11"/>
  <c r="P214" i="11"/>
  <c r="O214" i="11"/>
  <c r="N214" i="11"/>
  <c r="T213" i="11"/>
  <c r="S213" i="11"/>
  <c r="R213" i="11"/>
  <c r="P213" i="11"/>
  <c r="O213" i="11"/>
  <c r="N213" i="11"/>
  <c r="T212" i="11"/>
  <c r="S212" i="11"/>
  <c r="R212" i="11"/>
  <c r="P212" i="11"/>
  <c r="O212" i="11"/>
  <c r="N212" i="11"/>
  <c r="T211" i="11"/>
  <c r="S211" i="11"/>
  <c r="R211" i="11"/>
  <c r="P211" i="11"/>
  <c r="O211" i="11"/>
  <c r="N211" i="11"/>
  <c r="T210" i="11"/>
  <c r="S210" i="11"/>
  <c r="R210" i="11"/>
  <c r="P210" i="11"/>
  <c r="O210" i="11"/>
  <c r="N210" i="11"/>
  <c r="T209" i="11"/>
  <c r="S209" i="11"/>
  <c r="R209" i="11"/>
  <c r="P209" i="11"/>
  <c r="O209" i="11"/>
  <c r="N209" i="11"/>
  <c r="T208" i="11"/>
  <c r="S208" i="11"/>
  <c r="R208" i="11"/>
  <c r="P208" i="11"/>
  <c r="O208" i="11"/>
  <c r="N208" i="11"/>
  <c r="T207" i="11"/>
  <c r="S207" i="11"/>
  <c r="R207" i="11"/>
  <c r="P207" i="11"/>
  <c r="O207" i="11"/>
  <c r="N207" i="11"/>
  <c r="T206" i="11"/>
  <c r="S206" i="11"/>
  <c r="R206" i="11"/>
  <c r="P206" i="11"/>
  <c r="O206" i="11"/>
  <c r="N206" i="11"/>
  <c r="T205" i="11"/>
  <c r="S205" i="11"/>
  <c r="R205" i="11"/>
  <c r="P205" i="11"/>
  <c r="O205" i="11"/>
  <c r="N205" i="11"/>
  <c r="T204" i="11"/>
  <c r="S204" i="11"/>
  <c r="R204" i="11"/>
  <c r="P204" i="11"/>
  <c r="O204" i="11"/>
  <c r="N204" i="11"/>
  <c r="T203" i="11"/>
  <c r="S203" i="11"/>
  <c r="R203" i="11"/>
  <c r="P203" i="11"/>
  <c r="O203" i="11"/>
  <c r="N203" i="11"/>
  <c r="T202" i="11"/>
  <c r="S202" i="11"/>
  <c r="R202" i="11"/>
  <c r="P202" i="11"/>
  <c r="O202" i="11"/>
  <c r="N202" i="11"/>
  <c r="T201" i="11"/>
  <c r="S201" i="11"/>
  <c r="R201" i="11"/>
  <c r="P201" i="11"/>
  <c r="O201" i="11"/>
  <c r="N201" i="11"/>
  <c r="T200" i="11"/>
  <c r="S200" i="11"/>
  <c r="R200" i="11"/>
  <c r="P200" i="11"/>
  <c r="O200" i="11"/>
  <c r="N200" i="11"/>
  <c r="T199" i="11"/>
  <c r="S199" i="11"/>
  <c r="R199" i="11"/>
  <c r="P199" i="11"/>
  <c r="O199" i="11"/>
  <c r="N199" i="11"/>
  <c r="T198" i="11"/>
  <c r="S198" i="11"/>
  <c r="R198" i="11"/>
  <c r="P198" i="11"/>
  <c r="O198" i="11"/>
  <c r="N198" i="11"/>
  <c r="T197" i="11"/>
  <c r="S197" i="11"/>
  <c r="R197" i="11"/>
  <c r="P197" i="11"/>
  <c r="O197" i="11"/>
  <c r="N197" i="11"/>
  <c r="T196" i="11"/>
  <c r="S196" i="11"/>
  <c r="R196" i="11"/>
  <c r="P196" i="11"/>
  <c r="O196" i="11"/>
  <c r="N196" i="11"/>
  <c r="T195" i="11"/>
  <c r="S195" i="11"/>
  <c r="R195" i="11"/>
  <c r="P195" i="11"/>
  <c r="O195" i="11"/>
  <c r="N195" i="11"/>
  <c r="T194" i="11"/>
  <c r="S194" i="11"/>
  <c r="R194" i="11"/>
  <c r="P194" i="11"/>
  <c r="O194" i="11"/>
  <c r="N194" i="11"/>
  <c r="T193" i="11"/>
  <c r="S193" i="11"/>
  <c r="R193" i="11"/>
  <c r="P193" i="11"/>
  <c r="O193" i="11"/>
  <c r="N193" i="11"/>
  <c r="T192" i="11"/>
  <c r="S192" i="11"/>
  <c r="R192" i="11"/>
  <c r="P192" i="11"/>
  <c r="O192" i="11"/>
  <c r="N192" i="11"/>
  <c r="T191" i="11"/>
  <c r="S191" i="11"/>
  <c r="R191" i="11"/>
  <c r="P191" i="11"/>
  <c r="O191" i="11"/>
  <c r="N191" i="11"/>
  <c r="T190" i="11"/>
  <c r="S190" i="11"/>
  <c r="R190" i="11"/>
  <c r="P190" i="11"/>
  <c r="O190" i="11"/>
  <c r="N190" i="11"/>
  <c r="T189" i="11"/>
  <c r="S189" i="11"/>
  <c r="R189" i="11"/>
  <c r="P189" i="11"/>
  <c r="O189" i="11"/>
  <c r="N189" i="11"/>
  <c r="T188" i="11"/>
  <c r="S188" i="11"/>
  <c r="R188" i="11"/>
  <c r="P188" i="11"/>
  <c r="O188" i="11"/>
  <c r="N188" i="11"/>
  <c r="T187" i="11"/>
  <c r="S187" i="11"/>
  <c r="R187" i="11"/>
  <c r="P187" i="11"/>
  <c r="O187" i="11"/>
  <c r="N187" i="11"/>
  <c r="T186" i="11"/>
  <c r="S186" i="11"/>
  <c r="R186" i="11"/>
  <c r="P186" i="11"/>
  <c r="O186" i="11"/>
  <c r="N186" i="11"/>
  <c r="T185" i="11"/>
  <c r="S185" i="11"/>
  <c r="R185" i="11"/>
  <c r="P185" i="11"/>
  <c r="O185" i="11"/>
  <c r="N185" i="11"/>
  <c r="T184" i="11"/>
  <c r="S184" i="11"/>
  <c r="R184" i="11"/>
  <c r="P184" i="11"/>
  <c r="O184" i="11"/>
  <c r="N184" i="11"/>
  <c r="T183" i="11"/>
  <c r="S183" i="11"/>
  <c r="R183" i="11"/>
  <c r="P183" i="11"/>
  <c r="O183" i="11"/>
  <c r="N183" i="11"/>
  <c r="T182" i="11"/>
  <c r="S182" i="11"/>
  <c r="R182" i="11"/>
  <c r="P182" i="11"/>
  <c r="O182" i="11"/>
  <c r="N182" i="11"/>
  <c r="T181" i="11"/>
  <c r="S181" i="11"/>
  <c r="R181" i="11"/>
  <c r="P181" i="11"/>
  <c r="O181" i="11"/>
  <c r="N181" i="11"/>
  <c r="T180" i="11"/>
  <c r="S180" i="11"/>
  <c r="R180" i="11"/>
  <c r="P180" i="11"/>
  <c r="O180" i="11"/>
  <c r="N180" i="11"/>
  <c r="T179" i="11"/>
  <c r="S179" i="11"/>
  <c r="R179" i="11"/>
  <c r="P179" i="11"/>
  <c r="O179" i="11"/>
  <c r="N179" i="11"/>
  <c r="T178" i="11"/>
  <c r="S178" i="11"/>
  <c r="R178" i="11"/>
  <c r="P178" i="11"/>
  <c r="O178" i="11"/>
  <c r="N178" i="11"/>
  <c r="T177" i="11"/>
  <c r="S177" i="11"/>
  <c r="R177" i="11"/>
  <c r="P177" i="11"/>
  <c r="O177" i="11"/>
  <c r="N177" i="11"/>
  <c r="T176" i="11"/>
  <c r="S176" i="11"/>
  <c r="R176" i="11"/>
  <c r="P176" i="11"/>
  <c r="O176" i="11"/>
  <c r="N176" i="11"/>
  <c r="T175" i="11"/>
  <c r="S175" i="11"/>
  <c r="R175" i="11"/>
  <c r="P175" i="11"/>
  <c r="O175" i="11"/>
  <c r="N175" i="11"/>
  <c r="T174" i="11"/>
  <c r="S174" i="11"/>
  <c r="R174" i="11"/>
  <c r="P174" i="11"/>
  <c r="O174" i="11"/>
  <c r="N174" i="11"/>
  <c r="T173" i="11"/>
  <c r="S173" i="11"/>
  <c r="R173" i="11"/>
  <c r="P173" i="11"/>
  <c r="O173" i="11"/>
  <c r="N173" i="11"/>
  <c r="T172" i="11"/>
  <c r="S172" i="11"/>
  <c r="R172" i="11"/>
  <c r="P172" i="11"/>
  <c r="O172" i="11"/>
  <c r="N172" i="11"/>
  <c r="T171" i="11"/>
  <c r="S171" i="11"/>
  <c r="R171" i="11"/>
  <c r="P171" i="11"/>
  <c r="O171" i="11"/>
  <c r="N171" i="11"/>
  <c r="T170" i="11"/>
  <c r="S170" i="11"/>
  <c r="R170" i="11"/>
  <c r="P170" i="11"/>
  <c r="O170" i="11"/>
  <c r="N170" i="11"/>
  <c r="T169" i="11"/>
  <c r="S169" i="11"/>
  <c r="R169" i="11"/>
  <c r="P169" i="11"/>
  <c r="O169" i="11"/>
  <c r="N169" i="11"/>
  <c r="T168" i="11"/>
  <c r="S168" i="11"/>
  <c r="R168" i="11"/>
  <c r="P168" i="11"/>
  <c r="O168" i="11"/>
  <c r="N168" i="11"/>
  <c r="T167" i="11"/>
  <c r="S167" i="11"/>
  <c r="R167" i="11"/>
  <c r="P167" i="11"/>
  <c r="O167" i="11"/>
  <c r="N167" i="11"/>
  <c r="T166" i="11"/>
  <c r="S166" i="11"/>
  <c r="R166" i="11"/>
  <c r="P166" i="11"/>
  <c r="O166" i="11"/>
  <c r="N166" i="11"/>
  <c r="T165" i="11"/>
  <c r="S165" i="11"/>
  <c r="R165" i="11"/>
  <c r="P165" i="11"/>
  <c r="O165" i="11"/>
  <c r="N165" i="11"/>
  <c r="T164" i="11"/>
  <c r="S164" i="11"/>
  <c r="R164" i="11"/>
  <c r="P164" i="11"/>
  <c r="O164" i="11"/>
  <c r="N164" i="11"/>
  <c r="T163" i="11"/>
  <c r="S163" i="11"/>
  <c r="R163" i="11"/>
  <c r="P163" i="11"/>
  <c r="O163" i="11"/>
  <c r="N163" i="11"/>
  <c r="T162" i="11"/>
  <c r="S162" i="11"/>
  <c r="R162" i="11"/>
  <c r="P162" i="11"/>
  <c r="O162" i="11"/>
  <c r="N162" i="11"/>
  <c r="T161" i="11"/>
  <c r="S161" i="11"/>
  <c r="R161" i="11"/>
  <c r="P161" i="11"/>
  <c r="O161" i="11"/>
  <c r="N161" i="11"/>
  <c r="T160" i="11"/>
  <c r="S160" i="11"/>
  <c r="R160" i="11"/>
  <c r="P160" i="11"/>
  <c r="O160" i="11"/>
  <c r="N160" i="11"/>
  <c r="T159" i="11"/>
  <c r="S159" i="11"/>
  <c r="R159" i="11"/>
  <c r="P159" i="11"/>
  <c r="O159" i="11"/>
  <c r="N159" i="11"/>
  <c r="T158" i="11"/>
  <c r="S158" i="11"/>
  <c r="R158" i="11"/>
  <c r="P158" i="11"/>
  <c r="O158" i="11"/>
  <c r="N158" i="11"/>
  <c r="T157" i="11"/>
  <c r="S157" i="11"/>
  <c r="R157" i="11"/>
  <c r="P157" i="11"/>
  <c r="O157" i="11"/>
  <c r="N157" i="11"/>
  <c r="T156" i="11"/>
  <c r="S156" i="11"/>
  <c r="R156" i="11"/>
  <c r="P156" i="11"/>
  <c r="O156" i="11"/>
  <c r="N156" i="11"/>
  <c r="T155" i="11"/>
  <c r="S155" i="11"/>
  <c r="R155" i="11"/>
  <c r="P155" i="11"/>
  <c r="O155" i="11"/>
  <c r="N155" i="11"/>
  <c r="T154" i="11"/>
  <c r="S154" i="11"/>
  <c r="R154" i="11"/>
  <c r="P154" i="11"/>
  <c r="O154" i="11"/>
  <c r="N154" i="11"/>
  <c r="T153" i="11"/>
  <c r="S153" i="11"/>
  <c r="R153" i="11"/>
  <c r="P153" i="11"/>
  <c r="O153" i="11"/>
  <c r="N153" i="11"/>
  <c r="T152" i="11"/>
  <c r="S152" i="11"/>
  <c r="R152" i="11"/>
  <c r="P152" i="11"/>
  <c r="O152" i="11"/>
  <c r="N152" i="11"/>
  <c r="T151" i="11"/>
  <c r="S151" i="11"/>
  <c r="R151" i="11"/>
  <c r="P151" i="11"/>
  <c r="O151" i="11"/>
  <c r="N151" i="11"/>
  <c r="T150" i="11"/>
  <c r="S150" i="11"/>
  <c r="R150" i="11"/>
  <c r="P150" i="11"/>
  <c r="O150" i="11"/>
  <c r="N150" i="11"/>
  <c r="T149" i="11"/>
  <c r="S149" i="11"/>
  <c r="R149" i="11"/>
  <c r="P149" i="11"/>
  <c r="O149" i="11"/>
  <c r="N149" i="11"/>
  <c r="T148" i="11"/>
  <c r="S148" i="11"/>
  <c r="R148" i="11"/>
  <c r="P148" i="11"/>
  <c r="O148" i="11"/>
  <c r="N148" i="11"/>
  <c r="T147" i="11"/>
  <c r="S147" i="11"/>
  <c r="R147" i="11"/>
  <c r="P147" i="11"/>
  <c r="O147" i="11"/>
  <c r="N147" i="11"/>
  <c r="T146" i="11"/>
  <c r="S146" i="11"/>
  <c r="R146" i="11"/>
  <c r="P146" i="11"/>
  <c r="O146" i="11"/>
  <c r="N146" i="11"/>
  <c r="T145" i="11"/>
  <c r="S145" i="11"/>
  <c r="R145" i="11"/>
  <c r="P145" i="11"/>
  <c r="O145" i="11"/>
  <c r="N145" i="11"/>
  <c r="T144" i="11"/>
  <c r="S144" i="11"/>
  <c r="R144" i="11"/>
  <c r="P144" i="11"/>
  <c r="O144" i="11"/>
  <c r="N144" i="11"/>
  <c r="T143" i="11"/>
  <c r="S143" i="11"/>
  <c r="R143" i="11"/>
  <c r="P143" i="11"/>
  <c r="O143" i="11"/>
  <c r="N143" i="11"/>
  <c r="T142" i="11"/>
  <c r="S142" i="11"/>
  <c r="R142" i="11"/>
  <c r="P142" i="11"/>
  <c r="O142" i="11"/>
  <c r="N142" i="11"/>
  <c r="T141" i="11"/>
  <c r="S141" i="11"/>
  <c r="R141" i="11"/>
  <c r="P141" i="11"/>
  <c r="O141" i="11"/>
  <c r="N141" i="11"/>
  <c r="T140" i="11"/>
  <c r="S140" i="11"/>
  <c r="R140" i="11"/>
  <c r="P140" i="11"/>
  <c r="O140" i="11"/>
  <c r="N140" i="11"/>
  <c r="T139" i="11"/>
  <c r="S139" i="11"/>
  <c r="R139" i="11"/>
  <c r="P139" i="11"/>
  <c r="O139" i="11"/>
  <c r="N139" i="11"/>
  <c r="T138" i="11"/>
  <c r="S138" i="11"/>
  <c r="R138" i="11"/>
  <c r="P138" i="11"/>
  <c r="O138" i="11"/>
  <c r="N138" i="11"/>
  <c r="T137" i="11"/>
  <c r="S137" i="11"/>
  <c r="R137" i="11"/>
  <c r="P137" i="11"/>
  <c r="O137" i="11"/>
  <c r="N137" i="11"/>
  <c r="T136" i="11"/>
  <c r="S136" i="11"/>
  <c r="R136" i="11"/>
  <c r="P136" i="11"/>
  <c r="O136" i="11"/>
  <c r="N136" i="11"/>
  <c r="T135" i="11"/>
  <c r="S135" i="11"/>
  <c r="R135" i="11"/>
  <c r="P135" i="11"/>
  <c r="O135" i="11"/>
  <c r="N135" i="11"/>
  <c r="T134" i="11"/>
  <c r="S134" i="11"/>
  <c r="R134" i="11"/>
  <c r="P134" i="11"/>
  <c r="O134" i="11"/>
  <c r="N134" i="11"/>
  <c r="T133" i="11"/>
  <c r="S133" i="11"/>
  <c r="R133" i="11"/>
  <c r="P133" i="11"/>
  <c r="O133" i="11"/>
  <c r="N133" i="11"/>
  <c r="T132" i="11"/>
  <c r="S132" i="11"/>
  <c r="R132" i="11"/>
  <c r="P132" i="11"/>
  <c r="O132" i="11"/>
  <c r="N132" i="11"/>
  <c r="T131" i="11"/>
  <c r="S131" i="11"/>
  <c r="R131" i="11"/>
  <c r="P131" i="11"/>
  <c r="O131" i="11"/>
  <c r="N131" i="11"/>
  <c r="T130" i="11"/>
  <c r="S130" i="11"/>
  <c r="R130" i="11"/>
  <c r="P130" i="11"/>
  <c r="O130" i="11"/>
  <c r="N130" i="11"/>
  <c r="T129" i="11"/>
  <c r="S129" i="11"/>
  <c r="R129" i="11"/>
  <c r="P129" i="11"/>
  <c r="O129" i="11"/>
  <c r="N129" i="11"/>
  <c r="T128" i="11"/>
  <c r="S128" i="11"/>
  <c r="R128" i="11"/>
  <c r="P128" i="11"/>
  <c r="O128" i="11"/>
  <c r="N128" i="11"/>
  <c r="T127" i="11"/>
  <c r="S127" i="11"/>
  <c r="R127" i="11"/>
  <c r="P127" i="11"/>
  <c r="O127" i="11"/>
  <c r="N127" i="11"/>
  <c r="T126" i="11"/>
  <c r="S126" i="11"/>
  <c r="R126" i="11"/>
  <c r="P126" i="11"/>
  <c r="O126" i="11"/>
  <c r="N126" i="11"/>
  <c r="T125" i="11"/>
  <c r="S125" i="11"/>
  <c r="R125" i="11"/>
  <c r="P125" i="11"/>
  <c r="O125" i="11"/>
  <c r="N125" i="11"/>
  <c r="T124" i="11"/>
  <c r="S124" i="11"/>
  <c r="R124" i="11"/>
  <c r="P124" i="11"/>
  <c r="O124" i="11"/>
  <c r="N124" i="11"/>
  <c r="T123" i="11"/>
  <c r="S123" i="11"/>
  <c r="R123" i="11"/>
  <c r="P123" i="11"/>
  <c r="O123" i="11"/>
  <c r="N123" i="11"/>
  <c r="T122" i="11"/>
  <c r="S122" i="11"/>
  <c r="R122" i="11"/>
  <c r="P122" i="11"/>
  <c r="O122" i="11"/>
  <c r="N122" i="11"/>
  <c r="T121" i="11"/>
  <c r="S121" i="11"/>
  <c r="R121" i="11"/>
  <c r="P121" i="11"/>
  <c r="O121" i="11"/>
  <c r="N121" i="11"/>
  <c r="T120" i="11"/>
  <c r="S120" i="11"/>
  <c r="R120" i="11"/>
  <c r="P120" i="11"/>
  <c r="O120" i="11"/>
  <c r="N120" i="11"/>
  <c r="T119" i="11"/>
  <c r="S119" i="11"/>
  <c r="R119" i="11"/>
  <c r="P119" i="11"/>
  <c r="O119" i="11"/>
  <c r="N119" i="11"/>
  <c r="T118" i="11"/>
  <c r="S118" i="11"/>
  <c r="R118" i="11"/>
  <c r="P118" i="11"/>
  <c r="O118" i="11"/>
  <c r="N118" i="11"/>
  <c r="T117" i="11"/>
  <c r="S117" i="11"/>
  <c r="R117" i="11"/>
  <c r="P117" i="11"/>
  <c r="O117" i="11"/>
  <c r="N117" i="11"/>
  <c r="T116" i="11"/>
  <c r="S116" i="11"/>
  <c r="R116" i="11"/>
  <c r="P116" i="11"/>
  <c r="O116" i="11"/>
  <c r="N116" i="11"/>
  <c r="T115" i="11"/>
  <c r="S115" i="11"/>
  <c r="R115" i="11"/>
  <c r="P115" i="11"/>
  <c r="O115" i="11"/>
  <c r="N115" i="11"/>
  <c r="T114" i="11"/>
  <c r="S114" i="11"/>
  <c r="R114" i="11"/>
  <c r="P114" i="11"/>
  <c r="O114" i="11"/>
  <c r="N114" i="11"/>
  <c r="T113" i="11"/>
  <c r="S113" i="11"/>
  <c r="R113" i="11"/>
  <c r="P113" i="11"/>
  <c r="O113" i="11"/>
  <c r="N113" i="11"/>
  <c r="T112" i="11"/>
  <c r="S112" i="11"/>
  <c r="R112" i="11"/>
  <c r="P112" i="11"/>
  <c r="O112" i="11"/>
  <c r="N112" i="11"/>
  <c r="T111" i="11"/>
  <c r="S111" i="11"/>
  <c r="R111" i="11"/>
  <c r="P111" i="11"/>
  <c r="O111" i="11"/>
  <c r="N111" i="11"/>
  <c r="T110" i="11"/>
  <c r="S110" i="11"/>
  <c r="R110" i="11"/>
  <c r="P110" i="11"/>
  <c r="O110" i="11"/>
  <c r="N110" i="11"/>
  <c r="T109" i="11"/>
  <c r="S109" i="11"/>
  <c r="R109" i="11"/>
  <c r="P109" i="11"/>
  <c r="O109" i="11"/>
  <c r="N109" i="11"/>
  <c r="T108" i="11"/>
  <c r="S108" i="11"/>
  <c r="R108" i="11"/>
  <c r="P108" i="11"/>
  <c r="O108" i="11"/>
  <c r="N108" i="11"/>
  <c r="T107" i="11"/>
  <c r="S107" i="11"/>
  <c r="R107" i="11"/>
  <c r="P107" i="11"/>
  <c r="O107" i="11"/>
  <c r="N107" i="11"/>
  <c r="T106" i="11"/>
  <c r="S106" i="11"/>
  <c r="R106" i="11"/>
  <c r="P106" i="11"/>
  <c r="O106" i="11"/>
  <c r="N106" i="11"/>
  <c r="T105" i="11"/>
  <c r="S105" i="11"/>
  <c r="R105" i="11"/>
  <c r="P105" i="11"/>
  <c r="O105" i="11"/>
  <c r="N105" i="11"/>
  <c r="T104" i="11"/>
  <c r="S104" i="11"/>
  <c r="R104" i="11"/>
  <c r="P104" i="11"/>
  <c r="O104" i="11"/>
  <c r="N104" i="11"/>
  <c r="T103" i="11"/>
  <c r="S103" i="11"/>
  <c r="R103" i="11"/>
  <c r="P103" i="11"/>
  <c r="O103" i="11"/>
  <c r="N103" i="11"/>
  <c r="T102" i="11"/>
  <c r="S102" i="11"/>
  <c r="R102" i="11"/>
  <c r="P102" i="11"/>
  <c r="O102" i="11"/>
  <c r="N102" i="11"/>
  <c r="T101" i="11"/>
  <c r="S101" i="11"/>
  <c r="R101" i="11"/>
  <c r="P101" i="11"/>
  <c r="O101" i="11"/>
  <c r="N101" i="11"/>
  <c r="T100" i="11"/>
  <c r="S100" i="11"/>
  <c r="R100" i="11"/>
  <c r="P100" i="11"/>
  <c r="O100" i="11"/>
  <c r="N100" i="11"/>
  <c r="T99" i="11"/>
  <c r="S99" i="11"/>
  <c r="R99" i="11"/>
  <c r="P99" i="11"/>
  <c r="O99" i="11"/>
  <c r="N99" i="11"/>
  <c r="T98" i="11"/>
  <c r="S98" i="11"/>
  <c r="R98" i="11"/>
  <c r="P98" i="11"/>
  <c r="O98" i="11"/>
  <c r="N98" i="11"/>
  <c r="T97" i="11"/>
  <c r="S97" i="11"/>
  <c r="R97" i="11"/>
  <c r="P97" i="11"/>
  <c r="O97" i="11"/>
  <c r="N97" i="11"/>
  <c r="T96" i="11"/>
  <c r="S96" i="11"/>
  <c r="R96" i="11"/>
  <c r="P96" i="11"/>
  <c r="O96" i="11"/>
  <c r="N96" i="11"/>
  <c r="T95" i="11"/>
  <c r="S95" i="11"/>
  <c r="R95" i="11"/>
  <c r="P95" i="11"/>
  <c r="O95" i="11"/>
  <c r="N95" i="11"/>
  <c r="T94" i="11"/>
  <c r="S94" i="11"/>
  <c r="R94" i="11"/>
  <c r="P94" i="11"/>
  <c r="O94" i="11"/>
  <c r="N94" i="11"/>
  <c r="T93" i="11"/>
  <c r="S93" i="11"/>
  <c r="R93" i="11"/>
  <c r="P93" i="11"/>
  <c r="O93" i="11"/>
  <c r="N93" i="11"/>
  <c r="T92" i="11"/>
  <c r="S92" i="11"/>
  <c r="R92" i="11"/>
  <c r="P92" i="11"/>
  <c r="O92" i="11"/>
  <c r="N92" i="11"/>
  <c r="T91" i="11"/>
  <c r="S91" i="11"/>
  <c r="R91" i="11"/>
  <c r="P91" i="11"/>
  <c r="O91" i="11"/>
  <c r="N91" i="11"/>
  <c r="T90" i="11"/>
  <c r="S90" i="11"/>
  <c r="R90" i="11"/>
  <c r="P90" i="11"/>
  <c r="O90" i="11"/>
  <c r="N90" i="11"/>
  <c r="T89" i="11"/>
  <c r="S89" i="11"/>
  <c r="R89" i="11"/>
  <c r="P89" i="11"/>
  <c r="O89" i="11"/>
  <c r="N89" i="11"/>
  <c r="T88" i="11"/>
  <c r="S88" i="11"/>
  <c r="R88" i="11"/>
  <c r="P88" i="11"/>
  <c r="O88" i="11"/>
  <c r="N88" i="11"/>
  <c r="T87" i="11"/>
  <c r="S87" i="11"/>
  <c r="R87" i="11"/>
  <c r="P87" i="11"/>
  <c r="O87" i="11"/>
  <c r="N87" i="11"/>
  <c r="T86" i="11"/>
  <c r="S86" i="11"/>
  <c r="R86" i="11"/>
  <c r="P86" i="11"/>
  <c r="O86" i="11"/>
  <c r="N86" i="11"/>
  <c r="T85" i="11"/>
  <c r="S85" i="11"/>
  <c r="R85" i="11"/>
  <c r="P85" i="11"/>
  <c r="O85" i="11"/>
  <c r="N85" i="11"/>
  <c r="T84" i="11"/>
  <c r="S84" i="11"/>
  <c r="R84" i="11"/>
  <c r="P84" i="11"/>
  <c r="O84" i="11"/>
  <c r="N84" i="11"/>
  <c r="T83" i="11"/>
  <c r="S83" i="11"/>
  <c r="R83" i="11"/>
  <c r="P83" i="11"/>
  <c r="O83" i="11"/>
  <c r="N83" i="11"/>
  <c r="T82" i="11"/>
  <c r="S82" i="11"/>
  <c r="R82" i="11"/>
  <c r="P82" i="11"/>
  <c r="O82" i="11"/>
  <c r="N82" i="11"/>
  <c r="T81" i="11"/>
  <c r="S81" i="11"/>
  <c r="R81" i="11"/>
  <c r="P81" i="11"/>
  <c r="O81" i="11"/>
  <c r="N81" i="11"/>
  <c r="T80" i="11"/>
  <c r="S80" i="11"/>
  <c r="R80" i="11"/>
  <c r="P80" i="11"/>
  <c r="O80" i="11"/>
  <c r="N80" i="11"/>
  <c r="T79" i="11"/>
  <c r="S79" i="11"/>
  <c r="R79" i="11"/>
  <c r="P79" i="11"/>
  <c r="O79" i="11"/>
  <c r="N79" i="11"/>
  <c r="T78" i="11"/>
  <c r="S78" i="11"/>
  <c r="R78" i="11"/>
  <c r="P78" i="11"/>
  <c r="O78" i="11"/>
  <c r="N78" i="11"/>
  <c r="T77" i="11"/>
  <c r="S77" i="11"/>
  <c r="R77" i="11"/>
  <c r="P77" i="11"/>
  <c r="O77" i="11"/>
  <c r="N77" i="11"/>
  <c r="T76" i="11"/>
  <c r="S76" i="11"/>
  <c r="R76" i="11"/>
  <c r="P76" i="11"/>
  <c r="O76" i="11"/>
  <c r="N76" i="11"/>
  <c r="T75" i="11"/>
  <c r="S75" i="11"/>
  <c r="R75" i="11"/>
  <c r="P75" i="11"/>
  <c r="O75" i="11"/>
  <c r="N75" i="11"/>
  <c r="T74" i="11"/>
  <c r="S74" i="11"/>
  <c r="R74" i="11"/>
  <c r="P74" i="11"/>
  <c r="O74" i="11"/>
  <c r="N74" i="11"/>
  <c r="T73" i="11"/>
  <c r="S73" i="11"/>
  <c r="R73" i="11"/>
  <c r="P73" i="11"/>
  <c r="O73" i="11"/>
  <c r="N73" i="11"/>
  <c r="T72" i="11"/>
  <c r="S72" i="11"/>
  <c r="R72" i="11"/>
  <c r="P72" i="11"/>
  <c r="O72" i="11"/>
  <c r="N72" i="11"/>
  <c r="T71" i="11"/>
  <c r="S71" i="11"/>
  <c r="R71" i="11"/>
  <c r="P71" i="11"/>
  <c r="O71" i="11"/>
  <c r="N71" i="11"/>
  <c r="T70" i="11"/>
  <c r="S70" i="11"/>
  <c r="R70" i="11"/>
  <c r="P70" i="11"/>
  <c r="O70" i="11"/>
  <c r="N70" i="11"/>
  <c r="T69" i="11"/>
  <c r="S69" i="11"/>
  <c r="R69" i="11"/>
  <c r="P69" i="11"/>
  <c r="O69" i="11"/>
  <c r="N69" i="11"/>
  <c r="T68" i="11"/>
  <c r="S68" i="11"/>
  <c r="R68" i="11"/>
  <c r="P68" i="11"/>
  <c r="O68" i="11"/>
  <c r="N68" i="11"/>
  <c r="T67" i="11"/>
  <c r="S67" i="11"/>
  <c r="R67" i="11"/>
  <c r="P67" i="11"/>
  <c r="O67" i="11"/>
  <c r="N67" i="11"/>
  <c r="T66" i="11"/>
  <c r="S66" i="11"/>
  <c r="R66" i="11"/>
  <c r="P66" i="11"/>
  <c r="O66" i="11"/>
  <c r="N66" i="11"/>
  <c r="T65" i="11"/>
  <c r="S65" i="11"/>
  <c r="R65" i="11"/>
  <c r="P65" i="11"/>
  <c r="O65" i="11"/>
  <c r="N65" i="11"/>
  <c r="T64" i="11"/>
  <c r="S64" i="11"/>
  <c r="R64" i="11"/>
  <c r="P64" i="11"/>
  <c r="O64" i="11"/>
  <c r="N64" i="11"/>
  <c r="T63" i="11"/>
  <c r="S63" i="11"/>
  <c r="R63" i="11"/>
  <c r="P63" i="11"/>
  <c r="O63" i="11"/>
  <c r="N63" i="11"/>
  <c r="T62" i="11"/>
  <c r="S62" i="11"/>
  <c r="R62" i="11"/>
  <c r="P62" i="11"/>
  <c r="O62" i="11"/>
  <c r="N62" i="11"/>
  <c r="T61" i="11"/>
  <c r="S61" i="11"/>
  <c r="R61" i="11"/>
  <c r="P61" i="11"/>
  <c r="O61" i="11"/>
  <c r="N61" i="11"/>
  <c r="T60" i="11"/>
  <c r="S60" i="11"/>
  <c r="R60" i="11"/>
  <c r="P60" i="11"/>
  <c r="O60" i="11"/>
  <c r="N60" i="11"/>
  <c r="T59" i="11"/>
  <c r="S59" i="11"/>
  <c r="R59" i="11"/>
  <c r="P59" i="11"/>
  <c r="O59" i="11"/>
  <c r="N59" i="11"/>
  <c r="T58" i="11"/>
  <c r="S58" i="11"/>
  <c r="R58" i="11"/>
  <c r="P58" i="11"/>
  <c r="O58" i="11"/>
  <c r="N58" i="11"/>
  <c r="T57" i="11"/>
  <c r="S57" i="11"/>
  <c r="R57" i="11"/>
  <c r="P57" i="11"/>
  <c r="O57" i="11"/>
  <c r="N57" i="11"/>
  <c r="T56" i="11"/>
  <c r="S56" i="11"/>
  <c r="R56" i="11"/>
  <c r="P56" i="11"/>
  <c r="O56" i="11"/>
  <c r="N56" i="11"/>
  <c r="T55" i="11"/>
  <c r="S55" i="11"/>
  <c r="R55" i="11"/>
  <c r="P55" i="11"/>
  <c r="O55" i="11"/>
  <c r="N55" i="11"/>
  <c r="T54" i="11"/>
  <c r="S54" i="11"/>
  <c r="R54" i="11"/>
  <c r="P54" i="11"/>
  <c r="O54" i="11"/>
  <c r="N54" i="11"/>
  <c r="T53" i="11"/>
  <c r="S53" i="11"/>
  <c r="R53" i="11"/>
  <c r="P53" i="11"/>
  <c r="O53" i="11"/>
  <c r="N53" i="11"/>
  <c r="T52" i="11"/>
  <c r="S52" i="11"/>
  <c r="R52" i="11"/>
  <c r="P52" i="11"/>
  <c r="O52" i="11"/>
  <c r="N52" i="11"/>
  <c r="T51" i="11"/>
  <c r="S51" i="11"/>
  <c r="R51" i="11"/>
  <c r="P51" i="11"/>
  <c r="O51" i="11"/>
  <c r="N51" i="11"/>
  <c r="T50" i="11"/>
  <c r="S50" i="11"/>
  <c r="R50" i="11"/>
  <c r="P50" i="11"/>
  <c r="O50" i="11"/>
  <c r="N50" i="11"/>
  <c r="T49" i="11"/>
  <c r="S49" i="11"/>
  <c r="R49" i="11"/>
  <c r="P49" i="11"/>
  <c r="O49" i="11"/>
  <c r="N49" i="11"/>
  <c r="T48" i="11"/>
  <c r="S48" i="11"/>
  <c r="R48" i="11"/>
  <c r="P48" i="11"/>
  <c r="O48" i="11"/>
  <c r="N48" i="11"/>
  <c r="T47" i="11"/>
  <c r="S47" i="11"/>
  <c r="R47" i="11"/>
  <c r="P47" i="11"/>
  <c r="O47" i="11"/>
  <c r="N47" i="11"/>
  <c r="T46" i="11"/>
  <c r="S46" i="11"/>
  <c r="R46" i="11"/>
  <c r="P46" i="11"/>
  <c r="O46" i="11"/>
  <c r="N46" i="11"/>
  <c r="T45" i="11"/>
  <c r="S45" i="11"/>
  <c r="R45" i="11"/>
  <c r="P45" i="11"/>
  <c r="O45" i="11"/>
  <c r="N45" i="11"/>
  <c r="T44" i="11"/>
  <c r="S44" i="11"/>
  <c r="R44" i="11"/>
  <c r="P44" i="11"/>
  <c r="O44" i="11"/>
  <c r="N44" i="11"/>
  <c r="T43" i="11"/>
  <c r="S43" i="11"/>
  <c r="R43" i="11"/>
  <c r="P43" i="11"/>
  <c r="O43" i="11"/>
  <c r="N43" i="11"/>
  <c r="T42" i="11"/>
  <c r="S42" i="11"/>
  <c r="R42" i="11"/>
  <c r="P42" i="11"/>
  <c r="O42" i="11"/>
  <c r="N42" i="11"/>
  <c r="T41" i="11"/>
  <c r="S41" i="11"/>
  <c r="R41" i="11"/>
  <c r="P41" i="11"/>
  <c r="O41" i="11"/>
  <c r="N41" i="11"/>
  <c r="T40" i="11"/>
  <c r="S40" i="11"/>
  <c r="R40" i="11"/>
  <c r="P40" i="11"/>
  <c r="O40" i="11"/>
  <c r="N40" i="11"/>
  <c r="T39" i="11"/>
  <c r="S39" i="11"/>
  <c r="R39" i="11"/>
  <c r="P39" i="11"/>
  <c r="O39" i="11"/>
  <c r="N39" i="11"/>
  <c r="T38" i="11"/>
  <c r="S38" i="11"/>
  <c r="R38" i="11"/>
  <c r="P38" i="11"/>
  <c r="O38" i="11"/>
  <c r="N38" i="11"/>
  <c r="T37" i="11"/>
  <c r="S37" i="11"/>
  <c r="R37" i="11"/>
  <c r="P37" i="11"/>
  <c r="O37" i="11"/>
  <c r="N37" i="11"/>
  <c r="T36" i="11"/>
  <c r="S36" i="11"/>
  <c r="R36" i="11"/>
  <c r="P36" i="11"/>
  <c r="O36" i="11"/>
  <c r="N36" i="11"/>
  <c r="T35" i="11"/>
  <c r="S35" i="11"/>
  <c r="R35" i="11"/>
  <c r="P35" i="11"/>
  <c r="O35" i="11"/>
  <c r="N35" i="11"/>
  <c r="T34" i="11"/>
  <c r="S34" i="11"/>
  <c r="R34" i="11"/>
  <c r="P34" i="11"/>
  <c r="O34" i="11"/>
  <c r="N34" i="11"/>
  <c r="T33" i="11"/>
  <c r="S33" i="11"/>
  <c r="R33" i="11"/>
  <c r="P33" i="11"/>
  <c r="O33" i="11"/>
  <c r="N33" i="11"/>
  <c r="T32" i="11"/>
  <c r="S32" i="11"/>
  <c r="R32" i="11"/>
  <c r="P32" i="11"/>
  <c r="O32" i="11"/>
  <c r="N32" i="11"/>
  <c r="T31" i="11"/>
  <c r="S31" i="11"/>
  <c r="R31" i="11"/>
  <c r="P31" i="11"/>
  <c r="O31" i="11"/>
  <c r="N31" i="11"/>
  <c r="T30" i="11"/>
  <c r="S30" i="11"/>
  <c r="R30" i="11"/>
  <c r="P30" i="11"/>
  <c r="O30" i="11"/>
  <c r="N30" i="11"/>
  <c r="T29" i="11"/>
  <c r="S29" i="11"/>
  <c r="R29" i="11"/>
  <c r="P29" i="11"/>
  <c r="O29" i="11"/>
  <c r="N29" i="11"/>
  <c r="T28" i="11"/>
  <c r="S28" i="11"/>
  <c r="R28" i="11"/>
  <c r="P28" i="11"/>
  <c r="O28" i="11"/>
  <c r="N28" i="11"/>
  <c r="T27" i="11"/>
  <c r="S27" i="11"/>
  <c r="R27" i="11"/>
  <c r="P27" i="11"/>
  <c r="O27" i="11"/>
  <c r="N27" i="11"/>
  <c r="T26" i="11"/>
  <c r="S26" i="11"/>
  <c r="R26" i="11"/>
  <c r="P26" i="11"/>
  <c r="O26" i="11"/>
  <c r="N26" i="11"/>
  <c r="T25" i="11"/>
  <c r="S25" i="11"/>
  <c r="R25" i="11"/>
  <c r="P25" i="11"/>
  <c r="O25" i="11"/>
  <c r="N25" i="11"/>
  <c r="T24" i="11"/>
  <c r="S24" i="11"/>
  <c r="R24" i="11"/>
  <c r="P24" i="11"/>
  <c r="O24" i="11"/>
  <c r="N24" i="11"/>
  <c r="T23" i="11"/>
  <c r="S23" i="11"/>
  <c r="R23" i="11"/>
  <c r="P23" i="11"/>
  <c r="O23" i="11"/>
  <c r="N23" i="11"/>
  <c r="T22" i="11"/>
  <c r="S22" i="11"/>
  <c r="R22" i="11"/>
  <c r="P22" i="11"/>
  <c r="O22" i="11"/>
  <c r="N22" i="11"/>
  <c r="T21" i="11"/>
  <c r="S21" i="11"/>
  <c r="R21" i="11"/>
  <c r="P21" i="11"/>
  <c r="O21" i="11"/>
  <c r="N21" i="11"/>
  <c r="T20" i="11"/>
  <c r="S20" i="11"/>
  <c r="R20" i="11"/>
  <c r="P20" i="11"/>
  <c r="O20" i="11"/>
  <c r="N20" i="11"/>
  <c r="T19" i="11"/>
  <c r="S19" i="11"/>
  <c r="R19" i="11"/>
  <c r="P19" i="11"/>
  <c r="O19" i="11"/>
  <c r="N19" i="11"/>
  <c r="T18" i="11"/>
  <c r="S18" i="11"/>
  <c r="R18" i="11"/>
  <c r="P18" i="11"/>
  <c r="O18" i="11"/>
  <c r="N18" i="11"/>
  <c r="T17" i="11"/>
  <c r="S17" i="11"/>
  <c r="R17" i="11"/>
  <c r="P17" i="11"/>
  <c r="O17" i="11"/>
  <c r="N17" i="11"/>
  <c r="T16" i="11"/>
  <c r="S16" i="11"/>
  <c r="R16" i="11"/>
  <c r="P16" i="11"/>
  <c r="O16" i="11"/>
  <c r="N16" i="11"/>
  <c r="T15" i="11"/>
  <c r="S15" i="11"/>
  <c r="R15" i="11"/>
  <c r="P15" i="11"/>
  <c r="O15" i="11"/>
  <c r="N15" i="11"/>
  <c r="T14" i="11"/>
  <c r="S14" i="11"/>
  <c r="R14" i="11"/>
  <c r="P14" i="11"/>
  <c r="O14" i="11"/>
  <c r="N14" i="11"/>
  <c r="T13" i="11"/>
  <c r="S13" i="11"/>
  <c r="R13" i="11"/>
  <c r="P13" i="11"/>
  <c r="O13" i="11"/>
  <c r="N13" i="11"/>
  <c r="T12" i="11"/>
  <c r="S12" i="11"/>
  <c r="R12" i="11"/>
  <c r="P12" i="11"/>
  <c r="O12" i="11"/>
  <c r="N12" i="11"/>
  <c r="T11" i="11"/>
  <c r="S11" i="11"/>
  <c r="R11" i="11"/>
  <c r="P11" i="11"/>
  <c r="O11" i="11"/>
  <c r="N11" i="11"/>
  <c r="T10" i="11"/>
  <c r="S10" i="11"/>
  <c r="R10" i="11"/>
  <c r="P10" i="11"/>
  <c r="O10" i="11"/>
  <c r="N10" i="11"/>
  <c r="T9" i="11"/>
  <c r="S9" i="11"/>
  <c r="R9" i="11"/>
  <c r="P9" i="11"/>
  <c r="O9" i="11"/>
  <c r="N9" i="11"/>
  <c r="T8" i="11"/>
  <c r="S8" i="11"/>
  <c r="R8" i="11"/>
  <c r="P8" i="11"/>
  <c r="O8" i="11"/>
  <c r="N8" i="11"/>
  <c r="T7" i="11"/>
  <c r="S7" i="11"/>
  <c r="R7" i="11"/>
  <c r="P7" i="11"/>
  <c r="O7" i="11"/>
  <c r="N7" i="11"/>
  <c r="T6" i="11"/>
  <c r="S6" i="11"/>
  <c r="R6" i="11"/>
  <c r="P6" i="11"/>
  <c r="O6" i="11"/>
  <c r="N6" i="11"/>
  <c r="T5" i="11"/>
  <c r="S5" i="11"/>
  <c r="R5" i="11"/>
  <c r="P5" i="11"/>
  <c r="O5" i="11"/>
  <c r="N5" i="11"/>
  <c r="T4" i="11"/>
  <c r="S4" i="11"/>
  <c r="R4" i="11"/>
  <c r="P4" i="11"/>
  <c r="O4" i="11"/>
  <c r="N4" i="11"/>
  <c r="T3" i="11"/>
  <c r="S3" i="11"/>
  <c r="R3" i="11"/>
  <c r="P3" i="11"/>
  <c r="O3" i="11"/>
  <c r="N3" i="11"/>
  <c r="T2" i="11"/>
  <c r="S2" i="11"/>
  <c r="R2" i="11"/>
  <c r="P2" i="11"/>
  <c r="O2" i="11"/>
  <c r="N2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D12" i="9" l="1"/>
  <c r="D13" i="9"/>
  <c r="D11" i="9"/>
  <c r="D10" i="9"/>
  <c r="D9" i="9"/>
  <c r="D8" i="9"/>
  <c r="D7" i="9"/>
  <c r="D6" i="9"/>
  <c r="D5" i="9"/>
  <c r="D4" i="9"/>
  <c r="D2" i="9"/>
  <c r="D3" i="9" s="1"/>
  <c r="C13" i="9"/>
  <c r="C12" i="9"/>
  <c r="C11" i="9"/>
  <c r="C10" i="9"/>
  <c r="C9" i="9"/>
  <c r="C8" i="9"/>
  <c r="C7" i="9"/>
  <c r="C6" i="9"/>
  <c r="C5" i="9"/>
  <c r="C4" i="9"/>
  <c r="B5" i="9"/>
  <c r="E5" i="9" s="1"/>
  <c r="B6" i="9"/>
  <c r="B7" i="9"/>
  <c r="B8" i="9"/>
  <c r="B9" i="9"/>
  <c r="E9" i="9" s="1"/>
  <c r="B10" i="9"/>
  <c r="E10" i="9" s="1"/>
  <c r="B11" i="9"/>
  <c r="E11" i="9" s="1"/>
  <c r="B12" i="9"/>
  <c r="B13" i="9"/>
  <c r="E13" i="9" s="1"/>
  <c r="C2" i="9"/>
  <c r="B4" i="9"/>
  <c r="E4" i="9" s="1"/>
  <c r="B2" i="9"/>
  <c r="E7" i="9" l="1"/>
  <c r="G9" i="9"/>
  <c r="E6" i="9"/>
  <c r="H6" i="9" s="1"/>
  <c r="G10" i="9"/>
  <c r="G11" i="9"/>
  <c r="H9" i="9"/>
  <c r="H10" i="9"/>
  <c r="H7" i="9"/>
  <c r="G4" i="9"/>
  <c r="G5" i="9"/>
  <c r="G13" i="9"/>
  <c r="H11" i="9"/>
  <c r="H13" i="9"/>
  <c r="G7" i="9"/>
  <c r="H5" i="9"/>
  <c r="E8" i="9"/>
  <c r="H8" i="9" s="1"/>
  <c r="H2" i="9"/>
  <c r="F7" i="9"/>
  <c r="B3" i="9"/>
  <c r="F4" i="9"/>
  <c r="H4" i="9" s="1"/>
  <c r="F6" i="9"/>
  <c r="F5" i="9"/>
  <c r="C3" i="9"/>
  <c r="E2" i="9"/>
  <c r="G2" i="9" s="1"/>
  <c r="F13" i="9"/>
  <c r="F11" i="9"/>
  <c r="F10" i="9"/>
  <c r="F9" i="9"/>
  <c r="E12" i="9"/>
  <c r="H12" i="9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6" i="9" l="1"/>
  <c r="F12" i="9"/>
  <c r="G12" i="9"/>
  <c r="E13" i="10"/>
  <c r="E20" i="10" s="1"/>
  <c r="E12" i="10"/>
  <c r="E4" i="10"/>
  <c r="D8" i="10"/>
  <c r="C12" i="10"/>
  <c r="C3" i="10"/>
  <c r="B9" i="10"/>
  <c r="B10" i="10"/>
  <c r="B12" i="10"/>
  <c r="B8" i="10"/>
  <c r="E11" i="10"/>
  <c r="E3" i="10"/>
  <c r="D7" i="10"/>
  <c r="C11" i="10"/>
  <c r="C2" i="10"/>
  <c r="C9" i="10"/>
  <c r="C13" i="10"/>
  <c r="E16" i="10"/>
  <c r="E17" i="10" s="1"/>
  <c r="E10" i="10"/>
  <c r="E2" i="10"/>
  <c r="D6" i="10"/>
  <c r="C10" i="10"/>
  <c r="B3" i="10"/>
  <c r="B11" i="10"/>
  <c r="D9" i="10"/>
  <c r="B21" i="10"/>
  <c r="D16" i="10"/>
  <c r="E9" i="10"/>
  <c r="D13" i="10"/>
  <c r="D5" i="10"/>
  <c r="B4" i="10"/>
  <c r="B20" i="10"/>
  <c r="C16" i="10"/>
  <c r="C17" i="10" s="1"/>
  <c r="E8" i="10"/>
  <c r="D12" i="10"/>
  <c r="D4" i="10"/>
  <c r="C8" i="10"/>
  <c r="B5" i="10"/>
  <c r="B13" i="10"/>
  <c r="C5" i="10"/>
  <c r="B19" i="10"/>
  <c r="B16" i="10"/>
  <c r="B17" i="10" s="1"/>
  <c r="E7" i="10"/>
  <c r="D11" i="10"/>
  <c r="D3" i="10"/>
  <c r="C7" i="10"/>
  <c r="B6" i="10"/>
  <c r="E5" i="10"/>
  <c r="C4" i="10"/>
  <c r="E6" i="10"/>
  <c r="D10" i="10"/>
  <c r="D2" i="10"/>
  <c r="C6" i="10"/>
  <c r="B7" i="10"/>
  <c r="B2" i="10"/>
  <c r="G8" i="9"/>
  <c r="F8" i="9"/>
  <c r="F2" i="9"/>
  <c r="E3" i="9"/>
  <c r="G3" i="9" s="1"/>
  <c r="F3" i="9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" i="1"/>
  <c r="N3" i="1"/>
  <c r="N2" i="1"/>
  <c r="D17" i="10" l="1"/>
  <c r="H3" i="9"/>
  <c r="E21" i="10"/>
  <c r="E19" i="10"/>
  <c r="B22" i="10"/>
</calcChain>
</file>

<file path=xl/sharedStrings.xml><?xml version="1.0" encoding="utf-8"?>
<sst xmlns="http://schemas.openxmlformats.org/spreadsheetml/2006/main" count="33319" uniqueCount="8435">
  <si>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</si>
  <si>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</si>
  <si>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</si>
  <si>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</si>
  <si>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</si>
  <si>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</si>
  <si>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</si>
  <si>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</si>
  <si>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</si>
  <si>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</si>
  <si>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</si>
  <si>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</si>
  <si>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</si>
  <si>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</si>
  <si>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</si>
  <si>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</si>
  <si>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</si>
  <si>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</si>
  <si>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</si>
  <si>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</si>
  <si>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</si>
  <si>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</si>
  <si>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</si>
  <si>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</si>
  <si>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</si>
  <si>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</si>
  <si>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</si>
  <si>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</si>
  <si>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</si>
  <si>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</si>
  <si>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</si>
  <si>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</si>
  <si>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</si>
  <si>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</si>
  <si>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</si>
  <si>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</si>
  <si>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</si>
  <si>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</si>
  <si>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</si>
  <si>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</si>
  <si>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</si>
  <si>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</si>
  <si>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</si>
  <si>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</si>
  <si>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</si>
  <si>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</si>
  <si>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</si>
  <si>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</si>
  <si>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</si>
  <si>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</si>
  <si>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</si>
  <si>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</si>
  <si>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</si>
  <si>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</si>
  <si>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</si>
  <si>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</si>
  <si>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</si>
  <si>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</si>
  <si>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</si>
  <si>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</si>
  <si>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</si>
  <si>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</si>
  <si>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</si>
  <si>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</si>
  <si>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</si>
  <si>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</si>
  <si>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</si>
  <si>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</si>
  <si>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</si>
  <si>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</si>
  <si>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</si>
  <si>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</si>
  <si>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</si>
  <si>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</si>
  <si>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</si>
  <si>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</si>
  <si>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</si>
  <si>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</si>
  <si>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</si>
  <si>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</si>
  <si>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</si>
  <si>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</si>
  <si>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</si>
  <si>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</si>
  <si>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</si>
  <si>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</si>
  <si>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</si>
  <si>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</si>
  <si>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</si>
  <si>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</si>
  <si>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</si>
  <si>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</si>
  <si>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</si>
  <si>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</si>
  <si>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</si>
  <si>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</si>
  <si>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</si>
  <si>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</si>
  <si>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</si>
  <si>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</si>
  <si>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</si>
  <si>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</si>
  <si>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</si>
  <si>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</si>
  <si>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</si>
  <si>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</si>
  <si>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</si>
  <si>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</si>
  <si>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</si>
  <si>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</si>
  <si>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</si>
  <si>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</si>
  <si>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</si>
  <si>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</si>
  <si>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</si>
  <si>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</si>
  <si>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</si>
  <si>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</si>
  <si>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</si>
  <si>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</si>
  <si>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</si>
  <si>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</si>
  <si>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</si>
  <si>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</si>
  <si>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</si>
  <si>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</si>
  <si>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</si>
  <si>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</si>
  <si>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</si>
  <si>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</si>
  <si>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</si>
  <si>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</si>
  <si>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</si>
  <si>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</si>
  <si>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</si>
  <si>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</si>
  <si>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</si>
  <si>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</si>
  <si>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</si>
  <si>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</si>
  <si>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</si>
  <si>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</si>
  <si>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</si>
  <si>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</si>
  <si>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</si>
  <si>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</si>
  <si>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</si>
  <si>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</si>
  <si>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</si>
  <si>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</si>
  <si>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</si>
  <si>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</si>
  <si>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</si>
  <si>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</si>
  <si>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</si>
  <si>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</si>
  <si>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</si>
  <si>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</si>
  <si>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</si>
  <si>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</si>
  <si>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</si>
  <si>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</si>
  <si>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</si>
  <si>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</si>
  <si>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</si>
  <si>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</si>
  <si>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</si>
  <si>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</si>
  <si>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</si>
  <si>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</si>
  <si>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</si>
  <si>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</si>
  <si>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</si>
  <si>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</si>
  <si>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</si>
  <si>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</si>
  <si>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</si>
  <si>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</si>
  <si>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</si>
  <si>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</si>
  <si>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</si>
  <si>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</si>
  <si>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</si>
  <si>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</si>
  <si>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</si>
  <si>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</si>
  <si>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</si>
  <si>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</si>
  <si>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</si>
  <si>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</si>
  <si>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</si>
  <si>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</si>
  <si>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</si>
  <si>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</si>
  <si>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</si>
  <si>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</si>
  <si>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</si>
  <si>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</si>
  <si>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</si>
  <si>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</si>
  <si>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</si>
  <si>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</si>
  <si>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</si>
  <si>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</si>
  <si>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</si>
  <si>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</si>
  <si>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</si>
  <si>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</si>
  <si>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</si>
  <si>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</si>
  <si>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</si>
  <si>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</si>
  <si>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</si>
  <si>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</si>
  <si>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</si>
  <si>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</si>
  <si>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</si>
  <si>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</si>
  <si>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</si>
  <si>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</si>
  <si>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</si>
  <si>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</si>
  <si>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</si>
  <si>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</si>
  <si>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</si>
  <si>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</si>
  <si>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</si>
  <si>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</si>
  <si>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</si>
  <si>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</si>
  <si>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</si>
  <si>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</si>
  <si>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</si>
  <si>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</si>
  <si>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</si>
  <si>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</si>
  <si>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</si>
  <si>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</si>
  <si>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</si>
  <si>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</si>
  <si>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</si>
  <si>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</si>
  <si>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</si>
  <si>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</si>
  <si>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</si>
  <si>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</si>
  <si>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</si>
  <si>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</si>
  <si>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</si>
  <si>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</si>
  <si>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</si>
  <si>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</si>
  <si>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</si>
  <si>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</si>
  <si>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</si>
  <si>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</si>
  <si>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</si>
  <si>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</si>
  <si>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</si>
  <si>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</si>
  <si>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</si>
  <si>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</si>
  <si>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</si>
  <si>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</si>
  <si>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</si>
  <si>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</si>
  <si>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</si>
  <si>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</si>
  <si>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</si>
  <si>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</si>
  <si>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</si>
  <si>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</si>
  <si>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</si>
  <si>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</si>
  <si>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</si>
  <si>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</si>
  <si>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</si>
  <si>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</si>
  <si>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</si>
  <si>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</si>
  <si>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</si>
  <si>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</si>
  <si>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</si>
  <si>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</si>
  <si>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</si>
  <si>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</si>
  <si>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</si>
  <si>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</si>
  <si>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</si>
  <si>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</si>
  <si>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</si>
  <si>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</si>
  <si>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</si>
  <si>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</si>
  <si>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</si>
  <si>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</si>
  <si>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</si>
  <si>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</si>
  <si>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</si>
  <si>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</si>
  <si>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</si>
  <si>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</si>
  <si>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</si>
  <si>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</si>
  <si>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</si>
  <si>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</si>
  <si>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</si>
  <si>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</si>
  <si>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</si>
  <si>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</si>
  <si>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</si>
  <si>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</si>
  <si>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</si>
  <si>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</si>
  <si>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</si>
  <si>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</si>
  <si>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</si>
  <si>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</si>
  <si>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</si>
  <si>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</si>
  <si>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</si>
  <si>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</si>
  <si>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</si>
  <si>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</si>
  <si>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</si>
  <si>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</si>
  <si>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</si>
  <si>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</si>
  <si>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</si>
  <si>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</si>
  <si>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</si>
  <si>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</si>
  <si>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</si>
  <si>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</si>
  <si>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</si>
  <si>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</si>
  <si>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</si>
  <si>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</si>
  <si>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</si>
  <si>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</si>
  <si>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</si>
  <si>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</si>
  <si>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</si>
  <si>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</si>
  <si>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</si>
  <si>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</si>
  <si>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</si>
  <si>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</si>
  <si>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</si>
  <si>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</si>
  <si>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</si>
  <si>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</si>
  <si>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</si>
  <si>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</si>
  <si>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</si>
  <si>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</si>
  <si>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</si>
  <si>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</si>
  <si>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</si>
  <si>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</si>
  <si>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</si>
  <si>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</si>
  <si>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</si>
  <si>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</si>
  <si>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</si>
  <si>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</si>
  <si>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</si>
  <si>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</si>
  <si>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</si>
  <si>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</si>
  <si>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</si>
  <si>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</si>
  <si>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</si>
  <si>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</si>
  <si>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</si>
  <si>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</si>
  <si>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</si>
  <si>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</si>
  <si>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</si>
  <si>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</si>
  <si>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</si>
  <si>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</si>
  <si>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</si>
  <si>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</si>
  <si>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</si>
  <si>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</si>
  <si>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</si>
  <si>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</si>
  <si>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</si>
  <si>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</si>
  <si>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</si>
  <si>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</si>
  <si>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</si>
  <si>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</si>
  <si>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</si>
  <si>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</si>
  <si>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</si>
  <si>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</si>
  <si>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</si>
  <si>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</si>
  <si>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</si>
  <si>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</si>
  <si>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</si>
  <si>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</si>
  <si>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</si>
  <si>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</si>
  <si>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</si>
  <si>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</si>
  <si>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</si>
  <si>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</si>
  <si>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</si>
  <si>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</si>
  <si>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</si>
  <si>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</si>
  <si>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</si>
  <si>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</si>
  <si>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</si>
  <si>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</si>
  <si>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</si>
  <si>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</si>
  <si>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</si>
  <si>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</si>
  <si>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</si>
  <si>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</si>
  <si>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</si>
  <si>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</si>
  <si>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</si>
  <si>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</si>
  <si>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</si>
  <si>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</si>
  <si>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</si>
  <si>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</si>
  <si>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</si>
  <si>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</si>
  <si>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</si>
  <si>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</si>
  <si>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</si>
  <si>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</si>
  <si>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</si>
  <si>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</si>
  <si>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</si>
  <si>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</si>
  <si>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</si>
  <si>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</si>
  <si>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</si>
  <si>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</si>
  <si>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</si>
  <si>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</si>
  <si>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</si>
  <si>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</si>
  <si>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</si>
  <si>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</si>
  <si>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</si>
  <si>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</si>
  <si>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</si>
  <si>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</si>
  <si>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</si>
  <si>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</si>
  <si>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</si>
  <si>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</si>
  <si>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</si>
  <si>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</si>
  <si>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</si>
  <si>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</si>
  <si>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</si>
  <si>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</si>
  <si>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</si>
  <si>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</si>
  <si>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</si>
  <si>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</si>
  <si>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</si>
  <si>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</si>
  <si>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</si>
  <si>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</si>
  <si>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</si>
  <si>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</si>
  <si>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</si>
  <si>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</si>
  <si>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</si>
  <si>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</si>
  <si>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</si>
  <si>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</si>
  <si>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</si>
  <si>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</si>
  <si>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</si>
  <si>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</si>
  <si>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</si>
  <si>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</si>
  <si>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</si>
  <si>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</si>
  <si>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</si>
  <si>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</si>
  <si>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</si>
  <si>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</si>
  <si>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</si>
  <si>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</si>
  <si>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</si>
  <si>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</si>
  <si>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</si>
  <si>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</si>
  <si>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</si>
  <si>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</si>
  <si>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</si>
  <si>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</si>
  <si>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</si>
  <si>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</si>
  <si>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</si>
  <si>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</si>
  <si>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</si>
  <si>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</si>
  <si>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</si>
  <si>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</si>
  <si>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</si>
  <si>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</si>
  <si>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</si>
  <si>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</si>
  <si>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</si>
  <si>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</si>
  <si>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</si>
  <si>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</si>
  <si>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</si>
  <si>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</si>
  <si>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</si>
  <si>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</si>
  <si>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</si>
  <si>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</si>
  <si>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</si>
  <si>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</si>
  <si>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</si>
  <si>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</si>
  <si>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</si>
  <si>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</si>
  <si>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</si>
  <si>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</si>
  <si>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</si>
  <si>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</si>
  <si>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</si>
  <si>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</si>
  <si>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</si>
  <si>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</si>
  <si>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</si>
  <si>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</si>
  <si>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</si>
  <si>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</si>
  <si>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</si>
  <si>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</si>
  <si>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</si>
  <si>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</si>
  <si>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</si>
  <si>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</si>
  <si>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</si>
  <si>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</si>
  <si>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</si>
  <si>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</si>
  <si>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</si>
  <si>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</si>
  <si>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</si>
  <si>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</si>
  <si>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</si>
  <si>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</si>
  <si>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</si>
  <si>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</si>
  <si>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</si>
  <si>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</si>
  <si>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</si>
  <si>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</si>
  <si>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</si>
  <si>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</si>
  <si>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</si>
  <si>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</si>
  <si>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</si>
  <si>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</si>
  <si>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</si>
  <si>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</si>
  <si>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</si>
  <si>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</si>
  <si>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</si>
  <si>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</si>
  <si>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</si>
  <si>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</si>
  <si>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</si>
  <si>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</si>
  <si>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</si>
  <si>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</si>
  <si>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</si>
  <si>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</si>
  <si>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</si>
  <si>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</si>
  <si>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</si>
  <si>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</si>
  <si>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</si>
  <si>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</si>
  <si>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</si>
  <si>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</si>
  <si>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</si>
  <si>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</si>
  <si>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</si>
  <si>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</si>
  <si>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</si>
  <si>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</si>
  <si>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</si>
  <si>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</si>
  <si>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</si>
  <si>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</si>
  <si>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</si>
  <si>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</si>
  <si>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</si>
  <si>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</si>
  <si>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</si>
  <si>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</si>
  <si>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</si>
  <si>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</si>
  <si>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</si>
  <si>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</si>
  <si>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</si>
  <si>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</si>
  <si>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</si>
  <si>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</si>
  <si>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</si>
  <si>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</si>
  <si>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</si>
  <si>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</si>
  <si>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</si>
  <si>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</si>
  <si>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</si>
  <si>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</si>
  <si>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</si>
  <si>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</si>
  <si>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</si>
  <si>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</si>
  <si>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</si>
  <si>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</si>
  <si>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</si>
  <si>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</si>
  <si>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</si>
  <si>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</si>
  <si>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</si>
  <si>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</si>
  <si>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</si>
  <si>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</si>
  <si>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</si>
  <si>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</si>
  <si>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</si>
  <si>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</si>
  <si>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</si>
  <si>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</si>
  <si>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</si>
  <si>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</si>
  <si>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</si>
  <si>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</si>
  <si>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</si>
  <si>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</si>
  <si>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</si>
  <si>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</si>
  <si>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</si>
  <si>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</si>
  <si>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</si>
  <si>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</si>
  <si>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</si>
  <si>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</si>
  <si>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</si>
  <si>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</si>
  <si>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</si>
  <si>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</si>
  <si>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</si>
  <si>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</si>
  <si>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</si>
  <si>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</si>
  <si>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</si>
  <si>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</si>
  <si>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</si>
  <si>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</si>
  <si>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</si>
  <si>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</si>
  <si>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</si>
  <si>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</si>
  <si>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</si>
  <si>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</si>
  <si>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</si>
  <si>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</si>
  <si>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</si>
  <si>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</si>
  <si>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</si>
  <si>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</si>
  <si>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</si>
  <si>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</si>
  <si>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</si>
  <si>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</si>
  <si>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</si>
  <si>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</si>
  <si>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</si>
  <si>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</si>
  <si>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</si>
  <si>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</si>
  <si>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</si>
  <si>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</si>
  <si>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</si>
  <si>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</si>
  <si>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</si>
  <si>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</si>
  <si>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</si>
  <si>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</si>
  <si>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</si>
  <si>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</si>
  <si>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</si>
  <si>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</si>
  <si>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</si>
  <si>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</si>
  <si>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</si>
  <si>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</si>
  <si>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</si>
  <si>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</si>
  <si>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</si>
  <si>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</si>
  <si>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</si>
  <si>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</si>
  <si>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</si>
  <si>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</si>
  <si>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</si>
  <si>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</si>
  <si>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</si>
  <si>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</si>
  <si>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</si>
  <si>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</si>
  <si>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</si>
  <si>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</si>
  <si>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</si>
  <si>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</si>
  <si>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</si>
  <si>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</si>
  <si>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</si>
  <si>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</si>
  <si>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</si>
  <si>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</si>
  <si>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</si>
  <si>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</si>
  <si>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</si>
  <si>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</si>
  <si>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</si>
  <si>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</si>
  <si>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</si>
  <si>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</si>
  <si>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</si>
  <si>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</si>
  <si>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</si>
  <si>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</si>
  <si>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</si>
  <si>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</si>
  <si>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</si>
  <si>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</si>
  <si>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</si>
  <si>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</si>
  <si>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</si>
  <si>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</si>
  <si>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</si>
  <si>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</si>
  <si>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</si>
  <si>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</si>
  <si>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</si>
  <si>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</si>
  <si>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</si>
  <si>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</si>
  <si>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</si>
  <si>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</si>
  <si>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</si>
  <si>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</si>
  <si>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</si>
  <si>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</si>
  <si>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</si>
  <si>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</si>
  <si>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</si>
  <si>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</si>
  <si>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</si>
  <si>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</si>
  <si>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</si>
  <si>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</si>
  <si>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</si>
  <si>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</si>
  <si>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</si>
  <si>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</si>
  <si>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</si>
  <si>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</si>
  <si>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</si>
  <si>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</si>
  <si>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</si>
  <si>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</si>
  <si>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</si>
  <si>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</si>
  <si>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</si>
  <si>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</si>
  <si>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</si>
  <si>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</si>
  <si>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</si>
  <si>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</si>
  <si>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</si>
  <si>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</si>
  <si>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</si>
  <si>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</si>
  <si>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</si>
  <si>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</si>
  <si>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</si>
  <si>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</si>
  <si>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</si>
  <si>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</si>
  <si>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</si>
  <si>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</si>
  <si>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</si>
  <si>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</si>
  <si>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</si>
  <si>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</si>
  <si>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</si>
  <si>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</si>
  <si>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</si>
  <si>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</si>
  <si>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</si>
  <si>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</si>
  <si>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</si>
  <si>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</si>
  <si>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</si>
  <si>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</si>
  <si>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</si>
  <si>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</si>
  <si>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</si>
  <si>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</si>
  <si>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</si>
  <si>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</si>
  <si>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</si>
  <si>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</si>
  <si>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</si>
  <si>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</si>
  <si>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</si>
  <si>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</si>
  <si>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</si>
  <si>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</si>
  <si>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</si>
  <si>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</si>
  <si>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</si>
  <si>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</si>
  <si>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</si>
  <si>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</si>
  <si>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</si>
  <si>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</si>
  <si>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</si>
  <si>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</si>
  <si>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</si>
  <si>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</si>
  <si>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</si>
  <si>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</si>
  <si>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</si>
  <si>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</si>
  <si>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</si>
  <si>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</si>
  <si>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</si>
  <si>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</si>
  <si>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</si>
  <si>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</si>
  <si>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</si>
  <si>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</si>
  <si>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</si>
  <si>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</si>
  <si>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</si>
  <si>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</si>
  <si>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</si>
  <si>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</si>
  <si>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</si>
  <si>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</si>
  <si>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</si>
  <si>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</si>
  <si>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</si>
  <si>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</si>
  <si>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</si>
  <si>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</si>
  <si>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</si>
  <si>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</si>
  <si>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</si>
  <si>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</si>
  <si>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</si>
  <si>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</si>
  <si>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</si>
  <si>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</si>
  <si>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</si>
  <si>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</si>
  <si>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</si>
  <si>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</si>
  <si>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</si>
  <si>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</si>
  <si>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</si>
  <si>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</si>
  <si>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</si>
  <si>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</si>
  <si>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</si>
  <si>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</si>
  <si>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</si>
  <si>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</si>
  <si>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</si>
  <si>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</si>
  <si>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</si>
  <si>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</si>
  <si>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</si>
  <si>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</si>
  <si>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</si>
  <si>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</si>
  <si>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</si>
  <si>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</si>
  <si>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</si>
  <si>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</si>
  <si>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</si>
  <si>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</si>
  <si>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</si>
  <si>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</si>
  <si>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</si>
  <si>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</si>
  <si>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</si>
  <si>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</si>
  <si>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</si>
  <si>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</si>
  <si>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</si>
  <si>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</si>
  <si>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</si>
  <si>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</si>
  <si>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</si>
  <si>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</si>
  <si>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</si>
  <si>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</si>
  <si>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</si>
  <si>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</si>
  <si>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</si>
  <si>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</si>
  <si>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</si>
  <si>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</si>
  <si>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</si>
  <si>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</si>
  <si>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</si>
  <si>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</si>
  <si>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</si>
  <si>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</si>
  <si>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</si>
  <si>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</si>
  <si>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</si>
  <si>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</si>
  <si>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</si>
  <si>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</si>
  <si>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</si>
  <si>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</si>
  <si>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</si>
  <si>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</si>
  <si>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</si>
  <si>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</si>
  <si>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</si>
  <si>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</si>
  <si>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</si>
  <si>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</si>
  <si>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</si>
  <si>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</si>
  <si>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</si>
  <si>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</si>
  <si>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</si>
  <si>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</si>
  <si>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</si>
  <si>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</si>
  <si>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</si>
  <si>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</si>
  <si>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</si>
  <si>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</si>
  <si>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</si>
  <si>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</si>
  <si>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</si>
  <si>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</si>
  <si>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</si>
  <si>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</si>
  <si>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</si>
  <si>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</si>
  <si>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</si>
  <si>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</si>
  <si>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</si>
  <si>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</si>
  <si>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</si>
  <si>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</si>
  <si>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</si>
  <si>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</si>
  <si>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</si>
  <si>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</si>
  <si>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</si>
  <si>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</si>
  <si>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</si>
  <si>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</si>
  <si>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</si>
  <si>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</si>
  <si>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</si>
  <si>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</si>
  <si>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</si>
  <si>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</si>
  <si>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</si>
  <si>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</si>
  <si>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</si>
  <si>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</si>
  <si>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</si>
  <si>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</si>
  <si>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</si>
  <si>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</si>
  <si>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</si>
  <si>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</si>
  <si>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</si>
  <si>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</si>
  <si>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</si>
  <si>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</si>
  <si>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</si>
  <si>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</si>
  <si>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</si>
  <si>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</si>
  <si>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</si>
  <si>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</si>
  <si>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</si>
  <si>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</si>
  <si>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</si>
  <si>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</si>
  <si>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</si>
  <si>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</si>
  <si>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</si>
  <si>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</si>
  <si>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</si>
  <si>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</si>
  <si>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</si>
  <si>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</si>
  <si>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</si>
  <si>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</si>
  <si>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</si>
  <si>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</si>
  <si>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</si>
  <si>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</si>
  <si>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</si>
  <si>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</si>
  <si>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</si>
  <si>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</si>
  <si>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</si>
  <si>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</si>
  <si>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</si>
  <si>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</si>
  <si>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</si>
  <si>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</si>
  <si>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</si>
  <si>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</si>
  <si>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</si>
  <si>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</si>
  <si>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</si>
  <si>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</si>
  <si>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</si>
  <si>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</si>
  <si>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</si>
  <si>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</si>
  <si>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</si>
  <si>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</si>
  <si>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</si>
  <si>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</si>
  <si>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</si>
  <si>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</si>
  <si>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</si>
  <si>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</si>
  <si>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</si>
  <si>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</si>
  <si>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</si>
  <si>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</si>
  <si>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</si>
  <si>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</si>
  <si>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</si>
  <si>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</si>
  <si>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</si>
  <si>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</si>
  <si>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</si>
  <si>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</si>
  <si>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</si>
  <si>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</si>
  <si>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</si>
  <si>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</si>
  <si>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</si>
  <si>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</si>
  <si>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</si>
  <si>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</si>
  <si>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</si>
  <si>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</si>
  <si>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</si>
  <si>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</si>
  <si>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</si>
  <si>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</si>
  <si>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</si>
  <si>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</si>
  <si>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</si>
  <si>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</si>
  <si>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</si>
  <si>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</si>
  <si>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</si>
  <si>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</si>
  <si>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</si>
  <si>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</si>
  <si>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</si>
  <si>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</si>
  <si>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</si>
  <si>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</si>
  <si>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</si>
  <si>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</si>
  <si>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</si>
  <si>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</si>
  <si>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</si>
  <si>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</si>
  <si>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</si>
  <si>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</si>
  <si>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</si>
  <si>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</si>
  <si>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</si>
  <si>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</si>
  <si>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</si>
  <si>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</si>
  <si>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</si>
  <si>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</si>
  <si>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</si>
  <si>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</si>
  <si>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</si>
  <si>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</si>
  <si>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</si>
  <si>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</si>
  <si>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</si>
  <si>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</si>
  <si>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</si>
  <si>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</si>
  <si>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</si>
  <si>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</si>
  <si>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</si>
  <si>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</si>
  <si>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</si>
  <si>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</si>
  <si>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</si>
  <si>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</si>
  <si>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</si>
  <si>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</si>
  <si>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</si>
  <si>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</si>
  <si>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</si>
  <si>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</si>
  <si>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</si>
  <si>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</si>
  <si>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</si>
  <si>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</si>
  <si>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</si>
  <si>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</si>
  <si>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</si>
  <si>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</si>
  <si>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</si>
  <si>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</si>
  <si>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</si>
  <si>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</si>
  <si>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</si>
  <si>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</si>
  <si>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</si>
  <si>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</si>
  <si>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</si>
  <si>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</si>
  <si>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</si>
  <si>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</si>
  <si>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</si>
  <si>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</si>
  <si>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</si>
  <si>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</si>
  <si>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</si>
  <si>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</si>
  <si>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</si>
  <si>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</si>
  <si>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</si>
  <si>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</si>
  <si>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</si>
  <si>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</si>
  <si>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</si>
  <si>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</si>
  <si>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</si>
  <si>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</si>
  <si>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</si>
  <si>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</si>
  <si>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</si>
  <si>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</si>
  <si>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</si>
  <si>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</si>
  <si>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</si>
  <si>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</si>
  <si>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</si>
  <si>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</si>
  <si>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</si>
  <si>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</si>
  <si>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</si>
  <si>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</si>
  <si>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</si>
  <si>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</si>
  <si>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</si>
  <si>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</si>
  <si>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</si>
  <si>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</si>
  <si>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</si>
  <si>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</si>
  <si>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</si>
  <si>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</si>
  <si>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</si>
  <si>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</si>
  <si>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</si>
  <si>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</si>
  <si>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</si>
  <si>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</si>
  <si>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</si>
  <si>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</si>
  <si>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</si>
  <si>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</si>
  <si>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</si>
  <si>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</si>
  <si>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</si>
  <si>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</si>
  <si>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</si>
  <si>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</si>
  <si>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</si>
  <si>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</si>
  <si>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</si>
  <si>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</si>
  <si>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</si>
  <si>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</si>
  <si>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</si>
  <si>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</si>
  <si>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</si>
  <si>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</si>
  <si>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</si>
  <si>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</si>
  <si>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</si>
  <si>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</si>
  <si>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</si>
  <si>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</si>
  <si>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</si>
  <si>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</si>
  <si>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</si>
  <si>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</si>
  <si>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</si>
  <si>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</si>
  <si>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</si>
  <si>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</si>
  <si>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</si>
  <si>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</si>
  <si>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</si>
  <si>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</si>
  <si>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</si>
  <si>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</si>
  <si>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</si>
  <si>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</si>
  <si>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</si>
  <si>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</si>
  <si>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</si>
  <si>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</si>
  <si>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</si>
  <si>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</si>
  <si>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</si>
  <si>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</si>
  <si>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</si>
  <si>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</si>
  <si>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</si>
  <si>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</si>
  <si>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</si>
  <si>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</si>
  <si>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</si>
  <si>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</si>
  <si>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</si>
  <si>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</si>
  <si>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</si>
  <si>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</si>
  <si>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</si>
  <si>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</si>
  <si>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</si>
  <si>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</si>
  <si>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</si>
  <si>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</si>
  <si>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</si>
  <si>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</si>
  <si>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</si>
  <si>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</si>
  <si>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</si>
  <si>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</si>
  <si>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</si>
  <si>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</si>
  <si>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</si>
  <si>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</si>
  <si>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</si>
  <si>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</si>
  <si>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</si>
  <si>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</si>
  <si>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</si>
  <si>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</si>
  <si>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</si>
  <si>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</si>
  <si>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</si>
  <si>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</si>
  <si>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</si>
  <si>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</si>
  <si>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</si>
  <si>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</si>
  <si>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</si>
  <si>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</si>
  <si>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</si>
  <si>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</si>
  <si>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</si>
  <si>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</si>
  <si>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</si>
  <si>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</si>
  <si>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</si>
  <si>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</si>
  <si>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</si>
  <si>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</si>
  <si>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</si>
  <si>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</si>
  <si>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</si>
  <si>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</si>
  <si>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</si>
  <si>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</si>
  <si>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</si>
  <si>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</si>
  <si>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</si>
  <si>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</si>
  <si>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</si>
  <si>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</si>
  <si>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</si>
  <si>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</si>
  <si>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</si>
  <si>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</si>
  <si>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</si>
  <si>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</si>
  <si>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</si>
  <si>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</si>
  <si>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</si>
  <si>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</si>
  <si>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</si>
  <si>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</si>
  <si>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</si>
  <si>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</si>
  <si>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</si>
  <si>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</si>
  <si>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</si>
  <si>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</si>
  <si>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</si>
  <si>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</si>
  <si>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</si>
  <si>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</si>
  <si>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</si>
  <si>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</si>
  <si>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</si>
  <si>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</si>
  <si>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</si>
  <si>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</si>
  <si>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</si>
  <si>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</si>
  <si>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</si>
  <si>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</si>
  <si>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</si>
  <si>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</si>
  <si>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</si>
  <si>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</si>
  <si>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</si>
  <si>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</si>
  <si>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</si>
  <si>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</si>
  <si>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</si>
  <si>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</si>
  <si>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</si>
  <si>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</si>
  <si>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</si>
  <si>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</si>
  <si>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</si>
  <si>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</si>
  <si>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</si>
  <si>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</si>
  <si>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</si>
  <si>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</si>
  <si>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</si>
  <si>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</si>
  <si>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</si>
  <si>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</si>
  <si>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</si>
  <si>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</si>
  <si>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</si>
  <si>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</si>
  <si>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</si>
  <si>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</si>
  <si>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</si>
  <si>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</si>
  <si>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</si>
  <si>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</si>
  <si>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</si>
  <si>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</si>
  <si>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</si>
  <si>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</si>
  <si>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</si>
  <si>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</si>
  <si>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</si>
  <si>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</si>
  <si>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</si>
  <si>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</si>
  <si>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</si>
  <si>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</si>
  <si>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</si>
  <si>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</si>
  <si>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</si>
  <si>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</si>
  <si>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</si>
  <si>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</si>
  <si>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</si>
  <si>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</si>
  <si>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</si>
  <si>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</si>
  <si>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</si>
  <si>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</si>
  <si>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</si>
  <si>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</si>
  <si>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</si>
  <si>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</si>
  <si>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</si>
  <si>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</si>
  <si>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</si>
  <si>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</si>
  <si>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</si>
  <si>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</si>
  <si>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</si>
  <si>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</si>
  <si>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</si>
  <si>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</si>
  <si>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</si>
  <si>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</si>
  <si>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</si>
  <si>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</si>
  <si>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</si>
  <si>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</si>
  <si>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</si>
  <si>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</si>
  <si>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</si>
  <si>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</si>
  <si>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</si>
  <si>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</si>
  <si>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</si>
  <si>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</si>
  <si>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</si>
  <si>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</si>
  <si>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</si>
  <si>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</si>
  <si>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</si>
  <si>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</si>
  <si>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</si>
  <si>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</si>
  <si>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</si>
  <si>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</si>
  <si>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</si>
  <si>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</si>
  <si>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</si>
  <si>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</si>
  <si>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</si>
  <si>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</si>
  <si>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</si>
  <si>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</si>
  <si>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</si>
  <si>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</si>
  <si>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</si>
  <si>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</si>
  <si>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</si>
  <si>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</si>
  <si>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</si>
  <si>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</si>
  <si>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</si>
  <si>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</si>
  <si>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</si>
  <si>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</si>
  <si>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</si>
  <si>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</si>
  <si>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</si>
  <si>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</si>
  <si>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</si>
  <si>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</si>
  <si>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</si>
  <si>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</si>
  <si>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</si>
  <si>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</si>
  <si>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</si>
  <si>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</si>
  <si>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</si>
  <si>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</si>
  <si>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</si>
  <si>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</si>
  <si>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</si>
  <si>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</si>
  <si>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</si>
  <si>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</si>
  <si>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</si>
  <si>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</si>
  <si>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</si>
  <si>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</si>
  <si>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</si>
  <si>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</si>
  <si>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</si>
  <si>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</si>
  <si>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</si>
  <si>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</si>
  <si>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</si>
  <si>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</si>
  <si>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</si>
  <si>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</si>
  <si>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</si>
  <si>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</si>
  <si>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</si>
  <si>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</si>
  <si>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</si>
  <si>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</si>
  <si>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</si>
  <si>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</si>
  <si>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</si>
  <si>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</si>
  <si>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</si>
  <si>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</si>
  <si>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</si>
  <si>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</si>
  <si>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</si>
  <si>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</si>
  <si>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</si>
  <si>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</si>
  <si>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</si>
  <si>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</si>
  <si>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</si>
  <si>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</si>
  <si>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</si>
  <si>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</si>
  <si>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</si>
  <si>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</si>
  <si>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</si>
  <si>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</si>
  <si>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</si>
  <si>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</si>
  <si>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</si>
  <si>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</si>
  <si>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</si>
  <si>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</si>
  <si>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</si>
  <si>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</si>
  <si>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</si>
  <si>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</si>
  <si>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</si>
  <si>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</si>
  <si>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</si>
  <si>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</si>
  <si>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</si>
  <si>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</si>
  <si>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</si>
  <si>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</si>
  <si>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</si>
  <si>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</si>
  <si>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</si>
  <si>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</si>
  <si>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</si>
  <si>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</si>
  <si>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</si>
  <si>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</si>
  <si>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</si>
  <si>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</si>
  <si>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</si>
  <si>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</si>
  <si>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</si>
  <si>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</si>
  <si>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</si>
  <si>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</si>
  <si>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</si>
  <si>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</si>
  <si>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</si>
  <si>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</si>
  <si>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</si>
  <si>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</si>
  <si>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</si>
  <si>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</si>
  <si>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</si>
  <si>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</si>
  <si>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</si>
  <si>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</si>
  <si>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</si>
  <si>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</si>
  <si>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</si>
  <si>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</si>
  <si>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</si>
  <si>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</si>
  <si>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</si>
  <si>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</si>
  <si>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</si>
  <si>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</si>
  <si>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</si>
  <si>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</si>
  <si>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</si>
  <si>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</si>
  <si>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</si>
  <si>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</si>
  <si>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</si>
  <si>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</si>
  <si>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</si>
  <si>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</si>
  <si>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</si>
  <si>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</si>
  <si>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</si>
  <si>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</si>
  <si>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</si>
  <si>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</si>
  <si>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</si>
  <si>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</si>
  <si>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</si>
  <si>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</si>
  <si>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</si>
  <si>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</si>
  <si>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</si>
  <si>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</si>
  <si>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</si>
  <si>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</si>
  <si>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</si>
  <si>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</si>
  <si>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</si>
  <si>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</si>
  <si>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</si>
  <si>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</si>
  <si>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</si>
  <si>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</si>
  <si>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</si>
  <si>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</si>
  <si>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</si>
  <si>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</si>
  <si>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</si>
  <si>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</si>
  <si>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</si>
  <si>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</si>
  <si>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</si>
  <si>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</si>
  <si>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</si>
  <si>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</si>
  <si>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</si>
  <si>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</si>
  <si>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</si>
  <si>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</si>
  <si>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</si>
  <si>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</si>
  <si>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</si>
  <si>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</si>
  <si>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</si>
  <si>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</si>
  <si>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</si>
  <si>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</si>
  <si>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</si>
  <si>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</si>
  <si>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</si>
  <si>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</si>
  <si>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</si>
  <si>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</si>
  <si>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</si>
  <si>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</si>
  <si>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</si>
  <si>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</si>
  <si>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</si>
  <si>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</si>
  <si>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</si>
  <si>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</si>
  <si>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</si>
  <si>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</si>
  <si>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</si>
  <si>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</si>
  <si>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</si>
  <si>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</si>
  <si>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</si>
  <si>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</si>
  <si>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</si>
  <si>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</si>
  <si>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</si>
  <si>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</si>
  <si>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</si>
  <si>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</si>
  <si>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</si>
  <si>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</si>
  <si>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</si>
  <si>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</si>
  <si>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</si>
  <si>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</si>
  <si>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</si>
  <si>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</si>
  <si>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</si>
  <si>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</si>
  <si>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</si>
  <si>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</si>
  <si>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</si>
  <si>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</si>
  <si>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</si>
  <si>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</si>
  <si>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</si>
  <si>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</si>
  <si>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</si>
  <si>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</si>
  <si>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</si>
  <si>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</si>
  <si>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</si>
  <si>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</si>
  <si>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</si>
  <si>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</si>
  <si>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</si>
  <si>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</si>
  <si>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</si>
  <si>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</si>
  <si>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</si>
  <si>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</si>
  <si>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</si>
  <si>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</si>
  <si>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</si>
  <si>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</si>
  <si>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</si>
  <si>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</si>
  <si>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</si>
  <si>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</si>
  <si>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</si>
  <si>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</si>
  <si>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</si>
  <si>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</si>
  <si>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</si>
  <si>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</si>
  <si>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</si>
  <si>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</si>
  <si>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</si>
  <si>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</si>
  <si>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</si>
  <si>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</si>
  <si>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</si>
  <si>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</si>
  <si>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</si>
  <si>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</si>
  <si>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</si>
  <si>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</si>
  <si>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</si>
  <si>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</si>
  <si>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</si>
  <si>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</si>
  <si>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</si>
  <si>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</si>
  <si>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</si>
  <si>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</si>
  <si>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</si>
  <si>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</si>
  <si>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</si>
  <si>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</si>
  <si>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</si>
  <si>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</si>
  <si>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</si>
  <si>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</si>
  <si>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</si>
  <si>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</si>
  <si>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</si>
  <si>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</si>
  <si>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</si>
  <si>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</si>
  <si>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</si>
  <si>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</si>
  <si>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</si>
  <si>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</si>
  <si>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</si>
  <si>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</si>
  <si>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</si>
  <si>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</si>
  <si>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</si>
  <si>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</si>
  <si>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</si>
  <si>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</si>
  <si>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</si>
  <si>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</si>
  <si>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</si>
  <si>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</si>
  <si>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</si>
  <si>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</si>
  <si>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</si>
  <si>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</si>
  <si>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</si>
  <si>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</si>
  <si>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</si>
  <si>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</si>
  <si>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</si>
  <si>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</si>
  <si>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</si>
  <si>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</si>
  <si>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</si>
  <si>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</si>
  <si>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</si>
  <si>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</si>
  <si>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</si>
  <si>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</si>
  <si>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</si>
  <si>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</si>
  <si>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</si>
  <si>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</si>
  <si>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</si>
  <si>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</si>
  <si>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</si>
  <si>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</si>
  <si>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</si>
  <si>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</si>
  <si>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</si>
  <si>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</si>
  <si>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</si>
  <si>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</si>
  <si>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</si>
  <si>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</si>
  <si>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</si>
  <si>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</si>
  <si>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</si>
  <si>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</si>
  <si>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</si>
  <si>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</si>
  <si>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</si>
  <si>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</si>
  <si>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</si>
  <si>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</si>
  <si>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</si>
  <si>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</si>
  <si>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</si>
  <si>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</si>
  <si>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</si>
  <si>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</si>
  <si>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</si>
  <si>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</si>
  <si>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</si>
  <si>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</si>
  <si>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</si>
  <si>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</si>
  <si>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</si>
  <si>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</si>
  <si>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</si>
  <si>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</si>
  <si>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</si>
  <si>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</si>
  <si>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</si>
  <si>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</si>
  <si>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</si>
  <si>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</si>
  <si>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</si>
  <si>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</si>
  <si>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</si>
  <si>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</si>
  <si>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</si>
  <si>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</si>
  <si>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</si>
  <si>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</si>
  <si>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</si>
  <si>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</si>
  <si>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</si>
  <si>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</si>
  <si>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</si>
  <si>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</si>
  <si>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</si>
  <si>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</si>
  <si>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</si>
  <si>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</si>
  <si>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</si>
  <si>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</si>
  <si>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</si>
  <si>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</si>
  <si>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</si>
  <si>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</si>
  <si>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</si>
  <si>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</si>
  <si>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</si>
  <si>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</si>
  <si>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</si>
  <si>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</si>
  <si>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</si>
  <si>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</si>
  <si>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</si>
  <si>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</si>
  <si>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</si>
  <si>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</si>
  <si>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</si>
  <si>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</si>
  <si>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</si>
  <si>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</si>
  <si>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</si>
  <si>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</si>
  <si>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</si>
  <si>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</si>
  <si>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</si>
  <si>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</si>
  <si>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</si>
  <si>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</si>
  <si>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</si>
  <si>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</si>
  <si>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</si>
  <si>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</si>
  <si>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</si>
  <si>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</si>
  <si>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</si>
  <si>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</si>
  <si>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</si>
  <si>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</si>
  <si>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</si>
  <si>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</si>
  <si>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</si>
  <si>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</si>
  <si>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</si>
  <si>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</si>
  <si>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</si>
  <si>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</si>
  <si>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</si>
  <si>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</si>
  <si>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</si>
  <si>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</si>
  <si>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</si>
  <si>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</si>
  <si>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</si>
  <si>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</si>
  <si>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</si>
  <si>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</si>
  <si>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</si>
  <si>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</si>
  <si>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</si>
  <si>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</si>
  <si>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</si>
  <si>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</si>
  <si>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</si>
  <si>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</si>
  <si>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</si>
  <si>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</si>
  <si>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</si>
  <si>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</si>
  <si>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</si>
  <si>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</si>
  <si>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</si>
  <si>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</si>
  <si>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</si>
  <si>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</si>
  <si>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</si>
  <si>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</si>
  <si>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</si>
  <si>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</si>
  <si>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</si>
  <si>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</si>
  <si>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</si>
  <si>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</si>
  <si>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</si>
  <si>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</si>
  <si>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</si>
  <si>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</si>
  <si>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</si>
  <si>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</si>
  <si>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</si>
  <si>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</si>
  <si>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</si>
  <si>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</si>
  <si>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</si>
  <si>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</si>
  <si>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</si>
  <si>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</si>
  <si>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</si>
  <si>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</si>
  <si>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</si>
  <si>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</si>
  <si>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</si>
  <si>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</si>
  <si>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</si>
  <si>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</si>
  <si>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</si>
  <si>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</si>
  <si>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</si>
  <si>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</si>
  <si>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</si>
  <si>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</si>
  <si>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</si>
  <si>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</si>
  <si>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</si>
  <si>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</si>
  <si>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</si>
  <si>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</si>
  <si>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</si>
  <si>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</si>
  <si>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</si>
  <si>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</si>
  <si>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</si>
  <si>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</si>
  <si>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</si>
  <si>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</si>
  <si>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</si>
  <si>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</si>
  <si>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</si>
  <si>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</si>
  <si>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</si>
  <si>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</si>
  <si>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</si>
  <si>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</si>
  <si>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</si>
  <si>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</si>
  <si>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</si>
  <si>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</si>
  <si>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</si>
  <si>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</si>
  <si>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</si>
  <si>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</si>
  <si>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</si>
  <si>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</si>
  <si>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</si>
  <si>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</si>
  <si>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</si>
  <si>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</si>
  <si>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</si>
  <si>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</si>
  <si>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</si>
  <si>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</si>
  <si>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</si>
  <si>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</si>
  <si>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</si>
  <si>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</si>
  <si>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</si>
  <si>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</si>
  <si>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</si>
  <si>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</si>
  <si>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</si>
  <si>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</si>
  <si>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</si>
  <si>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</si>
  <si>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</si>
  <si>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</si>
  <si>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</si>
  <si>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</si>
  <si>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</si>
  <si>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</si>
  <si>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</si>
  <si>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</si>
  <si>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</si>
  <si>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</si>
  <si>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</si>
  <si>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</si>
  <si>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</si>
  <si>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</si>
  <si>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</si>
  <si>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</si>
  <si>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</si>
  <si>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</si>
  <si>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</si>
  <si>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</si>
  <si>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</si>
  <si>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</si>
  <si>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</si>
  <si>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</si>
  <si>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</si>
  <si>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</si>
  <si>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</si>
  <si>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</si>
  <si>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</si>
  <si>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</si>
  <si>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</si>
  <si>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</si>
  <si>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</si>
  <si>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</si>
  <si>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</si>
  <si>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</si>
  <si>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</si>
  <si>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</si>
  <si>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</si>
  <si>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</si>
  <si>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</si>
  <si>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</si>
  <si>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</si>
  <si>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</si>
  <si>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</si>
  <si>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</si>
  <si>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</si>
  <si>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</si>
  <si>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</si>
  <si>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</si>
  <si>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</si>
  <si>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</si>
  <si>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</si>
  <si>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</si>
  <si>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</si>
  <si>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</si>
  <si>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</si>
  <si>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</si>
  <si>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</si>
  <si>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</si>
  <si>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</si>
  <si>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</si>
  <si>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</si>
  <si>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</si>
  <si>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</si>
  <si>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</si>
  <si>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</si>
  <si>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</si>
  <si>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</si>
  <si>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</si>
  <si>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</si>
  <si>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</si>
  <si>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</si>
  <si>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</si>
  <si>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</si>
  <si>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</si>
  <si>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</si>
  <si>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</si>
  <si>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</si>
  <si>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</si>
  <si>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</si>
  <si>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</si>
  <si>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</si>
  <si>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</si>
  <si>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</si>
  <si>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</si>
  <si>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</si>
  <si>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</si>
  <si>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</si>
  <si>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</si>
  <si>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</si>
  <si>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</si>
  <si>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</si>
  <si>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</si>
  <si>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</si>
  <si>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</si>
  <si>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</si>
  <si>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</si>
  <si>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</si>
  <si>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</si>
  <si>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</si>
  <si>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</si>
  <si>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</si>
  <si>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</si>
  <si>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</si>
  <si>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</si>
  <si>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</si>
  <si>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</si>
  <si>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</si>
  <si>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</si>
  <si>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</si>
  <si>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</si>
  <si>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</si>
  <si>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</si>
  <si>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</si>
  <si>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</si>
  <si>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</si>
  <si>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</si>
  <si>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</si>
  <si>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</si>
  <si>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</si>
  <si>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</si>
  <si>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</si>
  <si>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</si>
  <si>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</si>
  <si>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</si>
  <si>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</si>
  <si>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</si>
  <si>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</si>
  <si>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</si>
  <si>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</si>
  <si>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</si>
  <si>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</si>
  <si>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</si>
  <si>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</si>
  <si>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</si>
  <si>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</si>
  <si>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</si>
  <si>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</si>
  <si>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</si>
  <si>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</si>
  <si>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</si>
  <si>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</si>
  <si>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</si>
  <si>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</si>
  <si>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</si>
  <si>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</si>
  <si>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</si>
  <si>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</si>
  <si>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</si>
  <si>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</si>
  <si>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</si>
  <si>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</si>
  <si>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</si>
  <si>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</si>
  <si>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</si>
  <si>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</si>
  <si>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</si>
  <si>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</si>
  <si>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</si>
  <si>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</si>
  <si>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</si>
  <si>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</si>
  <si>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</si>
  <si>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</si>
  <si>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</si>
  <si>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</si>
  <si>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</si>
  <si>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</si>
  <si>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</si>
  <si>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</si>
  <si>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</si>
  <si>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</si>
  <si>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</si>
  <si>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</si>
  <si>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</si>
  <si>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</si>
  <si>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</si>
  <si>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</si>
  <si>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</si>
  <si>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</si>
  <si>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</si>
  <si>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</si>
  <si>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</si>
  <si>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</si>
  <si>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</si>
  <si>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</si>
  <si>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</si>
  <si>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</si>
  <si>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</si>
  <si>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</si>
  <si>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</si>
  <si>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</si>
  <si>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</si>
  <si>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</si>
  <si>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</si>
  <si>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</si>
  <si>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</si>
  <si>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</si>
  <si>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</si>
  <si>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</si>
  <si>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</si>
  <si>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</si>
  <si>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</si>
  <si>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</si>
  <si>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</si>
  <si>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</si>
  <si>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</si>
  <si>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</si>
  <si>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</si>
  <si>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</si>
  <si>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</si>
  <si>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</si>
  <si>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</si>
  <si>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</si>
  <si>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</si>
  <si>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</si>
  <si>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</si>
  <si>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</si>
  <si>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</si>
  <si>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</si>
  <si>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</si>
  <si>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</si>
  <si>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</si>
  <si>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</si>
  <si>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</si>
  <si>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</si>
  <si>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</si>
  <si>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</si>
  <si>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</si>
  <si>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</si>
  <si>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</si>
  <si>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</si>
  <si>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</si>
  <si>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</si>
  <si>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</si>
  <si>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</si>
  <si>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</si>
  <si>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</si>
  <si>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</si>
  <si>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</si>
  <si>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</si>
  <si>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</si>
  <si>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</si>
  <si>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</si>
  <si>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</si>
  <si>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</si>
  <si>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</si>
  <si>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</si>
  <si>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</si>
  <si>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</si>
  <si>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</si>
  <si>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</si>
  <si>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</si>
  <si>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</si>
  <si>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</si>
  <si>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</si>
  <si>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</si>
  <si>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</si>
  <si>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</si>
  <si>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</si>
  <si>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</si>
  <si>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</si>
  <si>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</si>
  <si>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</si>
  <si>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</si>
  <si>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</si>
  <si>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</si>
  <si>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</si>
  <si>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</si>
  <si>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</si>
  <si>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</si>
  <si>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</si>
  <si>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</si>
  <si>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</si>
  <si>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</si>
  <si>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</si>
  <si>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</si>
  <si>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</si>
  <si>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</si>
  <si>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</si>
  <si>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</si>
  <si>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</si>
  <si>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</si>
  <si>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</si>
  <si>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</si>
  <si>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</si>
  <si>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</si>
  <si>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</si>
  <si>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</si>
  <si>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</si>
  <si>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</si>
  <si>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</si>
  <si>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</si>
  <si>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</si>
  <si>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</si>
  <si>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</si>
  <si>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</si>
  <si>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</si>
  <si>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</si>
  <si>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</si>
  <si>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</si>
  <si>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</si>
  <si>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</si>
  <si>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</si>
  <si>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</si>
  <si>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</si>
  <si>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</si>
  <si>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</si>
  <si>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</si>
  <si>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</si>
  <si>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</si>
  <si>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</si>
  <si>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</si>
  <si>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</si>
  <si>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</si>
  <si>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</si>
  <si>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</si>
  <si>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</si>
  <si>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</si>
  <si>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</si>
  <si>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</si>
  <si>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</si>
  <si>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</si>
  <si>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</si>
  <si>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</si>
  <si>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</si>
  <si>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</si>
  <si>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</si>
  <si>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</si>
  <si>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</si>
  <si>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</si>
  <si>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</si>
  <si>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</si>
  <si>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</si>
  <si>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</si>
  <si>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</si>
  <si>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</si>
  <si>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</si>
  <si>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</si>
  <si>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</si>
  <si>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</si>
  <si>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</si>
  <si>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</si>
  <si>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</si>
  <si>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</si>
  <si>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</si>
  <si>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</si>
  <si>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</si>
  <si>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</si>
  <si>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</si>
  <si>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</si>
  <si>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</si>
  <si>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</si>
  <si>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</si>
  <si>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</si>
  <si>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</si>
  <si>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</si>
  <si>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</si>
  <si>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</si>
  <si>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</si>
  <si>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</si>
  <si>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</si>
  <si>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</si>
  <si>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</si>
  <si>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</si>
  <si>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</si>
  <si>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</si>
  <si>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</si>
  <si>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</si>
  <si>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</si>
  <si>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</si>
  <si>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</si>
  <si>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</si>
  <si>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</si>
  <si>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</si>
  <si>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</si>
  <si>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</si>
  <si>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</si>
  <si>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</si>
  <si>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</si>
  <si>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</si>
  <si>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</si>
  <si>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</si>
  <si>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</si>
  <si>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</si>
  <si>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</si>
  <si>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</si>
  <si>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</si>
  <si>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</si>
  <si>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</si>
  <si>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</si>
  <si>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</si>
  <si>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</si>
  <si>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</si>
  <si>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</si>
  <si>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</si>
  <si>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</si>
  <si>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</si>
  <si>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</si>
  <si>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</si>
  <si>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</si>
  <si>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</si>
  <si>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</si>
  <si>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</si>
  <si>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</si>
  <si>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</si>
  <si>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</si>
  <si>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</si>
  <si>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</si>
  <si>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</si>
  <si>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</si>
  <si>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</si>
  <si>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</si>
  <si>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</si>
  <si>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</si>
  <si>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</si>
  <si>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</si>
  <si>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</si>
  <si>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</si>
  <si>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</si>
  <si>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</si>
  <si>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</si>
  <si>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</si>
  <si>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</si>
  <si>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</si>
  <si>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</si>
  <si>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</si>
  <si>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</si>
  <si>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</si>
  <si>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</si>
  <si>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</si>
  <si>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</si>
  <si>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</si>
  <si>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</si>
  <si>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</si>
  <si>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</si>
  <si>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</si>
  <si>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</si>
  <si>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</si>
  <si>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</si>
  <si>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</si>
  <si>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</si>
  <si>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</si>
  <si>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</si>
  <si>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</si>
  <si>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</si>
  <si>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</si>
  <si>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</si>
  <si>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</si>
  <si>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</si>
  <si>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</si>
  <si>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</si>
  <si>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</si>
  <si>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</si>
  <si>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</si>
  <si>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</si>
  <si>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</si>
  <si>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</si>
  <si>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</si>
  <si>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</si>
  <si>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</si>
  <si>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</si>
  <si>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</si>
  <si>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</si>
  <si>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</si>
  <si>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</si>
  <si>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</si>
  <si>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</si>
  <si>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</si>
  <si>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</si>
  <si>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</si>
  <si>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</si>
  <si>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</si>
  <si>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</si>
  <si>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</si>
  <si>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</si>
  <si>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</si>
  <si>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</si>
  <si>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</si>
  <si>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</si>
  <si>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</si>
  <si>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</si>
  <si>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</si>
  <si>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</si>
  <si>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</si>
  <si>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</si>
  <si>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</si>
  <si>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</si>
  <si>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</si>
  <si>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</si>
  <si>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</si>
  <si>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</si>
  <si>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</si>
  <si>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</si>
  <si>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</si>
  <si>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</si>
  <si>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</si>
  <si>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</si>
  <si>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</si>
  <si>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</si>
  <si>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</si>
  <si>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</si>
  <si>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</si>
  <si>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</si>
  <si>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</si>
  <si>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</si>
  <si>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</si>
  <si>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</si>
  <si>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</si>
  <si>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</si>
  <si>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</si>
  <si>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</si>
  <si>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</si>
  <si>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</si>
  <si>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</si>
  <si>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</si>
  <si>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</si>
  <si>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</si>
  <si>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</si>
  <si>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</si>
  <si>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</si>
  <si>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</si>
  <si>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</si>
  <si>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</si>
  <si>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</si>
  <si>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</si>
  <si>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</si>
  <si>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</si>
  <si>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</si>
  <si>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</si>
  <si>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</si>
  <si>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</si>
  <si>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</si>
  <si>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</si>
  <si>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</si>
  <si>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</si>
  <si>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</si>
  <si>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</si>
  <si>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</si>
  <si>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</si>
  <si>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</si>
  <si>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</si>
  <si>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</si>
  <si>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</si>
  <si>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</si>
  <si>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</si>
  <si>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</si>
  <si>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</si>
  <si>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</si>
  <si>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</si>
  <si>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</si>
  <si>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</si>
  <si>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</si>
  <si>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</si>
  <si>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</si>
  <si>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</si>
  <si>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</si>
  <si>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</si>
  <si>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</si>
  <si>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</si>
  <si>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</si>
  <si>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</si>
  <si>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</si>
  <si>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</si>
  <si>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</si>
  <si>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</si>
  <si>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</si>
  <si>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</si>
  <si>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</si>
  <si>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</si>
  <si>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</si>
  <si>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</si>
  <si>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</si>
  <si>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</si>
  <si>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</si>
  <si>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</si>
  <si>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</si>
  <si>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</si>
  <si>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</si>
  <si>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</si>
  <si>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</si>
  <si>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</si>
  <si>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</si>
  <si>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</si>
  <si>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</si>
  <si>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</si>
  <si>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</si>
  <si>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</si>
  <si>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</si>
  <si>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</si>
  <si>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</si>
  <si>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</si>
  <si>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</si>
  <si>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</si>
  <si>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</si>
  <si>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</si>
  <si>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</si>
  <si>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</si>
  <si>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</si>
  <si>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</si>
  <si>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</si>
  <si>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</si>
  <si>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</si>
  <si>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</si>
  <si>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</si>
  <si>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</si>
  <si>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</si>
  <si>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</si>
  <si>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</si>
  <si>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</si>
  <si>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</si>
  <si>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</si>
  <si>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</si>
  <si>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</si>
  <si>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</si>
  <si>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</si>
  <si>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</si>
  <si>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</si>
  <si>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</si>
  <si>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</si>
  <si>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</si>
  <si>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</si>
  <si>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</si>
  <si>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</si>
  <si>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</si>
  <si>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</si>
  <si>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</si>
  <si>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</si>
  <si>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</si>
  <si>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</si>
  <si>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</si>
  <si>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</si>
  <si>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</si>
  <si>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</si>
  <si>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</si>
  <si>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</si>
  <si>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</si>
  <si>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</si>
  <si>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</si>
  <si>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</si>
  <si>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</si>
  <si>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</si>
  <si>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</si>
  <si>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</si>
  <si>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</si>
  <si>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</si>
  <si>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</si>
  <si>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</si>
  <si>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</si>
  <si>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</si>
  <si>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</si>
  <si>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</si>
  <si>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</si>
  <si>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</si>
  <si>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</si>
  <si>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</si>
  <si>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</si>
  <si>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</si>
  <si>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</si>
  <si>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</si>
  <si>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</si>
  <si>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</si>
  <si>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</si>
  <si>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</si>
  <si>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</si>
  <si>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</si>
  <si>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</si>
  <si>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</si>
  <si>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</si>
  <si>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</si>
  <si>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</si>
  <si>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</si>
  <si>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</si>
  <si>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</si>
  <si>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</si>
  <si>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</si>
  <si>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</si>
  <si>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</si>
  <si>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</si>
  <si>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</si>
  <si>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</si>
  <si>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</si>
  <si>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</si>
  <si>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</si>
  <si>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</si>
  <si>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</si>
  <si>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</si>
  <si>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</si>
  <si>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</si>
  <si>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</si>
  <si>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</si>
  <si>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</si>
  <si>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</si>
  <si>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</si>
  <si>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</si>
  <si>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</si>
  <si>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</si>
  <si>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</si>
  <si>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</si>
  <si>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</si>
  <si>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</si>
  <si>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</si>
  <si>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</si>
  <si>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</si>
  <si>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</si>
  <si>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</si>
  <si>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</si>
  <si>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</si>
  <si>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</si>
  <si>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</si>
  <si>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</si>
  <si>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</si>
  <si>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</si>
  <si>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</si>
  <si>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</si>
  <si>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</si>
  <si>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</si>
  <si>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</si>
  <si>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</si>
  <si>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</si>
  <si>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</si>
  <si>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</si>
  <si>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</si>
  <si>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</si>
  <si>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</si>
  <si>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</si>
  <si>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</si>
  <si>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</si>
  <si>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</si>
  <si>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</si>
  <si>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</si>
  <si>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</si>
  <si>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</si>
  <si>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</si>
  <si>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</si>
  <si>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</si>
  <si>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</si>
  <si>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</si>
  <si>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</si>
  <si>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</si>
  <si>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</si>
  <si>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</si>
  <si>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</si>
  <si>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</si>
  <si>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</si>
  <si>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</si>
  <si>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</si>
  <si>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</si>
  <si>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</si>
  <si>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</si>
  <si>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</si>
  <si>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</si>
  <si>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</si>
  <si>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</si>
  <si>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</si>
  <si>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</si>
  <si>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</si>
  <si>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</si>
  <si>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</si>
  <si>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</si>
  <si>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</si>
  <si>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</si>
  <si>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</si>
  <si>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</si>
  <si>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</si>
  <si>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</si>
  <si>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</si>
  <si>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</si>
  <si>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</si>
  <si>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</si>
  <si>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</si>
  <si>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</si>
  <si>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</si>
  <si>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</si>
  <si>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</si>
  <si>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</si>
  <si>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</si>
  <si>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</si>
  <si>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</si>
  <si>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</si>
  <si>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</si>
  <si>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</si>
  <si>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</si>
  <si>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</si>
  <si>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</si>
  <si>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</si>
  <si>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</si>
  <si>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</si>
  <si>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</si>
  <si>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</si>
  <si>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</si>
  <si>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</si>
  <si>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</si>
  <si>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</si>
  <si>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</si>
  <si>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</si>
  <si>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</si>
  <si>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</si>
  <si>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</si>
  <si>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</si>
  <si>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</si>
  <si>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</si>
  <si>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</si>
  <si>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</si>
  <si>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</si>
  <si>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</si>
  <si>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</si>
  <si>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</si>
  <si>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</si>
  <si>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</si>
  <si>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</si>
  <si>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</si>
  <si>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</si>
  <si>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</si>
  <si>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</si>
  <si>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</si>
  <si>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</si>
  <si>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</si>
  <si>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</si>
  <si>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</si>
  <si>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</si>
  <si>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</si>
  <si>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</si>
  <si>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</si>
  <si>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</si>
  <si>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</si>
  <si>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</si>
  <si>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</si>
  <si>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</si>
  <si>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</si>
  <si>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</si>
  <si>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</si>
  <si>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</si>
  <si>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</si>
  <si>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</si>
  <si>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</si>
  <si>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</si>
  <si>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</si>
  <si>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</si>
  <si>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</si>
  <si>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</si>
  <si>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</si>
  <si>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</si>
  <si>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</si>
  <si>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</si>
  <si>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</si>
  <si>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</si>
  <si>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</si>
  <si>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</si>
  <si>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</si>
  <si>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</si>
  <si>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</si>
  <si>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</si>
  <si>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</si>
  <si>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</si>
  <si>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</si>
  <si>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</si>
  <si>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</si>
  <si>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</si>
  <si>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</si>
  <si>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</si>
  <si>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</si>
  <si>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</si>
  <si>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</si>
  <si>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</si>
  <si>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</si>
  <si>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</si>
  <si>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</si>
  <si>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</si>
  <si>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</si>
  <si>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</si>
  <si>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</si>
  <si>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</si>
  <si>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</si>
  <si>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</si>
  <si>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</si>
  <si>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</si>
  <si>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</si>
  <si>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</si>
  <si>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</si>
  <si>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</si>
  <si>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</si>
  <si>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</si>
  <si>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</si>
  <si>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</si>
  <si>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</si>
  <si>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</si>
  <si>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</si>
  <si>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</si>
  <si>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</si>
  <si>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</si>
  <si>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</si>
  <si>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</si>
  <si>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</si>
  <si>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</si>
  <si>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</si>
  <si>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</si>
  <si>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</si>
  <si>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</si>
  <si>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</si>
  <si>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</si>
  <si>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</si>
  <si>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</si>
  <si>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</si>
  <si>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</si>
  <si>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</si>
  <si>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</si>
  <si>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</si>
  <si>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</si>
  <si>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</si>
  <si>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</si>
  <si>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</si>
  <si>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</si>
  <si>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</si>
  <si>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</si>
  <si>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</si>
  <si>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</si>
  <si>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</si>
  <si>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</si>
  <si>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</si>
  <si>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</si>
  <si>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</si>
  <si>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</si>
  <si>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</si>
  <si>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</si>
  <si>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</si>
  <si>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</si>
  <si>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</si>
  <si>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</si>
  <si>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</si>
  <si>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</si>
  <si>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</si>
  <si>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</si>
  <si>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</si>
  <si>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</si>
  <si>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</si>
  <si>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</si>
  <si>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</si>
  <si>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</si>
  <si>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</si>
  <si>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</si>
  <si>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</si>
  <si>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</si>
  <si>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</si>
  <si>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</si>
  <si>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</si>
  <si>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</si>
  <si>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</si>
  <si>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</si>
  <si>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</si>
  <si>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</si>
  <si>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</si>
  <si>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</si>
  <si>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</si>
  <si>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</si>
  <si>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</si>
  <si>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</si>
  <si>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</si>
  <si>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</si>
  <si>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</si>
  <si>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</si>
  <si>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</si>
  <si>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</si>
  <si>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</si>
  <si>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</si>
  <si>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</si>
  <si>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</si>
  <si>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</si>
  <si>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</si>
  <si>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</si>
  <si>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</si>
  <si>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</si>
  <si>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</si>
  <si>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</si>
  <si>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</si>
  <si>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</si>
  <si>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</si>
  <si>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</si>
  <si>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</si>
  <si>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</si>
  <si>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</si>
  <si>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</si>
  <si>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</si>
  <si>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</si>
  <si>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</si>
  <si>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</si>
  <si>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</si>
  <si>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</si>
  <si>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</si>
  <si>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</si>
  <si>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</si>
  <si>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</si>
  <si>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</si>
  <si>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</si>
  <si>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</si>
  <si>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</si>
  <si>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</si>
  <si>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</si>
  <si>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</si>
  <si>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</si>
  <si>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</si>
  <si>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</si>
  <si>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</si>
  <si>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</si>
  <si>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</si>
  <si>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</si>
  <si>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</si>
  <si>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</si>
  <si>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</si>
  <si>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</si>
  <si>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</si>
  <si>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</si>
  <si>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</si>
  <si>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</si>
  <si>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</si>
  <si>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</si>
  <si>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</si>
  <si>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</si>
  <si>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</si>
  <si>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</si>
  <si>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</si>
  <si>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</si>
  <si>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</si>
  <si>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</si>
  <si>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</si>
  <si>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</si>
  <si>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</si>
  <si>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</si>
  <si>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</si>
  <si>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</si>
  <si>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</si>
  <si>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</si>
  <si>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</si>
  <si>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</si>
  <si>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</si>
  <si>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</si>
  <si>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</si>
  <si>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</si>
  <si>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</si>
  <si>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</si>
  <si>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</si>
  <si>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</si>
  <si>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</si>
  <si>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</si>
  <si>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</si>
  <si>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</si>
  <si>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</si>
  <si>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</si>
  <si>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</si>
  <si>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</si>
  <si>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</si>
  <si>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</si>
  <si>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</si>
  <si>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</si>
  <si>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</si>
  <si>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</si>
  <si>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</si>
  <si>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</si>
  <si>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</si>
  <si>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</si>
  <si>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</si>
  <si>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</si>
  <si>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</si>
  <si>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</si>
  <si>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</si>
  <si>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</si>
  <si>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</si>
  <si>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</si>
  <si>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</si>
  <si>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</si>
  <si>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</si>
  <si>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</si>
  <si>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</si>
  <si>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</si>
  <si>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</si>
  <si>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</si>
  <si>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</si>
  <si>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</si>
  <si>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</si>
  <si>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</si>
  <si>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</si>
  <si>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</si>
  <si>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</si>
  <si>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</si>
  <si>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</si>
  <si>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</si>
  <si>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</si>
  <si>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</si>
  <si>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</si>
  <si>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</si>
  <si>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</si>
  <si>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</si>
  <si>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</si>
  <si>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</si>
  <si>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</si>
  <si>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</si>
  <si>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</si>
  <si>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</si>
  <si>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</si>
  <si>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</si>
  <si>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</si>
  <si>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</si>
  <si>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</si>
  <si>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</si>
  <si>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</si>
  <si>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</si>
  <si>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</si>
  <si>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</si>
  <si>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</si>
  <si>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</si>
  <si>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</si>
  <si>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</si>
  <si>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</si>
  <si>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</si>
  <si>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</si>
  <si>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</si>
  <si>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</si>
  <si>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</si>
  <si>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</si>
  <si>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</si>
  <si>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</si>
  <si>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</si>
  <si>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</si>
  <si>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</si>
  <si>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</si>
  <si>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</si>
  <si>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</si>
  <si>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</si>
  <si>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</si>
  <si>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</si>
  <si>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</si>
  <si>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</si>
  <si>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</si>
  <si>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</si>
  <si>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</si>
  <si>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</si>
  <si>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</si>
  <si>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</si>
  <si>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</si>
  <si>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</si>
  <si>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</si>
  <si>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</si>
  <si>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</si>
  <si>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</si>
  <si>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</si>
  <si>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</si>
  <si>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</si>
  <si>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</si>
  <si>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</si>
  <si>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</si>
  <si>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</si>
  <si>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</si>
  <si>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</si>
  <si>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</si>
  <si>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</si>
  <si>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</si>
  <si>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</si>
  <si>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</si>
  <si>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</si>
  <si>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</si>
  <si>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</si>
  <si>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</si>
  <si>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</si>
  <si>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</si>
  <si>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</si>
  <si>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</si>
  <si>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</si>
  <si>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</si>
  <si>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</si>
  <si>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</si>
  <si>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</si>
  <si>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</si>
  <si>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</si>
  <si>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</si>
  <si>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</si>
  <si>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</si>
  <si>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</si>
  <si>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</si>
  <si>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</si>
  <si>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</si>
  <si>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</si>
  <si>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</si>
  <si>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</si>
  <si>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</si>
  <si>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</si>
  <si>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</si>
  <si>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</si>
  <si>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</si>
  <si>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</si>
  <si>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</si>
  <si>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</si>
  <si>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</si>
  <si>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</si>
  <si>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</si>
  <si>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</si>
  <si>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</si>
  <si>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</si>
  <si>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</si>
  <si>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</si>
  <si>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</si>
  <si>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</si>
  <si>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</si>
  <si>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</si>
  <si>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</si>
  <si>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</si>
  <si>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</si>
  <si>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</si>
  <si>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</si>
  <si>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</si>
  <si>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</si>
  <si>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</si>
  <si>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</si>
  <si>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</si>
  <si>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</si>
  <si>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</si>
  <si>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</si>
  <si>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</si>
  <si>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</si>
  <si>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</si>
  <si>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</si>
  <si>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</si>
  <si>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</si>
  <si>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</si>
  <si>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</si>
  <si>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</si>
  <si>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</si>
  <si>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</si>
  <si>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</si>
  <si>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</si>
  <si>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</si>
  <si>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</si>
  <si>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</si>
  <si>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</si>
  <si>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</si>
  <si>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</si>
  <si>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</si>
  <si>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</si>
  <si>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</si>
  <si>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</si>
  <si>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</si>
  <si>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</si>
  <si>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</si>
  <si>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</si>
  <si>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</si>
  <si>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</si>
  <si>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</si>
  <si>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</si>
  <si>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</si>
  <si>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</si>
  <si>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</si>
  <si>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</si>
  <si>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</si>
  <si>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</si>
  <si>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</si>
  <si>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</si>
  <si>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</si>
  <si>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</si>
  <si>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</si>
  <si>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</si>
  <si>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</si>
  <si>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</si>
  <si>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</si>
  <si>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</si>
  <si>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</si>
  <si>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</si>
  <si>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</si>
  <si>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</si>
  <si>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</si>
  <si>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</si>
  <si>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</si>
  <si>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</si>
  <si>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</si>
  <si>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</si>
  <si>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</si>
  <si>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</si>
  <si>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</si>
  <si>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</si>
  <si>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</si>
  <si>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</si>
  <si>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</si>
  <si>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</si>
  <si>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</si>
  <si>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</si>
  <si>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</si>
  <si>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</si>
  <si>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</si>
  <si>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</si>
  <si>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</si>
  <si>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</si>
  <si>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</si>
  <si>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</si>
  <si>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</si>
  <si>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</si>
  <si>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</si>
  <si>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</si>
  <si>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</si>
  <si>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</si>
  <si>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</si>
  <si>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</si>
  <si>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</si>
  <si>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</si>
  <si>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</si>
  <si>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</si>
  <si>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</si>
  <si>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</si>
  <si>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</si>
  <si>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</si>
  <si>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</si>
  <si>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</si>
  <si>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</si>
  <si>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</si>
  <si>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</si>
  <si>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</si>
  <si>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</si>
  <si>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</si>
  <si>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</si>
  <si>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</si>
  <si>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</si>
  <si>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</si>
  <si>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</si>
  <si>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</si>
  <si>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</si>
  <si>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</si>
  <si>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</si>
  <si>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</si>
  <si>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</si>
  <si>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</si>
  <si>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</si>
  <si>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</si>
  <si>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</si>
  <si>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</si>
  <si>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</si>
  <si>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</si>
  <si>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</si>
  <si>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</si>
  <si>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</si>
  <si>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</si>
  <si>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</si>
  <si>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</si>
  <si>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</si>
  <si>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</si>
  <si>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</si>
  <si>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</si>
  <si>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</si>
  <si>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</si>
  <si>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</si>
  <si>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</si>
  <si>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</si>
  <si>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</si>
  <si>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</si>
  <si>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</si>
  <si>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</si>
  <si>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</si>
  <si>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</si>
  <si>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</si>
  <si>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</si>
  <si>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</si>
  <si>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</si>
  <si>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</si>
  <si>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</si>
  <si>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</si>
  <si>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</si>
  <si>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</si>
  <si>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</si>
  <si>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</si>
  <si>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</si>
  <si>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</si>
  <si>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</si>
  <si>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</si>
  <si>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</si>
  <si>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</si>
  <si>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</si>
  <si>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</si>
  <si>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</si>
  <si>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</si>
  <si>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</si>
  <si>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</si>
  <si>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</si>
  <si>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</si>
  <si>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</si>
  <si>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</si>
  <si>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</si>
  <si>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</si>
  <si>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</si>
  <si>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</si>
  <si>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</si>
  <si>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</si>
  <si>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</si>
  <si>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</si>
  <si>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</si>
  <si>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</si>
  <si>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</si>
  <si>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</si>
  <si>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</si>
  <si>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</si>
  <si>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</si>
  <si>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</si>
  <si>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</si>
  <si>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</si>
  <si>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</si>
  <si>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</si>
  <si>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</si>
  <si>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</si>
  <si>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</si>
  <si>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</si>
  <si>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</si>
  <si>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</si>
  <si>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</si>
  <si>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</si>
  <si>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</si>
  <si>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</si>
  <si>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</si>
  <si>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</si>
  <si>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</si>
  <si>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</si>
  <si>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</si>
  <si>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</si>
  <si>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</si>
  <si>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</si>
  <si>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</si>
  <si>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</si>
  <si>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</si>
  <si>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</si>
  <si>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</si>
  <si>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</si>
  <si>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</si>
  <si>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</si>
  <si>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</si>
  <si>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</si>
  <si>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</si>
  <si>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</si>
  <si>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</si>
  <si>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</si>
  <si>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</si>
  <si>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</si>
  <si>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</si>
  <si>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</si>
  <si>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</si>
  <si>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</si>
  <si>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</si>
  <si>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</si>
  <si>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</si>
  <si>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</si>
  <si>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</si>
  <si>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</si>
  <si>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</si>
  <si>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</si>
  <si>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</si>
  <si>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</si>
  <si>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</si>
  <si>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</si>
  <si>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</si>
  <si>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</si>
  <si>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</si>
  <si>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</si>
  <si>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</si>
  <si>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</si>
  <si>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</si>
  <si>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</si>
  <si>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</si>
  <si>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</si>
  <si>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</si>
  <si>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</si>
  <si>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</si>
  <si>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</si>
  <si>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</si>
  <si>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</si>
  <si>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</si>
  <si>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</si>
  <si>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</si>
  <si>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</si>
  <si>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</si>
  <si>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</si>
  <si>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</si>
  <si>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</si>
  <si>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</si>
  <si>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</si>
  <si>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</si>
  <si>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</si>
  <si>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</si>
  <si>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</si>
  <si>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</si>
  <si>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</si>
  <si>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</si>
  <si>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</si>
  <si>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</si>
  <si>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</si>
  <si>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</si>
  <si>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</si>
  <si>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</si>
  <si>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</si>
  <si>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</si>
  <si>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</si>
  <si>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</si>
  <si>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</si>
  <si>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</si>
  <si>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</si>
  <si>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</si>
  <si>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</si>
  <si>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</si>
  <si>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</si>
  <si>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</si>
  <si>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</si>
  <si>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</si>
  <si>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</si>
  <si>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</si>
  <si>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</si>
  <si>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</si>
  <si>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</si>
  <si>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</si>
  <si>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</si>
  <si>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</si>
  <si>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</si>
  <si>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</si>
  <si>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</si>
  <si>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</si>
  <si>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</si>
  <si>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</si>
  <si>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</si>
  <si>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</si>
  <si>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</si>
  <si>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</si>
  <si>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</si>
  <si>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</si>
  <si>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</si>
  <si>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</si>
  <si>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</si>
  <si>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</si>
  <si>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</si>
  <si>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</si>
  <si>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</si>
  <si>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</si>
  <si>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</si>
  <si>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</si>
  <si>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</si>
  <si>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</si>
  <si>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</si>
  <si>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</si>
  <si>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</si>
  <si>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</si>
  <si>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</si>
  <si>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</si>
  <si>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</si>
  <si>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</si>
  <si>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</si>
  <si>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</si>
  <si>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</si>
  <si>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</si>
  <si>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</si>
  <si>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</si>
  <si>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</si>
  <si>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</si>
  <si>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</si>
  <si>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</si>
  <si>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</si>
  <si>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</si>
  <si>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</si>
  <si>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</si>
  <si>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</si>
  <si>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</si>
  <si>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</si>
  <si>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</si>
  <si>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</si>
  <si>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</si>
  <si>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</si>
  <si>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</si>
  <si>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</si>
  <si>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</si>
  <si>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</si>
  <si>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</si>
  <si>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</si>
  <si>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</si>
  <si>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</si>
  <si>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</si>
  <si>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</si>
  <si>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</si>
  <si>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</si>
  <si>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</si>
  <si>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</si>
  <si>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</si>
  <si>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</si>
  <si>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</si>
  <si>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</si>
  <si>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</si>
  <si>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</si>
  <si>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</si>
  <si>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</si>
  <si>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</si>
  <si>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</si>
  <si>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</si>
  <si>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</si>
  <si>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</si>
  <si>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</si>
  <si>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</si>
  <si>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</si>
  <si>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</si>
  <si>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</si>
  <si>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</si>
  <si>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</si>
  <si>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</si>
  <si>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</si>
  <si>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</si>
  <si>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</si>
  <si>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</si>
  <si>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</si>
  <si>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</si>
  <si>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</si>
  <si>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</si>
  <si>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</si>
  <si>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</si>
  <si>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</si>
  <si>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</si>
  <si>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</si>
  <si>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</si>
  <si>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</si>
  <si>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</si>
  <si>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</si>
  <si>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</si>
  <si>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</si>
  <si>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</si>
  <si>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</si>
  <si>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</si>
  <si>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</si>
  <si>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</si>
  <si>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</si>
  <si>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</si>
  <si>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</si>
  <si>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</si>
  <si>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</si>
  <si>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</si>
  <si>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</si>
  <si>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</si>
  <si>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</si>
  <si>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</si>
  <si>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</si>
  <si>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</si>
  <si>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</si>
  <si>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</si>
  <si>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</si>
  <si>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</si>
  <si>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</si>
  <si>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</si>
  <si>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</si>
  <si>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</si>
  <si>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</si>
  <si>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</si>
  <si>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</si>
  <si>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</si>
  <si>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</si>
  <si>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</si>
  <si>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</si>
  <si>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</si>
  <si>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</si>
  <si>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</si>
  <si>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</si>
  <si>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</si>
  <si>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</si>
  <si>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</si>
  <si>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</si>
  <si>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</si>
  <si>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</si>
  <si>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</si>
  <si>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</si>
  <si>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</si>
  <si>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</si>
  <si>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</si>
  <si>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</si>
  <si>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</si>
  <si>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</si>
  <si>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</si>
  <si>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</si>
  <si>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</si>
  <si>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</si>
  <si>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</si>
  <si>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</si>
  <si>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</si>
  <si>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</si>
  <si>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</si>
  <si>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</si>
  <si>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</si>
  <si>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</si>
  <si>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</si>
  <si>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</si>
  <si>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</si>
  <si>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</si>
  <si>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</si>
  <si>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</si>
  <si>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</si>
  <si>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</si>
  <si>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</si>
  <si>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</si>
  <si>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</si>
  <si>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</si>
  <si>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</si>
  <si>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</si>
  <si>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</si>
  <si>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</si>
  <si>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</si>
  <si>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</si>
  <si>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</si>
  <si>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</si>
  <si>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</si>
  <si>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</si>
  <si>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</si>
  <si>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</si>
  <si>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</si>
  <si>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</si>
  <si>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</si>
  <si>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</si>
  <si>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</si>
  <si>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</si>
  <si>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</si>
  <si>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</si>
  <si>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</si>
  <si>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</si>
  <si>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</si>
  <si>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</si>
  <si>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</si>
  <si>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</si>
  <si>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</si>
  <si>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</si>
  <si>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</si>
  <si>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</si>
  <si>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</si>
  <si>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</si>
  <si>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</si>
  <si>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</si>
  <si>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</si>
  <si>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</si>
  <si>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</si>
  <si>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</si>
  <si>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</si>
  <si>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</si>
  <si>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</si>
  <si>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</si>
  <si>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</si>
  <si>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</si>
  <si>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</si>
  <si>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</si>
  <si>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</si>
  <si>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</si>
  <si>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</si>
  <si>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</si>
  <si>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</si>
  <si>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</si>
  <si>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</si>
  <si>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</si>
  <si>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</si>
  <si>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</si>
  <si>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</si>
  <si>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</si>
  <si>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</si>
  <si>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</si>
  <si>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</si>
  <si>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</si>
  <si>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</si>
  <si>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</si>
  <si>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</si>
  <si>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</si>
  <si>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</si>
  <si>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</si>
  <si>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</si>
  <si>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</si>
  <si>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</si>
  <si>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</si>
  <si>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</si>
  <si>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</si>
  <si>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</si>
  <si>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</si>
  <si>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</si>
  <si>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</si>
  <si>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</si>
  <si>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</si>
  <si>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</si>
  <si>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</si>
  <si>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</si>
  <si>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</si>
  <si>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</si>
  <si>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</si>
  <si>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</si>
  <si>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</si>
  <si>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</si>
  <si>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</si>
  <si>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</si>
  <si>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</si>
  <si>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</si>
  <si>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</si>
  <si>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</si>
  <si>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</si>
  <si>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</si>
  <si>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</si>
  <si>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</si>
  <si>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</si>
  <si>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</si>
  <si>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</si>
  <si>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</si>
  <si>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</si>
  <si>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</si>
  <si>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</si>
  <si>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</si>
  <si>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</si>
  <si>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</si>
  <si>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</si>
  <si>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</si>
  <si>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</si>
  <si>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</si>
  <si>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</si>
  <si>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</si>
  <si>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</si>
  <si>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</si>
  <si>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</si>
  <si>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</si>
  <si>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</si>
  <si>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</si>
  <si>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</si>
  <si>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</si>
  <si>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</si>
  <si>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</si>
  <si>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</si>
  <si>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</si>
  <si>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</si>
  <si>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</si>
  <si>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</si>
  <si>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</si>
  <si>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</si>
  <si>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</si>
  <si>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</si>
  <si>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</si>
  <si>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</si>
  <si>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</si>
  <si>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</si>
  <si>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</si>
  <si>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</si>
  <si>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</si>
  <si>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</si>
  <si>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</si>
  <si>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</si>
  <si>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</si>
  <si>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</si>
  <si>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</si>
  <si>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</si>
  <si>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</si>
  <si>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</si>
  <si>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</si>
  <si>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</si>
  <si>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</si>
  <si>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</si>
  <si>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</si>
  <si>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</si>
  <si>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</si>
  <si>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</si>
  <si>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</si>
  <si>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</si>
  <si>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</si>
  <si>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</si>
  <si>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</si>
  <si>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</si>
  <si>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</si>
  <si>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</si>
  <si>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</si>
  <si>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</si>
  <si>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</si>
  <si>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</si>
  <si>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</si>
  <si>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</si>
  <si>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</si>
  <si>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</si>
  <si>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</si>
  <si>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</si>
  <si>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</si>
  <si>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</si>
  <si>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</si>
  <si>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</si>
  <si>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</si>
  <si>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</si>
  <si>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</si>
  <si>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</si>
  <si>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</si>
  <si>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</si>
  <si>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</si>
  <si>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</si>
  <si>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</si>
  <si>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</si>
  <si>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</si>
  <si>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</si>
  <si>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</si>
  <si>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</si>
  <si>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</si>
  <si>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</si>
  <si>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</si>
  <si>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</si>
  <si>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</si>
  <si>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</si>
  <si>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</si>
  <si>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</si>
  <si>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</si>
  <si>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</si>
  <si>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</si>
  <si>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</si>
  <si>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</si>
  <si>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</si>
  <si>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</si>
  <si>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</si>
  <si>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</si>
  <si>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</si>
  <si>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</si>
  <si>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</si>
  <si>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</si>
  <si>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</si>
  <si>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</si>
  <si>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</si>
  <si>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</si>
  <si>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</si>
  <si>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</si>
  <si>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</si>
  <si>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</si>
  <si>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</si>
  <si>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</si>
  <si>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</si>
  <si>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</si>
  <si>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</si>
  <si>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</si>
  <si>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</si>
  <si>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</si>
  <si>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</si>
  <si>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</si>
  <si>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</si>
  <si>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</si>
  <si>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</si>
  <si>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</si>
  <si>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</si>
  <si>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</si>
  <si>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</si>
  <si>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</si>
  <si>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</si>
  <si>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</si>
  <si>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</si>
  <si>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</si>
  <si>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</si>
  <si>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</si>
  <si>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</si>
  <si>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</si>
  <si>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</si>
  <si>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</si>
  <si>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</si>
  <si>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</si>
  <si>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</si>
  <si>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</si>
  <si>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</si>
  <si>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</si>
  <si>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</si>
  <si>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</si>
  <si>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</si>
  <si>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</si>
  <si>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</si>
  <si>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</si>
  <si>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</si>
  <si>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</si>
  <si>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</si>
  <si>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</si>
  <si>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</si>
  <si>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</si>
  <si>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</si>
  <si>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</si>
  <si>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</si>
  <si>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</si>
  <si>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</si>
  <si>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</si>
  <si>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</si>
  <si>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</si>
  <si>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</si>
  <si>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</si>
  <si>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</si>
  <si>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</si>
  <si>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</si>
  <si>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</si>
  <si>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</si>
  <si>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</si>
  <si>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</si>
  <si>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</si>
  <si>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</si>
  <si>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</si>
  <si>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</si>
  <si>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</si>
  <si>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</si>
  <si>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</si>
  <si>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</si>
  <si>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</si>
  <si>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</si>
  <si>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</si>
  <si>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</si>
  <si>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</si>
  <si>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</si>
  <si>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</si>
  <si>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</si>
  <si>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</si>
  <si>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</si>
  <si>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</si>
  <si>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</si>
  <si>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</si>
  <si>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</si>
  <si>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</si>
  <si>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</si>
  <si>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</si>
  <si>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</si>
  <si>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</si>
  <si>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</si>
  <si>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</si>
  <si>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</si>
  <si>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</si>
  <si>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</si>
  <si>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</si>
  <si>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</si>
  <si>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</si>
  <si>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</si>
  <si>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</si>
  <si>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</si>
  <si>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</si>
  <si>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</si>
  <si>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</si>
  <si>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</si>
  <si>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</si>
  <si>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</si>
  <si>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</si>
  <si>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</si>
  <si>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</si>
  <si>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</si>
  <si>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</si>
  <si>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</si>
  <si>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</si>
  <si>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</si>
  <si>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</si>
  <si>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</si>
  <si>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</si>
  <si>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</si>
  <si>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</si>
  <si>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</si>
  <si>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</si>
  <si>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</si>
  <si>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</si>
  <si>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</si>
  <si>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</si>
  <si>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</si>
  <si>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</si>
  <si>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</si>
  <si>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</si>
  <si>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</si>
  <si>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</si>
  <si>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</si>
  <si>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</si>
  <si>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</si>
  <si>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</si>
  <si>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</si>
  <si>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</si>
  <si>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</si>
  <si>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</si>
  <si>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</si>
  <si>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</si>
  <si>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</si>
  <si>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</si>
  <si>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</si>
  <si>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</si>
  <si>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</si>
  <si>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</si>
  <si>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</si>
  <si>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</si>
  <si>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</si>
  <si>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</si>
  <si>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</si>
  <si>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</si>
  <si>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</si>
  <si>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</si>
  <si>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</si>
  <si>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</si>
  <si>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</si>
  <si>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</si>
  <si>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</si>
  <si>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</si>
  <si>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</si>
  <si>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</si>
  <si>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</si>
  <si>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</si>
  <si>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</si>
  <si>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</si>
  <si>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</si>
  <si>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</si>
  <si>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</si>
  <si>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</si>
  <si>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</si>
  <si>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</si>
  <si>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</si>
  <si>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</si>
  <si>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</si>
  <si>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</si>
  <si>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</si>
  <si>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</si>
  <si>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</si>
  <si>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</si>
  <si>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</si>
  <si>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</si>
  <si>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</si>
  <si>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</si>
  <si>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</si>
  <si>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</si>
  <si>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</si>
  <si>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</si>
  <si>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</si>
  <si>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</si>
  <si>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</si>
  <si>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</si>
  <si>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</si>
  <si>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</si>
  <si>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</si>
  <si>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</si>
  <si>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</si>
  <si>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</si>
  <si>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</si>
  <si>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</si>
  <si>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</si>
  <si>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</si>
  <si>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</si>
  <si>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</si>
  <si>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</si>
  <si>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</si>
  <si>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</si>
  <si>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</si>
  <si>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</si>
  <si>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</si>
  <si>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</si>
  <si>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</si>
  <si>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</si>
  <si>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</si>
  <si>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</si>
  <si>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</si>
  <si>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</si>
  <si>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</si>
  <si>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</si>
  <si>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</si>
  <si>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</si>
  <si>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</si>
  <si>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</si>
  <si>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</si>
  <si>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</si>
  <si>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</si>
  <si>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</si>
  <si>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</si>
  <si>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</si>
  <si>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</si>
  <si>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</si>
  <si>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</si>
  <si>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</si>
  <si>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</si>
  <si>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</si>
  <si>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</si>
  <si>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</si>
  <si>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</si>
  <si>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</si>
  <si>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</si>
  <si>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</si>
  <si>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</si>
  <si>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</si>
  <si>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</si>
  <si>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</si>
  <si>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</si>
  <si>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</si>
  <si>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</si>
  <si>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</si>
  <si>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</si>
  <si>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</si>
  <si>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</si>
  <si>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</si>
  <si>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</si>
  <si>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</si>
  <si>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</si>
  <si>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</si>
  <si>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</si>
  <si>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</si>
  <si>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</si>
  <si>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</si>
  <si>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</si>
  <si>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</si>
  <si>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</si>
  <si>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</si>
  <si>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</si>
  <si>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</si>
  <si>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</si>
  <si>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</si>
  <si>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</si>
  <si>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</si>
  <si>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</si>
  <si>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</si>
  <si>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</si>
  <si>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</si>
  <si>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</si>
  <si>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</si>
  <si>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</si>
  <si>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</si>
  <si>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</si>
  <si>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</si>
  <si>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</si>
  <si>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</si>
  <si>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</si>
  <si>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</si>
  <si>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</si>
  <si>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</si>
  <si>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</si>
  <si>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</si>
  <si>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</si>
  <si>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</si>
  <si>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</si>
  <si>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</si>
  <si>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</si>
  <si>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</si>
  <si>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</si>
  <si>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</si>
  <si>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</si>
  <si>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</si>
  <si>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</si>
  <si>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</si>
  <si>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</si>
  <si>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</si>
  <si>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</si>
  <si>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</si>
  <si>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</si>
  <si>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</si>
  <si>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</si>
  <si>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</si>
  <si>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</si>
  <si>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</si>
  <si>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</si>
  <si>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</si>
  <si>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</si>
  <si>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</si>
  <si>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</si>
  <si>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</si>
  <si>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</si>
  <si>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</si>
  <si>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</si>
  <si>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</si>
  <si>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</si>
  <si>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</si>
  <si>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</si>
  <si>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</si>
  <si>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</si>
  <si>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</si>
  <si>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</si>
  <si>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</si>
  <si>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</si>
  <si>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</si>
  <si>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</si>
  <si>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</si>
  <si>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</si>
  <si>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</si>
  <si>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</si>
  <si>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</si>
  <si>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</si>
  <si>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</si>
  <si>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</si>
  <si>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</si>
  <si>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</si>
  <si>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</si>
  <si>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</si>
  <si>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</si>
  <si>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</si>
  <si>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</si>
  <si>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</si>
  <si>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</si>
  <si>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</si>
  <si>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</si>
  <si>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</si>
  <si>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</si>
  <si>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</si>
  <si>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</si>
  <si>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</si>
  <si>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</si>
  <si>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</si>
  <si>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</si>
  <si>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</si>
  <si>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</si>
  <si>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</si>
  <si>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</si>
  <si>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</si>
  <si>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</si>
  <si>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</si>
  <si>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</si>
  <si>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</si>
  <si>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</si>
  <si>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</si>
  <si>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</si>
  <si>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</si>
  <si>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</si>
  <si>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</si>
  <si>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</si>
  <si>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</si>
  <si>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</si>
  <si>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</si>
  <si>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</si>
  <si>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</si>
  <si>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</si>
  <si>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</si>
  <si>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</si>
  <si>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</si>
  <si>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</si>
  <si>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</si>
  <si>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</si>
  <si>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</si>
  <si>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</si>
  <si>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</si>
  <si>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</si>
  <si>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</si>
  <si>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</si>
  <si>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</si>
  <si>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</si>
  <si>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</si>
  <si>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</si>
  <si>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</si>
  <si>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</si>
  <si>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</si>
  <si>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</si>
  <si>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</si>
  <si>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</si>
  <si>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</si>
  <si>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</si>
  <si>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</si>
  <si>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</si>
  <si>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</si>
  <si>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</si>
  <si>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</si>
  <si>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</si>
  <si>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</si>
  <si>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</si>
  <si>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</si>
  <si>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</si>
  <si>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</si>
  <si>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</si>
  <si>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</si>
  <si>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</si>
  <si>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</si>
  <si>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</si>
  <si>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</si>
  <si>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</si>
  <si>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</si>
  <si>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</si>
  <si>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</si>
  <si>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</si>
  <si>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</si>
  <si>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</si>
  <si>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</si>
  <si>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</si>
  <si>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</si>
  <si>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</si>
  <si>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</si>
  <si>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</si>
  <si>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</si>
  <si>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</si>
  <si>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</si>
  <si>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</si>
  <si>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</si>
  <si>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</si>
  <si>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</si>
  <si>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</si>
  <si>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</si>
  <si>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</si>
  <si>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</si>
  <si>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</si>
  <si>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</si>
  <si>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</si>
  <si>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</si>
  <si>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</si>
  <si>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</si>
  <si>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</si>
  <si>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</si>
  <si>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</si>
  <si>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</si>
  <si>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</si>
  <si>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</si>
  <si>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</si>
  <si>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</si>
  <si>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</si>
  <si>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</si>
  <si>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</si>
  <si>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</si>
  <si>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</si>
  <si>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</si>
  <si>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</si>
  <si>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</si>
  <si>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</si>
  <si>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</si>
  <si>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</si>
  <si>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</si>
  <si>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</si>
  <si>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</si>
  <si>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</si>
  <si>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</si>
  <si>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</si>
  <si>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</si>
  <si>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</si>
  <si>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</si>
  <si>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</si>
  <si>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</si>
  <si>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</si>
  <si>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</si>
  <si>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</si>
  <si>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</si>
  <si>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</si>
  <si>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</si>
  <si>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</si>
  <si>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</si>
  <si>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</si>
  <si>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</si>
  <si>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</si>
  <si>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</si>
  <si>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</si>
  <si>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</si>
  <si>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</si>
  <si>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</si>
  <si>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</si>
  <si>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</si>
  <si>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</si>
  <si>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</si>
  <si>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</si>
  <si>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</si>
  <si>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</si>
  <si>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</si>
  <si>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</si>
  <si>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</si>
  <si>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</si>
  <si>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</si>
  <si>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</si>
  <si>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</si>
  <si>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</si>
  <si>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</si>
  <si>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</si>
  <si>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</si>
  <si>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</si>
  <si>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</si>
  <si>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</si>
  <si>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</si>
  <si>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</si>
  <si>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</si>
  <si>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</si>
  <si>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</si>
  <si>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</si>
  <si>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</si>
  <si>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</si>
  <si>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</si>
  <si>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</si>
  <si>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</si>
  <si>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</si>
  <si>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</si>
  <si>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</si>
  <si>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</si>
  <si>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</si>
  <si>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</si>
  <si>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</si>
  <si>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</si>
  <si>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</si>
  <si>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</si>
  <si>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</si>
  <si>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</si>
  <si>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</si>
  <si>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</si>
  <si>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</si>
  <si>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</si>
  <si>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</si>
  <si>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</si>
  <si>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</si>
  <si>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</si>
  <si>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</si>
  <si>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</si>
  <si>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</si>
  <si>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</si>
  <si>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</si>
  <si>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</si>
  <si>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</si>
  <si>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</si>
  <si>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</si>
  <si>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</si>
  <si>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</si>
  <si>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</si>
  <si>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</si>
  <si>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</si>
  <si>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</si>
  <si>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</si>
  <si>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</si>
  <si>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</si>
  <si>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</si>
  <si>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</si>
  <si>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</si>
  <si>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</si>
  <si>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</si>
  <si>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</si>
  <si>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</si>
  <si>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</si>
  <si>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</si>
  <si>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</si>
  <si>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</si>
  <si>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</si>
  <si>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</si>
  <si>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</si>
  <si>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</si>
  <si>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</si>
  <si>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</si>
  <si>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</si>
  <si>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</si>
  <si>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</si>
  <si>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</si>
  <si>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</si>
  <si>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</si>
  <si>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</si>
  <si>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</si>
  <si>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</si>
  <si>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</si>
  <si>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</si>
  <si>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</si>
  <si>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</si>
  <si>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</si>
  <si>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</si>
  <si>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</si>
  <si>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</si>
  <si>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</si>
  <si>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</si>
  <si>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</si>
  <si>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</si>
  <si>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</si>
  <si>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</si>
  <si>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</si>
  <si>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</si>
  <si>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</si>
  <si>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</si>
  <si>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</si>
  <si>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</si>
  <si>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</si>
  <si>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</si>
  <si>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</si>
  <si>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</si>
  <si>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</si>
  <si>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</si>
  <si>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</si>
  <si>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</si>
  <si>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</si>
  <si>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</si>
  <si>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</si>
  <si>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</si>
  <si>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</si>
  <si>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</si>
  <si>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</si>
  <si>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</si>
  <si>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</si>
  <si>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</si>
  <si>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</si>
  <si>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</si>
  <si>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</si>
  <si>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</si>
  <si>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</si>
  <si>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</si>
  <si>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</si>
  <si>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</si>
  <si>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</si>
  <si>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</si>
  <si>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</si>
  <si>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</si>
  <si>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</si>
  <si>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</si>
  <si>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</si>
  <si>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</si>
  <si>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</si>
  <si>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</si>
  <si>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</si>
  <si>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</si>
  <si>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</si>
  <si>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</si>
  <si>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</si>
  <si>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</si>
  <si>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</si>
  <si>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</si>
  <si>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</si>
  <si>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</si>
  <si>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</si>
  <si>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</si>
  <si>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</si>
  <si>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</si>
  <si>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</si>
  <si>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</si>
  <si>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</si>
  <si>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</si>
  <si>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</si>
  <si>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</si>
  <si>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</si>
  <si>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</si>
  <si>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</si>
  <si>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</si>
  <si>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</si>
  <si>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</si>
  <si>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</si>
  <si>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</si>
  <si>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</si>
  <si>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</si>
  <si>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</si>
  <si>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</si>
  <si>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</si>
  <si>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</si>
  <si>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</si>
  <si>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</si>
  <si>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</si>
  <si>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</si>
  <si>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</si>
  <si>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</si>
  <si>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</si>
  <si>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</si>
  <si>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</si>
  <si>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</si>
  <si>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</si>
  <si>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</si>
  <si>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</si>
  <si>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</si>
  <si>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</si>
  <si>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</si>
  <si>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</si>
  <si>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</si>
  <si>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</si>
  <si>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</si>
  <si>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</si>
  <si>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</si>
  <si>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</si>
  <si>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</si>
  <si>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</si>
  <si>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</si>
  <si>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</si>
  <si>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</si>
  <si>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</si>
  <si>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</si>
  <si>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</si>
  <si>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</si>
  <si>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</si>
  <si>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</si>
  <si>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</si>
  <si>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</si>
  <si>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</si>
  <si>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</si>
  <si>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</si>
  <si>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</si>
  <si>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</si>
  <si>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</si>
  <si>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</si>
  <si>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</si>
  <si>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</si>
  <si>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</si>
  <si>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</si>
  <si>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</si>
  <si>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</si>
  <si>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</si>
  <si>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</si>
  <si>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</si>
  <si>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</si>
  <si>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</si>
  <si>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</si>
  <si>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</si>
  <si>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</si>
  <si>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</si>
  <si>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</si>
  <si>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</si>
  <si>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</si>
  <si>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</si>
  <si>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</si>
  <si>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</si>
  <si>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</si>
  <si>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</si>
  <si>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</si>
  <si>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</si>
  <si>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</si>
  <si>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</si>
  <si>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</si>
  <si>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</si>
  <si>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</si>
  <si>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</si>
  <si>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</si>
  <si>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</si>
  <si>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</si>
  <si>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</si>
  <si>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</si>
  <si>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</si>
  <si>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</si>
  <si>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</si>
  <si>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</si>
  <si>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</si>
  <si>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</si>
  <si>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</si>
  <si>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</si>
  <si>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</si>
  <si>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</si>
  <si>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</si>
  <si>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</si>
  <si>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</si>
  <si>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</si>
  <si>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</si>
  <si>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</si>
  <si>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</si>
  <si>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</si>
  <si>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</si>
  <si>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</si>
  <si>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</si>
  <si>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</si>
  <si>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</si>
  <si>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</si>
  <si>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</si>
  <si>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</si>
  <si>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</si>
  <si>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</si>
  <si>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</si>
  <si>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</si>
  <si>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</si>
  <si>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</si>
  <si>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</si>
  <si>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</si>
  <si>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</si>
  <si>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</si>
  <si>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</si>
  <si>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</si>
  <si>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</si>
  <si>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</si>
  <si>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</si>
  <si>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</si>
  <si>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</si>
  <si>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</si>
  <si>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</si>
  <si>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</si>
  <si>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</si>
  <si>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</si>
  <si>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</si>
  <si>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</si>
  <si>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</si>
  <si>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</si>
  <si>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</si>
  <si>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</si>
  <si>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</si>
  <si>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</si>
  <si>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</si>
  <si>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</si>
  <si>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</si>
  <si>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</si>
  <si>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</si>
  <si>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</si>
  <si>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</si>
  <si>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</si>
  <si>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</si>
  <si>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</si>
  <si>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</si>
  <si>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</si>
  <si>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</si>
  <si>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</si>
  <si>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</si>
  <si>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</si>
  <si>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</si>
  <si>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</si>
  <si>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</si>
  <si>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</si>
  <si>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</si>
  <si>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</si>
  <si>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</si>
  <si>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</si>
  <si>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</si>
  <si>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</si>
  <si>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</si>
  <si>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</si>
  <si>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</si>
  <si>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</si>
  <si>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</si>
  <si>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</si>
  <si>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</si>
  <si>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</si>
  <si>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</si>
  <si>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</si>
  <si>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</si>
  <si>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</si>
  <si>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</si>
  <si>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</si>
  <si>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</si>
  <si>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</si>
  <si>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</si>
  <si>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</si>
  <si>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</si>
  <si>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</si>
  <si>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</si>
  <si>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</si>
  <si>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</si>
  <si>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</si>
  <si>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</si>
  <si>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</si>
  <si>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</si>
  <si>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</si>
  <si>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</si>
  <si>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</si>
  <si>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</si>
  <si>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</si>
  <si>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</si>
  <si>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</si>
  <si>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</si>
  <si>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</si>
  <si>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</si>
  <si>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</si>
  <si>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</si>
  <si>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</si>
  <si>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</si>
  <si>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</si>
  <si>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</si>
  <si>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</si>
  <si>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</si>
  <si>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</si>
  <si>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</si>
  <si>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</si>
  <si>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</si>
  <si>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</si>
  <si>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</si>
  <si>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</si>
  <si>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</si>
  <si>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</si>
  <si>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</si>
  <si>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</si>
  <si>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</si>
  <si>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</si>
  <si>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</si>
  <si>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</si>
  <si>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</si>
  <si>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</si>
  <si>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</si>
  <si>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</si>
  <si>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</si>
  <si>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</si>
  <si>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</si>
  <si>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</si>
  <si>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</si>
  <si>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</si>
  <si>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</si>
  <si>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</si>
  <si>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</si>
  <si>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</si>
  <si>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</si>
  <si>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</si>
  <si>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</si>
  <si>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</si>
  <si>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</si>
  <si>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</si>
  <si>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</si>
  <si>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</si>
  <si>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</si>
  <si>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</si>
  <si>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</si>
  <si>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</si>
  <si>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</si>
  <si>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</si>
  <si>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</si>
  <si>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</si>
  <si>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</si>
  <si>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</si>
  <si>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</si>
  <si>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</si>
  <si>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</si>
  <si>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</si>
  <si>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</si>
  <si>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</si>
  <si>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</si>
  <si>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</si>
  <si>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</si>
  <si>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</si>
  <si>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</si>
  <si>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</si>
  <si>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</si>
  <si>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</si>
  <si>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</si>
  <si>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</si>
  <si>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</si>
  <si>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</si>
  <si>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</si>
  <si>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</si>
  <si>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</si>
  <si>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</si>
  <si>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</si>
  <si>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</si>
  <si>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</si>
  <si>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</si>
  <si>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</si>
  <si>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</si>
  <si>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</si>
  <si>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</si>
  <si>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</si>
  <si>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</si>
  <si>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</si>
  <si>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</si>
  <si>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</si>
  <si>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</si>
  <si>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</si>
  <si>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</si>
  <si>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</si>
  <si>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</si>
  <si>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</si>
  <si>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</si>
  <si>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</si>
  <si>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</si>
  <si>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</si>
  <si>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</si>
  <si>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</si>
  <si>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</si>
  <si>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</si>
  <si>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</si>
  <si>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</si>
  <si>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</si>
  <si>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</si>
  <si>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</si>
  <si>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</si>
  <si>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</si>
  <si>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</si>
  <si>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</si>
  <si>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</si>
  <si>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</si>
  <si>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</si>
  <si>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</si>
  <si>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</si>
  <si>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</si>
  <si>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</si>
  <si>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</si>
  <si>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</si>
  <si>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</si>
  <si>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</si>
  <si>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</si>
  <si>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</si>
  <si>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</si>
  <si>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</si>
  <si>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</si>
  <si>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</si>
  <si>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</si>
  <si>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</si>
  <si>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</si>
  <si>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</si>
  <si>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</si>
  <si>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</si>
  <si>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</si>
  <si>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</si>
  <si>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</si>
  <si>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</si>
  <si>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</si>
  <si>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</si>
  <si>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</si>
  <si>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</si>
  <si>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</si>
  <si>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</si>
  <si>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</si>
  <si>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</si>
  <si>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</si>
  <si>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</si>
  <si>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</si>
  <si>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</si>
  <si>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</si>
  <si>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</si>
  <si>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</si>
  <si>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</si>
  <si>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</si>
  <si>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</si>
  <si>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</si>
  <si>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</si>
  <si>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</si>
  <si>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</si>
  <si>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</si>
  <si>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</si>
  <si>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</si>
  <si>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</si>
  <si>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</si>
  <si>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</si>
  <si>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</si>
  <si>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</si>
  <si>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</si>
  <si>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</si>
  <si>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</si>
  <si>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</si>
  <si>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</si>
  <si>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</si>
  <si>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</si>
  <si>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</si>
  <si>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</si>
  <si>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</si>
  <si>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</si>
  <si>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</si>
  <si>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</si>
  <si>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</si>
  <si>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</si>
  <si>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</si>
  <si>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</si>
  <si>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</si>
  <si>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</si>
  <si>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</si>
  <si>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</si>
  <si>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</si>
  <si>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</si>
  <si>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</si>
  <si>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</si>
  <si>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</si>
  <si>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</si>
  <si>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</si>
  <si>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</si>
  <si>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</si>
  <si>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</si>
  <si>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</si>
  <si>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</si>
  <si>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</si>
  <si>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</si>
  <si>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</si>
  <si>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</si>
  <si>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</si>
  <si>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</si>
  <si>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</si>
  <si>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</si>
  <si>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</si>
  <si>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</si>
  <si>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</si>
  <si>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</si>
  <si>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</si>
  <si>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</si>
  <si>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</si>
  <si>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</si>
  <si>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</si>
  <si>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</si>
  <si>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</si>
  <si>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</si>
  <si>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</si>
  <si>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</si>
  <si>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</si>
  <si>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</si>
  <si>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</si>
  <si>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</si>
  <si>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</si>
  <si>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</si>
  <si>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</si>
  <si>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</si>
  <si>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</si>
  <si>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</si>
  <si>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</si>
  <si>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</si>
  <si>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</si>
  <si>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</si>
  <si>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</si>
  <si>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</si>
  <si>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</si>
  <si>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</si>
  <si>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</si>
  <si>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</si>
  <si>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</si>
  <si>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</si>
  <si>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</si>
  <si>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</si>
  <si>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</si>
  <si>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</si>
  <si>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</si>
  <si>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</si>
  <si>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</si>
  <si>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</si>
  <si>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</si>
  <si>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</si>
  <si>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</si>
  <si>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</si>
  <si>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</si>
  <si>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</si>
  <si>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</si>
  <si>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</si>
  <si>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</si>
  <si>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</si>
  <si>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</si>
  <si>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</si>
  <si>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</si>
  <si>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</si>
  <si>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</si>
  <si>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</si>
  <si>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</si>
  <si>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</si>
  <si>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</si>
  <si>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</si>
  <si>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</si>
  <si>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</si>
  <si>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</si>
  <si>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</si>
  <si>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</si>
  <si>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</si>
  <si>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</si>
  <si>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</si>
  <si>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</si>
  <si>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</si>
  <si>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</si>
  <si>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</si>
  <si>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</si>
  <si>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</si>
  <si>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</si>
  <si>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</si>
  <si>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</si>
  <si>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</si>
  <si>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</si>
  <si>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</si>
  <si>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</si>
  <si>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</si>
  <si>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</si>
  <si>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</si>
  <si>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</si>
  <si>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</si>
  <si>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</si>
  <si>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</si>
  <si>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</si>
  <si>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</si>
  <si>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</si>
  <si>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</si>
  <si>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</si>
  <si>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</si>
  <si>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</si>
  <si>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</si>
  <si>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</si>
  <si>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</si>
  <si>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</si>
  <si>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</si>
  <si>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</si>
  <si>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</si>
  <si>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</si>
  <si>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</si>
  <si>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</si>
  <si>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</si>
  <si>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</si>
  <si>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</si>
  <si>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</si>
  <si>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</si>
  <si>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</si>
  <si>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</si>
  <si>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</si>
  <si>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</si>
  <si>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</si>
  <si>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</si>
  <si>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</si>
  <si>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</si>
  <si>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</si>
  <si>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</si>
  <si>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</si>
  <si>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</si>
  <si>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</si>
  <si>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</si>
  <si>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</si>
  <si>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</si>
  <si>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</si>
  <si>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</si>
  <si>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</si>
  <si>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</si>
  <si>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</si>
  <si>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</si>
  <si>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</si>
  <si>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</si>
  <si>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</si>
  <si>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</si>
  <si>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</si>
  <si>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</si>
  <si>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</si>
  <si>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</si>
  <si>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</si>
  <si>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</si>
  <si>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</si>
  <si>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</si>
  <si>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</si>
  <si>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</si>
  <si>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</si>
  <si>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</si>
  <si>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</si>
  <si>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</si>
  <si>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</si>
  <si>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</si>
  <si>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</si>
  <si>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</si>
  <si>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</si>
  <si>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</si>
  <si>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</si>
  <si>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</si>
  <si>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</si>
  <si>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</si>
  <si>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</si>
  <si>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</si>
  <si>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</si>
  <si>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</si>
  <si>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</si>
  <si>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</si>
  <si>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</si>
  <si>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</si>
  <si>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</si>
  <si>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</si>
  <si>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</si>
  <si>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</si>
  <si>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</si>
  <si>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</si>
  <si>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</si>
  <si>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</si>
  <si>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</si>
  <si>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</si>
  <si>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</si>
  <si>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</si>
  <si>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</si>
  <si>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</si>
  <si>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</si>
  <si>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</si>
  <si>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</si>
  <si>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</si>
  <si>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</si>
  <si>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</si>
  <si>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</si>
  <si>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</si>
  <si>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</si>
  <si>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</si>
  <si>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</si>
  <si>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</si>
  <si>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</si>
  <si>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</si>
  <si>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</si>
  <si>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</si>
  <si>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</si>
  <si>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</si>
  <si>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</si>
  <si>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</si>
  <si>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</si>
  <si>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</si>
  <si>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</si>
  <si>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</si>
  <si>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</si>
  <si>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</si>
  <si>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</si>
  <si>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</si>
  <si>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</si>
  <si>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</si>
  <si>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</si>
  <si>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</si>
  <si>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</si>
  <si>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</si>
  <si>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</si>
  <si>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</si>
  <si>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</si>
  <si>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</si>
  <si>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</si>
  <si>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</si>
  <si>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</si>
  <si>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</si>
  <si>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</si>
  <si>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</si>
  <si>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</si>
  <si>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</si>
  <si>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</si>
  <si>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</si>
  <si>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</si>
  <si>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</si>
  <si>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</si>
  <si>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</si>
  <si>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</si>
  <si>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</si>
  <si>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</si>
  <si>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</si>
  <si>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</si>
  <si>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</si>
  <si>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</si>
  <si>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</si>
  <si>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</si>
  <si>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</si>
  <si>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</si>
  <si>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</si>
  <si>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</si>
  <si>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</si>
  <si>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</si>
  <si>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</si>
  <si>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</si>
  <si>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</si>
  <si>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</si>
  <si>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</si>
  <si>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</si>
  <si>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</si>
  <si>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</si>
  <si>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</si>
  <si>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</si>
  <si>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</si>
  <si>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</si>
  <si>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</si>
  <si>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</si>
  <si>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</si>
  <si>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</si>
  <si>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</si>
  <si>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</si>
  <si>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</si>
  <si>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</si>
  <si>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</si>
  <si>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</si>
  <si>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</si>
  <si>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</si>
  <si>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</si>
  <si>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</si>
  <si>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</si>
  <si>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</si>
  <si>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</si>
  <si>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</si>
  <si>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</si>
  <si>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</si>
  <si>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</si>
  <si>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</si>
  <si>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</si>
  <si>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</si>
  <si>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</si>
  <si>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</si>
  <si>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</si>
  <si>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</si>
  <si>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</si>
  <si>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</si>
  <si>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</si>
  <si>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</si>
  <si>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</si>
  <si>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</si>
  <si>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</si>
  <si>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</si>
  <si>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</si>
  <si>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</si>
  <si>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</si>
  <si>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</si>
  <si>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</si>
  <si>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</si>
  <si>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</si>
  <si>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</si>
  <si>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</si>
  <si>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</si>
  <si>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</si>
  <si>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</si>
  <si>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</si>
  <si>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</si>
  <si>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</si>
  <si>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</si>
  <si>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</si>
  <si>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</si>
  <si>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</si>
  <si>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</si>
  <si>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</si>
  <si>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</si>
  <si>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</si>
  <si>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</si>
  <si>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</si>
  <si>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</si>
  <si>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</si>
  <si>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</si>
  <si>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</si>
  <si>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</si>
  <si>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</si>
  <si>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</si>
  <si>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</si>
  <si>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</si>
  <si>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</si>
  <si>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</si>
  <si>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</si>
  <si>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</si>
  <si>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</si>
  <si>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</si>
  <si>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</si>
  <si>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</si>
  <si>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</si>
  <si>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</si>
  <si>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</si>
  <si>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</si>
  <si>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</si>
  <si>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</si>
  <si>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</si>
  <si>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</si>
  <si>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</si>
  <si>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</si>
  <si>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</si>
  <si>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</si>
  <si>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</si>
  <si>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</si>
  <si>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</si>
  <si>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</si>
  <si>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</si>
  <si>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</si>
  <si>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</si>
  <si>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</si>
  <si>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</si>
  <si>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</si>
  <si>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</si>
  <si>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</si>
  <si>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</si>
  <si>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</si>
  <si>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</si>
  <si>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</si>
  <si>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</si>
  <si>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</si>
  <si>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</si>
  <si>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</si>
  <si>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</si>
  <si>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</si>
  <si>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</si>
  <si>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</si>
  <si>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</si>
  <si>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</si>
  <si>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</si>
  <si>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</si>
  <si>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</si>
  <si>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</si>
  <si>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</si>
  <si>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</si>
  <si>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</si>
  <si>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</si>
  <si>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</si>
  <si>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</si>
  <si>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</si>
  <si>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</si>
  <si>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</si>
  <si>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</si>
  <si>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</si>
  <si>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</si>
  <si>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</si>
  <si>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</si>
  <si>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</si>
  <si>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</si>
  <si>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</si>
  <si>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</si>
  <si>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</si>
  <si>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</si>
  <si>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</si>
  <si>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</si>
  <si>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</si>
  <si>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</si>
  <si>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</si>
  <si>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</si>
  <si>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</si>
  <si>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</si>
  <si>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</si>
  <si>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</si>
  <si>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</si>
  <si>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</si>
  <si>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</si>
  <si>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</si>
  <si>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</si>
  <si>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</si>
  <si>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</si>
  <si>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</si>
  <si>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</si>
  <si>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</si>
  <si>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</si>
  <si>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</si>
  <si>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</si>
  <si>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</si>
  <si>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</si>
  <si>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</si>
  <si>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</si>
  <si>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</si>
  <si>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</si>
  <si>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</si>
  <si>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</si>
  <si>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</si>
  <si>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</si>
  <si>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</si>
  <si>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</si>
  <si>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</si>
  <si>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</si>
  <si>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</si>
  <si>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</si>
  <si>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</si>
  <si>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</si>
  <si>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</si>
  <si>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</si>
  <si>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</si>
  <si>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</si>
  <si>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</si>
  <si>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</si>
  <si>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</si>
  <si>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</si>
  <si>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</si>
  <si>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</si>
  <si>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</si>
  <si>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</si>
  <si>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</si>
  <si>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</si>
  <si>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</si>
  <si>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</si>
  <si>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</si>
  <si>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</si>
  <si>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</si>
  <si>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</si>
  <si>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</si>
  <si>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</si>
  <si>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</si>
  <si>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</si>
  <si>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</si>
  <si>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</si>
  <si>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</si>
  <si>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</si>
  <si>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</si>
  <si>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</si>
  <si>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</si>
  <si>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</si>
  <si>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</si>
  <si>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</si>
  <si>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</si>
  <si>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</si>
  <si>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</si>
  <si>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</si>
  <si>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</si>
  <si>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</si>
  <si>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</si>
  <si>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</si>
  <si>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</si>
  <si>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</si>
  <si>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</si>
  <si>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</si>
  <si>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</si>
  <si>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</si>
  <si>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</si>
  <si>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</si>
  <si>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</si>
  <si>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</si>
  <si>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</si>
  <si>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</si>
  <si>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</si>
  <si>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</si>
  <si>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</si>
  <si>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</si>
  <si>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</si>
  <si>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</si>
  <si>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</si>
  <si>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</si>
  <si>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</si>
  <si>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</si>
  <si>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</si>
  <si>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</si>
  <si>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</si>
  <si>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</si>
  <si>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</si>
  <si>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</si>
  <si>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</si>
  <si>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</si>
  <si>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</si>
  <si>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</si>
  <si>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</si>
  <si>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</si>
  <si>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</si>
  <si>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</si>
  <si>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</si>
  <si>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</si>
  <si>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</si>
  <si>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</si>
  <si>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</si>
  <si>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</si>
  <si>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</si>
  <si>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</si>
  <si>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</si>
  <si>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</si>
  <si>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</si>
  <si>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</si>
  <si>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</si>
  <si>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</si>
  <si>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</si>
  <si>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</si>
  <si>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</si>
  <si>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</si>
  <si>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</si>
  <si>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</si>
  <si>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</si>
  <si>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</si>
  <si>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</si>
  <si>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</si>
  <si>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</si>
  <si>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</si>
  <si>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</si>
  <si>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</si>
  <si>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</si>
  <si>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</si>
  <si>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</si>
  <si>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</si>
  <si>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</si>
  <si>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</si>
  <si>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</si>
  <si>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</si>
  <si>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</si>
  <si>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</si>
  <si>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</si>
  <si>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</si>
  <si>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</si>
  <si>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</si>
  <si>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</si>
  <si>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</si>
  <si>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</si>
  <si>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</si>
  <si>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</si>
  <si>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</si>
  <si>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</si>
  <si>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</si>
  <si>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</si>
  <si>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</si>
  <si>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</si>
  <si>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</si>
  <si>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</si>
  <si>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</si>
  <si>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</si>
  <si>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</si>
  <si>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</si>
  <si>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</si>
  <si>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</si>
  <si>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</si>
  <si>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</si>
  <si>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</si>
  <si>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</si>
  <si>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</si>
  <si>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</si>
  <si>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</si>
  <si>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</si>
  <si>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</si>
  <si>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</si>
  <si>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</si>
  <si>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</si>
  <si>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</si>
  <si>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</si>
  <si>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</si>
  <si>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</si>
  <si>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</si>
  <si>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</si>
  <si>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</si>
  <si>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</si>
  <si>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</si>
  <si>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</si>
  <si>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</si>
  <si>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</si>
  <si>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</si>
  <si>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</si>
  <si>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</si>
  <si>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</si>
  <si>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</si>
  <si>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</si>
  <si>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</si>
  <si>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</si>
  <si>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</si>
  <si>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</si>
  <si>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</si>
  <si>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</si>
  <si>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</si>
  <si>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</si>
  <si>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</si>
  <si>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</si>
  <si>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</si>
  <si>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</si>
  <si>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</si>
  <si>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</si>
  <si>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</si>
  <si>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</si>
  <si>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</si>
  <si>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</si>
  <si>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</si>
  <si>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</si>
  <si>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</si>
  <si>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</si>
  <si>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</si>
  <si>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</si>
  <si>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</si>
  <si>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</si>
  <si>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</si>
  <si>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</si>
  <si>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</si>
  <si>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</si>
  <si>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</si>
  <si>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</si>
  <si>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</si>
  <si>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</si>
  <si>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</si>
  <si>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</si>
  <si>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</si>
  <si>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</si>
  <si>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</si>
  <si>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</si>
  <si>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</si>
  <si>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</si>
  <si>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</si>
  <si>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</si>
  <si>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</si>
  <si>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</si>
  <si>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</si>
  <si>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</si>
  <si>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</si>
  <si>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</si>
  <si>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</si>
  <si>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</si>
  <si>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</si>
  <si>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</si>
  <si>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</si>
  <si>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</si>
  <si>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</si>
  <si>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</si>
  <si>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</si>
  <si>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</si>
  <si>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</si>
  <si>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</si>
  <si>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</si>
  <si>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</si>
  <si>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</si>
  <si>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</si>
  <si>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</si>
  <si>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</si>
  <si>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</si>
  <si>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</si>
  <si>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</si>
  <si>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</si>
  <si>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</si>
  <si>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</si>
  <si>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</si>
  <si>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</si>
  <si>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</si>
  <si>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</si>
  <si>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</si>
  <si>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</si>
  <si>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</si>
  <si>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</si>
  <si>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</si>
  <si>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</si>
  <si>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</si>
  <si>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</si>
  <si>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</si>
  <si>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</si>
  <si>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</si>
  <si>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</si>
  <si>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</si>
  <si>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</si>
  <si>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</si>
  <si>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</si>
  <si>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</si>
  <si>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</si>
  <si>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</si>
  <si>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</si>
  <si>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</si>
  <si>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</si>
  <si>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</si>
  <si>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</si>
  <si>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</si>
  <si>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</si>
  <si>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</si>
  <si>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</si>
  <si>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</si>
  <si>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</si>
  <si>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</si>
  <si>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</si>
  <si>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</si>
  <si>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</si>
  <si>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</si>
  <si>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</si>
  <si>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</si>
  <si>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</si>
  <si>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</si>
  <si>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</si>
  <si>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</si>
  <si>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</si>
  <si>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</si>
  <si>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</si>
  <si>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</si>
  <si>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</si>
  <si>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</si>
  <si>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</si>
  <si>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</si>
  <si>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</si>
  <si>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</si>
  <si>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</si>
  <si>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</si>
  <si>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</si>
  <si>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</si>
  <si>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</si>
  <si>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</si>
  <si>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</si>
  <si>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</si>
  <si>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</si>
  <si>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</si>
  <si>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</si>
  <si>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</si>
  <si>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</si>
  <si>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</si>
  <si>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</si>
  <si>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</si>
  <si>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</si>
  <si>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</si>
  <si>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</si>
  <si>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</si>
  <si>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</si>
  <si>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</si>
  <si>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</si>
  <si>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</si>
  <si>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</si>
  <si>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</si>
  <si>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</si>
  <si>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</si>
  <si>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</si>
  <si>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</si>
  <si>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</si>
  <si>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</si>
  <si>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</si>
  <si>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</si>
  <si>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</si>
  <si>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</si>
  <si>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</si>
  <si>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</si>
  <si>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</si>
  <si>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</si>
  <si>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</si>
  <si>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</si>
  <si>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</si>
  <si>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</si>
  <si>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</si>
  <si>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</si>
  <si>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</si>
  <si>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</si>
  <si>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</si>
  <si>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</si>
  <si>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</si>
  <si>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</si>
  <si>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</si>
  <si>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</si>
  <si>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</si>
  <si>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</si>
  <si>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</si>
  <si>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</si>
  <si>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</si>
  <si>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</si>
  <si>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</si>
  <si>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</si>
  <si>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</si>
  <si>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</si>
  <si>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</si>
  <si>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</si>
  <si>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</si>
  <si>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</si>
  <si>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</si>
  <si>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</si>
  <si>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</si>
  <si>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</si>
  <si>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</si>
  <si>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</si>
  <si>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</si>
  <si>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</si>
  <si>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</si>
  <si>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</si>
  <si>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</si>
  <si>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</si>
  <si>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</si>
  <si>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</si>
  <si>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</si>
  <si>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</si>
  <si>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</si>
  <si>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</si>
  <si>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</si>
  <si>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</si>
  <si>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</si>
  <si>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</si>
  <si>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</si>
  <si>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</si>
  <si>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</si>
  <si>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</si>
  <si>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</si>
  <si>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</si>
  <si>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</si>
  <si>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</si>
  <si>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</si>
  <si>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</si>
  <si>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</si>
  <si>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</si>
  <si>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</si>
  <si>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</si>
  <si>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</si>
  <si>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</si>
  <si>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</si>
  <si>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</si>
  <si>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</si>
  <si>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</si>
  <si>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</si>
  <si>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</si>
  <si>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</si>
  <si>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</si>
  <si>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</si>
  <si>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</si>
  <si>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</si>
  <si>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</si>
  <si>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</si>
  <si>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</si>
  <si>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</si>
  <si>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</si>
  <si>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</si>
  <si>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</si>
  <si>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</si>
  <si>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</si>
  <si>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</si>
  <si>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</si>
  <si>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</si>
  <si>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</si>
  <si>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</si>
  <si>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</si>
  <si>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</si>
  <si>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</si>
  <si>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</si>
  <si>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</si>
  <si>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</si>
  <si>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</si>
  <si>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</si>
  <si>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</si>
  <si>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</si>
  <si>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</si>
  <si>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</si>
  <si>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</si>
  <si>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</si>
  <si>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</si>
  <si>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</si>
  <si>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</si>
  <si>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</si>
  <si>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</si>
  <si>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</si>
  <si>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</si>
  <si>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</si>
  <si>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</si>
  <si>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</si>
  <si>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</si>
  <si>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</si>
  <si>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</si>
  <si>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</si>
  <si>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</si>
  <si>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</si>
  <si>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</si>
  <si>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</si>
  <si>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</si>
  <si>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</si>
  <si>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</si>
  <si>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</si>
  <si>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</si>
  <si>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</si>
  <si>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</si>
  <si>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</si>
  <si>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</si>
  <si>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</si>
  <si>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</si>
  <si>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</si>
  <si>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</si>
  <si>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</si>
  <si>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</si>
  <si>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</si>
  <si>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</si>
  <si>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</si>
  <si>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</si>
  <si>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</si>
  <si>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</si>
  <si>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</si>
  <si>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</si>
  <si>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</si>
  <si>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</si>
  <si>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</si>
  <si>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</si>
  <si>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</si>
  <si>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</si>
  <si>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</si>
  <si>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</si>
  <si>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</si>
  <si>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</si>
  <si>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</si>
  <si>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</si>
  <si>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</si>
  <si>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</si>
  <si>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</si>
  <si>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</si>
  <si>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</si>
  <si>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</si>
  <si>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</si>
  <si>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</si>
  <si>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</si>
  <si>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</si>
  <si>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</si>
  <si>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</si>
  <si>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</si>
  <si>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</si>
  <si>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</si>
  <si>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</si>
  <si>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</si>
  <si>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</si>
  <si>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</si>
  <si>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</si>
  <si>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</si>
  <si>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</si>
  <si>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</si>
  <si>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</si>
  <si>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</si>
  <si>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</si>
  <si>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</si>
  <si>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</si>
  <si>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</si>
  <si>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</si>
  <si>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</si>
  <si>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</si>
  <si>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</si>
  <si>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</si>
  <si>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</si>
  <si>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</si>
  <si>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</si>
  <si>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</si>
  <si>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</si>
  <si>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</si>
  <si>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</si>
  <si>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</si>
  <si>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</si>
  <si>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</si>
  <si>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</si>
  <si>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</si>
  <si>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</si>
  <si>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</si>
  <si>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</si>
  <si>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</si>
  <si>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</si>
  <si>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</si>
  <si>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</si>
  <si>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</si>
  <si>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</si>
  <si>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</si>
  <si>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</si>
  <si>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</si>
  <si>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</si>
  <si>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</si>
  <si>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</si>
  <si>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</si>
  <si>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</si>
  <si>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</si>
  <si>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</si>
  <si>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</si>
  <si>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</si>
  <si>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</si>
  <si>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</si>
  <si>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</si>
  <si>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</si>
  <si>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</si>
  <si>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</si>
  <si>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</si>
  <si>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</si>
  <si>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</si>
  <si>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</si>
  <si>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</si>
  <si>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</si>
  <si>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</si>
  <si>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</si>
  <si>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</si>
  <si>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</si>
  <si>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</si>
  <si>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</si>
  <si>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</si>
  <si>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</si>
  <si>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</si>
  <si>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</si>
  <si>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</si>
  <si>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</si>
  <si>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</si>
  <si>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</si>
  <si>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</si>
  <si>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</si>
  <si>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</si>
  <si>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</si>
  <si>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</si>
  <si>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</si>
  <si>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</si>
  <si>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</si>
  <si>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</si>
  <si>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</si>
  <si>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</si>
  <si>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</si>
  <si>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</si>
  <si>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</si>
  <si>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</si>
  <si>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</si>
  <si>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</si>
  <si>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</si>
  <si>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</si>
  <si>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</si>
  <si>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</si>
  <si>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</si>
  <si>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</si>
  <si>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</si>
  <si>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</si>
  <si>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</si>
  <si>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</si>
  <si>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</si>
  <si>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</si>
  <si>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</si>
  <si>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</si>
  <si>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</si>
  <si>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</si>
  <si>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</si>
  <si>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</si>
  <si>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</si>
  <si>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</si>
  <si>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</si>
  <si>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</si>
  <si>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</si>
  <si>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</si>
  <si>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</si>
  <si>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</si>
  <si>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</si>
  <si>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</si>
  <si>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</si>
  <si>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</si>
  <si>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</si>
  <si>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</si>
  <si>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</si>
  <si>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</si>
  <si>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</si>
  <si>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</si>
  <si>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</si>
  <si>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</si>
  <si>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</si>
  <si>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</si>
  <si>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</si>
  <si>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</si>
  <si>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</si>
  <si>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</si>
  <si>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</si>
  <si>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</si>
  <si>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</si>
  <si>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</si>
  <si>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</si>
  <si>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</si>
  <si>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</si>
  <si>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</si>
  <si>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</si>
  <si>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</si>
  <si>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</si>
  <si>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</si>
  <si>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</si>
  <si>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</si>
  <si>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</si>
  <si>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</si>
  <si>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</si>
  <si>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</si>
  <si>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</si>
  <si>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</si>
  <si>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</si>
  <si>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</si>
  <si>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</si>
  <si>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</si>
  <si>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</si>
  <si>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</si>
  <si>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</si>
  <si>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</si>
  <si>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</si>
  <si>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</si>
  <si>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</si>
  <si>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</si>
  <si>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</si>
  <si>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</si>
  <si>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</si>
  <si>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</si>
  <si>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</si>
  <si>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</si>
  <si>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</si>
  <si>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</si>
  <si>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</si>
  <si>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</si>
  <si>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</si>
  <si>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</si>
  <si>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</si>
  <si>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</si>
  <si>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</si>
  <si>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</si>
  <si>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</si>
  <si>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</si>
  <si>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</si>
  <si>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</si>
  <si>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</si>
  <si>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</si>
  <si>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</si>
  <si>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</si>
  <si>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</si>
  <si>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</si>
  <si>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</si>
  <si>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</si>
  <si>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</si>
  <si>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</si>
  <si>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</si>
  <si>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</si>
  <si>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</si>
  <si>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</si>
  <si>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</si>
  <si>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</si>
  <si>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</si>
  <si>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</si>
  <si>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</si>
  <si>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</si>
  <si>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</si>
  <si>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</si>
  <si>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</si>
  <si>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</si>
  <si>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</si>
  <si>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</si>
  <si>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</si>
  <si>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</si>
  <si>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</si>
  <si>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</si>
  <si>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</si>
  <si>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</si>
  <si>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</si>
  <si>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</si>
  <si>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</si>
  <si>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</si>
  <si>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</si>
  <si>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</si>
  <si>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</si>
  <si>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</si>
  <si>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</si>
  <si>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</si>
  <si>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</si>
  <si>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</si>
  <si>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</si>
  <si>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</si>
  <si>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</si>
  <si>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</si>
  <si>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</si>
  <si>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</si>
  <si>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</si>
  <si>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</si>
  <si>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</si>
  <si>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</si>
  <si>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</si>
  <si>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</si>
  <si>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</si>
  <si>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</si>
  <si>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</si>
  <si>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</si>
  <si>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</si>
  <si>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</si>
  <si>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</si>
  <si>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</si>
  <si>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</si>
  <si>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</si>
  <si>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</si>
  <si>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</si>
  <si>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</si>
  <si>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</si>
  <si>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</si>
  <si>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</si>
  <si>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</si>
  <si>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</si>
  <si>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</si>
  <si>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</si>
  <si>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</si>
  <si>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</si>
  <si>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</si>
  <si>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</si>
  <si>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</si>
  <si>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</si>
  <si>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</si>
  <si>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</si>
  <si>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</si>
  <si>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</si>
  <si>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</si>
  <si>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</si>
  <si>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</si>
  <si>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</si>
  <si>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</si>
  <si>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</si>
  <si>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</si>
  <si>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</si>
  <si>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</si>
  <si>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</si>
  <si>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</si>
  <si>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</si>
  <si>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</si>
  <si>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</si>
  <si>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</si>
  <si>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</si>
  <si>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</si>
  <si>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</si>
  <si>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</si>
  <si>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</si>
  <si>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</si>
  <si>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</si>
  <si>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</si>
  <si>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</si>
  <si>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</si>
  <si>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</si>
  <si>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</si>
  <si>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</si>
  <si>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</si>
  <si>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</si>
  <si>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</si>
  <si>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</si>
  <si>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</si>
  <si>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</si>
  <si>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</si>
  <si>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</si>
  <si>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</si>
  <si>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</si>
  <si>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</si>
  <si>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</si>
  <si>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</si>
  <si>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</si>
  <si>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</si>
  <si>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</si>
  <si>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</si>
  <si>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</si>
  <si>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</si>
  <si>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</si>
  <si>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</si>
  <si>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</si>
  <si>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</si>
  <si>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</si>
  <si>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</si>
  <si>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</si>
  <si>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</si>
  <si>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</si>
  <si>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</si>
  <si>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</si>
  <si>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</si>
  <si>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</si>
  <si>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</si>
  <si>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</si>
  <si>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</si>
  <si>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</si>
  <si>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</si>
  <si>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</si>
  <si>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</si>
  <si>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</si>
  <si>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</si>
  <si>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</si>
  <si>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</si>
  <si>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</si>
  <si>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</si>
  <si>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</si>
  <si>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</si>
  <si>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</si>
  <si>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</si>
  <si>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</si>
  <si>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</si>
  <si>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</si>
  <si>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</si>
  <si>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</si>
  <si>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</si>
  <si>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</si>
  <si>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</si>
  <si>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</si>
  <si>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</si>
  <si>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</si>
  <si>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</si>
  <si>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</si>
  <si>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</si>
  <si>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</si>
  <si>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</si>
  <si>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</si>
  <si>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</si>
  <si>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</si>
  <si>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</si>
  <si>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</si>
  <si>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</si>
  <si>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</si>
  <si>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</si>
  <si>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</si>
  <si>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</si>
  <si>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</si>
  <si>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</si>
  <si>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</si>
  <si>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</si>
  <si>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</si>
  <si>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</si>
  <si>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</si>
  <si>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</si>
  <si>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</si>
  <si>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</si>
  <si>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</si>
  <si>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</si>
  <si>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</si>
  <si>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</si>
  <si>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</si>
  <si>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</si>
  <si>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</si>
  <si>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</si>
  <si>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</si>
  <si>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</si>
  <si>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</si>
  <si>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</si>
  <si>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</si>
  <si>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</si>
  <si>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</si>
  <si>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</si>
  <si>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</si>
  <si>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</si>
  <si>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</si>
  <si>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</si>
  <si>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</si>
  <si>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</si>
  <si>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</si>
  <si>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</si>
  <si>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</si>
  <si>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</si>
  <si>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</si>
  <si>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</si>
  <si>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</si>
  <si>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</si>
  <si>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</si>
  <si>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</si>
  <si>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</si>
  <si>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</si>
  <si>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</si>
  <si>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</si>
  <si>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</si>
  <si>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</si>
  <si>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</si>
  <si>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</si>
  <si>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</si>
  <si>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</si>
  <si>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</si>
  <si>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</si>
  <si>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</si>
  <si>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</si>
  <si>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</si>
  <si>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</si>
  <si>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</si>
  <si>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</si>
  <si>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</si>
  <si>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</si>
  <si>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</si>
  <si>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</si>
  <si>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</si>
  <si>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</si>
  <si>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</si>
  <si>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</si>
  <si>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</si>
  <si>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</si>
  <si>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</si>
  <si>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</si>
  <si>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</si>
  <si>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</si>
  <si>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</si>
  <si>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</si>
  <si>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</si>
  <si>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</si>
  <si>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</si>
  <si>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</si>
  <si>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</si>
  <si>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</si>
  <si>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</si>
  <si>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</si>
  <si>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</si>
  <si>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</si>
  <si>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</si>
  <si>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</si>
  <si>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</si>
  <si>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</si>
  <si>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</si>
  <si>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</si>
  <si>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</si>
  <si>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</si>
  <si>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</si>
  <si>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</si>
  <si>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</si>
  <si>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</si>
  <si>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</si>
  <si>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</si>
  <si>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</si>
  <si>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</si>
  <si>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</si>
  <si>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</si>
  <si>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</si>
  <si>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</si>
  <si>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</si>
  <si>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</si>
  <si>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</si>
  <si>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</si>
  <si>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</si>
  <si>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</si>
  <si>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</si>
  <si>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</si>
  <si>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</si>
  <si>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</si>
  <si>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</si>
  <si>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</si>
  <si>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</si>
  <si>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</si>
  <si>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</si>
  <si>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</si>
  <si>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</si>
  <si>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</si>
  <si>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</si>
  <si>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</si>
  <si>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</si>
  <si>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</si>
  <si>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</si>
  <si>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</si>
  <si>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</si>
  <si>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</si>
  <si>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</si>
  <si>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</si>
  <si>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</si>
  <si>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</si>
  <si>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</si>
  <si>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</si>
  <si>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</si>
  <si>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</si>
  <si>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</si>
  <si>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</si>
  <si>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</si>
  <si>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</si>
  <si>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</si>
  <si>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</si>
  <si>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</si>
  <si>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</si>
  <si>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</si>
  <si>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</si>
  <si>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</si>
  <si>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</si>
  <si>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</si>
  <si>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</si>
  <si>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</si>
  <si>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</si>
  <si>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</si>
  <si>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</si>
  <si>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</si>
  <si>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</si>
  <si>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</si>
  <si>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</si>
  <si>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</si>
  <si>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</si>
  <si>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</si>
  <si>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</si>
  <si>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</si>
  <si>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</si>
  <si>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</si>
  <si>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</si>
  <si>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</si>
  <si>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</si>
  <si>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</si>
  <si>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</si>
  <si>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</si>
  <si>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</si>
  <si>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</si>
  <si>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</si>
  <si>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</si>
  <si>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</si>
  <si>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</si>
  <si>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</si>
  <si>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</si>
  <si>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</si>
  <si>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</si>
  <si>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</si>
  <si>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</si>
  <si>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</si>
  <si>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</si>
  <si>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</si>
  <si>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</si>
  <si>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</si>
  <si>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</si>
  <si>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</si>
  <si>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</si>
  <si>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</si>
  <si>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</si>
  <si>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</si>
  <si>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</si>
  <si>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</si>
  <si>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</si>
  <si>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</si>
  <si>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</si>
  <si>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</si>
  <si>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</si>
  <si>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</si>
  <si>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</si>
  <si>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</si>
  <si>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</si>
  <si>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</si>
  <si>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</si>
  <si>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</si>
  <si>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</si>
  <si>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</si>
  <si>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</si>
  <si>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</si>
  <si>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</si>
  <si>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</si>
  <si>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</si>
  <si>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</si>
  <si>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</si>
  <si>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</si>
  <si>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</si>
  <si>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</si>
  <si>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</si>
  <si>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</si>
  <si>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</si>
  <si>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</si>
  <si>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</si>
  <si>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</si>
  <si>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</si>
  <si>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</si>
  <si>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</si>
  <si>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</si>
  <si>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</si>
  <si>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</si>
  <si>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</si>
  <si>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</si>
  <si>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</si>
  <si>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</si>
  <si>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</si>
  <si>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</si>
  <si>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</si>
  <si>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</si>
  <si>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</si>
  <si>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</si>
  <si>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</si>
  <si>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</si>
  <si>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</si>
  <si>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</si>
  <si>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</si>
  <si>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</si>
  <si>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</si>
  <si>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</si>
  <si>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</si>
  <si>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</si>
  <si>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</si>
  <si>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</si>
  <si>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</si>
  <si>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</si>
  <si>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</si>
  <si>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</si>
  <si>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</si>
  <si>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</si>
  <si>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</si>
  <si>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</si>
  <si>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</si>
  <si>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</si>
  <si>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</si>
  <si>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</si>
  <si>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</si>
  <si>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</si>
  <si>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</si>
  <si>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</si>
  <si>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</si>
  <si>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</si>
  <si>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</si>
  <si>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</si>
  <si>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</si>
  <si>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</si>
  <si>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</si>
  <si>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</si>
  <si>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</si>
  <si>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</si>
  <si>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</si>
  <si>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</si>
  <si>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</si>
  <si>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</si>
  <si>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</si>
  <si>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</si>
  <si>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</si>
  <si>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</si>
  <si>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</si>
  <si>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</si>
  <si>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</si>
  <si>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</si>
  <si>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</si>
  <si>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</si>
  <si>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</si>
  <si>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</si>
  <si>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</si>
  <si>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</si>
  <si>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</si>
  <si>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</si>
  <si>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</si>
  <si>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</si>
  <si>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</si>
  <si>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</si>
  <si>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</si>
  <si>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</si>
  <si>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</si>
  <si>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</si>
  <si>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</si>
  <si>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</si>
  <si>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</si>
  <si>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</si>
  <si>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</si>
  <si>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</si>
  <si>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</si>
  <si>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</si>
  <si>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</si>
  <si>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</si>
  <si>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</si>
  <si>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</si>
  <si>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</si>
  <si>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</si>
  <si>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</si>
  <si>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</si>
  <si>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</si>
  <si>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</si>
  <si>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</si>
  <si>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</si>
  <si>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</si>
  <si>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</si>
  <si>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</si>
  <si>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</si>
  <si>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</si>
  <si>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</si>
  <si>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</si>
  <si>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</si>
  <si>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</si>
  <si>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</si>
  <si>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</si>
  <si>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</si>
  <si>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</si>
  <si>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</si>
  <si>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</si>
  <si>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</si>
  <si>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</si>
  <si>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</si>
  <si>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</si>
  <si>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</si>
  <si>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</si>
  <si>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</si>
  <si>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</si>
  <si>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</si>
  <si>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</si>
  <si>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</si>
  <si>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</si>
  <si>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</si>
  <si>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</si>
  <si>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</si>
  <si>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</si>
  <si>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</si>
  <si>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</si>
  <si>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</si>
  <si>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</si>
  <si>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</si>
  <si>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</si>
  <si>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</si>
  <si>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</si>
  <si>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</si>
  <si>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</si>
  <si>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</si>
  <si>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</si>
  <si>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</si>
  <si>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</si>
  <si>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</si>
  <si>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</si>
  <si>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</si>
  <si>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</si>
  <si>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</si>
  <si>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</si>
  <si>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</si>
  <si>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</si>
  <si>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</si>
  <si>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</si>
  <si>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</si>
  <si>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</si>
  <si>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</si>
  <si>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</si>
  <si>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</si>
  <si>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</si>
  <si>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</si>
  <si>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</si>
  <si>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</si>
  <si>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</si>
  <si>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</si>
  <si>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</si>
  <si>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</si>
  <si>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</si>
  <si>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</si>
  <si>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</si>
  <si>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</si>
  <si>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</si>
  <si>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</si>
  <si>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</si>
  <si>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</si>
  <si>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</si>
  <si>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</si>
  <si>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</si>
  <si>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</si>
  <si>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</si>
  <si>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</si>
  <si>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</si>
  <si>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</si>
  <si>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</si>
  <si>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</si>
  <si>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</si>
  <si>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</si>
  <si>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</si>
  <si>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</si>
  <si>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</si>
  <si>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</si>
  <si>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</si>
  <si>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</si>
  <si>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</si>
  <si>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</si>
  <si>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</si>
  <si>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</si>
  <si>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</si>
  <si>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</si>
  <si>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</si>
  <si>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</si>
  <si>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</si>
  <si>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</si>
  <si>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</si>
  <si>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</si>
  <si>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</si>
  <si>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</si>
  <si>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</si>
  <si>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</si>
  <si>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</si>
  <si>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</si>
  <si>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</si>
  <si>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</si>
  <si>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</si>
  <si>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</si>
  <si>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</si>
  <si>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</si>
  <si>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</si>
  <si>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</si>
  <si>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</si>
  <si>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</si>
  <si>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</si>
  <si>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</si>
  <si>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</si>
  <si>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</si>
  <si>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</si>
  <si>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</si>
  <si>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</si>
  <si>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</si>
  <si>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</si>
  <si>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</si>
  <si>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</si>
  <si>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</si>
  <si>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</si>
  <si>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</si>
  <si>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</si>
  <si>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</si>
  <si>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</si>
  <si>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</si>
  <si>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</si>
  <si>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</si>
  <si>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</si>
  <si>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</si>
  <si>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</si>
  <si>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</si>
  <si>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</si>
  <si>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</si>
  <si>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</si>
  <si>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</si>
  <si>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</si>
  <si>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</si>
  <si>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</si>
  <si>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</si>
  <si>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</si>
  <si>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</si>
  <si>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</si>
  <si>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</si>
  <si>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</si>
  <si>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</si>
  <si>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</si>
  <si>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</si>
  <si>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</si>
  <si>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</si>
  <si>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</si>
  <si>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</si>
  <si>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</si>
  <si>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</si>
  <si>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</si>
  <si>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</si>
  <si>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</si>
  <si>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</si>
  <si>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</si>
  <si>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</si>
  <si>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</si>
  <si>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</si>
  <si>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</si>
  <si>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</si>
  <si>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</si>
  <si>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</si>
  <si>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</si>
  <si>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</si>
  <si>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</si>
  <si>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</si>
  <si>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</si>
  <si>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</si>
  <si>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</si>
  <si>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</si>
  <si>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</si>
  <si>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</si>
  <si>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</si>
  <si>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</si>
  <si>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</si>
  <si>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</si>
  <si>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</si>
  <si>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</si>
  <si>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</si>
  <si>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</si>
  <si>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</si>
  <si>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</si>
  <si>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</si>
  <si>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</si>
  <si>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</si>
  <si>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</si>
  <si>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</si>
  <si>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</si>
  <si>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</si>
  <si>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</si>
  <si>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</si>
  <si>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</si>
  <si>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</si>
  <si>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</si>
  <si>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</si>
  <si>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</si>
  <si>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</si>
  <si>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</si>
  <si>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</si>
  <si>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</si>
  <si>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</si>
  <si>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</si>
  <si>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</si>
  <si>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</si>
  <si>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</si>
  <si>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</si>
  <si>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</si>
  <si>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</si>
  <si>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</si>
  <si>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</si>
  <si>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</si>
  <si>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</si>
  <si>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</si>
  <si>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</si>
  <si>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</si>
  <si>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</si>
  <si>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</si>
  <si>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</si>
  <si>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</si>
  <si>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</si>
  <si>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</si>
  <si>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</si>
  <si>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</si>
  <si>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</si>
  <si>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</si>
  <si>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</si>
  <si>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</si>
  <si>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</si>
  <si>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</si>
  <si>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</si>
  <si>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</si>
  <si>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</si>
  <si>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</si>
  <si>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</si>
  <si>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</si>
  <si>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</si>
  <si>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</si>
  <si>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</si>
  <si>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</si>
  <si>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</si>
  <si>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</si>
  <si>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</si>
  <si>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</si>
  <si>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</si>
  <si>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</si>
  <si>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</si>
  <si>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</si>
  <si>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</si>
  <si>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</si>
  <si>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</si>
  <si>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</si>
  <si>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</si>
  <si>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</si>
  <si>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</si>
  <si>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</si>
  <si>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</si>
  <si>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</si>
  <si>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</si>
  <si>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</si>
  <si>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</si>
  <si>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</si>
  <si>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</si>
  <si>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</si>
  <si>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</si>
  <si>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</si>
  <si>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</si>
  <si>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</si>
  <si>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</si>
  <si>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</si>
  <si>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</si>
  <si>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</si>
  <si>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</si>
  <si>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</si>
  <si>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</si>
  <si>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</si>
  <si>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</si>
  <si>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</si>
  <si>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</si>
  <si>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</si>
  <si>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</si>
  <si>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</si>
  <si>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</si>
  <si>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</si>
  <si>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</si>
  <si>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</si>
  <si>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</si>
  <si>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</si>
  <si>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</si>
  <si>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</si>
  <si>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</si>
  <si>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</si>
  <si>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</si>
  <si>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</si>
  <si>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</si>
  <si>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</si>
  <si>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</si>
  <si>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</si>
  <si>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</si>
  <si>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</si>
  <si>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</si>
  <si>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</si>
  <si>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</si>
  <si>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</si>
  <si>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</si>
  <si>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</si>
  <si>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</si>
  <si>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</si>
  <si>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</si>
  <si>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</si>
  <si>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</si>
  <si>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</si>
  <si>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</si>
  <si>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</si>
  <si>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</si>
  <si>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</si>
  <si>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</si>
  <si>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</si>
  <si>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</si>
  <si>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</si>
  <si>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</si>
  <si>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</si>
  <si>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</si>
  <si>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</si>
  <si>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</si>
  <si>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</si>
  <si>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</si>
  <si>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</si>
  <si>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</si>
  <si>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</si>
  <si>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</si>
  <si>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</si>
  <si>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</si>
  <si>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</si>
  <si>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</si>
  <si>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</si>
  <si>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</si>
  <si>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</si>
  <si>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</si>
  <si>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</si>
  <si>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</si>
  <si>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</si>
  <si>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</si>
  <si>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</si>
  <si>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</si>
  <si>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</si>
  <si>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</si>
  <si>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</si>
  <si>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</si>
  <si>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</si>
  <si>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</si>
  <si>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</si>
  <si>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</si>
  <si>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</si>
  <si>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</si>
  <si>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</si>
  <si>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</si>
  <si>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</si>
  <si>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</si>
  <si>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</si>
  <si>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</si>
  <si>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</si>
  <si>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</si>
  <si>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</si>
  <si>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</si>
  <si>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</si>
  <si>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</si>
  <si>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</si>
  <si>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</si>
  <si>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</si>
  <si>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</si>
  <si>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</si>
  <si>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</si>
  <si>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</si>
  <si>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</si>
  <si>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</si>
  <si>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</si>
  <si>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</si>
  <si>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</si>
  <si>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</si>
  <si>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</si>
  <si>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</si>
  <si>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</si>
  <si>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</si>
  <si>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</si>
  <si>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</si>
  <si>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</si>
  <si>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</si>
  <si>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</si>
  <si>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</si>
  <si>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</si>
  <si>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</si>
  <si>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</si>
  <si>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</si>
  <si>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</si>
  <si>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</si>
  <si>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</si>
  <si>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</si>
  <si>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</si>
  <si>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</si>
  <si>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</si>
  <si>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</si>
  <si>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</si>
  <si>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</si>
  <si>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</si>
  <si>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</si>
  <si>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</si>
  <si>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</si>
  <si>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</si>
  <si>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</si>
  <si>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</si>
  <si>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</si>
  <si>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</si>
  <si>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</si>
  <si>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</si>
  <si>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</si>
  <si>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</si>
  <si>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</si>
  <si>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</si>
  <si>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</si>
  <si>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</si>
  <si>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</si>
  <si>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</si>
  <si>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</si>
  <si>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</si>
  <si>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</si>
  <si>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</si>
  <si>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</si>
  <si>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</si>
  <si>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</si>
  <si>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</si>
  <si>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</si>
  <si>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</si>
  <si>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</si>
  <si>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</si>
  <si>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</si>
  <si>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</si>
  <si>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</si>
  <si>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</si>
  <si>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</si>
  <si>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</si>
  <si>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</si>
  <si>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</si>
  <si>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</si>
  <si>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</si>
  <si>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</si>
  <si>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</si>
  <si>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</si>
  <si>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</si>
  <si>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</si>
  <si>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</si>
  <si>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</si>
  <si>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</si>
  <si>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</si>
  <si>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</si>
  <si>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</si>
  <si>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</si>
  <si>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</si>
  <si>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</si>
  <si>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</si>
  <si>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</si>
  <si>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</si>
  <si>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</si>
  <si>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</si>
  <si>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</si>
  <si>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</si>
  <si>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</si>
  <si>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</si>
  <si>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</si>
  <si>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</si>
  <si>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</si>
  <si>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</si>
  <si>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</si>
  <si>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</si>
  <si>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</si>
  <si>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</si>
  <si>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</si>
  <si>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</si>
  <si>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</si>
  <si>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</si>
  <si>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</si>
  <si>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</si>
  <si>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</si>
  <si>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</si>
  <si>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</si>
  <si>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</si>
  <si>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</si>
  <si>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</si>
  <si>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</si>
  <si>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</si>
  <si>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</si>
  <si>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</si>
  <si>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</si>
  <si>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</si>
  <si>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</si>
  <si>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</si>
  <si>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</si>
  <si>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</si>
  <si>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</si>
  <si>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</si>
  <si>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</si>
  <si>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</si>
  <si>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</si>
  <si>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</si>
  <si>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</si>
  <si>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</si>
  <si>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</si>
  <si>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</si>
  <si>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</si>
  <si>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</si>
  <si>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</si>
  <si>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</si>
  <si>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</si>
  <si>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</si>
  <si>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</si>
  <si>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</si>
  <si>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</si>
  <si>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</si>
  <si>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</si>
  <si>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</si>
  <si>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</si>
  <si>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</si>
  <si>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</si>
  <si>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</si>
  <si>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</si>
  <si>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</si>
  <si>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</si>
  <si>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</si>
  <si>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</si>
  <si>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</si>
  <si>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</si>
  <si>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</si>
  <si>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</si>
  <si>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</si>
  <si>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</si>
  <si>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</si>
  <si>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</si>
  <si>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</si>
  <si>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</si>
  <si>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</si>
  <si>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</si>
  <si>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</si>
  <si>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</si>
  <si>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</si>
  <si>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</si>
  <si>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</si>
  <si>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</si>
  <si>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</si>
  <si>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</si>
  <si>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</si>
  <si>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</si>
  <si>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</si>
  <si>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</si>
  <si>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</si>
  <si>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</si>
  <si>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</si>
  <si>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</si>
  <si>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</si>
  <si>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</si>
  <si>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</si>
  <si>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</si>
  <si>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</si>
  <si>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</si>
  <si>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</si>
  <si>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</si>
  <si>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</si>
  <si>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</si>
  <si>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</si>
  <si>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</si>
  <si>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</si>
  <si>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</si>
  <si>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</si>
  <si>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</si>
  <si>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</si>
  <si>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</si>
  <si>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</si>
  <si>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</si>
  <si>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</si>
  <si>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</si>
  <si>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</si>
  <si>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</si>
  <si>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</si>
  <si>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</si>
  <si>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</si>
  <si>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</si>
  <si>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</si>
  <si>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</si>
  <si>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</si>
  <si>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</si>
  <si>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</si>
  <si>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</si>
  <si>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</si>
  <si>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</si>
  <si>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</si>
  <si>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</si>
  <si>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</si>
  <si>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</si>
  <si>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</si>
  <si>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</si>
  <si>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</si>
  <si>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</si>
  <si>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</si>
  <si>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</si>
  <si>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</si>
  <si>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</si>
  <si>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</si>
  <si>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</si>
  <si>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</si>
  <si>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</si>
  <si>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</si>
  <si>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</si>
  <si>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</si>
  <si>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</si>
  <si>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</si>
  <si>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</si>
  <si>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</si>
  <si>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</si>
  <si>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</si>
  <si>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</si>
  <si>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</si>
  <si>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</si>
  <si>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</si>
  <si>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</si>
  <si>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</si>
  <si>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</si>
  <si>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</si>
  <si>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</si>
  <si>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</si>
  <si>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</si>
  <si>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</si>
  <si>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</si>
  <si>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</si>
  <si>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</si>
  <si>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</si>
  <si>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</si>
  <si>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</si>
  <si>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</si>
  <si>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</si>
  <si>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</si>
  <si>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</si>
  <si>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</si>
  <si>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</si>
  <si>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</si>
  <si>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</si>
  <si>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</si>
  <si>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</si>
  <si>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</si>
  <si>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</si>
  <si>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</si>
  <si>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</si>
  <si>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</si>
  <si>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</si>
  <si>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</si>
  <si>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</si>
  <si>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</si>
  <si>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</si>
  <si>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</si>
  <si>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</si>
  <si>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</si>
  <si>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</si>
  <si>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</si>
  <si>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</si>
  <si>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</si>
  <si>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</si>
  <si>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</si>
  <si>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</si>
  <si>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</si>
  <si>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</si>
  <si>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</si>
  <si>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</si>
  <si>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</si>
  <si>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</si>
  <si>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</si>
  <si>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</si>
  <si>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</si>
  <si>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</si>
  <si>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</si>
  <si>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</si>
  <si>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</si>
  <si>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</si>
  <si>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</si>
  <si>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</si>
  <si>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</si>
  <si>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</si>
  <si>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</si>
  <si>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</si>
  <si>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</si>
  <si>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</si>
  <si>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</si>
  <si>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</si>
  <si>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</si>
  <si>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</si>
  <si>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</si>
  <si>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</si>
  <si>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</si>
  <si>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</si>
  <si>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</si>
  <si>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</si>
  <si>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</si>
  <si>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</si>
  <si>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</si>
  <si>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</si>
  <si>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</si>
  <si>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</si>
  <si>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</si>
  <si>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</si>
  <si>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</si>
  <si>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</si>
  <si>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</si>
  <si>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</si>
  <si>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</si>
  <si>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</si>
  <si>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</si>
  <si>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</si>
  <si>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</si>
  <si>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</si>
  <si>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</si>
  <si>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</si>
  <si>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</si>
  <si>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</si>
  <si>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</si>
  <si>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</si>
  <si>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</si>
  <si>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</si>
  <si>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</si>
  <si>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</si>
  <si>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</si>
  <si>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</si>
  <si>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</si>
  <si>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</si>
  <si>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</si>
  <si>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</si>
  <si>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</si>
  <si>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</si>
  <si>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</si>
  <si>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</si>
  <si>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</si>
  <si>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</si>
  <si>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</si>
  <si>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</si>
  <si>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</si>
  <si>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</si>
  <si>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</si>
  <si>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</si>
  <si>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</si>
  <si>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</si>
  <si>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</si>
  <si>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</si>
  <si>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</si>
  <si>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</si>
  <si>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</si>
  <si>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</si>
  <si>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</si>
  <si>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</si>
  <si>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</si>
  <si>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</si>
  <si>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</si>
  <si>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</si>
  <si>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</si>
  <si>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</si>
  <si>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</si>
  <si>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</si>
  <si>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</si>
  <si>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</si>
  <si>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</si>
  <si>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</si>
  <si>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</si>
  <si>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</si>
  <si>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</si>
  <si>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</si>
  <si>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</si>
  <si>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</si>
  <si>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</si>
  <si>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</si>
  <si>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</si>
  <si>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</si>
  <si>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</si>
  <si>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</si>
  <si>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</si>
  <si>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</si>
  <si>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</si>
  <si>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</si>
  <si>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</si>
  <si>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</si>
  <si>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</si>
  <si>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</si>
  <si>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</si>
  <si>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</si>
  <si>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</si>
  <si>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</si>
  <si>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</si>
  <si>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</si>
  <si>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</si>
  <si>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</si>
  <si>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</si>
  <si>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</si>
  <si>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</si>
  <si>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</si>
  <si>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</si>
  <si>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</si>
  <si>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</si>
  <si>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</si>
  <si>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</si>
  <si>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</si>
  <si>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</si>
  <si>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</si>
  <si>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</si>
  <si>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</si>
  <si>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</si>
  <si>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</si>
  <si>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</si>
  <si>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</si>
  <si>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</si>
  <si>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</si>
  <si>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</si>
  <si>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</si>
  <si>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</si>
  <si>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</si>
  <si>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</si>
  <si>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</si>
  <si>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</si>
  <si>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</si>
  <si>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</si>
  <si>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</si>
  <si>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</si>
  <si>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</si>
  <si>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</si>
  <si>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</si>
  <si>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</si>
  <si>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</si>
  <si>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</si>
  <si>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</si>
  <si>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</si>
  <si>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</si>
  <si>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</si>
  <si>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</si>
  <si>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</si>
  <si>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</si>
  <si>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</si>
  <si>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</si>
  <si>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</si>
  <si>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</si>
  <si>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</si>
  <si>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</si>
  <si>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</si>
  <si>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</si>
  <si>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</si>
  <si>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</si>
  <si>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</si>
  <si>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</si>
  <si>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</si>
  <si>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</si>
  <si>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</si>
  <si>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</si>
  <si>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</si>
  <si>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</si>
  <si>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</si>
  <si>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</si>
  <si>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</si>
  <si>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</si>
  <si>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</si>
  <si>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</si>
  <si>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</si>
  <si>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</si>
  <si>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</si>
  <si>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</si>
  <si>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</si>
  <si>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</si>
  <si>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</si>
  <si>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</si>
  <si>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</si>
  <si>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</si>
  <si>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</si>
  <si>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</si>
  <si>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</si>
  <si>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</si>
  <si>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</si>
  <si>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</si>
  <si>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</si>
  <si>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</si>
  <si>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</si>
  <si>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</si>
  <si>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</si>
  <si>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</si>
  <si>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</si>
  <si>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</si>
  <si>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</si>
  <si>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</si>
  <si>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</si>
  <si>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</si>
  <si>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</si>
  <si>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</si>
  <si>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</si>
  <si>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</si>
  <si>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</si>
  <si>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</si>
  <si>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</si>
  <si>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</si>
  <si>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</si>
  <si>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</si>
  <si>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</si>
  <si>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</si>
  <si>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</si>
  <si>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</si>
  <si>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</si>
  <si>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</si>
  <si>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</si>
  <si>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</si>
  <si>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</si>
  <si>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</si>
  <si>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</si>
  <si>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</si>
  <si>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</si>
  <si>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</si>
  <si>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</si>
  <si>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</si>
  <si>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</si>
  <si>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</si>
  <si>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</si>
  <si>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</si>
  <si>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</si>
  <si>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</si>
  <si>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</si>
  <si>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</si>
  <si>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</si>
  <si>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</si>
  <si>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</si>
  <si>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</si>
  <si>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</si>
  <si>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</si>
  <si>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</si>
  <si>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</si>
  <si>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</si>
  <si>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</si>
  <si>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</si>
  <si>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</si>
  <si>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</si>
  <si>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</si>
  <si>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</si>
  <si>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</si>
  <si>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</si>
  <si>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</si>
  <si>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</si>
  <si>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</si>
  <si>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</si>
  <si>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</si>
  <si>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</si>
  <si>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</si>
  <si>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</si>
  <si>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</si>
  <si>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</si>
  <si>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</si>
  <si>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</si>
  <si>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</si>
  <si>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</si>
  <si>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</si>
  <si>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</si>
  <si>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</si>
  <si>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</si>
  <si>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</si>
  <si>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</si>
  <si>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</si>
  <si>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</si>
  <si>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</si>
  <si>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</si>
  <si>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</si>
  <si>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</si>
  <si>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</si>
  <si>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</si>
  <si>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</si>
  <si>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</si>
  <si>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</si>
  <si>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</si>
  <si>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</si>
  <si>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</si>
  <si>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</si>
  <si>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</si>
  <si>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</si>
  <si>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</si>
  <si>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</si>
  <si>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</si>
  <si>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</si>
  <si>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</si>
  <si>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</si>
  <si>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</si>
  <si>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</si>
  <si>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</si>
  <si>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</si>
  <si>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</si>
  <si>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</si>
  <si>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</si>
  <si>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</si>
  <si>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</si>
  <si>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</si>
  <si>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</si>
  <si>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</si>
  <si>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</si>
  <si>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</si>
  <si>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</si>
  <si>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</si>
  <si>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</si>
  <si>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</si>
  <si>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</si>
  <si>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</si>
  <si>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</si>
  <si>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</si>
  <si>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</si>
  <si>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</si>
  <si>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</si>
  <si>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</si>
  <si>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</si>
  <si>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</si>
  <si>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</si>
  <si>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</si>
  <si>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</si>
  <si>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</si>
  <si>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</si>
  <si>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</si>
  <si>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</si>
  <si>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</si>
  <si>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</si>
  <si>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</si>
  <si>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</si>
  <si>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</si>
  <si>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</si>
  <si>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</si>
  <si>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</si>
  <si>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</si>
  <si>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</si>
  <si>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</si>
  <si>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</si>
  <si>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</si>
  <si>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</si>
  <si>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</si>
  <si>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</si>
  <si>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</si>
  <si>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</si>
  <si>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</si>
  <si>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</si>
  <si>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</si>
  <si>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</si>
  <si>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</si>
  <si>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</si>
  <si>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</si>
  <si>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</si>
  <si>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</si>
  <si>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</si>
  <si>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</si>
  <si>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</si>
  <si>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</si>
  <si>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</si>
  <si>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</si>
  <si>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</si>
  <si>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</si>
  <si>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</si>
  <si>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</si>
  <si>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</si>
  <si>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</si>
  <si>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</si>
  <si>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</si>
  <si>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</si>
  <si>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</si>
  <si>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</si>
  <si>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</si>
  <si>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</si>
  <si>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</si>
  <si>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</si>
  <si>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</si>
  <si>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</si>
  <si>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</si>
  <si>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</si>
  <si>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</si>
  <si>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</si>
  <si>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</si>
  <si>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</si>
  <si>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</si>
  <si>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</si>
  <si>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</si>
  <si>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</si>
  <si>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</si>
  <si>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</si>
  <si>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</si>
  <si>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</si>
  <si>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</si>
  <si>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</si>
  <si>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</si>
  <si>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</si>
  <si>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</si>
  <si>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</si>
  <si>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</si>
  <si>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</si>
  <si>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</si>
  <si>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</si>
  <si>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</si>
  <si>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</si>
  <si>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</si>
  <si>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</si>
  <si>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</si>
  <si>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</si>
  <si>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</si>
  <si>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</si>
  <si>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</si>
  <si>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</si>
  <si>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</si>
  <si>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</si>
  <si>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</si>
  <si>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</si>
  <si>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</si>
  <si>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</si>
  <si>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</si>
  <si>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</si>
  <si>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</si>
  <si>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</si>
  <si>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</si>
  <si>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</si>
  <si>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</si>
  <si>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</si>
  <si>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</si>
  <si>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</si>
  <si>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</si>
  <si>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</si>
  <si>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</si>
  <si>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</si>
  <si>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</si>
  <si>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</si>
  <si>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</si>
  <si>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</si>
  <si>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</si>
  <si>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</si>
  <si>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</si>
  <si>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</si>
  <si>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</si>
  <si>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</si>
  <si>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</si>
  <si>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</si>
  <si>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</si>
  <si>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</si>
  <si>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</si>
  <si>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</si>
  <si>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</si>
  <si>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</si>
  <si>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</si>
  <si>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</si>
  <si>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</si>
  <si>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</si>
  <si>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</si>
  <si>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</si>
  <si>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</si>
  <si>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</si>
  <si>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</si>
  <si>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</si>
  <si>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</si>
  <si>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</si>
  <si>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</si>
  <si>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</si>
  <si>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</si>
  <si>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</si>
  <si>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</si>
  <si>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</si>
  <si>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</si>
  <si>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</si>
  <si>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</si>
  <si>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</si>
  <si>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</si>
  <si>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</si>
  <si>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</si>
  <si>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</si>
  <si>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</si>
  <si>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</si>
  <si>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</si>
  <si>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</si>
  <si>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</si>
  <si>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</si>
  <si>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</si>
  <si>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</si>
  <si>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</si>
  <si>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</si>
  <si>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</si>
  <si>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</si>
  <si>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</si>
  <si>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</si>
  <si>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</si>
  <si>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</si>
  <si>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</si>
  <si>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</si>
  <si>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</si>
  <si>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</si>
  <si>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</si>
  <si>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</si>
  <si>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</si>
  <si>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</si>
  <si>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</si>
  <si>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</si>
  <si>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</si>
  <si>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</si>
  <si>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</si>
  <si>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</si>
  <si>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</si>
  <si>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</si>
  <si>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</si>
  <si>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</si>
  <si>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</si>
  <si>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</si>
  <si>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</si>
  <si>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</si>
  <si>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</si>
  <si>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</si>
  <si>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</si>
  <si>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</si>
  <si>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</si>
  <si>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</si>
  <si>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</si>
  <si>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</si>
  <si>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</si>
  <si>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</si>
  <si>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</si>
  <si>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</si>
  <si>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</si>
  <si>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</si>
  <si>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</si>
  <si>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</si>
  <si>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</si>
  <si>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</si>
  <si>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</si>
  <si>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</si>
  <si>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</si>
  <si>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</si>
  <si>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</si>
  <si>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</si>
  <si>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</si>
  <si>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</si>
  <si>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</si>
  <si>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</si>
  <si>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</si>
  <si>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</si>
  <si>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</si>
  <si>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</si>
  <si>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</si>
  <si>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</si>
  <si>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</si>
  <si>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</si>
  <si>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</si>
  <si>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</si>
  <si>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</si>
  <si>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</si>
  <si>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</si>
  <si>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</si>
  <si>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</si>
  <si>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</si>
  <si>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</si>
  <si>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</si>
  <si>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</si>
  <si>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</si>
  <si>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</si>
  <si>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</si>
  <si>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</si>
  <si>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</si>
  <si>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</si>
  <si>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</si>
  <si>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</si>
  <si>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</si>
  <si>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</si>
  <si>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</si>
  <si>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</si>
  <si>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</si>
  <si>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</si>
  <si>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</si>
  <si>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</si>
  <si>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</si>
  <si>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</si>
  <si>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</si>
  <si>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</si>
  <si>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</si>
  <si>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</si>
  <si>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</si>
  <si>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</si>
  <si>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</si>
  <si>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</si>
  <si>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</si>
  <si>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</si>
  <si>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</si>
  <si>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</si>
  <si>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</si>
  <si>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</si>
  <si>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</si>
  <si>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</si>
  <si>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</si>
  <si>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</si>
  <si>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</si>
  <si>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</si>
  <si>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</si>
  <si>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</si>
  <si>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</si>
  <si>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</si>
  <si>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</si>
  <si>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</si>
  <si>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</si>
  <si>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</si>
  <si>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</si>
  <si>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</si>
  <si>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</si>
  <si>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</si>
  <si>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</si>
  <si>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</si>
  <si>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</si>
  <si>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</si>
  <si>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</si>
  <si>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</si>
  <si>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</si>
  <si>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</si>
  <si>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</si>
  <si>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</si>
  <si>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</si>
  <si>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</si>
  <si>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</si>
  <si>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</si>
  <si>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</si>
  <si>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</si>
  <si>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</si>
  <si>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</si>
  <si>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</si>
  <si>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</si>
  <si>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</si>
  <si>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</si>
  <si>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</si>
  <si>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</si>
  <si>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</si>
  <si>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</si>
  <si>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</si>
  <si>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</si>
  <si>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</si>
  <si>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</si>
  <si>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</si>
  <si>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</si>
  <si>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</si>
  <si>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</si>
  <si>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</si>
  <si>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</si>
  <si>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</si>
  <si>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</si>
  <si>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</si>
  <si>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</si>
  <si>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</si>
  <si>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</si>
  <si>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</si>
  <si>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</si>
  <si>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</si>
  <si>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</si>
  <si>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</si>
  <si>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</si>
  <si>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</si>
  <si>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</si>
  <si>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</si>
  <si>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</si>
  <si>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</si>
  <si>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</si>
  <si>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</si>
  <si>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</si>
  <si>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</si>
  <si>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</si>
  <si>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</si>
  <si>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</si>
  <si>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</si>
  <si>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</si>
  <si>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</si>
  <si>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</si>
  <si>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</si>
  <si>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</si>
  <si>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</si>
  <si>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</si>
  <si>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</si>
  <si>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</si>
  <si>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</si>
  <si>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</si>
  <si>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</si>
  <si>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</si>
  <si>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</si>
  <si>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</si>
  <si>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</si>
  <si>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</si>
  <si>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</si>
  <si>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</si>
  <si>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</si>
  <si>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</si>
  <si>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</si>
  <si>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</si>
  <si>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</si>
  <si>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</si>
  <si>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</si>
  <si>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</si>
  <si>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</si>
  <si>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</si>
  <si>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</si>
  <si>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</si>
  <si>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</si>
  <si>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</si>
  <si>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</si>
  <si>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</si>
  <si>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</si>
  <si>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</si>
  <si>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</si>
  <si>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</si>
  <si>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</si>
  <si>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</si>
  <si>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</si>
  <si>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</si>
  <si>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</si>
  <si>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</si>
  <si>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</si>
  <si>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</si>
  <si>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</si>
  <si>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</si>
  <si>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</si>
  <si>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</si>
  <si>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</si>
  <si>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</si>
  <si>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</si>
  <si>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</si>
  <si>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</si>
  <si>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</si>
  <si>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</si>
  <si>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</si>
  <si>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</si>
  <si>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</si>
  <si>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</si>
  <si>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</si>
  <si>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</si>
  <si>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</si>
  <si>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</si>
  <si>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</si>
  <si>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</si>
  <si>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</si>
  <si>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</si>
  <si>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</si>
  <si>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</si>
  <si>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</si>
  <si>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</si>
  <si>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</si>
  <si>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</si>
  <si>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</si>
  <si>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</si>
  <si>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</si>
  <si>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</si>
  <si>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</si>
  <si>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</si>
  <si>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</si>
  <si>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</si>
  <si>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</si>
  <si>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</si>
  <si>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</si>
  <si>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</si>
  <si>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</si>
  <si>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</si>
  <si>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</si>
  <si>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</si>
  <si>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</si>
  <si>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</si>
  <si>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</si>
  <si>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</si>
  <si>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</si>
  <si>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</si>
  <si>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</si>
  <si>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</si>
  <si>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</si>
  <si>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</si>
  <si>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</si>
  <si>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</si>
  <si>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</si>
  <si>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</si>
  <si>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</si>
  <si>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</si>
  <si>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</si>
  <si>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</si>
  <si>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</si>
  <si>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</si>
  <si>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</si>
  <si>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</si>
  <si>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</si>
  <si>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</si>
  <si>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</si>
  <si>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</si>
  <si>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</si>
  <si>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</si>
  <si>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</si>
  <si>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</si>
  <si>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</si>
  <si>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</si>
  <si>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</si>
  <si>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</si>
  <si>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</si>
  <si>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</si>
  <si>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</si>
  <si>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</si>
  <si>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</si>
  <si>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</si>
  <si>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</si>
  <si>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</si>
  <si>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</si>
  <si>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</si>
  <si>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</si>
  <si>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</si>
  <si>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</si>
  <si>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</si>
  <si>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</si>
  <si>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</si>
  <si>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</si>
  <si>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</si>
  <si>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</si>
  <si>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</si>
  <si>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</si>
  <si>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</si>
  <si>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</si>
  <si>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</si>
  <si>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</si>
  <si>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</si>
  <si>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</si>
  <si>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</si>
  <si>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</si>
  <si>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</si>
  <si>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</si>
  <si>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</si>
  <si>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</si>
  <si>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</si>
  <si>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</si>
  <si>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</si>
  <si>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</si>
  <si>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</si>
  <si>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</si>
  <si>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</si>
  <si>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</si>
  <si>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</si>
  <si>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</si>
  <si>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</si>
  <si>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</si>
  <si>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</si>
  <si>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</si>
  <si>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</si>
  <si>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</si>
  <si>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</si>
  <si>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</si>
  <si>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</si>
  <si>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</si>
  <si>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</si>
  <si>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</si>
  <si>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</si>
  <si>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</si>
  <si>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</si>
  <si>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</si>
  <si>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</si>
  <si>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</si>
  <si>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</si>
  <si>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</si>
  <si>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</si>
  <si>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</si>
  <si>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</si>
  <si>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</si>
  <si>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</si>
  <si>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</si>
  <si>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</si>
  <si>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</si>
  <si>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</si>
  <si>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</si>
  <si>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</si>
  <si>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</si>
  <si>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</si>
  <si>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</si>
  <si>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</si>
  <si>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</si>
  <si>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</si>
  <si>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</si>
  <si>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</si>
  <si>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</si>
  <si>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</si>
  <si>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</si>
  <si>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</si>
  <si>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</si>
  <si>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</si>
  <si>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</si>
  <si>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</si>
  <si>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</si>
  <si>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</si>
  <si>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</si>
  <si>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</si>
  <si>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</si>
  <si>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</si>
  <si>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</si>
  <si>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</si>
  <si>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</si>
  <si>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</si>
  <si>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</si>
  <si>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</si>
  <si>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</si>
  <si>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</si>
  <si>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</si>
  <si>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</si>
  <si>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</si>
  <si>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</si>
  <si>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</si>
  <si>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</si>
  <si>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</si>
  <si>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</si>
  <si>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</si>
  <si>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</si>
  <si>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</si>
  <si>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</si>
  <si>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</si>
  <si>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</si>
  <si>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</si>
  <si>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</si>
  <si>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</si>
  <si>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</si>
  <si>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</si>
  <si>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</si>
  <si>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</si>
  <si>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</si>
  <si>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</si>
  <si>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</si>
  <si>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</si>
  <si>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</si>
  <si>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</si>
  <si>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</si>
  <si>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</si>
  <si>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</si>
  <si>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</si>
  <si>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</si>
  <si>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</si>
  <si>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</si>
  <si>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</si>
  <si>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</si>
  <si>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</si>
  <si>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</si>
  <si>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</si>
  <si>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</si>
  <si>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</si>
  <si>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</si>
  <si>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</si>
  <si>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</si>
  <si>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</si>
  <si>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</si>
  <si>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</si>
  <si>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</si>
  <si>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</si>
  <si>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</si>
  <si>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</si>
  <si>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</si>
  <si>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</si>
  <si>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</si>
  <si>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</si>
  <si>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</si>
  <si>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</si>
  <si>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</si>
  <si>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</si>
  <si>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</si>
  <si>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</si>
  <si>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</t>
  </si>
  <si>
    <t>Parent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</si>
  <si>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</si>
  <si>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</si>
  <si>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</si>
  <si>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</si>
  <si>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</si>
  <si>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</si>
  <si>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</si>
  <si>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</si>
  <si>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</si>
  <si>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</si>
  <si>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</si>
  <si>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</si>
  <si>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</si>
  <si>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</si>
  <si>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</si>
  <si>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</si>
  <si>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</si>
  <si>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</si>
  <si>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</si>
  <si>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</si>
  <si>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</si>
  <si>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</si>
  <si>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</si>
  <si>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</si>
  <si>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</si>
  <si>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</si>
  <si>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</si>
  <si>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</si>
  <si>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</si>
  <si>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</si>
  <si>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Theater</t>
  </si>
  <si>
    <t>Film</t>
  </si>
  <si>
    <t>Music</t>
  </si>
  <si>
    <t>Technology</t>
  </si>
  <si>
    <t>50000+ successful</t>
  </si>
  <si>
    <t>Percentage 50000+ successful</t>
  </si>
  <si>
    <t>Success/Fail Dummy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</si>
  <si>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</si>
  <si>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</si>
  <si>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</si>
  <si>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</si>
  <si>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</si>
  <si>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</si>
  <si>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</si>
  <si>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</si>
  <si>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</si>
  <si>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</si>
  <si>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</si>
  <si>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</si>
  <si>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</si>
  <si>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</si>
  <si>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</si>
  <si>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</si>
  <si>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</si>
  <si>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</si>
  <si>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</si>
  <si>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</si>
  <si>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</si>
  <si>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</si>
  <si>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</si>
  <si>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</si>
  <si>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</si>
  <si>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</si>
  <si>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pledged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</si>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</sst>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2" fontId="0" fillId="0" borderId="0" xfId="0" applyNumberFormat="1" applyFont="1"/>
    <xf numFmtId="9" fontId="1" fillId="0" borderId="0" xfId="0" applyNumberFormat="1" applyFont="1"/>
    <xf numFmtId="9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10">
    <dxf>
      <font>
        <color rgb="FF9A0000"/>
      </font>
    </dxf>
    <dxf>
      <fill>
        <patternFill patternType="solid">
          <fgColor auto="1"/>
          <bgColor rgb="FFFF5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ont>
        <color rgb="FF9A0000"/>
      </font>
    </dxf>
    <dxf>
      <fill>
        <patternFill patternType="solid">
          <fgColor auto="1"/>
          <bgColor rgb="FFFF5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9A0000"/>
      <color rgb="FFFF5050"/>
      <color rgb="FF003CB4"/>
      <color rgb="FF780609"/>
      <color rgb="FFFF2D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Category Graph!PivotTable2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Graph'!$B$3:$B$4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Graph'!$A$5:$A$14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Graph'!$B$5:$B$14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B-4DAA-B2F6-EB31939458AF}"/>
            </c:ext>
          </c:extLst>
        </c:ser>
        <c:ser>
          <c:idx val="1"/>
          <c:order val="1"/>
          <c:tx>
            <c:strRef>
              <c:f>'Parent Category Graph'!$C$3:$C$4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Graph'!$A$5:$A$14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Graph'!$C$5:$C$14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CB-4DAA-B2F6-EB31939458AF}"/>
            </c:ext>
          </c:extLst>
        </c:ser>
        <c:ser>
          <c:idx val="2"/>
          <c:order val="2"/>
          <c:tx>
            <c:strRef>
              <c:f>'Parent Category Graph'!$D$3:$D$4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Graph'!$A$5:$A$14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Graph'!$D$5:$D$14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CB-4DAA-B2F6-EB31939458AF}"/>
            </c:ext>
          </c:extLst>
        </c:ser>
        <c:ser>
          <c:idx val="3"/>
          <c:order val="3"/>
          <c:tx>
            <c:strRef>
              <c:f>'Parent Category Graph'!$E$3:$E$4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Graph'!$A$5:$A$14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Graph'!$E$5:$E$14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CB-4DAA-B2F6-EB3193945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1216191"/>
        <c:axId val="1622316783"/>
      </c:barChart>
      <c:catAx>
        <c:axId val="162121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16783"/>
        <c:crosses val="autoZero"/>
        <c:auto val="1"/>
        <c:lblAlgn val="ctr"/>
        <c:lblOffset val="100"/>
        <c:noMultiLvlLbl val="0"/>
      </c:catAx>
      <c:valAx>
        <c:axId val="162231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21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Graph!PivotTable3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Graph'!$B$6:$B$47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B-4376-AA8E-CFE43E3ED711}"/>
            </c:ext>
          </c:extLst>
        </c:ser>
        <c:ser>
          <c:idx val="1"/>
          <c:order val="1"/>
          <c:tx>
            <c:strRef>
              <c:f>'Sub Category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Graph'!$C$6:$C$47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6B-4376-AA8E-CFE43E3ED711}"/>
            </c:ext>
          </c:extLst>
        </c:ser>
        <c:ser>
          <c:idx val="2"/>
          <c:order val="2"/>
          <c:tx>
            <c:strRef>
              <c:f>'Sub Category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Graph'!$D$6:$D$47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6B-4376-AA8E-CFE43E3ED711}"/>
            </c:ext>
          </c:extLst>
        </c:ser>
        <c:ser>
          <c:idx val="3"/>
          <c:order val="3"/>
          <c:tx>
            <c:strRef>
              <c:f>'Sub Category 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Graph'!$E$6:$E$47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6B-4376-AA8E-CFE43E3ED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4330431"/>
        <c:axId val="1627173583"/>
      </c:barChart>
      <c:catAx>
        <c:axId val="165433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173583"/>
        <c:crosses val="autoZero"/>
        <c:auto val="1"/>
        <c:lblAlgn val="ctr"/>
        <c:lblOffset val="100"/>
        <c:noMultiLvlLbl val="0"/>
      </c:catAx>
      <c:valAx>
        <c:axId val="162717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33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Graph!PivotTable4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DD-4327-8D7E-B0A593CD0C8C}"/>
            </c:ext>
          </c:extLst>
        </c:ser>
        <c:ser>
          <c:idx val="1"/>
          <c:order val="1"/>
          <c:tx>
            <c:strRef>
              <c:f>'Launch Date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DD-4327-8D7E-B0A593CD0C8C}"/>
            </c:ext>
          </c:extLst>
        </c:ser>
        <c:ser>
          <c:idx val="2"/>
          <c:order val="2"/>
          <c:tx>
            <c:strRef>
              <c:f>'Launch Date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DD-4327-8D7E-B0A593CD0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853279"/>
        <c:axId val="1666234767"/>
      </c:lineChart>
      <c:catAx>
        <c:axId val="161385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234767"/>
        <c:crosses val="autoZero"/>
        <c:auto val="1"/>
        <c:lblAlgn val="ctr"/>
        <c:lblOffset val="100"/>
        <c:noMultiLvlLbl val="0"/>
      </c:catAx>
      <c:valAx>
        <c:axId val="166623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85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1D-4395-BE2A-DF972F899ED1}"/>
            </c:ext>
          </c:extLst>
        </c:ser>
        <c:ser>
          <c:idx val="5"/>
          <c:order val="5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1D-4395-BE2A-DF972F899ED1}"/>
            </c:ext>
          </c:extLst>
        </c:ser>
        <c:ser>
          <c:idx val="6"/>
          <c:order val="6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4.2492917847025524E-2</c:v>
                </c:pt>
                <c:pt idx="2">
                  <c:v>7.2625698324022381E-2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1D-4395-BE2A-DF972F899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830575"/>
        <c:axId val="2009729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31D-4395-BE2A-DF972F899ED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31D-4395-BE2A-DF972F899ED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31D-4395-BE2A-DF972F899ED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31D-4395-BE2A-DF972F899ED1}"/>
                  </c:ext>
                </c:extLst>
              </c15:ser>
            </c15:filteredLineSeries>
          </c:ext>
        </c:extLst>
      </c:lineChart>
      <c:catAx>
        <c:axId val="193183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729871"/>
        <c:crosses val="autoZero"/>
        <c:auto val="1"/>
        <c:lblAlgn val="ctr"/>
        <c:lblOffset val="100"/>
        <c:noMultiLvlLbl val="0"/>
      </c:catAx>
      <c:valAx>
        <c:axId val="200972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83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 Stats'!$B$1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1.6507622099110199E-2"/>
                  <c:y val="-0.781902489461544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3.9544408970119932E-2"/>
                  <c:y val="-0.696043903602958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'Goal Stats'!$B$2:$B$13</c:f>
              <c:numCache>
                <c:formatCode>General</c:formatCode>
                <c:ptCount val="12"/>
                <c:pt idx="0">
                  <c:v>221</c:v>
                </c:pt>
                <c:pt idx="1">
                  <c:v>551</c:v>
                </c:pt>
                <c:pt idx="2">
                  <c:v>218</c:v>
                </c:pt>
                <c:pt idx="3">
                  <c:v>112</c:v>
                </c:pt>
                <c:pt idx="4">
                  <c:v>44</c:v>
                </c:pt>
                <c:pt idx="5">
                  <c:v>34</c:v>
                </c:pt>
                <c:pt idx="6">
                  <c:v>29</c:v>
                </c:pt>
                <c:pt idx="7">
                  <c:v>16</c:v>
                </c:pt>
                <c:pt idx="8">
                  <c:v>8</c:v>
                </c:pt>
                <c:pt idx="9">
                  <c:v>7</c:v>
                </c:pt>
                <c:pt idx="10">
                  <c:v>3</c:v>
                </c:pt>
                <c:pt idx="11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1C-4431-80FB-428BBEC3F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4491424"/>
        <c:axId val="1376935936"/>
      </c:barChart>
      <c:catAx>
        <c:axId val="137449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935936"/>
        <c:crosses val="autoZero"/>
        <c:auto val="1"/>
        <c:lblAlgn val="ctr"/>
        <c:lblOffset val="100"/>
        <c:noMultiLvlLbl val="0"/>
      </c:catAx>
      <c:valAx>
        <c:axId val="13769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49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 Stats'!$C$1</c:f>
              <c:strCache>
                <c:ptCount val="1"/>
                <c:pt idx="0">
                  <c:v>Film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3.0447169041587036E-2"/>
                  <c:y val="-0.71243493418284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-3.471351351659123E-2"/>
                  <c:y val="-0.76992326340886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'Goal Stats'!$C$2:$C$13</c:f>
              <c:numCache>
                <c:formatCode>General</c:formatCode>
                <c:ptCount val="12"/>
                <c:pt idx="0">
                  <c:v>41</c:v>
                </c:pt>
                <c:pt idx="1">
                  <c:v>108</c:v>
                </c:pt>
                <c:pt idx="2">
                  <c:v>95</c:v>
                </c:pt>
                <c:pt idx="3">
                  <c:v>64</c:v>
                </c:pt>
                <c:pt idx="4">
                  <c:v>26</c:v>
                </c:pt>
                <c:pt idx="5">
                  <c:v>28</c:v>
                </c:pt>
                <c:pt idx="6">
                  <c:v>21</c:v>
                </c:pt>
                <c:pt idx="7">
                  <c:v>14</c:v>
                </c:pt>
                <c:pt idx="8">
                  <c:v>14</c:v>
                </c:pt>
                <c:pt idx="9">
                  <c:v>8</c:v>
                </c:pt>
                <c:pt idx="10">
                  <c:v>1</c:v>
                </c:pt>
                <c:pt idx="1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B-4E66-BEB6-5A7DE7FB3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487520"/>
        <c:axId val="1465731856"/>
      </c:barChart>
      <c:catAx>
        <c:axId val="1380487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31856"/>
        <c:crosses val="autoZero"/>
        <c:auto val="1"/>
        <c:lblAlgn val="ctr"/>
        <c:lblOffset val="100"/>
        <c:noMultiLvlLbl val="0"/>
      </c:catAx>
      <c:valAx>
        <c:axId val="14657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48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 Stats'!$D$1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2.0234847571585866E-2"/>
                  <c:y val="-0.680625635870219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9.4509862377005014E-3"/>
                  <c:y val="-0.760208724329642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'Goal Stats'!$D$2:$D$13</c:f>
              <c:numCache>
                <c:formatCode>General</c:formatCode>
                <c:ptCount val="12"/>
                <c:pt idx="0">
                  <c:v>95</c:v>
                </c:pt>
                <c:pt idx="1">
                  <c:v>299</c:v>
                </c:pt>
                <c:pt idx="2">
                  <c:v>158</c:v>
                </c:pt>
                <c:pt idx="3">
                  <c:v>39</c:v>
                </c:pt>
                <c:pt idx="4">
                  <c:v>25</c:v>
                </c:pt>
                <c:pt idx="5">
                  <c:v>10</c:v>
                </c:pt>
                <c:pt idx="6">
                  <c:v>8</c:v>
                </c:pt>
                <c:pt idx="7">
                  <c:v>7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0-4454-9853-2DE12C12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2705648"/>
        <c:axId val="1470822304"/>
      </c:barChart>
      <c:catAx>
        <c:axId val="1412705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822304"/>
        <c:crosses val="autoZero"/>
        <c:auto val="1"/>
        <c:lblAlgn val="ctr"/>
        <c:lblOffset val="100"/>
        <c:noMultiLvlLbl val="0"/>
      </c:catAx>
      <c:valAx>
        <c:axId val="147082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70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 Stats'!$E$1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1.1036309585443285E-2"/>
                  <c:y val="-0.649655846590013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-1.7800073401176607E-3"/>
                  <c:y val="-0.721285410447481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'Goal Stats'!$E$2:$E$13</c:f>
              <c:numCache>
                <c:formatCode>General</c:formatCode>
                <c:ptCount val="12"/>
                <c:pt idx="0">
                  <c:v>35</c:v>
                </c:pt>
                <c:pt idx="1">
                  <c:v>66</c:v>
                </c:pt>
                <c:pt idx="2">
                  <c:v>75</c:v>
                </c:pt>
                <c:pt idx="3">
                  <c:v>55</c:v>
                </c:pt>
                <c:pt idx="4">
                  <c:v>31</c:v>
                </c:pt>
                <c:pt idx="5">
                  <c:v>34</c:v>
                </c:pt>
                <c:pt idx="6">
                  <c:v>38</c:v>
                </c:pt>
                <c:pt idx="7">
                  <c:v>23</c:v>
                </c:pt>
                <c:pt idx="8">
                  <c:v>15</c:v>
                </c:pt>
                <c:pt idx="9">
                  <c:v>14</c:v>
                </c:pt>
                <c:pt idx="10">
                  <c:v>8</c:v>
                </c:pt>
                <c:pt idx="11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9B-4553-9B78-967326025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0591888"/>
        <c:axId val="1409740736"/>
      </c:barChart>
      <c:catAx>
        <c:axId val="1370591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740736"/>
        <c:crosses val="autoZero"/>
        <c:auto val="1"/>
        <c:lblAlgn val="ctr"/>
        <c:lblOffset val="100"/>
        <c:noMultiLvlLbl val="0"/>
      </c:catAx>
      <c:valAx>
        <c:axId val="140974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591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112447</xdr:colOff>
      <xdr:row>1</xdr:row>
      <xdr:rowOff>70379</xdr:rowOff>
    </xdr:from>
    <xdr:to>
      <xdr:col>15</xdr:col>
      <xdr:colOff>571500</xdr:colOff>
      <xdr:row>24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272E1-AAB4-42C4-BEFC-2A95BC38B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102052</xdr:colOff>
      <xdr:row>3</xdr:row>
      <xdr:rowOff>91166</xdr:rowOff>
    </xdr:from>
    <xdr:to>
      <xdr:col>38</xdr:col>
      <xdr:colOff>190499</xdr:colOff>
      <xdr:row>77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D66899-F4A2-45FB-8506-307A80BBA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65617</xdr:colOff>
      <xdr:row>1</xdr:row>
      <xdr:rowOff>33865</xdr:rowOff>
    </xdr:from>
    <xdr:to>
      <xdr:col>14</xdr:col>
      <xdr:colOff>84667</xdr:colOff>
      <xdr:row>21</xdr:row>
      <xdr:rowOff>21166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09852B-D761-4C92-8B37-816CF3433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14</xdr:row>
      <xdr:rowOff>9524</xdr:rowOff>
    </xdr:from>
    <xdr:to>
      <xdr:col>7</xdr:col>
      <xdr:colOff>1304925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8057D-866E-4670-9BC9-EDE79D7EE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0</xdr:row>
      <xdr:rowOff>114300</xdr:rowOff>
    </xdr:from>
    <xdr:to>
      <xdr:col>8</xdr:col>
      <xdr:colOff>581025</xdr:colOff>
      <xdr:row>13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F262C3-0D11-412C-B927-BDCDCE605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704849</xdr:colOff>
      <xdr:row>0</xdr:row>
      <xdr:rowOff>123825</xdr:rowOff>
    </xdr:from>
    <xdr:to>
      <xdr:col>14</xdr:col>
      <xdr:colOff>47625</xdr:colOff>
      <xdr:row>13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82EFE7-00A2-4875-9E79-A540140E5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85725</xdr:colOff>
      <xdr:row>14</xdr:row>
      <xdr:rowOff>9524</xdr:rowOff>
    </xdr:from>
    <xdr:to>
      <xdr:col>8</xdr:col>
      <xdr:colOff>624417</xdr:colOff>
      <xdr:row>25</xdr:row>
      <xdr:rowOff>148167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E6BB53-314D-447F-9704-B04BD1BAE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783166</xdr:colOff>
      <xdr:row>14</xdr:row>
      <xdr:rowOff>0</xdr:rowOff>
    </xdr:from>
    <xdr:to>
      <xdr:col>14</xdr:col>
      <xdr:colOff>84667</xdr:colOff>
      <xdr:row>25</xdr:row>
      <xdr:rowOff>169333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567064B-BCAA-4FB3-81AF-1D8E56F0E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rown" refreshedDate="43612.55367627315" createdVersion="6" refreshedVersion="6" minRefreshableVersion="3" recordCount="4115" xr:uid="{2121CD54-9E55-4AF3-A655-FF76C1222F6D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1">
      <sharedItems containsString="0" containsBlank="1" containsNumber="1" minValue="0" maxValue="22603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2">
      <sharedItems containsBlank="1" containsMixedTypes="1" containsNumber="1" minValue="1" maxValue="3304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n v="136.85882352941178"/>
    <x v="0"/>
    <d v="2015-07-23T03:00:00"/>
    <s v="film &amp; video/television"/>
    <x v="0"/>
    <x v="0"/>
    <n v="63.917582417582416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n v="142.60827250608273"/>
    <x v="1"/>
    <d v="2017-03-02T14:24:43"/>
    <s v="film &amp; video/television"/>
    <x v="0"/>
    <x v="0"/>
    <n v="185.48101265822785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n v="105"/>
    <x v="2"/>
    <d v="2016-02-15T16:51:23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n v="103.89999999999999"/>
    <x v="3"/>
    <d v="2014-08-07T12:21:47"/>
    <s v="film &amp; video/television"/>
    <x v="0"/>
    <x v="0"/>
    <n v="69.266666666666666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n v="122.99154545454545"/>
    <x v="4"/>
    <d v="2015-12-19T20:01:19"/>
    <s v="film &amp; video/television"/>
    <x v="0"/>
    <x v="0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n v="109.77744436109028"/>
    <x v="5"/>
    <d v="2016-07-29T05:35:00"/>
    <s v="film &amp; video/television"/>
    <x v="0"/>
    <x v="0"/>
    <n v="93.40425531914893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n v="106.4875"/>
    <x v="6"/>
    <d v="2014-06-14T01:44:10"/>
    <s v="film &amp; video/television"/>
    <x v="0"/>
    <x v="0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n v="101.22222222222221"/>
    <x v="7"/>
    <d v="2016-07-05T01:07:47"/>
    <s v="film &amp; video/television"/>
    <x v="0"/>
    <x v="0"/>
    <n v="159.8245614035087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n v="100.04342857142856"/>
    <x v="8"/>
    <d v="2016-04-15T21:00:00"/>
    <s v="film &amp; video/television"/>
    <x v="0"/>
    <x v="0"/>
    <n v="291.79333333333335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n v="125.998"/>
    <x v="9"/>
    <d v="2016-04-17T02:29:04"/>
    <s v="film &amp; video/television"/>
    <x v="0"/>
    <x v="0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n v="100.49999999999999"/>
    <x v="10"/>
    <d v="2014-06-25T01:37:59"/>
    <s v="film &amp; video/television"/>
    <x v="0"/>
    <x v="0"/>
    <n v="158.68421052631578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n v="120.5"/>
    <x v="11"/>
    <d v="2016-08-22T03:00:00"/>
    <s v="film &amp; video/television"/>
    <x v="0"/>
    <x v="0"/>
    <n v="80.333333333333329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n v="165.29333333333335"/>
    <x v="12"/>
    <d v="2014-07-16T03:00:00"/>
    <s v="film &amp; video/television"/>
    <x v="0"/>
    <x v="0"/>
    <n v="59.961305925030231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n v="159.97142857142856"/>
    <x v="13"/>
    <d v="2016-06-23T20:27:00"/>
    <s v="film &amp; video/television"/>
    <x v="0"/>
    <x v="0"/>
    <n v="109.78431372549019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n v="100.93333333333334"/>
    <x v="14"/>
    <d v="2014-07-13T13:59:00"/>
    <s v="film &amp; video/television"/>
    <x v="0"/>
    <x v="0"/>
    <n v="147.7073170731707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n v="106.60000000000001"/>
    <x v="15"/>
    <d v="2015-09-27T20:14:00"/>
    <s v="film &amp; video/television"/>
    <x v="0"/>
    <x v="0"/>
    <n v="21.75510204081632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n v="100.24166666666667"/>
    <x v="16"/>
    <d v="2014-06-16T05:30:00"/>
    <s v="film &amp; video/television"/>
    <x v="0"/>
    <x v="0"/>
    <n v="171.842857142857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n v="100.66666666666666"/>
    <x v="17"/>
    <d v="2014-11-04T18:33:42"/>
    <s v="film &amp; video/television"/>
    <x v="0"/>
    <x v="0"/>
    <n v="41.944444444444443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n v="106.32110000000002"/>
    <x v="18"/>
    <d v="2014-09-17T13:00:56"/>
    <s v="film &amp; video/television"/>
    <x v="0"/>
    <x v="0"/>
    <n v="93.26412280701754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n v="145.29411764705881"/>
    <x v="19"/>
    <d v="2015-07-20T19:35:34"/>
    <s v="film &amp; video/television"/>
    <x v="0"/>
    <x v="0"/>
    <n v="56.136363636363633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n v="100.2"/>
    <x v="20"/>
    <d v="2015-09-13T18:11:52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n v="109.13513513513513"/>
    <x v="21"/>
    <d v="2014-09-26T15:03:09"/>
    <s v="film &amp; video/television"/>
    <x v="0"/>
    <x v="0"/>
    <n v="199.900990099009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n v="117.14285714285715"/>
    <x v="22"/>
    <d v="2015-01-01T07:59:00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n v="118.5"/>
    <x v="23"/>
    <d v="2015-04-30T15:20:00"/>
    <s v="film &amp; video/television"/>
    <x v="0"/>
    <x v="0"/>
    <n v="103.04347826086956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n v="108.80768571428572"/>
    <x v="24"/>
    <d v="2015-09-15T19:39:00"/>
    <s v="film &amp; video/television"/>
    <x v="0"/>
    <x v="0"/>
    <n v="66.346149825783982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n v="133.33333333333331"/>
    <x v="25"/>
    <d v="2016-01-09T00:36:01"/>
    <s v="film &amp; video/television"/>
    <x v="0"/>
    <x v="0"/>
    <n v="57.142857142857146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n v="155.20000000000002"/>
    <x v="26"/>
    <d v="2014-08-17T12:22:24"/>
    <s v="film &amp; video/television"/>
    <x v="0"/>
    <x v="0"/>
    <n v="102.1052631578947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n v="111.72500000000001"/>
    <x v="27"/>
    <d v="2014-11-16T04:57:13"/>
    <s v="film &amp; video/television"/>
    <x v="0"/>
    <x v="0"/>
    <n v="148.9666666666666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n v="100.35000000000001"/>
    <x v="28"/>
    <d v="2015-12-16T23:08:04"/>
    <s v="film &amp; video/television"/>
    <x v="0"/>
    <x v="0"/>
    <n v="169.6056338028169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n v="123.33333333333334"/>
    <x v="29"/>
    <d v="2014-07-22T16:09:28"/>
    <s v="film &amp; video/television"/>
    <x v="0"/>
    <x v="0"/>
    <n v="31.623931623931625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n v="101.29975"/>
    <x v="30"/>
    <d v="2014-08-21T07:01:55"/>
    <s v="film &amp; video/television"/>
    <x v="0"/>
    <x v="0"/>
    <n v="76.45264150943396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n v="100"/>
    <x v="31"/>
    <d v="2016-01-25T19:00:34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n v="100.24604569420035"/>
    <x v="32"/>
    <d v="2016-05-13T03:59:00"/>
    <s v="film &amp; video/television"/>
    <x v="0"/>
    <x v="0"/>
    <n v="320.44943820224717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n v="102.0952380952381"/>
    <x v="33"/>
    <d v="2015-11-08T16:51:4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n v="130.46153846153845"/>
    <x v="34"/>
    <d v="2014-08-05T07:43:21"/>
    <s v="film &amp; video/television"/>
    <x v="0"/>
    <x v="0"/>
    <n v="49.88235294117647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n v="166.5"/>
    <x v="35"/>
    <d v="2015-04-28T00:00:00"/>
    <s v="film &amp; video/television"/>
    <x v="0"/>
    <x v="0"/>
    <n v="59.46428571428571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n v="142.15"/>
    <x v="36"/>
    <d v="2015-04-04T06:22:05"/>
    <s v="film &amp; video/television"/>
    <x v="0"/>
    <x v="0"/>
    <n v="193.84090909090909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n v="183.44090909090909"/>
    <x v="37"/>
    <d v="2015-02-27T16:37:59"/>
    <s v="film &amp; video/television"/>
    <x v="0"/>
    <x v="0"/>
    <n v="159.5138339920948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n v="110.04"/>
    <x v="38"/>
    <d v="2013-05-11T01:22:24"/>
    <s v="film &amp; video/television"/>
    <x v="0"/>
    <x v="0"/>
    <n v="41.6818181818181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n v="130.98000000000002"/>
    <x v="39"/>
    <d v="2014-05-25T22:59:00"/>
    <s v="film &amp; video/television"/>
    <x v="0"/>
    <x v="0"/>
    <n v="150.89861751152074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n v="101.35000000000001"/>
    <x v="40"/>
    <d v="2014-06-19T04:00:00"/>
    <s v="film &amp; video/television"/>
    <x v="0"/>
    <x v="0"/>
    <n v="126.6875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n v="100"/>
    <x v="41"/>
    <d v="2014-10-05T13:39:14"/>
    <s v="film &amp; video/television"/>
    <x v="0"/>
    <x v="0"/>
    <n v="105.2631578947368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n v="141.85714285714286"/>
    <x v="42"/>
    <d v="2014-12-28T15:20:26"/>
    <s v="film &amp; video/television"/>
    <x v="0"/>
    <x v="0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n v="308.65999999999997"/>
    <x v="43"/>
    <d v="2014-07-13T00:00:00"/>
    <s v="film &amp; video/television"/>
    <x v="0"/>
    <x v="0"/>
    <n v="117.36121673003802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n v="100"/>
    <x v="44"/>
    <d v="2014-10-07T02:22:17"/>
    <s v="film &amp; video/television"/>
    <x v="0"/>
    <x v="0"/>
    <n v="133.3333333333333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n v="120"/>
    <x v="45"/>
    <d v="2016-04-27T14:58:27"/>
    <s v="film &amp; video/television"/>
    <x v="0"/>
    <x v="0"/>
    <n v="98.36065573770491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n v="104.16666666666667"/>
    <x v="46"/>
    <d v="2015-12-15T23:09:34"/>
    <s v="film &amp; video/television"/>
    <x v="0"/>
    <x v="0"/>
    <n v="194.444444444444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n v="107.61100000000002"/>
    <x v="47"/>
    <d v="2014-12-19T20:40:07"/>
    <s v="film &amp; video/television"/>
    <x v="0"/>
    <x v="0"/>
    <n v="76.865000000000009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n v="107.94999999999999"/>
    <x v="48"/>
    <d v="2015-03-01T12:00:00"/>
    <s v="film &amp; video/television"/>
    <x v="0"/>
    <x v="0"/>
    <n v="56.815789473684212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n v="100"/>
    <x v="49"/>
    <d v="2015-10-24T04:14:05"/>
    <s v="film &amp; video/television"/>
    <x v="0"/>
    <x v="0"/>
    <n v="137.93103448275863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n v="100"/>
    <x v="50"/>
    <d v="2015-01-30T17:00:00"/>
    <s v="film &amp; video/television"/>
    <x v="0"/>
    <x v="0"/>
    <n v="27.272727272727273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n v="128.0181818181818"/>
    <x v="51"/>
    <d v="2015-08-10T22:17:17"/>
    <s v="film &amp; video/television"/>
    <x v="0"/>
    <x v="0"/>
    <n v="118.336134453781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n v="116.21"/>
    <x v="52"/>
    <d v="2014-07-17T16:50:46"/>
    <s v="film &amp; video/television"/>
    <x v="0"/>
    <x v="0"/>
    <n v="223.48076923076923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n v="109.63333333333334"/>
    <x v="53"/>
    <d v="2014-04-04T22:00:00"/>
    <s v="film &amp; video/television"/>
    <x v="0"/>
    <x v="0"/>
    <n v="28.111111111111111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n v="101"/>
    <x v="54"/>
    <d v="2015-12-25T17:07:01"/>
    <s v="film &amp; video/television"/>
    <x v="0"/>
    <x v="0"/>
    <n v="194.23076923076923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n v="128.95348837209301"/>
    <x v="55"/>
    <d v="2016-05-27T23:15:16"/>
    <s v="film &amp; video/television"/>
    <x v="0"/>
    <x v="0"/>
    <n v="128.95348837209303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n v="107.26249999999999"/>
    <x v="56"/>
    <d v="2015-06-08T16:00:00"/>
    <s v="film &amp; video/television"/>
    <x v="0"/>
    <x v="0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n v="101.89999999999999"/>
    <x v="57"/>
    <d v="2015-04-25T19:59:22"/>
    <s v="film &amp; video/television"/>
    <x v="0"/>
    <x v="0"/>
    <n v="221.52173913043478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n v="102.91"/>
    <x v="58"/>
    <d v="2014-11-19T18:52:52"/>
    <s v="film &amp; video/television"/>
    <x v="0"/>
    <x v="0"/>
    <n v="137.21333333333334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n v="100.12570000000001"/>
    <x v="59"/>
    <d v="2015-09-14T21:00:00"/>
    <s v="film &amp; video/television"/>
    <x v="0"/>
    <x v="0"/>
    <n v="606.82242424242418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n v="103.29622222222221"/>
    <x v="60"/>
    <d v="2014-03-23T00:00:00"/>
    <s v="film &amp; video/shorts"/>
    <x v="0"/>
    <x v="1"/>
    <n v="43.04009259259259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n v="148.30000000000001"/>
    <x v="61"/>
    <d v="2013-06-06T19:32:37"/>
    <s v="film &amp; video/shorts"/>
    <x v="0"/>
    <x v="1"/>
    <n v="322.39130434782606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n v="154.73333333333332"/>
    <x v="62"/>
    <d v="2013-03-03T19:11:18"/>
    <s v="film &amp; video/shorts"/>
    <x v="0"/>
    <x v="1"/>
    <n v="96.708333333333329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n v="113.51849999999999"/>
    <x v="63"/>
    <d v="2013-12-28T04:59:00"/>
    <s v="film &amp; video/shorts"/>
    <x v="0"/>
    <x v="1"/>
    <n v="35.474531249999998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n v="173.33333333333334"/>
    <x v="64"/>
    <d v="2013-07-08T00:26:21"/>
    <s v="film &amp; video/shorts"/>
    <x v="0"/>
    <x v="1"/>
    <n v="86.66666666666667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n v="107.52857142857141"/>
    <x v="65"/>
    <d v="2014-08-11T05:59:00"/>
    <s v="film &amp; video/shorts"/>
    <x v="0"/>
    <x v="1"/>
    <n v="132.05263157894737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n v="118.6"/>
    <x v="66"/>
    <d v="2016-07-18T20:23:40"/>
    <s v="film &amp; video/shorts"/>
    <x v="0"/>
    <x v="1"/>
    <n v="91.23076923076922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n v="116.25000000000001"/>
    <x v="67"/>
    <d v="2012-07-15T14:00:04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n v="127.16666666666667"/>
    <x v="68"/>
    <d v="2014-02-23T13:39:51"/>
    <s v="film &amp; video/shorts"/>
    <x v="0"/>
    <x v="1"/>
    <n v="21.19444444444444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n v="110.9423"/>
    <x v="69"/>
    <d v="2011-10-02T06:59:00"/>
    <s v="film &amp; video/shorts"/>
    <x v="0"/>
    <x v="1"/>
    <n v="62.327134831460668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n v="127.2"/>
    <x v="70"/>
    <d v="2011-09-04T21:30:45"/>
    <s v="film &amp; video/shorts"/>
    <x v="0"/>
    <x v="1"/>
    <n v="37.41176470588235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n v="123.94444444444443"/>
    <x v="71"/>
    <d v="2012-05-28T06:30:57"/>
    <s v="film &amp; video/shorts"/>
    <x v="0"/>
    <x v="1"/>
    <n v="69.71875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n v="108.40909090909091"/>
    <x v="72"/>
    <d v="2012-11-15T00:00:00"/>
    <s v="film &amp; video/shorts"/>
    <x v="0"/>
    <x v="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n v="100"/>
    <x v="73"/>
    <d v="2011-05-03T03:59:00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n v="112.93199999999999"/>
    <x v="74"/>
    <d v="2016-01-21T11:41:35"/>
    <s v="film &amp; video/shorts"/>
    <x v="0"/>
    <x v="1"/>
    <n v="19.471034482758618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n v="115.42857142857143"/>
    <x v="75"/>
    <d v="2013-04-23T05:01:12"/>
    <s v="film &amp; video/shorts"/>
    <x v="0"/>
    <x v="1"/>
    <n v="85.957446808510639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n v="153.33333333333334"/>
    <x v="76"/>
    <d v="2011-12-27T17:35:58"/>
    <s v="film &amp; video/shorts"/>
    <x v="0"/>
    <x v="1"/>
    <n v="30.66666666666666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n v="392.5"/>
    <x v="77"/>
    <d v="2012-05-21T02:59:00"/>
    <s v="film &amp; video/shorts"/>
    <x v="0"/>
    <x v="1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n v="2702"/>
    <x v="78"/>
    <d v="2016-09-01T17:32:0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n v="127"/>
    <x v="79"/>
    <d v="2014-04-25T18:38:13"/>
    <s v="film &amp; video/shorts"/>
    <x v="0"/>
    <x v="1"/>
    <n v="40.268292682926827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n v="107.25"/>
    <x v="80"/>
    <d v="2013-12-10T02:00:56"/>
    <s v="film &amp; video/shorts"/>
    <x v="0"/>
    <x v="1"/>
    <n v="273.829787234042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n v="198"/>
    <x v="81"/>
    <d v="2012-07-14T03:02:00"/>
    <s v="film &amp; video/shorts"/>
    <x v="0"/>
    <x v="1"/>
    <n v="53.03571428571428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n v="100.01249999999999"/>
    <x v="82"/>
    <d v="2011-10-09T19:41:01"/>
    <s v="film &amp; video/shorts"/>
    <x v="0"/>
    <x v="1"/>
    <n v="40.005000000000003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n v="102.49999999999999"/>
    <x v="83"/>
    <d v="2015-02-22T11:30:00"/>
    <s v="film &amp; video/shorts"/>
    <x v="0"/>
    <x v="1"/>
    <n v="15.76923076923077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n v="100"/>
    <x v="84"/>
    <d v="2011-05-15T18:11:26"/>
    <s v="film &amp; video/shorts"/>
    <x v="0"/>
    <x v="1"/>
    <n v="71.42857142857143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n v="125.49999999999999"/>
    <x v="85"/>
    <d v="2011-09-23T03:00:37"/>
    <s v="film &amp; video/shorts"/>
    <x v="0"/>
    <x v="1"/>
    <n v="71.714285714285708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n v="106.46666666666667"/>
    <x v="86"/>
    <d v="2015-12-27T14:20:45"/>
    <s v="film &amp; video/shorts"/>
    <x v="0"/>
    <x v="1"/>
    <n v="375.76470588235293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n v="104.60000000000001"/>
    <x v="87"/>
    <d v="2010-06-03T01:41:00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n v="102.85714285714285"/>
    <x v="88"/>
    <d v="2014-06-22T15:48:5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n v="115.06666666666668"/>
    <x v="89"/>
    <d v="2013-06-02T18:03:12"/>
    <s v="film &amp; video/shorts"/>
    <x v="0"/>
    <x v="1"/>
    <n v="123.2857142857142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n v="100.4"/>
    <x v="90"/>
    <d v="2011-07-12T07:08:19"/>
    <s v="film &amp; video/shorts"/>
    <x v="0"/>
    <x v="1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n v="120"/>
    <x v="91"/>
    <d v="2011-05-17T09:39:24"/>
    <s v="film &amp; video/shorts"/>
    <x v="0"/>
    <x v="1"/>
    <n v="78.2608695652173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n v="105.2"/>
    <x v="92"/>
    <d v="2017-02-01T08:00:00"/>
    <s v="film &amp; video/shorts"/>
    <x v="0"/>
    <x v="1"/>
    <n v="122.3255813953488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n v="110.60000000000001"/>
    <x v="93"/>
    <d v="2012-07-03T21:00:00"/>
    <s v="film &amp; video/shorts"/>
    <x v="0"/>
    <x v="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n v="104"/>
    <x v="94"/>
    <d v="2014-04-07T17:13:42"/>
    <s v="film &amp; video/shorts"/>
    <x v="0"/>
    <x v="1"/>
    <n v="21.666666666666668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n v="131.42857142857142"/>
    <x v="95"/>
    <d v="2012-02-26T00:07:21"/>
    <s v="film &amp; video/shorts"/>
    <x v="0"/>
    <x v="1"/>
    <n v="21.90476190476190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n v="114.66666666666667"/>
    <x v="96"/>
    <d v="2010-08-01T03:00:00"/>
    <s v="film &amp; video/shorts"/>
    <x v="0"/>
    <x v="1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n v="106.25"/>
    <x v="97"/>
    <d v="2011-07-12T03:14:42"/>
    <s v="film &amp; video/shorts"/>
    <x v="0"/>
    <x v="1"/>
    <n v="53.125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n v="106.25"/>
    <x v="98"/>
    <d v="2012-12-07T23:30:00"/>
    <s v="film &amp; video/shorts"/>
    <x v="0"/>
    <x v="1"/>
    <n v="56.666666666666664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n v="106.01933333333334"/>
    <x v="99"/>
    <d v="2014-01-22T21:39:59"/>
    <s v="film &amp; video/shorts"/>
    <x v="0"/>
    <x v="1"/>
    <n v="40.776666666666664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n v="100"/>
    <x v="100"/>
    <d v="2012-11-04T19:04:46"/>
    <s v="film &amp; video/shorts"/>
    <x v="0"/>
    <x v="1"/>
    <n v="192.30769230769232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n v="100"/>
    <x v="101"/>
    <d v="2013-01-24T18:38:30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n v="127.75000000000001"/>
    <x v="102"/>
    <d v="2010-12-23T03:08:53"/>
    <s v="film &amp; video/shorts"/>
    <x v="0"/>
    <x v="1"/>
    <n v="117.9230769230769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n v="105.15384615384616"/>
    <x v="103"/>
    <d v="2014-03-07T19:20:30"/>
    <s v="film &amp; video/shorts"/>
    <x v="0"/>
    <x v="1"/>
    <n v="27.897959183673468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n v="120"/>
    <x v="104"/>
    <d v="2011-04-03T01:00:00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n v="107.40909090909089"/>
    <x v="105"/>
    <d v="2016-05-14T00:00:00"/>
    <s v="film &amp; video/shorts"/>
    <x v="0"/>
    <x v="1"/>
    <n v="39.383333333333333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n v="100.49999999999999"/>
    <x v="106"/>
    <d v="2012-04-02T18:38:21"/>
    <s v="film &amp; video/shorts"/>
    <x v="0"/>
    <x v="1"/>
    <n v="186.1111111111111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n v="102.46666666666667"/>
    <x v="107"/>
    <d v="2011-04-24T23:34:47"/>
    <s v="film &amp; video/shorts"/>
    <x v="0"/>
    <x v="1"/>
    <n v="111.3768115942029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n v="246.66666666666669"/>
    <x v="108"/>
    <d v="2013-05-31T14:42:50"/>
    <s v="film &amp; video/shorts"/>
    <x v="0"/>
    <x v="1"/>
    <n v="78.723404255319153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n v="219.49999999999997"/>
    <x v="109"/>
    <d v="2011-02-26T00:37:10"/>
    <s v="film &amp; video/shorts"/>
    <x v="0"/>
    <x v="1"/>
    <n v="46.702127659574465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n v="130.76923076923077"/>
    <x v="110"/>
    <d v="2013-11-14T05:59:00"/>
    <s v="film &amp; video/shorts"/>
    <x v="0"/>
    <x v="1"/>
    <n v="65.384615384615387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n v="154.57142857142858"/>
    <x v="111"/>
    <d v="2015-05-31T07:59:47"/>
    <s v="film &amp; video/shorts"/>
    <x v="0"/>
    <x v="1"/>
    <n v="102.0754716981132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n v="104"/>
    <x v="112"/>
    <d v="2014-04-13T02:00:00"/>
    <s v="film &amp; video/shorts"/>
    <x v="0"/>
    <x v="1"/>
    <n v="64.19753086419753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n v="141"/>
    <x v="113"/>
    <d v="2011-08-06T15:00:00"/>
    <s v="film &amp; video/shorts"/>
    <x v="0"/>
    <x v="1"/>
    <n v="90.384615384615387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n v="103.33333333333334"/>
    <x v="114"/>
    <d v="2012-01-13T06:34:48"/>
    <s v="film &amp; video/shorts"/>
    <x v="0"/>
    <x v="1"/>
    <n v="88.571428571428569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n v="140.44444444444443"/>
    <x v="115"/>
    <d v="2012-02-04T17:44:04"/>
    <s v="film &amp; video/shorts"/>
    <x v="0"/>
    <x v="1"/>
    <n v="28.727272727272727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n v="113.65714285714286"/>
    <x v="116"/>
    <d v="2011-04-08T10:55:55"/>
    <s v="film &amp; video/shorts"/>
    <x v="0"/>
    <x v="1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n v="100.49377777777779"/>
    <x v="117"/>
    <d v="2010-06-09T19:00:00"/>
    <s v="film &amp; video/shorts"/>
    <x v="0"/>
    <x v="1"/>
    <n v="167.48962962962963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n v="113.03159999999998"/>
    <x v="118"/>
    <d v="2011-07-29T01:17:16"/>
    <s v="film &amp; video/shorts"/>
    <x v="0"/>
    <x v="1"/>
    <n v="144.9123076923076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n v="104.55692307692308"/>
    <x v="119"/>
    <d v="2011-08-13T23:00:00"/>
    <s v="film &amp; video/shorts"/>
    <x v="0"/>
    <x v="1"/>
    <n v="91.840540540540545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n v="1.4285714285714287E-2"/>
    <x v="120"/>
    <d v="2016-10-03T01:11:47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n v="3.3333333333333333E-2"/>
    <x v="121"/>
    <d v="2015-04-18T10:16:00"/>
    <s v="film &amp; video/science fiction"/>
    <x v="0"/>
    <x v="2"/>
    <n v="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n v="0"/>
    <x v="122"/>
    <d v="2016-10-10T10:21:47"/>
    <s v="film &amp; video/science fiction"/>
    <x v="0"/>
    <x v="2"/>
    <e v="#DIV/0!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n v="0.27454545454545454"/>
    <x v="123"/>
    <d v="2014-10-28T22:00:00"/>
    <s v="film &amp; video/science fiction"/>
    <x v="0"/>
    <x v="2"/>
    <n v="25.166666666666668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n v="0"/>
    <x v="124"/>
    <d v="2015-05-15T22:17:22"/>
    <s v="film &amp; video/science fiction"/>
    <x v="0"/>
    <x v="2"/>
    <e v="#DIV/0!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n v="14.000000000000002"/>
    <x v="125"/>
    <d v="2017-02-03T23:51:20"/>
    <s v="film &amp; video/science fiction"/>
    <x v="0"/>
    <x v="2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n v="5.548"/>
    <x v="126"/>
    <d v="2015-06-11T02:00:00"/>
    <s v="film &amp; video/science fiction"/>
    <x v="0"/>
    <x v="2"/>
    <n v="106.69230769230769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n v="2.375"/>
    <x v="127"/>
    <d v="2015-04-03T13:59:01"/>
    <s v="film &amp; video/science fiction"/>
    <x v="0"/>
    <x v="2"/>
    <n v="47.5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n v="1.867"/>
    <x v="128"/>
    <d v="2016-10-20T05:28:13"/>
    <s v="film &amp; video/science fiction"/>
    <x v="0"/>
    <x v="2"/>
    <n v="311.16666666666669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n v="0"/>
    <x v="129"/>
    <d v="2014-10-30T22:29:43"/>
    <s v="film &amp; video/science fiction"/>
    <x v="0"/>
    <x v="2"/>
    <e v="#DIV/0!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n v="0"/>
    <x v="130"/>
    <d v="2014-06-16T20:16:00"/>
    <s v="film &amp; video/science fiction"/>
    <x v="0"/>
    <x v="2"/>
    <e v="#DIV/0!"/>
  </r>
  <r>
    <n v="131"/>
    <s v="I (Canceled)"/>
    <s v="I"/>
    <x v="38"/>
    <n v="0"/>
    <x v="1"/>
    <x v="0"/>
    <s v="USD"/>
    <n v="1467763200"/>
    <n v="1466453161"/>
    <b v="0"/>
    <n v="0"/>
    <b v="0"/>
    <n v="0"/>
    <x v="131"/>
    <d v="2016-07-06T00:00:00"/>
    <s v="film &amp; video/science fiction"/>
    <x v="0"/>
    <x v="2"/>
    <e v="#DIV/0!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n v="9.5687499999999996"/>
    <x v="132"/>
    <d v="2014-11-07T20:30:07"/>
    <s v="film &amp; video/science fiction"/>
    <x v="0"/>
    <x v="2"/>
    <n v="94.506172839506178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n v="0"/>
    <x v="133"/>
    <d v="2016-05-31T17:31:00"/>
    <s v="film &amp; video/science fiction"/>
    <x v="0"/>
    <x v="2"/>
    <e v="#DIV/0!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n v="0"/>
    <x v="134"/>
    <d v="2015-09-04T17:00:00"/>
    <s v="film &amp; video/science fiction"/>
    <x v="0"/>
    <x v="2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n v="13.433333333333334"/>
    <x v="135"/>
    <d v="2014-07-01T19:00:0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n v="0"/>
    <x v="136"/>
    <d v="2015-05-16T10:16:00"/>
    <s v="film &amp; video/science fiction"/>
    <x v="0"/>
    <x v="2"/>
    <e v="#DIV/0!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n v="0"/>
    <x v="137"/>
    <d v="2015-10-12T13:46:33"/>
    <s v="film &amp; video/science fiction"/>
    <x v="0"/>
    <x v="2"/>
    <e v="#DIV/0!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n v="3.1413333333333333"/>
    <x v="138"/>
    <d v="2015-08-01T04:59:00"/>
    <s v="film &amp; video/science fiction"/>
    <x v="0"/>
    <x v="2"/>
    <n v="81.241379310344826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n v="100"/>
    <x v="139"/>
    <d v="2015-07-12T22:06:12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n v="0"/>
    <x v="140"/>
    <d v="2015-03-20T03:45:32"/>
    <s v="film &amp; video/science fiction"/>
    <x v="0"/>
    <x v="2"/>
    <e v="#DIV/0!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n v="10.775"/>
    <x v="141"/>
    <d v="2015-05-31T03:40:23"/>
    <s v="film &amp; video/science fiction"/>
    <x v="0"/>
    <x v="2"/>
    <n v="46.17857142857143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n v="0.33333333333333337"/>
    <x v="142"/>
    <d v="2014-11-16T22:26:18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n v="0"/>
    <x v="143"/>
    <d v="2016-09-03T05:55:00"/>
    <s v="film &amp; video/science fiction"/>
    <x v="0"/>
    <x v="2"/>
    <e v="#DIV/0!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n v="27.6"/>
    <x v="144"/>
    <d v="2015-04-13T17:17:52"/>
    <s v="film &amp; video/science fiction"/>
    <x v="0"/>
    <x v="2"/>
    <n v="55.9459459459459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n v="7.5111111111111111"/>
    <x v="145"/>
    <d v="2015-08-11T13:00:52"/>
    <s v="film &amp; video/science fiction"/>
    <x v="0"/>
    <x v="2"/>
    <n v="37.555555555555557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n v="0.57499999999999996"/>
    <x v="146"/>
    <d v="2017-01-18T00:23:18"/>
    <s v="film &amp; video/science fiction"/>
    <x v="0"/>
    <x v="2"/>
    <n v="38.33333333333333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n v="0"/>
    <x v="147"/>
    <d v="2015-01-08T18:18:00"/>
    <s v="film &amp; video/science fiction"/>
    <x v="0"/>
    <x v="2"/>
    <e v="#DIV/0!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n v="0.08"/>
    <x v="148"/>
    <d v="2016-02-27T06:45:36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n v="0.91999999999999993"/>
    <x v="149"/>
    <d v="2014-12-25T08:00:00"/>
    <s v="film &amp; video/science fiction"/>
    <x v="0"/>
    <x v="2"/>
    <n v="15.333333333333334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n v="23.163076923076922"/>
    <x v="150"/>
    <d v="2015-05-26T03:53:02"/>
    <s v="film &amp; video/science fiction"/>
    <x v="0"/>
    <x v="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n v="5.5999999999999994E-2"/>
    <x v="151"/>
    <d v="2015-06-18T13:13:11"/>
    <s v="film &amp; video/science fiction"/>
    <x v="0"/>
    <x v="2"/>
    <n v="28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n v="7.8947368421052634E-3"/>
    <x v="152"/>
    <d v="2014-09-23T01:51:4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n v="0.71799999999999997"/>
    <x v="153"/>
    <d v="2014-12-02T15:04:04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n v="2.666666666666667"/>
    <x v="154"/>
    <d v="2015-06-03T13:08:15"/>
    <s v="film &amp; video/science fiction"/>
    <x v="0"/>
    <x v="2"/>
    <n v="13.33333333333333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n v="6.0000000000000001E-3"/>
    <x v="155"/>
    <d v="2015-07-23T13:25:35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n v="5.0999999999999996"/>
    <x v="156"/>
    <d v="2014-08-03T02:59:56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n v="0.26711185308848079"/>
    <x v="157"/>
    <d v="2016-02-26T21:52:52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n v="0"/>
    <x v="158"/>
    <d v="2014-10-22T01:50:28"/>
    <s v="film &amp; video/science fiction"/>
    <x v="0"/>
    <x v="2"/>
    <e v="#DIV/0!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n v="2E-3"/>
    <x v="159"/>
    <d v="2016-07-03T10:25:45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n v="0"/>
    <x v="160"/>
    <d v="2015-08-15T21:54:51"/>
    <s v="film &amp; video/drama"/>
    <x v="0"/>
    <x v="3"/>
    <e v="#DIV/0!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n v="0.01"/>
    <x v="161"/>
    <d v="2014-07-02T16:29:55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n v="15.535714285714286"/>
    <x v="162"/>
    <d v="2014-08-16T23:42:0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n v="0"/>
    <x v="163"/>
    <d v="2015-10-01T00:00:00"/>
    <s v="film &amp; video/drama"/>
    <x v="0"/>
    <x v="3"/>
    <e v="#DIV/0!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n v="0.53333333333333333"/>
    <x v="164"/>
    <d v="2014-09-19T18:18:21"/>
    <s v="film &amp; video/drama"/>
    <x v="0"/>
    <x v="3"/>
    <n v="91.42857142857143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n v="0"/>
    <x v="165"/>
    <d v="2016-01-12T15:48:44"/>
    <s v="film &amp; video/drama"/>
    <x v="0"/>
    <x v="3"/>
    <e v="#DIV/0!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n v="60"/>
    <x v="166"/>
    <d v="2017-01-16T01:49:22"/>
    <s v="film &amp; video/drama"/>
    <x v="0"/>
    <x v="3"/>
    <n v="300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n v="0.01"/>
    <x v="167"/>
    <d v="2015-08-04T22:15:35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n v="4.0625"/>
    <x v="168"/>
    <d v="2015-03-19T19:02:50"/>
    <s v="film &amp; video/drama"/>
    <x v="0"/>
    <x v="3"/>
    <n v="108.3333333333333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n v="22.400000000000002"/>
    <x v="169"/>
    <d v="2014-10-18T12:07:39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n v="3.25"/>
    <x v="170"/>
    <d v="2015-08-30T05:28:0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n v="2E-3"/>
    <x v="171"/>
    <d v="2016-08-12T04:20:14"/>
    <s v="film &amp; video/drama"/>
    <x v="0"/>
    <x v="3"/>
    <n v="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n v="0"/>
    <x v="172"/>
    <d v="2015-03-19T08:28:43"/>
    <s v="film &amp; video/drama"/>
    <x v="0"/>
    <x v="3"/>
    <e v="#DIV/0!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n v="0"/>
    <x v="173"/>
    <d v="2015-02-28T13:45:08"/>
    <s v="film &amp; video/drama"/>
    <x v="0"/>
    <x v="3"/>
    <e v="#DIV/0!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n v="0"/>
    <x v="174"/>
    <d v="2015-05-08T18:12:56"/>
    <s v="film &amp; video/drama"/>
    <x v="0"/>
    <x v="3"/>
    <e v="#DIV/0!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n v="6.4850000000000003"/>
    <x v="175"/>
    <d v="2014-08-29T18:40:11"/>
    <s v="film &amp; video/drama"/>
    <x v="0"/>
    <x v="3"/>
    <n v="49.884615384615387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n v="0"/>
    <x v="176"/>
    <d v="2015-08-05T19:46:39"/>
    <s v="film &amp; video/drama"/>
    <x v="0"/>
    <x v="3"/>
    <e v="#DIV/0!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n v="40"/>
    <x v="177"/>
    <d v="2015-03-24T00:08:46"/>
    <s v="film &amp; video/drama"/>
    <x v="0"/>
    <x v="3"/>
    <n v="25.714285714285715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n v="0"/>
    <x v="178"/>
    <d v="2015-11-26T23:55:45"/>
    <s v="film &amp; video/drama"/>
    <x v="0"/>
    <x v="3"/>
    <e v="#DIV/0!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n v="20"/>
    <x v="179"/>
    <d v="2016-03-04T01:55:55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n v="33.416666666666664"/>
    <x v="180"/>
    <d v="2015-04-13T19:00:00"/>
    <s v="film &amp; video/drama"/>
    <x v="0"/>
    <x v="3"/>
    <n v="30.846153846153847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n v="21.092608822670172"/>
    <x v="181"/>
    <d v="2015-06-22T17:48:15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n v="0"/>
    <x v="182"/>
    <d v="2017-01-07T00:17:12"/>
    <s v="film &amp; video/drama"/>
    <x v="0"/>
    <x v="3"/>
    <e v="#DIV/0!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n v="35.856000000000002"/>
    <x v="183"/>
    <d v="2014-11-26T20:26:5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n v="3.4000000000000004"/>
    <x v="184"/>
    <d v="2014-09-01T03:59:00"/>
    <s v="film &amp; video/drama"/>
    <x v="0"/>
    <x v="3"/>
    <n v="25.5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n v="5.5"/>
    <x v="185"/>
    <d v="2016-08-18T21:52:19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n v="0"/>
    <x v="186"/>
    <d v="2017-03-03T20:00:00"/>
    <s v="film &amp; video/drama"/>
    <x v="0"/>
    <x v="3"/>
    <e v="#DIV/0!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n v="16"/>
    <x v="187"/>
    <d v="2015-07-21T06:59:0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n v="0"/>
    <x v="188"/>
    <d v="2014-09-05T04:23:35"/>
    <s v="film &amp; video/drama"/>
    <x v="0"/>
    <x v="3"/>
    <e v="#DIV/0!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n v="6.8999999999999992E-2"/>
    <x v="189"/>
    <d v="2016-09-03T16:34:37"/>
    <s v="film &amp; video/drama"/>
    <x v="0"/>
    <x v="3"/>
    <n v="69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n v="0.41666666666666669"/>
    <x v="190"/>
    <d v="2016-06-16T15:37:26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n v="5"/>
    <x v="191"/>
    <d v="2015-10-02T10:35:38"/>
    <s v="film &amp; video/drama"/>
    <x v="0"/>
    <x v="3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n v="1.6999999999999999E-3"/>
    <x v="192"/>
    <d v="2014-10-17T19:00:32"/>
    <s v="film &amp; video/drama"/>
    <x v="0"/>
    <x v="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n v="0"/>
    <x v="193"/>
    <d v="2014-11-28T23:26:06"/>
    <s v="film &amp; video/drama"/>
    <x v="0"/>
    <x v="3"/>
    <e v="#DIV/0!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n v="0.12"/>
    <x v="194"/>
    <d v="2016-03-06T23:55:31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n v="0"/>
    <x v="195"/>
    <d v="2015-07-10T16:05:32"/>
    <s v="film &amp; video/drama"/>
    <x v="0"/>
    <x v="3"/>
    <e v="#DIV/0!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n v="41.857142857142861"/>
    <x v="196"/>
    <d v="2015-10-10T21:00:00"/>
    <s v="film &amp; video/drama"/>
    <x v="0"/>
    <x v="3"/>
    <n v="77.10526315789474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n v="10.48"/>
    <x v="197"/>
    <d v="2017-02-17T21:00:0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n v="1.1159999999999999"/>
    <x v="198"/>
    <d v="2014-10-05T09:12:02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n v="0"/>
    <x v="199"/>
    <d v="2016-09-01T02:58:22"/>
    <s v="film &amp; video/drama"/>
    <x v="0"/>
    <x v="3"/>
    <e v="#DIV/0!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n v="26.192500000000003"/>
    <x v="200"/>
    <d v="2014-09-15T02:00:03"/>
    <s v="film &amp; video/drama"/>
    <x v="0"/>
    <x v="3"/>
    <n v="87.308333333333337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n v="58.461538461538467"/>
    <x v="201"/>
    <d v="2015-02-08T19:38:49"/>
    <s v="film &amp; video/drama"/>
    <x v="0"/>
    <x v="3"/>
    <n v="54.285714285714285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n v="0"/>
    <x v="202"/>
    <d v="2015-10-08T20:59:00"/>
    <s v="film &amp; video/drama"/>
    <x v="0"/>
    <x v="3"/>
    <e v="#DIV/0!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n v="29.84"/>
    <x v="203"/>
    <d v="2015-01-29T20:21:04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n v="50.721666666666664"/>
    <x v="204"/>
    <d v="2016-08-04T14:00:03"/>
    <s v="film &amp; video/drama"/>
    <x v="0"/>
    <x v="3"/>
    <n v="117.68368136117556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n v="16.25"/>
    <x v="205"/>
    <d v="2015-10-06T15:10:22"/>
    <s v="film &amp; video/drama"/>
    <x v="0"/>
    <x v="3"/>
    <n v="76.470588235294116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n v="0"/>
    <x v="206"/>
    <d v="2016-08-06T00:06:23"/>
    <s v="film &amp; video/drama"/>
    <x v="0"/>
    <x v="3"/>
    <e v="#DIV/0!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n v="15.214285714285714"/>
    <x v="207"/>
    <d v="2015-01-04T04:43:58"/>
    <s v="film &amp; video/drama"/>
    <x v="0"/>
    <x v="3"/>
    <n v="163.84615384615384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n v="0"/>
    <x v="208"/>
    <d v="2014-12-16T08:52:47"/>
    <s v="film &amp; video/drama"/>
    <x v="0"/>
    <x v="3"/>
    <e v="#DIV/0!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n v="0"/>
    <x v="209"/>
    <d v="2015-07-10T22:08:55"/>
    <s v="film &amp; video/drama"/>
    <x v="0"/>
    <x v="3"/>
    <e v="#DIV/0!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n v="25.25"/>
    <x v="210"/>
    <d v="2015-10-01T05:00:00"/>
    <s v="film &amp; video/drama"/>
    <x v="0"/>
    <x v="3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n v="44.6"/>
    <x v="211"/>
    <d v="2015-09-19T03:50:17"/>
    <s v="film &amp; video/drama"/>
    <x v="0"/>
    <x v="3"/>
    <n v="185.83333333333334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n v="1.5873015873015872E-2"/>
    <x v="212"/>
    <d v="2016-04-16T20:08:4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n v="0.04"/>
    <x v="213"/>
    <d v="2015-08-16T14:06:41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n v="8.0000000000000002E-3"/>
    <x v="214"/>
    <d v="2015-03-06T15:22:29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n v="0.22727272727272727"/>
    <x v="215"/>
    <d v="2016-02-17T23:59:0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n v="55.698440000000005"/>
    <x v="216"/>
    <d v="2015-04-22T22:00:37"/>
    <s v="film &amp; video/drama"/>
    <x v="0"/>
    <x v="3"/>
    <n v="331.53833333333336"/>
  </r>
  <r>
    <n v="217"/>
    <s v="Bitch"/>
    <s v="A roadmovie by paw"/>
    <x v="57"/>
    <n v="11943"/>
    <x v="2"/>
    <x v="11"/>
    <s v="SEK"/>
    <n v="1419780149"/>
    <n v="1417101749"/>
    <b v="0"/>
    <n v="38"/>
    <b v="0"/>
    <n v="11.943"/>
    <x v="217"/>
    <d v="2014-12-28T15:22:29"/>
    <s v="film &amp; video/drama"/>
    <x v="0"/>
    <x v="3"/>
    <n v="314.28947368421052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n v="2"/>
    <x v="218"/>
    <d v="2015-05-15T15:04:49"/>
    <s v="film &amp; video/drama"/>
    <x v="0"/>
    <x v="3"/>
    <n v="10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n v="17.630000000000003"/>
    <x v="219"/>
    <d v="2016-04-01T06:59:00"/>
    <s v="film &amp; video/drama"/>
    <x v="0"/>
    <x v="3"/>
    <n v="115.98684210526316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n v="0.72"/>
    <x v="220"/>
    <d v="2015-08-20T20:06:00"/>
    <s v="film &amp; video/drama"/>
    <x v="0"/>
    <x v="3"/>
    <n v="12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n v="0"/>
    <x v="221"/>
    <d v="2015-03-28T19:06:04"/>
    <s v="film &amp; video/drama"/>
    <x v="0"/>
    <x v="3"/>
    <e v="#DIV/0!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n v="13"/>
    <x v="222"/>
    <d v="2015-03-27T02:39:0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n v="0"/>
    <x v="223"/>
    <d v="2016-05-22T01:05:00"/>
    <s v="film &amp; video/drama"/>
    <x v="0"/>
    <x v="3"/>
    <e v="#DIV/0!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n v="0"/>
    <x v="224"/>
    <d v="2015-07-10T05:38:46"/>
    <s v="film &amp; video/drama"/>
    <x v="0"/>
    <x v="3"/>
    <e v="#DIV/0!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n v="0"/>
    <x v="225"/>
    <d v="2016-04-08T22:04:14"/>
    <s v="film &amp; video/drama"/>
    <x v="0"/>
    <x v="3"/>
    <e v="#DIV/0!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n v="0.86206896551724133"/>
    <x v="226"/>
    <d v="2015-05-31T09:29:0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n v="0"/>
    <x v="227"/>
    <d v="2015-07-09T21:27:21"/>
    <s v="film &amp; video/drama"/>
    <x v="0"/>
    <x v="3"/>
    <e v="#DIV/0!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n v="0"/>
    <x v="228"/>
    <d v="2015-06-01T16:28:25"/>
    <s v="film &amp; video/drama"/>
    <x v="0"/>
    <x v="3"/>
    <e v="#DIV/0!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n v="0"/>
    <x v="229"/>
    <d v="2016-02-13T22:24:57"/>
    <s v="film &amp; video/drama"/>
    <x v="0"/>
    <x v="3"/>
    <e v="#DIV/0!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n v="0.4"/>
    <x v="230"/>
    <d v="2015-06-04T18:39:11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n v="0"/>
    <x v="231"/>
    <d v="2016-01-02T23:00:51"/>
    <s v="film &amp; video/drama"/>
    <x v="0"/>
    <x v="3"/>
    <e v="#DIV/0!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n v="2.75"/>
    <x v="232"/>
    <d v="2015-02-27T19:49:06"/>
    <s v="film &amp; video/drama"/>
    <x v="0"/>
    <x v="3"/>
    <n v="15.714285714285714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n v="0"/>
    <x v="233"/>
    <d v="2016-09-29T21:52:52"/>
    <s v="film &amp; video/drama"/>
    <x v="0"/>
    <x v="3"/>
    <e v="#DIV/0!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n v="40.1"/>
    <x v="234"/>
    <d v="2015-06-21T00:50:59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n v="0"/>
    <x v="235"/>
    <d v="2015-07-09T21:48:17"/>
    <s v="film &amp; video/drama"/>
    <x v="0"/>
    <x v="3"/>
    <e v="#DIV/0!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n v="0"/>
    <x v="236"/>
    <d v="2016-01-05T00:00:00"/>
    <s v="film &amp; video/drama"/>
    <x v="0"/>
    <x v="3"/>
    <e v="#DIV/0!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n v="0.33333333333333337"/>
    <x v="237"/>
    <d v="2016-03-08T13:51:09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n v="0"/>
    <x v="238"/>
    <d v="2016-12-30T09:00:00"/>
    <s v="film &amp; video/drama"/>
    <x v="0"/>
    <x v="3"/>
    <e v="#DIV/0!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n v="25"/>
    <x v="239"/>
    <d v="2015-11-08T12:00:0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n v="107.63413333333334"/>
    <x v="240"/>
    <d v="2013-05-05T17:00:11"/>
    <s v="film &amp; video/documentary"/>
    <x v="0"/>
    <x v="4"/>
    <n v="117.8475912408759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n v="112.63736263736264"/>
    <x v="241"/>
    <d v="2014-12-21T16:45:04"/>
    <s v="film &amp; video/documentary"/>
    <x v="0"/>
    <x v="4"/>
    <n v="109.04255319148936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n v="113.46153846153845"/>
    <x v="242"/>
    <d v="2011-12-20T11:49:50"/>
    <s v="film &amp; video/documentary"/>
    <x v="0"/>
    <x v="4"/>
    <n v="73.019801980198025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n v="102.592"/>
    <x v="243"/>
    <d v="2014-02-22T01:08:24"/>
    <s v="film &amp; video/documentary"/>
    <x v="0"/>
    <x v="4"/>
    <n v="78.195121951219505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n v="113.75714285714287"/>
    <x v="244"/>
    <d v="2010-03-16T07:06:00"/>
    <s v="film &amp; video/documentary"/>
    <x v="0"/>
    <x v="4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n v="103.71999999999998"/>
    <x v="245"/>
    <d v="2012-08-16T01:16:25"/>
    <s v="film &amp; video/documentary"/>
    <x v="0"/>
    <x v="4"/>
    <n v="54.020833333333336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n v="305.46000000000004"/>
    <x v="246"/>
    <d v="2010-12-18T09:43:25"/>
    <s v="film &amp; video/documentary"/>
    <x v="0"/>
    <x v="4"/>
    <n v="68.488789237668158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n v="134.1"/>
    <x v="247"/>
    <d v="2010-10-16T03:39:00"/>
    <s v="film &amp; video/documentary"/>
    <x v="0"/>
    <x v="4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n v="101.33294117647058"/>
    <x v="248"/>
    <d v="2012-01-07T18:35:09"/>
    <s v="film &amp; video/documentary"/>
    <x v="0"/>
    <x v="4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n v="112.92"/>
    <x v="249"/>
    <d v="2010-08-22T17:40:00"/>
    <s v="film &amp; video/documentary"/>
    <x v="0"/>
    <x v="4"/>
    <n v="48.051063829787232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n v="105.58333333333334"/>
    <x v="250"/>
    <d v="2013-06-06T13:34:51"/>
    <s v="film &amp; video/documentary"/>
    <x v="0"/>
    <x v="4"/>
    <n v="72.482837528604122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n v="125.57142857142858"/>
    <x v="251"/>
    <d v="2012-05-16T19:00:00"/>
    <s v="film &amp; video/documentary"/>
    <x v="0"/>
    <x v="4"/>
    <n v="57.07792207792207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n v="184.56"/>
    <x v="252"/>
    <d v="2010-06-01T03:59:00"/>
    <s v="film &amp; video/documentary"/>
    <x v="0"/>
    <x v="4"/>
    <n v="85.444444444444443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n v="100.73333333333335"/>
    <x v="253"/>
    <d v="2012-02-15T15:37:15"/>
    <s v="film &amp; video/documentary"/>
    <x v="0"/>
    <x v="4"/>
    <n v="215.85714285714286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n v="116.94725"/>
    <x v="254"/>
    <d v="2015-10-17T02:00:00"/>
    <s v="film &amp; video/documentary"/>
    <x v="0"/>
    <x v="4"/>
    <n v="89.38643312101911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n v="106.73325"/>
    <x v="255"/>
    <d v="2011-03-16T11:38:02"/>
    <s v="film &amp; video/documentary"/>
    <x v="0"/>
    <x v="4"/>
    <n v="45.41840425531914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n v="139.1"/>
    <x v="256"/>
    <d v="2013-03-16T18:27:47"/>
    <s v="film &amp; video/documentary"/>
    <x v="0"/>
    <x v="4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n v="106.72648571428572"/>
    <x v="257"/>
    <d v="2016-05-19T15:02:42"/>
    <s v="film &amp; video/documentary"/>
    <x v="0"/>
    <x v="4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n v="191.14"/>
    <x v="258"/>
    <d v="2011-06-18T01:14:26"/>
    <s v="film &amp; video/documentary"/>
    <x v="0"/>
    <x v="4"/>
    <n v="83.34593023255814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n v="131.93789333333334"/>
    <x v="259"/>
    <d v="2015-04-08T17:42:49"/>
    <s v="film &amp; video/documentary"/>
    <x v="0"/>
    <x v="4"/>
    <n v="105.04609341825902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n v="106.4"/>
    <x v="260"/>
    <d v="2010-07-17T09:59:00"/>
    <s v="film &amp; video/documentary"/>
    <x v="0"/>
    <x v="4"/>
    <n v="120.90909090909091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n v="107.4"/>
    <x v="261"/>
    <d v="2012-06-07T14:55:00"/>
    <s v="film &amp; video/documentary"/>
    <x v="0"/>
    <x v="4"/>
    <n v="97.6363636363636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n v="240"/>
    <x v="262"/>
    <d v="2011-02-26T05:57:08"/>
    <s v="film &amp; video/documentary"/>
    <x v="0"/>
    <x v="4"/>
    <n v="41.379310344827587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n v="118.08108"/>
    <x v="263"/>
    <d v="2012-09-27T22:54:54"/>
    <s v="film &amp; video/documentary"/>
    <x v="0"/>
    <x v="4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n v="118.19999999999999"/>
    <x v="264"/>
    <d v="2012-05-11T14:53:15"/>
    <s v="film &amp; video/documentary"/>
    <x v="0"/>
    <x v="4"/>
    <n v="64.945054945054949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n v="111.1"/>
    <x v="265"/>
    <d v="2010-05-10T20:16:00"/>
    <s v="film &amp; video/documentary"/>
    <x v="0"/>
    <x v="4"/>
    <n v="95.775862068965523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n v="145.5"/>
    <x v="266"/>
    <d v="2010-04-23T03:51:00"/>
    <s v="film &amp; video/documentary"/>
    <x v="0"/>
    <x v="4"/>
    <n v="40.41666666666666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n v="131.62883248730967"/>
    <x v="267"/>
    <d v="2014-06-25T10:51:39"/>
    <s v="film &amp; video/documentary"/>
    <x v="0"/>
    <x v="4"/>
    <n v="78.578424242424248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n v="111.4"/>
    <x v="268"/>
    <d v="2011-11-07T04:39:38"/>
    <s v="film &amp; video/documentary"/>
    <x v="0"/>
    <x v="4"/>
    <n v="50.1801801801801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n v="147.23376999999999"/>
    <x v="269"/>
    <d v="2017-02-22T04:43:42"/>
    <s v="film &amp; video/documentary"/>
    <x v="0"/>
    <x v="4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n v="152.60869565217391"/>
    <x v="270"/>
    <d v="2011-05-25T04:00:00"/>
    <s v="film &amp; video/documentary"/>
    <x v="0"/>
    <x v="4"/>
    <n v="57.54098360655737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n v="104.67999999999999"/>
    <x v="271"/>
    <d v="2014-01-02T08:00:00"/>
    <s v="film &amp; video/documentary"/>
    <x v="0"/>
    <x v="4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n v="177.43366666666668"/>
    <x v="272"/>
    <d v="2010-04-28T18:49:00"/>
    <s v="film &amp; video/documentary"/>
    <x v="0"/>
    <x v="4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n v="107.7758"/>
    <x v="273"/>
    <d v="2011-07-03T11:57:46"/>
    <s v="film &amp; video/documentary"/>
    <x v="0"/>
    <x v="4"/>
    <n v="45.66771186440677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n v="156"/>
    <x v="274"/>
    <d v="2012-04-05T06:59:00"/>
    <s v="film &amp; video/documentary"/>
    <x v="0"/>
    <x v="4"/>
    <n v="55.221238938053098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n v="108.395"/>
    <x v="275"/>
    <d v="2012-11-10T01:46:06"/>
    <s v="film &amp; video/documentary"/>
    <x v="0"/>
    <x v="4"/>
    <n v="65.298192771084331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n v="147.6"/>
    <x v="276"/>
    <d v="2012-04-28T00:57:54"/>
    <s v="film &amp; video/documentary"/>
    <x v="0"/>
    <x v="4"/>
    <n v="95.225806451612897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n v="110.38153846153847"/>
    <x v="277"/>
    <d v="2015-05-23T21:23:39"/>
    <s v="film &amp; video/documentary"/>
    <x v="0"/>
    <x v="4"/>
    <n v="75.444794952681391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n v="150.34814814814814"/>
    <x v="278"/>
    <d v="2012-10-12T00:58:59"/>
    <s v="film &amp; video/documentary"/>
    <x v="0"/>
    <x v="4"/>
    <n v="97.816867469879512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n v="157.31829411764707"/>
    <x v="279"/>
    <d v="2017-02-27T02:01:00"/>
    <s v="film &amp; video/documentary"/>
    <x v="0"/>
    <x v="4"/>
    <n v="87.685606557377056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n v="156.14400000000001"/>
    <x v="280"/>
    <d v="2014-05-30T14:10:35"/>
    <s v="film &amp; video/documentary"/>
    <x v="0"/>
    <x v="4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n v="120.58763636363636"/>
    <x v="281"/>
    <d v="2009-08-10T19:26:00"/>
    <s v="film &amp; video/documentary"/>
    <x v="0"/>
    <x v="4"/>
    <n v="83.953417721518989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n v="101.18888888888888"/>
    <x v="282"/>
    <d v="2010-02-22T22:00:00"/>
    <s v="film &amp; video/documentary"/>
    <x v="0"/>
    <x v="4"/>
    <n v="254.38547486033519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n v="114.27249999999999"/>
    <x v="283"/>
    <d v="2011-06-01T04:59:00"/>
    <s v="film &amp; video/documentary"/>
    <x v="0"/>
    <x v="4"/>
    <n v="101.8269801980198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n v="104.62615"/>
    <x v="284"/>
    <d v="2012-01-21T17:43:00"/>
    <s v="film &amp; video/documentary"/>
    <x v="0"/>
    <x v="4"/>
    <n v="55.06639473684210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n v="228.82507142857142"/>
    <x v="285"/>
    <d v="2013-09-19T18:08:48"/>
    <s v="film &amp; video/documentary"/>
    <x v="0"/>
    <x v="4"/>
    <n v="56.901438721136763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n v="109.15333333333332"/>
    <x v="286"/>
    <d v="2013-03-25T18:35:24"/>
    <s v="film &amp; video/documentary"/>
    <x v="0"/>
    <x v="4"/>
    <n v="121.28148148148148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n v="176.29999999999998"/>
    <x v="287"/>
    <d v="2012-11-02T04:00:00"/>
    <s v="film &amp; video/documentary"/>
    <x v="0"/>
    <x v="4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n v="103.21061999999999"/>
    <x v="288"/>
    <d v="2012-06-26T04:03:13"/>
    <s v="film &amp; video/documentary"/>
    <x v="0"/>
    <x v="4"/>
    <n v="115.448120805369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n v="104.82000000000001"/>
    <x v="289"/>
    <d v="2013-11-02T10:57:14"/>
    <s v="film &amp; video/documentary"/>
    <x v="0"/>
    <x v="4"/>
    <n v="67.771551724137936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n v="106.68444444444445"/>
    <x v="290"/>
    <d v="2011-02-02T07:59:00"/>
    <s v="film &amp; video/documentary"/>
    <x v="0"/>
    <x v="4"/>
    <n v="28.576190476190476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n v="120.02"/>
    <x v="291"/>
    <d v="2013-05-01T00:01:00"/>
    <s v="film &amp; video/documentary"/>
    <x v="0"/>
    <x v="4"/>
    <n v="46.8828125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n v="101.50693333333334"/>
    <x v="292"/>
    <d v="2011-10-29T03:59:00"/>
    <s v="film &amp; video/documentary"/>
    <x v="0"/>
    <x v="4"/>
    <n v="154.4223123732251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n v="101.38461538461539"/>
    <x v="293"/>
    <d v="2014-04-20T16:01:54"/>
    <s v="film &amp; video/documentary"/>
    <x v="0"/>
    <x v="4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n v="100"/>
    <x v="294"/>
    <d v="2010-07-19T16:00:00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n v="133.10911999999999"/>
    <x v="295"/>
    <d v="2013-11-01T00:00:00"/>
    <s v="film &amp; video/documentary"/>
    <x v="0"/>
    <x v="4"/>
    <n v="100.08204511278196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n v="118.72620000000001"/>
    <x v="296"/>
    <d v="2012-09-07T11:24:43"/>
    <s v="film &amp; video/documentary"/>
    <x v="0"/>
    <x v="4"/>
    <n v="230.08953488372092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n v="100.64"/>
    <x v="297"/>
    <d v="2015-05-01T03:59:00"/>
    <s v="film &amp; video/documentary"/>
    <x v="0"/>
    <x v="4"/>
    <n v="141.74647887323943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n v="108.93241269841269"/>
    <x v="298"/>
    <d v="2014-05-09T21:00:00"/>
    <s v="film &amp; video/documentary"/>
    <x v="0"/>
    <x v="4"/>
    <n v="56.344351395730705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n v="178.95250000000001"/>
    <x v="299"/>
    <d v="2010-11-17T06:24:20"/>
    <s v="film &amp; video/documentary"/>
    <x v="0"/>
    <x v="4"/>
    <n v="73.341188524590166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n v="101.72264"/>
    <x v="300"/>
    <d v="2011-04-24T23:02:18"/>
    <s v="film &amp; video/documentary"/>
    <x v="0"/>
    <x v="4"/>
    <n v="85.337785234899329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n v="118.73499999999999"/>
    <x v="301"/>
    <d v="2013-03-19T16:42:15"/>
    <s v="film &amp; video/documentary"/>
    <x v="0"/>
    <x v="4"/>
    <n v="61.496215139442228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n v="100.46"/>
    <x v="302"/>
    <d v="2012-02-24T20:33:58"/>
    <s v="film &amp; video/documentary"/>
    <x v="0"/>
    <x v="4"/>
    <n v="93.018518518518519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n v="137.46666666666667"/>
    <x v="303"/>
    <d v="2012-06-02T01:42:26"/>
    <s v="film &amp; video/documentary"/>
    <x v="0"/>
    <x v="4"/>
    <n v="50.292682926829265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n v="231.64705882352939"/>
    <x v="304"/>
    <d v="2012-09-01T02:00:00"/>
    <s v="film &amp; video/documentary"/>
    <x v="0"/>
    <x v="4"/>
    <n v="106.4324324324324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n v="130.33333333333331"/>
    <x v="305"/>
    <d v="2012-03-10T15:07:29"/>
    <s v="film &amp; video/documentary"/>
    <x v="0"/>
    <x v="4"/>
    <n v="51.719576719576722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n v="292.89999999999998"/>
    <x v="306"/>
    <d v="2013-03-20T19:05:33"/>
    <s v="film &amp; video/documentary"/>
    <x v="0"/>
    <x v="4"/>
    <n v="36.612499999999997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n v="111.31818181818183"/>
    <x v="307"/>
    <d v="2013-02-07T22:40:01"/>
    <s v="film &amp; video/documentary"/>
    <x v="0"/>
    <x v="4"/>
    <n v="42.51736111111111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n v="105.56666666666668"/>
    <x v="308"/>
    <d v="2011-03-10T16:40:10"/>
    <s v="film &amp; video/documentary"/>
    <x v="0"/>
    <x v="4"/>
    <n v="62.71287128712871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n v="118.94444444444446"/>
    <x v="309"/>
    <d v="2012-09-03T18:02:14"/>
    <s v="film &amp; video/documentary"/>
    <x v="0"/>
    <x v="4"/>
    <n v="89.957983193277315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n v="104.129"/>
    <x v="310"/>
    <d v="2011-10-20T02:00:00"/>
    <s v="film &amp; video/documentary"/>
    <x v="0"/>
    <x v="4"/>
    <n v="28.924722222222222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n v="104.10165000000001"/>
    <x v="311"/>
    <d v="2012-01-01T07:59:00"/>
    <s v="film &amp; video/documentary"/>
    <x v="0"/>
    <x v="4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n v="111.87499999999999"/>
    <x v="312"/>
    <d v="2013-04-14T21:03:52"/>
    <s v="film &amp; video/documentary"/>
    <x v="0"/>
    <x v="4"/>
    <n v="61.301369863013697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n v="104.73529411764706"/>
    <x v="313"/>
    <d v="2010-08-11T15:59:00"/>
    <s v="film &amp; video/documentary"/>
    <x v="0"/>
    <x v="4"/>
    <n v="80.202702702702709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n v="385.15000000000003"/>
    <x v="314"/>
    <d v="2013-03-01T19:59:48"/>
    <s v="film &amp; video/documentary"/>
    <x v="0"/>
    <x v="4"/>
    <n v="32.095833333333331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n v="101.248"/>
    <x v="315"/>
    <d v="2012-08-22T18:32:14"/>
    <s v="film &amp; video/documentary"/>
    <x v="0"/>
    <x v="4"/>
    <n v="200.88888888888889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n v="113.77333333333333"/>
    <x v="316"/>
    <d v="2014-12-11T04:59:00"/>
    <s v="film &amp; video/documentary"/>
    <x v="0"/>
    <x v="4"/>
    <n v="108.01265822784811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n v="100.80333333333333"/>
    <x v="317"/>
    <d v="2013-12-11T16:14:43"/>
    <s v="film &amp; video/documentary"/>
    <x v="0"/>
    <x v="4"/>
    <n v="95.699367088607602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n v="283.32"/>
    <x v="318"/>
    <d v="2013-03-26T23:55:51"/>
    <s v="film &amp; video/documentary"/>
    <x v="0"/>
    <x v="4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n v="112.68"/>
    <x v="319"/>
    <d v="2010-02-02T07:59:00"/>
    <s v="film &amp; video/documentary"/>
    <x v="0"/>
    <x v="4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n v="106.58000000000001"/>
    <x v="320"/>
    <d v="2015-12-22T23:00:00"/>
    <s v="film &amp; video/documentary"/>
    <x v="0"/>
    <x v="4"/>
    <n v="134.91139240506328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n v="102.66285714285715"/>
    <x v="321"/>
    <d v="2016-11-08T11:43:06"/>
    <s v="film &amp; video/documentary"/>
    <x v="0"/>
    <x v="4"/>
    <n v="106.62314540059347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n v="107.91200000000001"/>
    <x v="322"/>
    <d v="2016-05-13T13:40:48"/>
    <s v="film &amp; video/documentary"/>
    <x v="0"/>
    <x v="4"/>
    <n v="145.04301075268816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n v="123.07407407407408"/>
    <x v="323"/>
    <d v="2016-12-21T07:59:00"/>
    <s v="film &amp; video/documentary"/>
    <x v="0"/>
    <x v="4"/>
    <n v="114.5862068965517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n v="101.6"/>
    <x v="324"/>
    <d v="2015-08-01T15:01:48"/>
    <s v="film &amp; video/documentary"/>
    <x v="0"/>
    <x v="4"/>
    <n v="105.3170731707317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n v="104.396"/>
    <x v="325"/>
    <d v="2016-12-20T04:30:33"/>
    <s v="film &amp; video/documentary"/>
    <x v="0"/>
    <x v="4"/>
    <n v="70.921195652173907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n v="112.92973333333333"/>
    <x v="326"/>
    <d v="2017-03-14T22:57:00"/>
    <s v="film &amp; video/documentary"/>
    <x v="0"/>
    <x v="4"/>
    <n v="147.17167680278018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n v="136.4"/>
    <x v="327"/>
    <d v="2015-03-22T08:00:00"/>
    <s v="film &amp; video/documentary"/>
    <x v="0"/>
    <x v="4"/>
    <n v="160.47058823529412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n v="103.61439999999999"/>
    <x v="328"/>
    <d v="2015-11-01T04:00:00"/>
    <s v="film &amp; video/documentary"/>
    <x v="0"/>
    <x v="4"/>
    <n v="156.04578313253012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n v="105.5"/>
    <x v="329"/>
    <d v="2015-11-07T04:00:00"/>
    <s v="film &amp; video/documentary"/>
    <x v="0"/>
    <x v="4"/>
    <n v="63.17365269461078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n v="101.82857142857142"/>
    <x v="330"/>
    <d v="2013-05-17T03:59:00"/>
    <s v="film &amp; video/documentary"/>
    <x v="0"/>
    <x v="4"/>
    <n v="104.82352941176471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n v="106.60499999999999"/>
    <x v="331"/>
    <d v="2016-06-17T13:57:14"/>
    <s v="film &amp; video/documentary"/>
    <x v="0"/>
    <x v="4"/>
    <n v="97.356164383561648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n v="113.015"/>
    <x v="332"/>
    <d v="2015-10-28T08:00:00"/>
    <s v="film &amp; video/documentary"/>
    <x v="0"/>
    <x v="4"/>
    <n v="203.63063063063063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n v="125.22750000000001"/>
    <x v="333"/>
    <d v="2016-04-07T14:16:31"/>
    <s v="film &amp; video/documentary"/>
    <x v="0"/>
    <x v="4"/>
    <n v="188.31203007518798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n v="101.19"/>
    <x v="334"/>
    <d v="2015-05-15T19:00:00"/>
    <s v="film &amp; video/documentary"/>
    <x v="0"/>
    <x v="4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n v="102.76470588235294"/>
    <x v="335"/>
    <d v="2015-05-08T22:00:00"/>
    <s v="film &amp; video/documentary"/>
    <x v="0"/>
    <x v="4"/>
    <n v="109.187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n v="116.83911999999998"/>
    <x v="336"/>
    <d v="2015-11-13T15:18:38"/>
    <s v="film &amp; video/documentary"/>
    <x v="0"/>
    <x v="4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n v="101.16833333333335"/>
    <x v="337"/>
    <d v="2015-03-14T02:05:08"/>
    <s v="film &amp; video/documentary"/>
    <x v="0"/>
    <x v="4"/>
    <n v="97.904838709677421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n v="110.13360000000002"/>
    <x v="338"/>
    <d v="2016-09-03T01:00:00"/>
    <s v="film &amp; video/documentary"/>
    <x v="0"/>
    <x v="4"/>
    <n v="70.000169491525426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n v="108.08333333333333"/>
    <x v="339"/>
    <d v="2015-04-29T18:14:28"/>
    <s v="film &amp; video/documentary"/>
    <x v="0"/>
    <x v="4"/>
    <n v="72.865168539325836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n v="125.02285714285715"/>
    <x v="340"/>
    <d v="2017-03-08T21:00:00"/>
    <s v="film &amp; video/documentary"/>
    <x v="0"/>
    <x v="4"/>
    <n v="146.34782608695653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n v="106.71428571428572"/>
    <x v="341"/>
    <d v="2014-10-01T03:59:00"/>
    <s v="film &amp; video/documentary"/>
    <x v="0"/>
    <x v="4"/>
    <n v="67.909090909090907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n v="100.36639999999998"/>
    <x v="342"/>
    <d v="2016-04-29T18:44:25"/>
    <s v="film &amp; video/documentary"/>
    <x v="0"/>
    <x v="4"/>
    <n v="169.8508307692307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n v="102.02863333333335"/>
    <x v="343"/>
    <d v="2014-11-14T03:00:00"/>
    <s v="film &amp; video/documentary"/>
    <x v="0"/>
    <x v="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n v="102.08358208955224"/>
    <x v="344"/>
    <d v="2015-06-01T02:20:00"/>
    <s v="film &amp; video/documentary"/>
    <x v="0"/>
    <x v="4"/>
    <n v="119.99298245614035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n v="123.27586206896552"/>
    <x v="345"/>
    <d v="2015-05-20T22:39:50"/>
    <s v="film &amp; video/documentary"/>
    <x v="0"/>
    <x v="4"/>
    <n v="99.860335195530723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n v="170.28880000000001"/>
    <x v="346"/>
    <d v="2015-10-14T12:00:21"/>
    <s v="film &amp; video/documentary"/>
    <x v="0"/>
    <x v="4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n v="111.59049999999999"/>
    <x v="347"/>
    <d v="2015-11-14T12:53:29"/>
    <s v="film &amp; video/documentary"/>
    <x v="0"/>
    <x v="4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n v="103"/>
    <x v="348"/>
    <d v="2015-08-21T14:05:16"/>
    <s v="film &amp; video/documentary"/>
    <x v="0"/>
    <x v="4"/>
    <n v="86.554621848739501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n v="106.63570159857905"/>
    <x v="349"/>
    <d v="2017-02-24T11:58:28"/>
    <s v="film &amp; video/documentary"/>
    <x v="0"/>
    <x v="4"/>
    <n v="71.89928143712575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n v="114.75999999999999"/>
    <x v="350"/>
    <d v="2016-09-11T03:59:00"/>
    <s v="film &amp; video/documentary"/>
    <x v="0"/>
    <x v="4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n v="127.34117647058822"/>
    <x v="351"/>
    <d v="2016-04-07T22:09:14"/>
    <s v="film &amp; video/documentary"/>
    <x v="0"/>
    <x v="4"/>
    <n v="44.912863070539416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n v="116.56"/>
    <x v="352"/>
    <d v="2014-10-08T04:01:08"/>
    <s v="film &amp; video/documentary"/>
    <x v="0"/>
    <x v="4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n v="108.61819426615318"/>
    <x v="353"/>
    <d v="2015-11-19T20:00:19"/>
    <s v="film &amp; video/documentary"/>
    <x v="0"/>
    <x v="4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n v="103.94285714285714"/>
    <x v="354"/>
    <d v="2016-04-08T18:52:01"/>
    <s v="film &amp; video/documentary"/>
    <x v="0"/>
    <x v="4"/>
    <n v="125.44827586206897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n v="116.25714285714285"/>
    <x v="355"/>
    <d v="2014-12-01T08:03:14"/>
    <s v="film &amp; video/documentary"/>
    <x v="0"/>
    <x v="4"/>
    <n v="246.60606060606059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n v="102.69239999999999"/>
    <x v="356"/>
    <d v="2016-03-16T18:16:33"/>
    <s v="film &amp; video/documentary"/>
    <x v="0"/>
    <x v="4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n v="174"/>
    <x v="357"/>
    <d v="2015-04-24T05:19:57"/>
    <s v="film &amp; video/documentary"/>
    <x v="0"/>
    <x v="4"/>
    <n v="86.138613861386133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n v="103.08800000000001"/>
    <x v="358"/>
    <d v="2016-06-15T15:00:00"/>
    <s v="film &amp; video/documentary"/>
    <x v="0"/>
    <x v="4"/>
    <n v="193.0486891385767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n v="104.85537190082646"/>
    <x v="359"/>
    <d v="2014-11-14T05:12:00"/>
    <s v="film &amp; video/documentary"/>
    <x v="0"/>
    <x v="4"/>
    <n v="84.02317880794701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n v="101.375"/>
    <x v="360"/>
    <d v="2015-07-23T03:11:00"/>
    <s v="film &amp; video/documentary"/>
    <x v="0"/>
    <x v="4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n v="111.07699999999998"/>
    <x v="361"/>
    <d v="2014-11-23T01:01:46"/>
    <s v="film &amp; video/documentary"/>
    <x v="0"/>
    <x v="4"/>
    <n v="109.82189265536722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n v="124.15933781686496"/>
    <x v="362"/>
    <d v="2014-08-08T00:00:00"/>
    <s v="film &amp; video/documentary"/>
    <x v="0"/>
    <x v="4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n v="101.33333333333334"/>
    <x v="363"/>
    <d v="2010-05-02T19:22:00"/>
    <s v="film &amp; video/documentary"/>
    <x v="0"/>
    <x v="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n v="110.16142857142856"/>
    <x v="364"/>
    <d v="2014-06-21T03:59:00"/>
    <s v="film &amp; video/documentary"/>
    <x v="0"/>
    <x v="4"/>
    <n v="68.24159292035398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n v="103.97333333333334"/>
    <x v="365"/>
    <d v="2014-02-28T14:33:19"/>
    <s v="film &amp; video/documentary"/>
    <x v="0"/>
    <x v="4"/>
    <n v="239.93846153846152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n v="101.31578947368421"/>
    <x v="366"/>
    <d v="2012-05-20T19:01:58"/>
    <s v="film &amp; video/documentary"/>
    <x v="0"/>
    <x v="4"/>
    <n v="287.31343283582089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n v="103.3501"/>
    <x v="367"/>
    <d v="2013-05-01T04:59:00"/>
    <s v="film &amp; video/documentary"/>
    <x v="0"/>
    <x v="4"/>
    <n v="86.84882352941176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n v="104.11200000000001"/>
    <x v="368"/>
    <d v="2015-03-15T13:32:02"/>
    <s v="film &amp; video/documentary"/>
    <x v="0"/>
    <x v="4"/>
    <n v="81.84905660377359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n v="110.15569230769231"/>
    <x v="369"/>
    <d v="2012-01-15T13:14:29"/>
    <s v="film &amp; video/documentary"/>
    <x v="0"/>
    <x v="4"/>
    <n v="42.87497005988024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n v="122.02"/>
    <x v="370"/>
    <d v="2017-01-06T19:05:00"/>
    <s v="film &amp; video/documentary"/>
    <x v="0"/>
    <x v="4"/>
    <n v="709.41860465116281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n v="114.16866666666667"/>
    <x v="371"/>
    <d v="2013-02-01T18:25:39"/>
    <s v="film &amp; video/documentary"/>
    <x v="0"/>
    <x v="4"/>
    <n v="161.25517890772127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n v="125.33333333333334"/>
    <x v="372"/>
    <d v="2016-04-05T16:00:00"/>
    <s v="film &amp; video/documentary"/>
    <x v="0"/>
    <x v="4"/>
    <n v="41.777777777777779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n v="106.66666666666667"/>
    <x v="373"/>
    <d v="2012-07-18T21:53:18"/>
    <s v="film &amp; video/documentary"/>
    <x v="0"/>
    <x v="4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n v="130.65"/>
    <x v="374"/>
    <d v="2011-09-16T21:20:31"/>
    <s v="film &amp; video/documentary"/>
    <x v="0"/>
    <x v="4"/>
    <n v="45.051724137931032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n v="120"/>
    <x v="375"/>
    <d v="2014-03-01T17:18:00"/>
    <s v="film &amp; video/documentary"/>
    <x v="0"/>
    <x v="4"/>
    <n v="42.85714285714285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n v="105.9591836734694"/>
    <x v="376"/>
    <d v="2016-08-25T10:51:56"/>
    <s v="film &amp; video/documentary"/>
    <x v="0"/>
    <x v="4"/>
    <n v="54.08333333333333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n v="114.39999999999999"/>
    <x v="377"/>
    <d v="2015-11-14T07:01:00"/>
    <s v="film &amp; video/documentary"/>
    <x v="0"/>
    <x v="4"/>
    <n v="103.21804511278195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n v="111.76666666666665"/>
    <x v="378"/>
    <d v="2016-01-25T23:52:00"/>
    <s v="film &amp; video/documentary"/>
    <x v="0"/>
    <x v="4"/>
    <n v="40.397590361445786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n v="116.08000000000001"/>
    <x v="379"/>
    <d v="2012-05-03T16:31:12"/>
    <s v="film &amp; video/documentary"/>
    <x v="0"/>
    <x v="4"/>
    <n v="116.85906040268456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n v="141.5"/>
    <x v="380"/>
    <d v="2016-01-23T17:16:32"/>
    <s v="film &amp; video/documentary"/>
    <x v="0"/>
    <x v="4"/>
    <n v="115.51020408163265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n v="104.72999999999999"/>
    <x v="381"/>
    <d v="2012-07-30T05:00:00"/>
    <s v="film &amp; video/documentary"/>
    <x v="0"/>
    <x v="4"/>
    <n v="104.31274900398407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n v="255.83333333333331"/>
    <x v="382"/>
    <d v="2012-09-06T17:01:40"/>
    <s v="film &amp; video/documentary"/>
    <x v="0"/>
    <x v="4"/>
    <n v="69.772727272727266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n v="206.70670670670671"/>
    <x v="383"/>
    <d v="2014-05-19T02:49:19"/>
    <s v="film &amp; video/documentary"/>
    <x v="0"/>
    <x v="4"/>
    <n v="43.020833333333336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n v="112.105"/>
    <x v="384"/>
    <d v="2015-01-06T18:45:47"/>
    <s v="film &amp; video/documentary"/>
    <x v="0"/>
    <x v="4"/>
    <n v="58.540469973890339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n v="105.982"/>
    <x v="385"/>
    <d v="2014-11-21T15:01:41"/>
    <s v="film &amp; video/documentary"/>
    <x v="0"/>
    <x v="4"/>
    <n v="111.79535864978902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n v="100.16666666666667"/>
    <x v="386"/>
    <d v="2015-08-10T22:49:51"/>
    <s v="film &amp; video/documentary"/>
    <x v="0"/>
    <x v="4"/>
    <n v="46.23076923076923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n v="213.98947368421051"/>
    <x v="387"/>
    <d v="2015-08-15T06:00:00"/>
    <s v="film &amp; video/documentary"/>
    <x v="0"/>
    <x v="4"/>
    <n v="144.69039145907473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n v="126.16000000000001"/>
    <x v="388"/>
    <d v="2016-07-28T01:49:40"/>
    <s v="film &amp; video/documentary"/>
    <x v="0"/>
    <x v="4"/>
    <n v="88.845070422535215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n v="181.53547058823528"/>
    <x v="389"/>
    <d v="2014-03-07T22:59:00"/>
    <s v="film &amp; video/documentary"/>
    <x v="0"/>
    <x v="4"/>
    <n v="81.75107284768211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n v="100"/>
    <x v="390"/>
    <d v="2015-05-08T00:52:52"/>
    <s v="film &amp; video/documentary"/>
    <x v="0"/>
    <x v="4"/>
    <n v="71.428571428571431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n v="100.61"/>
    <x v="391"/>
    <d v="2011-12-18T00:59:00"/>
    <s v="film &amp; video/documentary"/>
    <x v="0"/>
    <x v="4"/>
    <n v="104.25906735751295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n v="100.9027027027027"/>
    <x v="392"/>
    <d v="2011-09-08T03:00:00"/>
    <s v="film &amp; video/documentary"/>
    <x v="0"/>
    <x v="4"/>
    <n v="90.616504854368927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n v="110.446"/>
    <x v="393"/>
    <d v="2013-10-10T17:00:52"/>
    <s v="film &amp; video/documentary"/>
    <x v="0"/>
    <x v="4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n v="111.8936170212766"/>
    <x v="394"/>
    <d v="2016-04-17T18:38:02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n v="108.04450000000001"/>
    <x v="395"/>
    <d v="2012-04-27T21:32:00"/>
    <s v="film &amp; video/documentary"/>
    <x v="0"/>
    <x v="4"/>
    <n v="58.719836956521746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n v="106.66666666666667"/>
    <x v="396"/>
    <d v="2012-07-07T13:33:26"/>
    <s v="film &amp; video/documentary"/>
    <x v="0"/>
    <x v="4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n v="103.90027322404372"/>
    <x v="397"/>
    <d v="2010-09-01T03:44:00"/>
    <s v="film &amp; video/documentary"/>
    <x v="0"/>
    <x v="4"/>
    <n v="56.460043668122275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n v="125.16000000000001"/>
    <x v="398"/>
    <d v="2015-04-29T19:02:06"/>
    <s v="film &amp; video/documentary"/>
    <x v="0"/>
    <x v="4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n v="106.80499999999999"/>
    <x v="399"/>
    <d v="2016-12-14T12:00:00"/>
    <s v="film &amp; video/documentary"/>
    <x v="0"/>
    <x v="4"/>
    <n v="224.85263157894738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n v="112.30249999999999"/>
    <x v="400"/>
    <d v="2014-05-17T03:30:00"/>
    <s v="film &amp; video/documentary"/>
    <x v="0"/>
    <x v="4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n v="103.812"/>
    <x v="401"/>
    <d v="2011-08-07T20:12:50"/>
    <s v="film &amp; video/documentary"/>
    <x v="0"/>
    <x v="4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n v="141.65"/>
    <x v="402"/>
    <d v="2015-11-05T13:56:57"/>
    <s v="film &amp; video/documentary"/>
    <x v="0"/>
    <x v="4"/>
    <n v="65.883720930232556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n v="105.25999999999999"/>
    <x v="403"/>
    <d v="2011-08-10T07:08:00"/>
    <s v="film &amp; video/documentary"/>
    <x v="0"/>
    <x v="4"/>
    <n v="75.18571428571428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n v="103.09142857142857"/>
    <x v="404"/>
    <d v="2014-02-05T23:04:00"/>
    <s v="film &amp; video/documentary"/>
    <x v="0"/>
    <x v="4"/>
    <n v="133.14391143911439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n v="107.65957446808511"/>
    <x v="405"/>
    <d v="2014-03-06T02:02:19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n v="107.70464285714286"/>
    <x v="406"/>
    <d v="2011-05-09T05:59:00"/>
    <s v="film &amp; video/documentary"/>
    <x v="0"/>
    <x v="4"/>
    <n v="86.163714285714292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n v="101.55000000000001"/>
    <x v="407"/>
    <d v="2011-11-19T21:54:10"/>
    <s v="film &amp; video/documentary"/>
    <x v="0"/>
    <x v="4"/>
    <n v="92.318181818181813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n v="101.43766666666667"/>
    <x v="408"/>
    <d v="2013-11-05T18:39:50"/>
    <s v="film &amp; video/documentary"/>
    <x v="0"/>
    <x v="4"/>
    <n v="160.16473684210527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n v="136.80000000000001"/>
    <x v="409"/>
    <d v="2016-07-22T20:42:24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n v="128.29999999999998"/>
    <x v="410"/>
    <d v="2015-06-18T23:33:17"/>
    <s v="film &amp; video/documentary"/>
    <x v="0"/>
    <x v="4"/>
    <n v="183.28571428571428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n v="101.05"/>
    <x v="411"/>
    <d v="2013-12-22T05:00:00"/>
    <s v="film &amp; video/documentary"/>
    <x v="0"/>
    <x v="4"/>
    <n v="125.78838174273859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n v="126.84"/>
    <x v="412"/>
    <d v="2012-07-25T17:49:38"/>
    <s v="film &amp; video/documentary"/>
    <x v="0"/>
    <x v="4"/>
    <n v="57.654545454545456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n v="105.0859375"/>
    <x v="413"/>
    <d v="2012-07-19T21:03:31"/>
    <s v="film &amp; video/documentary"/>
    <x v="0"/>
    <x v="4"/>
    <n v="78.660818713450297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n v="102.85405405405406"/>
    <x v="414"/>
    <d v="2013-10-12T01:31:05"/>
    <s v="film &amp; video/documentary"/>
    <x v="0"/>
    <x v="4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n v="102.14714285714285"/>
    <x v="415"/>
    <d v="2014-10-17T12:00:00"/>
    <s v="film &amp; video/documentary"/>
    <x v="0"/>
    <x v="4"/>
    <n v="68.0980952380952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n v="120.21700000000001"/>
    <x v="416"/>
    <d v="2014-02-08T09:30:31"/>
    <s v="film &amp; video/documentary"/>
    <x v="0"/>
    <x v="4"/>
    <n v="48.08680000000000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n v="100.24761904761905"/>
    <x v="417"/>
    <d v="2013-04-08T04:33:00"/>
    <s v="film &amp; video/documentary"/>
    <x v="0"/>
    <x v="4"/>
    <n v="202.42307692307693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n v="100.63392857142857"/>
    <x v="418"/>
    <d v="2015-07-23T06:46:37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n v="100.4375"/>
    <x v="419"/>
    <d v="2013-06-29T20:13:07"/>
    <s v="film &amp; video/documentary"/>
    <x v="0"/>
    <x v="4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n v="0.43939393939393934"/>
    <x v="420"/>
    <d v="2014-03-14T04:40:31"/>
    <s v="film &amp; video/animation"/>
    <x v="0"/>
    <x v="5"/>
    <n v="4.83333333333333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n v="2.0066666666666668"/>
    <x v="421"/>
    <d v="2015-08-21T11:47:36"/>
    <s v="film &amp; video/animation"/>
    <x v="0"/>
    <x v="5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n v="1.075"/>
    <x v="422"/>
    <d v="2014-09-11T06:14:57"/>
    <s v="film &amp; video/animation"/>
    <x v="0"/>
    <x v="5"/>
    <n v="35.833333333333336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n v="0.76500000000000001"/>
    <x v="423"/>
    <d v="2013-06-05T22:13:50"/>
    <s v="film &amp; video/animation"/>
    <x v="0"/>
    <x v="5"/>
    <n v="11.76923076923077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n v="6.7966666666666677"/>
    <x v="424"/>
    <d v="2012-03-26T08:01:39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n v="1.2E-2"/>
    <x v="425"/>
    <d v="2015-11-27T21:40:04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n v="1.3299999999999998"/>
    <x v="426"/>
    <d v="2016-03-01T17:05:14"/>
    <s v="film &amp; video/animation"/>
    <x v="0"/>
    <x v="5"/>
    <n v="16.62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n v="0"/>
    <x v="427"/>
    <d v="2015-10-22T18:59:00"/>
    <s v="film &amp; video/animation"/>
    <x v="0"/>
    <x v="5"/>
    <e v="#DIV/0!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n v="5.6333333333333329"/>
    <x v="428"/>
    <d v="2014-06-16T22:00:0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n v="0"/>
    <x v="429"/>
    <d v="2009-11-27T04:59:00"/>
    <s v="film &amp; video/animation"/>
    <x v="0"/>
    <x v="5"/>
    <e v="#DIV/0!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n v="2.4"/>
    <x v="430"/>
    <d v="2013-09-11T02:34:27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n v="13.833333333333334"/>
    <x v="431"/>
    <d v="2016-07-05T20:54:43"/>
    <s v="film &amp; video/animation"/>
    <x v="0"/>
    <x v="5"/>
    <n v="51.87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n v="9.5"/>
    <x v="432"/>
    <d v="2015-10-21T17:26:21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n v="0"/>
    <x v="433"/>
    <d v="2015-10-11T15:07:02"/>
    <s v="film &amp; video/animation"/>
    <x v="0"/>
    <x v="5"/>
    <e v="#DIV/0!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n v="5"/>
    <x v="434"/>
    <d v="2013-12-01T21:01:42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n v="2.7272727272727275E-3"/>
    <x v="435"/>
    <d v="2013-09-13T17:56:2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n v="0"/>
    <x v="436"/>
    <d v="2013-07-31T08:41:53"/>
    <s v="film &amp; video/animation"/>
    <x v="0"/>
    <x v="5"/>
    <e v="#DIV/0!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n v="0"/>
    <x v="437"/>
    <d v="2016-10-08T07:38:46"/>
    <s v="film &amp; video/animation"/>
    <x v="0"/>
    <x v="5"/>
    <e v="#DIV/0!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n v="9.379999999999999"/>
    <x v="438"/>
    <d v="2015-11-18T07:15:58"/>
    <s v="film &amp; video/animation"/>
    <x v="0"/>
    <x v="5"/>
    <n v="170.54545454545453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n v="0"/>
    <x v="439"/>
    <d v="2014-10-17T18:16:58"/>
    <s v="film &amp; video/animation"/>
    <x v="0"/>
    <x v="5"/>
    <e v="#DIV/0!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n v="0.1"/>
    <x v="440"/>
    <d v="2016-03-24T22:39:13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n v="0"/>
    <x v="441"/>
    <d v="2013-11-02T19:03:16"/>
    <s v="film &amp; video/animation"/>
    <x v="0"/>
    <x v="5"/>
    <e v="#DIV/0!"/>
  </r>
  <r>
    <n v="442"/>
    <s v="The Paranormal Idiot"/>
    <s v="Doomsday is here"/>
    <x v="73"/>
    <n v="6691"/>
    <x v="2"/>
    <x v="0"/>
    <s v="USD"/>
    <n v="1424380783"/>
    <n v="1421788783"/>
    <b v="0"/>
    <n v="17"/>
    <b v="0"/>
    <n v="39.358823529411765"/>
    <x v="442"/>
    <d v="2015-02-19T21:19:43"/>
    <s v="film &amp; video/animation"/>
    <x v="0"/>
    <x v="5"/>
    <n v="393.5882352941176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n v="0.1"/>
    <x v="443"/>
    <d v="2014-02-10T00:21:41"/>
    <s v="film &amp; video/animation"/>
    <x v="0"/>
    <x v="5"/>
    <n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n v="5"/>
    <x v="444"/>
    <d v="2012-02-15T21:46:01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n v="3.3333333333333335E-3"/>
    <x v="445"/>
    <d v="2015-05-21T08:02:55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n v="7.2952380952380951"/>
    <x v="446"/>
    <d v="2015-03-04T02:00:20"/>
    <s v="film &amp; video/animation"/>
    <x v="0"/>
    <x v="5"/>
    <n v="47.87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n v="1.6666666666666666E-2"/>
    <x v="447"/>
    <d v="2013-03-23T12:19:23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n v="3.2804000000000002"/>
    <x v="448"/>
    <d v="2014-05-14T18:11:35"/>
    <s v="film &amp; video/animation"/>
    <x v="0"/>
    <x v="5"/>
    <n v="20.502500000000001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n v="2.25"/>
    <x v="449"/>
    <d v="2013-10-17T13:38:05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n v="0.79200000000000004"/>
    <x v="450"/>
    <d v="2014-02-14T22:43:20"/>
    <s v="film &amp; video/animation"/>
    <x v="0"/>
    <x v="5"/>
    <n v="56.571428571428569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n v="0"/>
    <x v="451"/>
    <d v="2014-01-25T17:09:51"/>
    <s v="film &amp; video/animation"/>
    <x v="0"/>
    <x v="5"/>
    <e v="#DIV/0!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n v="64"/>
    <x v="452"/>
    <d v="2015-05-13T16:53:35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n v="2.7404479578392621E-2"/>
    <x v="453"/>
    <d v="2015-02-19T19:47:59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n v="0.82000000000000006"/>
    <x v="454"/>
    <d v="2014-11-26T13:14:0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n v="6.9230769230769221E-2"/>
    <x v="455"/>
    <d v="2012-04-17T00:31:0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n v="0.68631863186318631"/>
    <x v="456"/>
    <d v="2013-10-22T03:59:00"/>
    <s v="film &amp; video/animation"/>
    <x v="0"/>
    <x v="5"/>
    <n v="20.333333333333332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n v="0"/>
    <x v="457"/>
    <d v="2014-08-16T18:25:12"/>
    <s v="film &amp; video/animation"/>
    <x v="0"/>
    <x v="5"/>
    <e v="#DIV/0!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n v="8.2100000000000009"/>
    <x v="458"/>
    <d v="2013-05-14T16:47:40"/>
    <s v="film &amp; video/animation"/>
    <x v="0"/>
    <x v="5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n v="6.4102564102564097E-2"/>
    <x v="459"/>
    <d v="2011-11-13T16:22:07"/>
    <s v="film &amp; video/animation"/>
    <x v="0"/>
    <x v="5"/>
    <n v="2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n v="0.29411764705882354"/>
    <x v="460"/>
    <d v="2014-06-01T04:00:0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n v="0"/>
    <x v="461"/>
    <d v="2013-06-02T20:19:27"/>
    <s v="film &amp; video/animation"/>
    <x v="0"/>
    <x v="5"/>
    <e v="#DIV/0!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n v="0"/>
    <x v="462"/>
    <d v="2011-08-10T03:02:21"/>
    <s v="film &amp; video/animation"/>
    <x v="0"/>
    <x v="5"/>
    <e v="#DIV/0!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n v="2.2727272727272729"/>
    <x v="463"/>
    <d v="2011-09-24T17:02:33"/>
    <s v="film &amp; video/animation"/>
    <x v="0"/>
    <x v="5"/>
    <n v="113.63636363636364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n v="9.9009900990099015E-2"/>
    <x v="464"/>
    <d v="2016-05-18T20:22:15"/>
    <s v="film &amp; video/animation"/>
    <x v="0"/>
    <x v="5"/>
    <n v="1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n v="26.953125"/>
    <x v="465"/>
    <d v="2014-06-27T02:52:54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n v="0.76"/>
    <x v="466"/>
    <d v="2012-09-07T22:37:44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n v="21.574999999999999"/>
    <x v="467"/>
    <d v="2012-09-28T16:18:54"/>
    <s v="film &amp; video/animation"/>
    <x v="0"/>
    <x v="5"/>
    <n v="110.6410256410256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n v="0"/>
    <x v="468"/>
    <d v="2012-07-11T03:51:05"/>
    <s v="film &amp; video/animation"/>
    <x v="0"/>
    <x v="5"/>
    <e v="#DIV/0!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n v="0"/>
    <x v="469"/>
    <d v="2014-09-05T23:45:24"/>
    <s v="film &amp; video/animation"/>
    <x v="0"/>
    <x v="5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n v="1.02"/>
    <x v="470"/>
    <d v="2014-01-16T04:00:0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n v="11.892727272727273"/>
    <x v="471"/>
    <d v="2014-04-19T16:19:39"/>
    <s v="film &amp; video/animation"/>
    <x v="0"/>
    <x v="5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n v="17.625"/>
    <x v="472"/>
    <d v="2014-08-23T22:08:38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n v="2.87"/>
    <x v="473"/>
    <d v="2014-09-17T16:45:19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n v="3.0303030303030304E-2"/>
    <x v="474"/>
    <d v="2017-02-17T07:53:49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n v="0"/>
    <x v="475"/>
    <d v="2015-05-06T02:04:03"/>
    <s v="film &amp; video/animation"/>
    <x v="0"/>
    <x v="5"/>
    <e v="#DIV/0!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n v="2.230268181818182"/>
    <x v="476"/>
    <d v="2014-06-03T03:59:00"/>
    <s v="film &amp; video/animation"/>
    <x v="0"/>
    <x v="5"/>
    <n v="39.569274193548388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n v="0"/>
    <x v="477"/>
    <d v="2012-05-18T20:02:14"/>
    <s v="film &amp; video/animation"/>
    <x v="0"/>
    <x v="5"/>
    <e v="#DIV/0!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n v="0"/>
    <x v="478"/>
    <d v="2015-04-01T20:51:49"/>
    <s v="film &amp; video/animation"/>
    <x v="0"/>
    <x v="5"/>
    <e v="#DIV/0!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n v="32.56"/>
    <x v="479"/>
    <d v="2014-11-21T10:47:15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n v="19.41"/>
    <x v="480"/>
    <d v="2013-08-09T12:00:15"/>
    <s v="film &amp; video/animation"/>
    <x v="0"/>
    <x v="5"/>
    <n v="55.457142857142856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n v="6.1"/>
    <x v="481"/>
    <d v="2012-10-10T16:08:09"/>
    <s v="film &amp; video/animation"/>
    <x v="0"/>
    <x v="5"/>
    <n v="87.14285714285713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n v="0.1"/>
    <x v="482"/>
    <d v="2016-04-14T14:34:0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n v="50.2"/>
    <x v="483"/>
    <d v="2013-01-29T04:44:32"/>
    <s v="film &amp; video/animation"/>
    <x v="0"/>
    <x v="5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n v="0.18625"/>
    <x v="484"/>
    <d v="2015-11-05T23:32:52"/>
    <s v="film &amp; video/animation"/>
    <x v="0"/>
    <x v="5"/>
    <n v="13.54545454545454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n v="21.906971229845084"/>
    <x v="485"/>
    <d v="2013-05-17T12:08:19"/>
    <s v="film &amp; video/animation"/>
    <x v="0"/>
    <x v="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n v="9.0909090909090905E-3"/>
    <x v="486"/>
    <d v="2014-06-01T22:37:19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n v="0"/>
    <x v="487"/>
    <d v="2016-12-25T15:16:34"/>
    <s v="film &amp; video/animation"/>
    <x v="0"/>
    <x v="5"/>
    <e v="#DIV/0!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n v="0"/>
    <x v="488"/>
    <d v="2017-01-09T01:18:20"/>
    <s v="film &amp; video/animation"/>
    <x v="0"/>
    <x v="5"/>
    <e v="#DIV/0!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n v="0.28667813379201834"/>
    <x v="489"/>
    <d v="2012-01-05T11:33:00"/>
    <s v="film &amp; video/animation"/>
    <x v="0"/>
    <x v="5"/>
    <n v="71.666666666666671"/>
  </r>
  <r>
    <n v="490"/>
    <s v="PROJECT IS CANCELLED"/>
    <s v="Cancelled"/>
    <x v="28"/>
    <n v="0"/>
    <x v="2"/>
    <x v="0"/>
    <s v="USD"/>
    <n v="1345677285"/>
    <n v="1343085285"/>
    <b v="0"/>
    <n v="0"/>
    <b v="0"/>
    <n v="0"/>
    <x v="490"/>
    <d v="2012-08-22T23:14:45"/>
    <s v="film &amp; video/animation"/>
    <x v="0"/>
    <x v="5"/>
    <e v="#DIV/0!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n v="0"/>
    <x v="491"/>
    <d v="2016-01-27T23:34:59"/>
    <s v="film &amp; video/animation"/>
    <x v="0"/>
    <x v="5"/>
    <e v="#DIV/0!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n v="0"/>
    <x v="492"/>
    <d v="2016-10-13T00:50:30"/>
    <s v="film &amp; video/animation"/>
    <x v="0"/>
    <x v="5"/>
    <e v="#DIV/0!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n v="0"/>
    <x v="493"/>
    <d v="2015-05-20T17:25:38"/>
    <s v="film &amp; video/animation"/>
    <x v="0"/>
    <x v="5"/>
    <e v="#DIV/0!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n v="0.155"/>
    <x v="494"/>
    <d v="2014-07-03T03:00:00"/>
    <s v="film &amp; video/animation"/>
    <x v="0"/>
    <x v="5"/>
    <n v="10.33333333333333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n v="0"/>
    <x v="495"/>
    <d v="2015-07-16T19:51:45"/>
    <s v="film &amp; video/animation"/>
    <x v="0"/>
    <x v="5"/>
    <e v="#DIV/0!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n v="1.6666666666666668E-3"/>
    <x v="496"/>
    <d v="2014-02-10T22:21:14"/>
    <s v="film &amp; video/animation"/>
    <x v="0"/>
    <x v="5"/>
    <n v="1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n v="0.6696428571428571"/>
    <x v="497"/>
    <d v="2014-12-25T05:00:0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n v="4.5985132395404564"/>
    <x v="498"/>
    <d v="2011-12-23T18:17:29"/>
    <s v="film &amp; video/animation"/>
    <x v="0"/>
    <x v="5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n v="9.5500000000000007"/>
    <x v="499"/>
    <d v="2009-10-12T20:59:00"/>
    <s v="film &amp; video/animation"/>
    <x v="0"/>
    <x v="5"/>
    <n v="73.46153846153846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n v="3.3076923076923079"/>
    <x v="500"/>
    <d v="2010-05-08T22:16:0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n v="0"/>
    <x v="501"/>
    <d v="2011-07-09T05:37:31"/>
    <s v="film &amp; video/animation"/>
    <x v="0"/>
    <x v="5"/>
    <e v="#DIV/0!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n v="1.1499999999999999"/>
    <x v="502"/>
    <d v="2012-03-18T12:17:05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n v="1.7538461538461538"/>
    <x v="503"/>
    <d v="2015-01-17T12:38:23"/>
    <s v="film &amp; video/animation"/>
    <x v="0"/>
    <x v="5"/>
    <n v="12.666666666666666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n v="1.3673469387755102"/>
    <x v="504"/>
    <d v="2012-04-10T22:36:27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n v="0.43333333333333329"/>
    <x v="505"/>
    <d v="2015-12-25T02:21:26"/>
    <s v="film &amp; video/animation"/>
    <x v="0"/>
    <x v="5"/>
    <n v="3.7142857142857144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n v="0.125"/>
    <x v="506"/>
    <d v="2013-08-10T13:15:2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n v="3.2"/>
    <x v="507"/>
    <d v="2012-10-19T23:00:57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n v="0.8"/>
    <x v="508"/>
    <d v="2012-05-25T14:14:00"/>
    <s v="film &amp; video/animation"/>
    <x v="0"/>
    <x v="5"/>
    <n v="133.33333333333334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n v="0.2"/>
    <x v="509"/>
    <d v="2015-06-28T15:09:3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n v="0"/>
    <x v="510"/>
    <d v="2016-03-01T04:13:59"/>
    <s v="film &amp; video/animation"/>
    <x v="0"/>
    <x v="5"/>
    <e v="#DIV/0!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n v="3"/>
    <x v="511"/>
    <d v="2013-04-06T06:16:22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n v="0.13749999999999998"/>
    <x v="512"/>
    <d v="2016-11-20T18:48:47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n v="13.923999999999999"/>
    <x v="513"/>
    <d v="2016-08-15T07:00:00"/>
    <s v="film &amp; video/animation"/>
    <x v="0"/>
    <x v="5"/>
    <n v="102.38235294117646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n v="3.3333333333333335"/>
    <x v="514"/>
    <d v="2014-08-09T14:44:07"/>
    <s v="film &amp; video/animation"/>
    <x v="0"/>
    <x v="5"/>
    <n v="16.666666666666668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n v="25.41340206185567"/>
    <x v="515"/>
    <d v="2015-12-29T11:46:41"/>
    <s v="film &amp; video/animation"/>
    <x v="0"/>
    <x v="5"/>
    <n v="725.02941176470586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n v="0"/>
    <x v="516"/>
    <d v="2015-05-27T18:41:20"/>
    <s v="film &amp; video/animation"/>
    <x v="0"/>
    <x v="5"/>
    <e v="#DIV/0!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n v="1.3666666666666667"/>
    <x v="517"/>
    <d v="2017-02-02T14:46:01"/>
    <s v="film &amp; video/animation"/>
    <x v="0"/>
    <x v="5"/>
    <n v="68.333333333333329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n v="0"/>
    <x v="518"/>
    <d v="2015-09-06T14:46:00"/>
    <s v="film &amp; video/animation"/>
    <x v="0"/>
    <x v="5"/>
    <e v="#DIV/0!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n v="22.881426547787683"/>
    <x v="519"/>
    <d v="2012-12-05T09:23:41"/>
    <s v="film &amp; video/animation"/>
    <x v="0"/>
    <x v="5"/>
    <n v="39.228571428571428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n v="102.1"/>
    <x v="520"/>
    <d v="2015-12-10T16:51:01"/>
    <s v="theater/plays"/>
    <x v="1"/>
    <x v="6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n v="104.64"/>
    <x v="521"/>
    <d v="2016-11-01T04:59:00"/>
    <s v="theater/plays"/>
    <x v="1"/>
    <x v="6"/>
    <n v="93.42857142857143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n v="114.66666666666667"/>
    <x v="522"/>
    <d v="2016-03-20T23:58:45"/>
    <s v="theater/plays"/>
    <x v="1"/>
    <x v="6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n v="120.6"/>
    <x v="523"/>
    <d v="2015-09-21T03:11:16"/>
    <s v="theater/plays"/>
    <x v="1"/>
    <x v="6"/>
    <n v="71.785714285714292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n v="108.67285714285715"/>
    <x v="524"/>
    <d v="2016-06-01T17:12:49"/>
    <s v="theater/plays"/>
    <x v="1"/>
    <x v="6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n v="100"/>
    <x v="525"/>
    <d v="2014-09-13T09:37:2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n v="113.99999999999999"/>
    <x v="526"/>
    <d v="2015-08-07T17:00:00"/>
    <s v="theater/plays"/>
    <x v="1"/>
    <x v="6"/>
    <n v="74.34782608695651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n v="100.85"/>
    <x v="527"/>
    <d v="2017-02-17T16:05:00"/>
    <s v="theater/plays"/>
    <x v="1"/>
    <x v="6"/>
    <n v="63.82911392405063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n v="115.65217391304347"/>
    <x v="528"/>
    <d v="2015-06-21T21:20:00"/>
    <s v="theater/plays"/>
    <x v="1"/>
    <x v="6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n v="130.41666666666666"/>
    <x v="529"/>
    <d v="2017-01-11T05:00:00"/>
    <s v="theater/plays"/>
    <x v="1"/>
    <x v="6"/>
    <n v="86.944444444444443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n v="107.78267254038178"/>
    <x v="530"/>
    <d v="2015-06-24T02:00:00"/>
    <s v="theater/plays"/>
    <x v="1"/>
    <x v="6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n v="100"/>
    <x v="531"/>
    <d v="2016-12-17T06:59:00"/>
    <s v="theater/plays"/>
    <x v="1"/>
    <x v="6"/>
    <n v="129.03225806451613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n v="123.25"/>
    <x v="532"/>
    <d v="2016-05-13T00:10:08"/>
    <s v="theater/plays"/>
    <x v="1"/>
    <x v="6"/>
    <n v="71.242774566473983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n v="100.2"/>
    <x v="533"/>
    <d v="2016-05-16T10:26:05"/>
    <s v="theater/plays"/>
    <x v="1"/>
    <x v="6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n v="104.66666666666666"/>
    <x v="534"/>
    <d v="2015-11-01T23:00:00"/>
    <s v="theater/plays"/>
    <x v="1"/>
    <x v="6"/>
    <n v="327.08333333333331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n v="102.49999999999999"/>
    <x v="535"/>
    <d v="2017-01-06T13:05:05"/>
    <s v="theater/plays"/>
    <x v="1"/>
    <x v="6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n v="118.25757575757576"/>
    <x v="536"/>
    <d v="2015-08-03T18:00:00"/>
    <s v="theater/plays"/>
    <x v="1"/>
    <x v="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n v="120.5"/>
    <x v="537"/>
    <d v="2015-11-04T19:26:31"/>
    <s v="theater/plays"/>
    <x v="1"/>
    <x v="6"/>
    <n v="40.847457627118644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n v="302.42"/>
    <x v="538"/>
    <d v="2016-05-13T19:04:23"/>
    <s v="theater/plays"/>
    <x v="1"/>
    <x v="6"/>
    <n v="252.0166666666666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n v="100.64400000000001"/>
    <x v="539"/>
    <d v="2016-07-05T01:11:47"/>
    <s v="theater/plays"/>
    <x v="1"/>
    <x v="6"/>
    <n v="25.16100000000000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n v="6.6666666666666671E-3"/>
    <x v="540"/>
    <d v="2015-02-04T19:36:46"/>
    <s v="technology/web"/>
    <x v="2"/>
    <x v="7"/>
    <n v="1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n v="0.55555555555555558"/>
    <x v="541"/>
    <d v="2015-10-29T01:07:14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n v="3.9999999999999996E-4"/>
    <x v="542"/>
    <d v="2016-05-03T16:41:56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n v="0.31818181818181818"/>
    <x v="543"/>
    <d v="2014-11-01T02:12:42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n v="1.2"/>
    <x v="544"/>
    <d v="2016-07-04T15:46:0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n v="27.383999999999997"/>
    <x v="545"/>
    <d v="2015-11-15T15:13:09"/>
    <s v="technology/web"/>
    <x v="2"/>
    <x v="7"/>
    <n v="402.70588235294116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n v="8.666666666666667E-2"/>
    <x v="546"/>
    <d v="2015-10-17T16:01:55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n v="0"/>
    <x v="547"/>
    <d v="2016-02-10T16:42:44"/>
    <s v="technology/web"/>
    <x v="2"/>
    <x v="7"/>
    <e v="#DIV/0!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n v="0.09"/>
    <x v="548"/>
    <d v="2015-10-29T21:40:48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n v="2.7199999999999998"/>
    <x v="549"/>
    <d v="2015-07-08T15:17:02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n v="0.70000000000000007"/>
    <x v="550"/>
    <d v="2017-01-31T05:00:0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n v="5.0413333333333332"/>
    <x v="551"/>
    <d v="2015-08-01T17:53:00"/>
    <s v="technology/web"/>
    <x v="2"/>
    <x v="7"/>
    <n v="135.03571428571428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n v="0"/>
    <x v="552"/>
    <d v="2016-01-09T14:48:16"/>
    <s v="technology/web"/>
    <x v="2"/>
    <x v="7"/>
    <e v="#DIV/0!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n v="0.49199999999999999"/>
    <x v="553"/>
    <d v="2014-11-14T18:16:31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n v="36.589147286821706"/>
    <x v="554"/>
    <d v="2014-10-19T16:26:12"/>
    <s v="technology/web"/>
    <x v="2"/>
    <x v="7"/>
    <n v="64.36363636363636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n v="0"/>
    <x v="555"/>
    <d v="2016-06-12T08:29:03"/>
    <s v="technology/web"/>
    <x v="2"/>
    <x v="7"/>
    <e v="#DIV/0!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n v="2.5"/>
    <x v="556"/>
    <d v="2016-01-06T20:38:37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n v="0.91066666666666674"/>
    <x v="557"/>
    <d v="2016-12-02T23:36:43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n v="0"/>
    <x v="558"/>
    <d v="2015-03-24T20:11:45"/>
    <s v="technology/web"/>
    <x v="2"/>
    <x v="7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n v="2.0833333333333336E-2"/>
    <x v="559"/>
    <d v="2015-12-13T06:47:4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n v="1.2E-2"/>
    <x v="560"/>
    <d v="2014-12-17T18:30:45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n v="0.36666666666666664"/>
    <x v="561"/>
    <d v="2015-10-26T15:48:33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n v="0"/>
    <x v="562"/>
    <d v="2016-12-18T09:20:15"/>
    <s v="technology/web"/>
    <x v="2"/>
    <x v="7"/>
    <e v="#DIV/0!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n v="9.0666666666666659E-2"/>
    <x v="563"/>
    <d v="2015-02-17T01:40:47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n v="5.5555555555555558E-3"/>
    <x v="564"/>
    <d v="2016-03-12T22:37:55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n v="0"/>
    <x v="565"/>
    <d v="2015-07-10T18:50:49"/>
    <s v="technology/web"/>
    <x v="2"/>
    <x v="7"/>
    <e v="#DIV/0!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n v="0.02"/>
    <x v="566"/>
    <d v="2016-07-14T16:25:33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n v="0"/>
    <x v="567"/>
    <d v="2015-01-01T20:13:14"/>
    <s v="technology/web"/>
    <x v="2"/>
    <x v="7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n v="1"/>
    <x v="568"/>
    <d v="2016-01-16T11:00:00"/>
    <s v="technology/web"/>
    <x v="2"/>
    <x v="7"/>
    <n v="49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n v="0.8"/>
    <x v="569"/>
    <d v="2016-01-01T20:20:12"/>
    <s v="technology/web"/>
    <x v="2"/>
    <x v="7"/>
    <n v="2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n v="0.16705882352941176"/>
    <x v="570"/>
    <d v="2016-02-18T19:09:29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n v="0.42399999999999999"/>
    <x v="571"/>
    <d v="2015-07-27T03:59:0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n v="0"/>
    <x v="572"/>
    <d v="2015-11-04T18:11:28"/>
    <s v="technology/web"/>
    <x v="2"/>
    <x v="7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n v="0.38925389253892539"/>
    <x v="573"/>
    <d v="2015-01-18T01:12:00"/>
    <s v="technology/web"/>
    <x v="2"/>
    <x v="7"/>
    <n v="38.44444444444444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n v="0.7155635062611807"/>
    <x v="574"/>
    <d v="2016-10-19T10:38:27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n v="0.43166666666666664"/>
    <x v="575"/>
    <d v="2015-06-13T16:37:23"/>
    <s v="technology/web"/>
    <x v="2"/>
    <x v="7"/>
    <n v="64.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n v="1.25E-3"/>
    <x v="576"/>
    <d v="2015-03-28T10:19:12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n v="0.2"/>
    <x v="577"/>
    <d v="2016-05-20T14:08:22"/>
    <s v="technology/web"/>
    <x v="2"/>
    <x v="7"/>
    <n v="10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n v="1.12E-2"/>
    <x v="578"/>
    <d v="2015-09-07T13:53:13"/>
    <s v="technology/web"/>
    <x v="2"/>
    <x v="7"/>
    <n v="2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n v="1.4583333333333333"/>
    <x v="579"/>
    <d v="2014-12-25T20:27:03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n v="3.3333333333333333E-2"/>
    <x v="580"/>
    <d v="2016-09-22T21:47:47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n v="0"/>
    <x v="581"/>
    <d v="2015-08-02T00:18:24"/>
    <s v="technology/web"/>
    <x v="2"/>
    <x v="7"/>
    <e v="#DIV/0!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n v="0"/>
    <x v="582"/>
    <d v="2015-03-15T18:00:00"/>
    <s v="technology/web"/>
    <x v="2"/>
    <x v="7"/>
    <e v="#DIV/0!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n v="1.1111111111111112E-2"/>
    <x v="583"/>
    <d v="2015-03-19T21:31:27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n v="1"/>
    <x v="584"/>
    <d v="2015-03-16T16:11:56"/>
    <s v="technology/web"/>
    <x v="2"/>
    <x v="7"/>
    <n v="5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n v="0"/>
    <x v="585"/>
    <d v="2015-12-01T00:00:00"/>
    <s v="technology/web"/>
    <x v="2"/>
    <x v="7"/>
    <e v="#DIV/0!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n v="0.55999999999999994"/>
    <x v="586"/>
    <d v="2015-02-15T20:30:07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n v="9.0833333333333339"/>
    <x v="587"/>
    <d v="2015-04-16T18:10:33"/>
    <s v="technology/web"/>
    <x v="2"/>
    <x v="7"/>
    <n v="389.28571428571428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n v="3.3444444444444441"/>
    <x v="588"/>
    <d v="2016-11-17T19:28:06"/>
    <s v="technology/web"/>
    <x v="2"/>
    <x v="7"/>
    <n v="150.5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n v="1.3333333333333334E-2"/>
    <x v="589"/>
    <d v="2015-07-08T14:44:59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n v="4.46"/>
    <x v="590"/>
    <d v="2016-02-08T13:01:00"/>
    <s v="technology/web"/>
    <x v="2"/>
    <x v="7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n v="6.0999999999999999E-2"/>
    <x v="591"/>
    <d v="2015-07-22T13:02:1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n v="3.3333333333333335"/>
    <x v="592"/>
    <d v="2014-12-03T05:34:2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n v="23"/>
    <x v="593"/>
    <d v="2015-04-06T15:15:45"/>
    <s v="technology/web"/>
    <x v="2"/>
    <x v="7"/>
    <n v="16.42857142857142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n v="0.104"/>
    <x v="594"/>
    <d v="2016-04-16T18:43:26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n v="0.42599999999999999"/>
    <x v="595"/>
    <d v="2015-05-04T01:40:38"/>
    <s v="technology/web"/>
    <x v="2"/>
    <x v="7"/>
    <n v="53.2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n v="0.03"/>
    <x v="596"/>
    <d v="2016-11-02T21:31:32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n v="0.26666666666666666"/>
    <x v="597"/>
    <d v="2016-07-31T16:00:00"/>
    <s v="technology/web"/>
    <x v="2"/>
    <x v="7"/>
    <n v="1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n v="34"/>
    <x v="598"/>
    <d v="2014-12-05T00:03:01"/>
    <s v="technology/web"/>
    <x v="2"/>
    <x v="7"/>
    <n v="121.42857142857143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n v="6.2E-2"/>
    <x v="599"/>
    <d v="2015-03-08T15:16:00"/>
    <s v="technology/web"/>
    <x v="2"/>
    <x v="7"/>
    <n v="15.5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n v="2"/>
    <x v="600"/>
    <d v="2015-05-09T19:09:22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n v="1.4000000000000001"/>
    <x v="601"/>
    <d v="2014-12-26T20:35:39"/>
    <s v="technology/web"/>
    <x v="2"/>
    <x v="7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n v="0"/>
    <x v="602"/>
    <d v="2015-06-18T19:03:35"/>
    <s v="technology/web"/>
    <x v="2"/>
    <x v="7"/>
    <e v="#DIV/0!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n v="3.9334666666666664"/>
    <x v="603"/>
    <d v="2014-08-14T15:20:23"/>
    <s v="technology/web"/>
    <x v="2"/>
    <x v="7"/>
    <n v="45.386153846153846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n v="0"/>
    <x v="604"/>
    <d v="2014-08-28T00:50:56"/>
    <s v="technology/web"/>
    <x v="2"/>
    <x v="7"/>
    <e v="#DIV/0!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n v="2.62"/>
    <x v="605"/>
    <d v="2015-08-23T08:35:08"/>
    <s v="technology/web"/>
    <x v="2"/>
    <x v="7"/>
    <n v="16.37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n v="0.2"/>
    <x v="606"/>
    <d v="2015-05-24T15:00:0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n v="0"/>
    <x v="607"/>
    <d v="2015-11-22T20:48:56"/>
    <s v="technology/web"/>
    <x v="2"/>
    <x v="7"/>
    <e v="#DIV/0!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n v="0.97400000000000009"/>
    <x v="608"/>
    <d v="2015-06-15T22:06:2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n v="0.64102564102564097"/>
    <x v="609"/>
    <d v="2015-11-29T01:49:04"/>
    <s v="technology/web"/>
    <x v="2"/>
    <x v="7"/>
    <n v="5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n v="0"/>
    <x v="610"/>
    <d v="2015-04-22T19:56:26"/>
    <s v="technology/web"/>
    <x v="2"/>
    <x v="7"/>
    <e v="#DIV/0!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n v="0"/>
    <x v="611"/>
    <d v="2016-01-19T13:27:17"/>
    <s v="technology/web"/>
    <x v="2"/>
    <x v="7"/>
    <e v="#DIV/0!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n v="0"/>
    <x v="612"/>
    <d v="2016-09-02T00:45:46"/>
    <s v="technology/web"/>
    <x v="2"/>
    <x v="7"/>
    <e v="#DIV/0!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n v="21.363333333333333"/>
    <x v="613"/>
    <d v="2015-10-01T04:59:00"/>
    <s v="technology/web"/>
    <x v="2"/>
    <x v="7"/>
    <n v="105.93388429752066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n v="0"/>
    <x v="614"/>
    <d v="2016-06-24T01:29:00"/>
    <s v="technology/web"/>
    <x v="2"/>
    <x v="7"/>
    <e v="#DIV/0!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n v="0"/>
    <x v="615"/>
    <d v="2015-09-25T02:55:59"/>
    <s v="technology/web"/>
    <x v="2"/>
    <x v="7"/>
    <e v="#DIV/0!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n v="0"/>
    <x v="616"/>
    <d v="2017-02-25T09:01:47"/>
    <s v="technology/web"/>
    <x v="2"/>
    <x v="7"/>
    <e v="#DIV/0!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n v="3"/>
    <x v="617"/>
    <d v="2015-05-08T08:14:03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n v="0"/>
    <x v="618"/>
    <d v="2015-12-09T19:26:43"/>
    <s v="technology/web"/>
    <x v="2"/>
    <x v="7"/>
    <e v="#DIV/0!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n v="3.9999999999999996E-5"/>
    <x v="619"/>
    <d v="2014-11-25T16:36:3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n v="1"/>
    <x v="620"/>
    <d v="2014-08-25T17:12:18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n v="1.044"/>
    <x v="621"/>
    <d v="2016-07-07T23:42:17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n v="5.6833333333333336"/>
    <x v="622"/>
    <d v="2016-07-01T18:35:38"/>
    <s v="technology/web"/>
    <x v="2"/>
    <x v="7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n v="0"/>
    <x v="623"/>
    <d v="2015-05-28T00:13:17"/>
    <s v="technology/web"/>
    <x v="2"/>
    <x v="7"/>
    <e v="#DIV/0!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n v="0"/>
    <x v="624"/>
    <d v="2015-05-14T23:44:01"/>
    <s v="technology/web"/>
    <x v="2"/>
    <x v="7"/>
    <e v="#DIV/0!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n v="0"/>
    <x v="625"/>
    <d v="2017-03-26T20:29:37"/>
    <s v="technology/web"/>
    <x v="2"/>
    <x v="7"/>
    <e v="#DIV/0!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n v="17.380000000000003"/>
    <x v="626"/>
    <d v="2015-08-15T13:22:00"/>
    <s v="technology/web"/>
    <x v="2"/>
    <x v="7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n v="0.02"/>
    <x v="627"/>
    <d v="2016-03-14T23:00:0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n v="0"/>
    <x v="628"/>
    <d v="2014-07-13T16:37:37"/>
    <s v="technology/web"/>
    <x v="2"/>
    <x v="7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n v="0.17500000000000002"/>
    <x v="629"/>
    <d v="2016-05-14T15:18:28"/>
    <s v="technology/web"/>
    <x v="2"/>
    <x v="7"/>
    <n v="116.6666666666666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n v="8.3340278356529712E-2"/>
    <x v="630"/>
    <d v="2015-09-06T05:10:0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n v="1.38"/>
    <x v="631"/>
    <d v="2016-05-28T18:32:09"/>
    <s v="technology/web"/>
    <x v="2"/>
    <x v="7"/>
    <n v="76.66666666666667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n v="0"/>
    <x v="632"/>
    <d v="2015-11-25T16:49:25"/>
    <s v="technology/web"/>
    <x v="2"/>
    <x v="7"/>
    <e v="#DIV/0!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n v="12.45"/>
    <x v="633"/>
    <d v="2016-06-17T23:00:00"/>
    <s v="technology/web"/>
    <x v="2"/>
    <x v="7"/>
    <n v="49.8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n v="0.02"/>
    <x v="634"/>
    <d v="2015-02-26T22:17:09"/>
    <s v="technology/web"/>
    <x v="2"/>
    <x v="7"/>
    <n v="1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n v="8.0000000000000002E-3"/>
    <x v="635"/>
    <d v="2015-04-12T02:12:42"/>
    <s v="technology/web"/>
    <x v="2"/>
    <x v="7"/>
    <n v="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n v="0.2"/>
    <x v="636"/>
    <d v="2015-06-06T10:47:0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n v="0"/>
    <x v="637"/>
    <d v="2017-02-25T23:04:00"/>
    <s v="technology/web"/>
    <x v="2"/>
    <x v="7"/>
    <e v="#DIV/0!"/>
  </r>
  <r>
    <n v="638"/>
    <s v="W (Canceled)"/>
    <s v="O0"/>
    <x v="61"/>
    <n v="18"/>
    <x v="1"/>
    <x v="12"/>
    <s v="EUR"/>
    <n v="1490447662"/>
    <n v="1485267262"/>
    <b v="0"/>
    <n v="6"/>
    <b v="0"/>
    <n v="9.0000000000000011E-3"/>
    <x v="638"/>
    <d v="2017-03-25T13:14:22"/>
    <s v="technology/web"/>
    <x v="2"/>
    <x v="7"/>
    <n v="3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n v="9.9999999999999991E-5"/>
    <x v="639"/>
    <d v="2014-10-13T13:59:55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n v="144.28571428571428"/>
    <x v="640"/>
    <d v="2016-11-24T23:00:00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n v="119.16249999999999"/>
    <x v="641"/>
    <d v="2015-08-13T13:40:48"/>
    <s v="technology/wearables"/>
    <x v="2"/>
    <x v="8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n v="1460.4850000000001"/>
    <x v="642"/>
    <d v="2015-08-19T15:37:54"/>
    <s v="technology/wearables"/>
    <x v="2"/>
    <x v="8"/>
    <n v="134.359245630174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n v="105.80799999999999"/>
    <x v="643"/>
    <d v="2015-05-31T15:24:35"/>
    <s v="technology/wearables"/>
    <x v="2"/>
    <x v="8"/>
    <n v="174.02631578947367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n v="300.11791999999997"/>
    <x v="644"/>
    <d v="2014-10-29T01:00:00"/>
    <s v="technology/wearables"/>
    <x v="2"/>
    <x v="8"/>
    <n v="73.486268364348675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n v="278.7"/>
    <x v="645"/>
    <d v="2016-08-12T00:37:54"/>
    <s v="technology/wearables"/>
    <x v="2"/>
    <x v="8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n v="131.87625"/>
    <x v="646"/>
    <d v="2014-08-11T20:27:47"/>
    <s v="technology/wearables"/>
    <x v="2"/>
    <x v="8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n v="107.05"/>
    <x v="647"/>
    <d v="2016-03-17T17:25:49"/>
    <s v="technology/wearables"/>
    <x v="2"/>
    <x v="8"/>
    <n v="125.94117647058823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n v="126.82285714285715"/>
    <x v="648"/>
    <d v="2014-10-14T16:38:28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n v="139.96"/>
    <x v="649"/>
    <d v="2014-09-16T21:53:33"/>
    <s v="technology/wearables"/>
    <x v="2"/>
    <x v="8"/>
    <n v="42.670731707317074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n v="112.4"/>
    <x v="650"/>
    <d v="2014-12-19T01:53:04"/>
    <s v="technology/wearables"/>
    <x v="2"/>
    <x v="8"/>
    <n v="35.125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n v="100.52799999999999"/>
    <x v="651"/>
    <d v="2014-12-13T00:25:11"/>
    <s v="technology/wearables"/>
    <x v="2"/>
    <x v="8"/>
    <n v="239.35238095238094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n v="100.46666666666665"/>
    <x v="652"/>
    <d v="2016-12-01T17:34:10"/>
    <s v="technology/wearables"/>
    <x v="2"/>
    <x v="8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n v="141.446"/>
    <x v="653"/>
    <d v="2015-08-20T14:50:40"/>
    <s v="technology/wearables"/>
    <x v="2"/>
    <x v="8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n v="267.29166666666669"/>
    <x v="654"/>
    <d v="2015-07-08T22:58:33"/>
    <s v="technology/wearables"/>
    <x v="2"/>
    <x v="8"/>
    <n v="31.66337611056268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n v="146.88749999999999"/>
    <x v="655"/>
    <d v="2015-03-12T21:58:32"/>
    <s v="technology/wearables"/>
    <x v="2"/>
    <x v="8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n v="213.56"/>
    <x v="656"/>
    <d v="2016-04-17T18:18:39"/>
    <s v="technology/wearables"/>
    <x v="2"/>
    <x v="8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n v="125.69999999999999"/>
    <x v="657"/>
    <d v="2015-12-23T20:17:52"/>
    <s v="technology/wearables"/>
    <x v="2"/>
    <x v="8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n v="104.46206037108834"/>
    <x v="658"/>
    <d v="2015-07-26T18:00:00"/>
    <s v="technology/wearables"/>
    <x v="2"/>
    <x v="8"/>
    <n v="109.33695652173913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n v="100.56666666666668"/>
    <x v="659"/>
    <d v="2015-08-23T14:14:55"/>
    <s v="technology/wearables"/>
    <x v="2"/>
    <x v="8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n v="3.0579999999999998"/>
    <x v="660"/>
    <d v="2014-11-09T18:47:59"/>
    <s v="technology/wearables"/>
    <x v="2"/>
    <x v="8"/>
    <n v="84.944444444444443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n v="0.95"/>
    <x v="661"/>
    <d v="2016-10-23T15:29:19"/>
    <s v="technology/wearables"/>
    <x v="2"/>
    <x v="8"/>
    <n v="10.555555555555555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n v="0.4"/>
    <x v="662"/>
    <d v="2015-01-16T10:30:47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n v="0.35000000000000003"/>
    <x v="663"/>
    <d v="2015-07-18T20:14:16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n v="7.5333333333333332"/>
    <x v="664"/>
    <d v="2015-04-13T15:59:35"/>
    <s v="technology/wearables"/>
    <x v="2"/>
    <x v="8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n v="18.64"/>
    <x v="665"/>
    <d v="2017-01-13T17:04:21"/>
    <s v="technology/wearables"/>
    <x v="2"/>
    <x v="8"/>
    <n v="155.33333333333334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n v="4.0000000000000001E-3"/>
    <x v="666"/>
    <d v="2014-08-17T19:58:18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n v="10.02"/>
    <x v="667"/>
    <d v="2016-10-29T08:57:43"/>
    <s v="technology/wearables"/>
    <x v="2"/>
    <x v="8"/>
    <n v="178.9285714285714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n v="4.5600000000000005"/>
    <x v="668"/>
    <d v="2015-05-11T19:57:02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n v="21.5075"/>
    <x v="669"/>
    <d v="2016-07-06T15:00:58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n v="29.276666666666667"/>
    <x v="670"/>
    <d v="2016-06-19T08:10:00"/>
    <s v="technology/wearables"/>
    <x v="2"/>
    <x v="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n v="39.426666666666662"/>
    <x v="671"/>
    <d v="2015-01-14T04:00:00"/>
    <s v="technology/wearables"/>
    <x v="2"/>
    <x v="8"/>
    <n v="788.533333333333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n v="21.628"/>
    <x v="672"/>
    <d v="2015-01-01T04:59:00"/>
    <s v="technology/wearables"/>
    <x v="2"/>
    <x v="8"/>
    <n v="50.29767441860465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n v="0.20500000000000002"/>
    <x v="673"/>
    <d v="2014-09-01T20:10:17"/>
    <s v="technology/wearables"/>
    <x v="2"/>
    <x v="8"/>
    <n v="68.333333333333329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n v="0.03"/>
    <x v="674"/>
    <d v="2014-08-12T02:47:07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n v="14.85"/>
    <x v="675"/>
    <d v="2015-01-01T06:59:00"/>
    <s v="technology/wearables"/>
    <x v="2"/>
    <x v="8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n v="1.4710000000000001"/>
    <x v="676"/>
    <d v="2015-02-07T18:26:21"/>
    <s v="technology/wearables"/>
    <x v="2"/>
    <x v="8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n v="25.584"/>
    <x v="677"/>
    <d v="2016-06-28T09:41:35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n v="3.8206896551724134"/>
    <x v="678"/>
    <d v="2016-05-21T09:02:18"/>
    <s v="technology/wearables"/>
    <x v="2"/>
    <x v="8"/>
    <n v="65.17647058823529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n v="15.485964912280703"/>
    <x v="679"/>
    <d v="2016-09-03T16:41:49"/>
    <s v="technology/wearables"/>
    <x v="2"/>
    <x v="8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n v="25.912000000000003"/>
    <x v="680"/>
    <d v="2014-09-17T12:02:11"/>
    <s v="technology/wearables"/>
    <x v="2"/>
    <x v="8"/>
    <n v="150.65116279069767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n v="0.04"/>
    <x v="681"/>
    <d v="2016-10-26T19:20:04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n v="0.106"/>
    <x v="682"/>
    <d v="2017-03-14T17:22:02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n v="0.85142857142857142"/>
    <x v="683"/>
    <d v="2016-10-31T21:36:04"/>
    <s v="technology/wearables"/>
    <x v="2"/>
    <x v="8"/>
    <n v="99.333333333333329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n v="7.4837500000000006"/>
    <x v="684"/>
    <d v="2014-07-25T03:00:00"/>
    <s v="technology/wearables"/>
    <x v="2"/>
    <x v="8"/>
    <n v="177.39259259259259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n v="27.650000000000002"/>
    <x v="685"/>
    <d v="2015-01-12T20:47:52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n v="0"/>
    <x v="686"/>
    <d v="2015-08-03T16:09:30"/>
    <s v="technology/wearables"/>
    <x v="2"/>
    <x v="8"/>
    <e v="#DIV/0!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n v="3.55"/>
    <x v="687"/>
    <d v="2017-02-05T18:00:53"/>
    <s v="technology/wearables"/>
    <x v="2"/>
    <x v="8"/>
    <n v="591.6666666666666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n v="72.989999999999995"/>
    <x v="688"/>
    <d v="2015-10-15T02:30:53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n v="57.648750000000007"/>
    <x v="689"/>
    <d v="2016-12-08T04:59:00"/>
    <s v="technology/wearables"/>
    <x v="2"/>
    <x v="8"/>
    <n v="343.14732142857144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n v="12.34"/>
    <x v="690"/>
    <d v="2016-09-09T06:00:00"/>
    <s v="technology/wearables"/>
    <x v="2"/>
    <x v="8"/>
    <n v="72.58823529411765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n v="0.52"/>
    <x v="691"/>
    <d v="2015-07-01T00:40:46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n v="6.5299999999999994"/>
    <x v="692"/>
    <d v="2016-12-22T09:01:03"/>
    <s v="technology/wearables"/>
    <x v="2"/>
    <x v="8"/>
    <n v="6.497512437810945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n v="35.338000000000001"/>
    <x v="693"/>
    <d v="2015-04-30T19:23:47"/>
    <s v="technology/wearables"/>
    <x v="2"/>
    <x v="8"/>
    <n v="119.3851351351351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n v="0.39333333333333331"/>
    <x v="694"/>
    <d v="2017-02-01T15:55:59"/>
    <s v="technology/wearables"/>
    <x v="2"/>
    <x v="8"/>
    <n v="84.285714285714292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n v="1.06"/>
    <x v="695"/>
    <d v="2014-10-31T12:30:20"/>
    <s v="technology/wearables"/>
    <x v="2"/>
    <x v="8"/>
    <n v="90.857142857142861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n v="5.7142857142857147E-4"/>
    <x v="696"/>
    <d v="2014-07-25T22:15:02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n v="46.379999999999995"/>
    <x v="697"/>
    <d v="2016-02-03T12:33:09"/>
    <s v="technology/wearables"/>
    <x v="2"/>
    <x v="8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n v="15.39"/>
    <x v="698"/>
    <d v="2014-09-18T02:00:00"/>
    <s v="technology/wearables"/>
    <x v="2"/>
    <x v="8"/>
    <n v="530.68965517241384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n v="82.422107692307705"/>
    <x v="699"/>
    <d v="2013-11-22T16:00:00"/>
    <s v="technology/wearables"/>
    <x v="2"/>
    <x v="8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n v="2.6866666666666665"/>
    <x v="700"/>
    <d v="2017-01-10T16:31:21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n v="26.6"/>
    <x v="701"/>
    <d v="2014-07-23T15:54:40"/>
    <s v="technology/wearables"/>
    <x v="2"/>
    <x v="8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n v="30.813400000000001"/>
    <x v="702"/>
    <d v="2016-11-24T18:26:27"/>
    <s v="technology/wearables"/>
    <x v="2"/>
    <x v="8"/>
    <n v="124.919189189189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n v="5.58"/>
    <x v="703"/>
    <d v="2017-01-31T23:32:00"/>
    <s v="technology/wearables"/>
    <x v="2"/>
    <x v="8"/>
    <n v="119.57142857142857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n v="0.87454545454545463"/>
    <x v="704"/>
    <d v="2017-02-20T04:37:48"/>
    <s v="technology/wearables"/>
    <x v="2"/>
    <x v="8"/>
    <n v="120.25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n v="0.97699999999999987"/>
    <x v="705"/>
    <d v="2017-01-21T11:47:58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n v="0"/>
    <x v="706"/>
    <d v="2016-12-14T18:39:00"/>
    <s v="technology/wearables"/>
    <x v="2"/>
    <x v="8"/>
    <e v="#DIV/0!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n v="78.927352941176466"/>
    <x v="707"/>
    <d v="2017-01-01T15:55:27"/>
    <s v="technology/wearables"/>
    <x v="2"/>
    <x v="8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n v="22.092500000000001"/>
    <x v="708"/>
    <d v="2014-09-13T13:56:40"/>
    <s v="technology/wearables"/>
    <x v="2"/>
    <x v="8"/>
    <n v="23.948509485094849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n v="0.40666666666666662"/>
    <x v="709"/>
    <d v="2014-12-05T00:59:19"/>
    <s v="technology/wearables"/>
    <x v="2"/>
    <x v="8"/>
    <n v="30.5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n v="0"/>
    <x v="710"/>
    <d v="2014-08-20T00:44:00"/>
    <s v="technology/wearables"/>
    <x v="2"/>
    <x v="8"/>
    <e v="#DIV/0!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n v="33.790999999999997"/>
    <x v="711"/>
    <d v="2016-12-14T12:01:08"/>
    <s v="technology/wearables"/>
    <x v="2"/>
    <x v="8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n v="0.21649484536082475"/>
    <x v="712"/>
    <d v="2016-02-14T16:20:32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n v="0.79600000000000004"/>
    <x v="713"/>
    <d v="2016-06-05T12:42:12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n v="14.993333333333334"/>
    <x v="714"/>
    <d v="2017-02-28T18:54:42"/>
    <s v="technology/wearables"/>
    <x v="2"/>
    <x v="8"/>
    <n v="80.321428571428569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n v="5.0509090909090908"/>
    <x v="715"/>
    <d v="2015-11-05T03:10:4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n v="10.214285714285715"/>
    <x v="716"/>
    <d v="2014-12-01T00:00:00"/>
    <s v="technology/wearables"/>
    <x v="2"/>
    <x v="8"/>
    <n v="44.6875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n v="0.30499999999999999"/>
    <x v="717"/>
    <d v="2014-09-05T20:30:02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n v="0.75"/>
    <x v="718"/>
    <d v="2017-02-18T05:59:0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n v="1.2933333333333332"/>
    <x v="719"/>
    <d v="2016-02-23T00:57:56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n v="143.94736842105263"/>
    <x v="720"/>
    <d v="2012-01-29T15:34:51"/>
    <s v="publishing/nonfiction"/>
    <x v="3"/>
    <x v="9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n v="122.10975609756099"/>
    <x v="721"/>
    <d v="2014-08-01T13:43:27"/>
    <s v="publishing/nonfiction"/>
    <x v="3"/>
    <x v="9"/>
    <n v="84.14285714285713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n v="132.024"/>
    <x v="722"/>
    <d v="2012-04-08T18:19:38"/>
    <s v="publishing/nonfiction"/>
    <x v="3"/>
    <x v="9"/>
    <n v="215.72549019607843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n v="109.38000000000001"/>
    <x v="723"/>
    <d v="2015-07-30T03:59:00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n v="105.47157142857144"/>
    <x v="724"/>
    <d v="2011-06-30T15:19:23"/>
    <s v="publishing/nonfiction"/>
    <x v="3"/>
    <x v="9"/>
    <n v="51.6294405594405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n v="100.35000000000001"/>
    <x v="725"/>
    <d v="2015-12-13T15:01:52"/>
    <s v="publishing/nonfiction"/>
    <x v="3"/>
    <x v="9"/>
    <n v="143.35714285714286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n v="101.4"/>
    <x v="726"/>
    <d v="2013-04-12T01:01:27"/>
    <s v="publishing/nonfiction"/>
    <x v="3"/>
    <x v="9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n v="155.51428571428571"/>
    <x v="727"/>
    <d v="2013-01-14T21:20:00"/>
    <s v="publishing/nonfiction"/>
    <x v="3"/>
    <x v="9"/>
    <n v="36.53020134228187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n v="105.566"/>
    <x v="728"/>
    <d v="2011-08-21T20:05:57"/>
    <s v="publishing/nonfiction"/>
    <x v="3"/>
    <x v="9"/>
    <n v="60.90346153846153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n v="130.65"/>
    <x v="729"/>
    <d v="2012-09-19T04:27:41"/>
    <s v="publishing/nonfiction"/>
    <x v="3"/>
    <x v="9"/>
    <n v="43.5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n v="132.19"/>
    <x v="730"/>
    <d v="2011-12-07T17:53:11"/>
    <s v="publishing/nonfiction"/>
    <x v="3"/>
    <x v="9"/>
    <n v="99.766037735849054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n v="126"/>
    <x v="731"/>
    <d v="2012-01-22T06:00:00"/>
    <s v="publishing/nonfiction"/>
    <x v="3"/>
    <x v="9"/>
    <n v="88.732394366197184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n v="160"/>
    <x v="732"/>
    <d v="2013-09-29T10:11:01"/>
    <s v="publishing/nonfiction"/>
    <x v="3"/>
    <x v="9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n v="120.48"/>
    <x v="733"/>
    <d v="2013-12-20T10:04:52"/>
    <s v="publishing/nonfiction"/>
    <x v="3"/>
    <x v="9"/>
    <n v="17.822485207100591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n v="125.52941176470588"/>
    <x v="734"/>
    <d v="2015-05-09T05:00:00"/>
    <s v="publishing/nonfiction"/>
    <x v="3"/>
    <x v="9"/>
    <n v="187.19298245614036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n v="114.40638297872341"/>
    <x v="735"/>
    <d v="2014-12-04T00:39:00"/>
    <s v="publishing/nonfiction"/>
    <x v="3"/>
    <x v="9"/>
    <n v="234.8078602620087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n v="315.13888888888891"/>
    <x v="736"/>
    <d v="2013-11-21T04:59:00"/>
    <s v="publishing/nonfiction"/>
    <x v="3"/>
    <x v="9"/>
    <n v="105.0462962962962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n v="122.39999999999999"/>
    <x v="737"/>
    <d v="2014-02-14T20:00:00"/>
    <s v="publishing/nonfiction"/>
    <x v="3"/>
    <x v="9"/>
    <n v="56.666666666666664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n v="106.73333333333332"/>
    <x v="738"/>
    <d v="2014-12-01T04:59:00"/>
    <s v="publishing/nonfiction"/>
    <x v="3"/>
    <x v="9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n v="158.33333333333331"/>
    <x v="739"/>
    <d v="2014-08-11T12:03:49"/>
    <s v="publishing/nonfiction"/>
    <x v="3"/>
    <x v="9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n v="107.4"/>
    <x v="740"/>
    <d v="2015-06-21T03:31:22"/>
    <s v="publishing/nonfiction"/>
    <x v="3"/>
    <x v="9"/>
    <n v="169.57894736842104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n v="102.25999999999999"/>
    <x v="741"/>
    <d v="2013-06-11T15:33:26"/>
    <s v="publishing/nonfiction"/>
    <x v="3"/>
    <x v="9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n v="110.71428571428572"/>
    <x v="742"/>
    <d v="2014-03-21T21:01:52"/>
    <s v="publishing/nonfiction"/>
    <x v="3"/>
    <x v="9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n v="148"/>
    <x v="743"/>
    <d v="2012-04-16T21:00:00"/>
    <s v="publishing/nonfiction"/>
    <x v="3"/>
    <x v="9"/>
    <n v="54.266666666666666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n v="102.32000000000001"/>
    <x v="744"/>
    <d v="2012-12-13T22:58:23"/>
    <s v="publishing/nonfiction"/>
    <x v="3"/>
    <x v="9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n v="179.09909909909908"/>
    <x v="745"/>
    <d v="2013-05-03T13:44:05"/>
    <s v="publishing/nonfiction"/>
    <x v="3"/>
    <x v="9"/>
    <n v="53.729729729729726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n v="111.08135252761969"/>
    <x v="746"/>
    <d v="2012-09-23T03:59:00"/>
    <s v="publishing/nonfiction"/>
    <x v="3"/>
    <x v="9"/>
    <n v="34.20618556701030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n v="100.04285714285714"/>
    <x v="747"/>
    <d v="2015-01-15T10:54:00"/>
    <s v="publishing/nonfiction"/>
    <x v="3"/>
    <x v="9"/>
    <n v="127.3272727272727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n v="100.25"/>
    <x v="748"/>
    <d v="2014-08-10T20:19:26"/>
    <s v="publishing/nonfiction"/>
    <x v="3"/>
    <x v="9"/>
    <n v="45.56818181818182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n v="105.56"/>
    <x v="749"/>
    <d v="2017-01-28T22:35:30"/>
    <s v="publishing/nonfiction"/>
    <x v="3"/>
    <x v="9"/>
    <n v="95.963636363636368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n v="102.58775877587757"/>
    <x v="750"/>
    <d v="2013-02-24T21:04:32"/>
    <s v="publishing/nonfiction"/>
    <x v="3"/>
    <x v="9"/>
    <n v="77.271186440677965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n v="118.5"/>
    <x v="751"/>
    <d v="2011-08-04T15:07:55"/>
    <s v="publishing/nonfiction"/>
    <x v="3"/>
    <x v="9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n v="111.7"/>
    <x v="752"/>
    <d v="2016-10-16T11:00:00"/>
    <s v="publishing/nonfiction"/>
    <x v="3"/>
    <x v="9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n v="128"/>
    <x v="753"/>
    <d v="2015-02-14T14:09:51"/>
    <s v="publishing/nonfiction"/>
    <x v="3"/>
    <x v="9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n v="103.75000000000001"/>
    <x v="754"/>
    <d v="2013-01-05T17:58:41"/>
    <s v="publishing/nonfiction"/>
    <x v="3"/>
    <x v="9"/>
    <n v="42.346938775510203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n v="101.9076"/>
    <x v="755"/>
    <d v="2013-05-20T00:41:00"/>
    <s v="publishing/nonfiction"/>
    <x v="3"/>
    <x v="9"/>
    <n v="37.466029411764708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n v="117.71428571428571"/>
    <x v="756"/>
    <d v="2011-04-18T17:24:19"/>
    <s v="publishing/nonfiction"/>
    <x v="3"/>
    <x v="9"/>
    <n v="37.454545454545453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n v="238"/>
    <x v="757"/>
    <d v="2012-12-06T01:18:34"/>
    <s v="publishing/nonfiction"/>
    <x v="3"/>
    <x v="9"/>
    <n v="33.0555555555555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n v="102"/>
    <x v="758"/>
    <d v="2010-10-08T20:04:28"/>
    <s v="publishing/nonfiction"/>
    <x v="3"/>
    <x v="9"/>
    <n v="134.2105263157894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n v="101.92000000000002"/>
    <x v="759"/>
    <d v="2014-07-09T07:55:39"/>
    <s v="publishing/nonfiction"/>
    <x v="3"/>
    <x v="9"/>
    <n v="51.47474747474747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n v="0"/>
    <x v="760"/>
    <d v="2016-11-26T19:20:13"/>
    <s v="publishing/fiction"/>
    <x v="3"/>
    <x v="10"/>
    <e v="#DIV/0!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n v="4.7"/>
    <x v="761"/>
    <d v="2014-02-02T18:02:06"/>
    <s v="publishing/fiction"/>
    <x v="3"/>
    <x v="10"/>
    <n v="39.166666666666664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n v="0"/>
    <x v="762"/>
    <d v="2016-12-04T06:00:00"/>
    <s v="publishing/fiction"/>
    <x v="3"/>
    <x v="10"/>
    <e v="#DIV/0!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n v="0.11655011655011654"/>
    <x v="763"/>
    <d v="2013-08-15T10:43:28"/>
    <s v="publishing/fiction"/>
    <x v="3"/>
    <x v="10"/>
    <n v="5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n v="0"/>
    <x v="764"/>
    <d v="2015-09-10T04:09:21"/>
    <s v="publishing/fiction"/>
    <x v="3"/>
    <x v="10"/>
    <e v="#DIV/0!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n v="36.014285714285712"/>
    <x v="765"/>
    <d v="2014-10-19T13:01:24"/>
    <s v="publishing/fiction"/>
    <x v="3"/>
    <x v="10"/>
    <n v="57.295454545454547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n v="0"/>
    <x v="766"/>
    <d v="2015-02-16T18:48:03"/>
    <s v="publishing/fiction"/>
    <x v="3"/>
    <x v="10"/>
    <e v="#DIV/0!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n v="3.54"/>
    <x v="767"/>
    <d v="2015-05-21T03:26:5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n v="0"/>
    <x v="768"/>
    <d v="2013-12-16T04:58:10"/>
    <s v="publishing/fiction"/>
    <x v="3"/>
    <x v="10"/>
    <e v="#DIV/0!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n v="41.4"/>
    <x v="769"/>
    <d v="2013-12-26T23:54:54"/>
    <s v="publishing/fiction"/>
    <x v="3"/>
    <x v="10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n v="0"/>
    <x v="770"/>
    <d v="2013-02-24T23:59:29"/>
    <s v="publishing/fiction"/>
    <x v="3"/>
    <x v="10"/>
    <e v="#DIV/0!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n v="2.6315789473684209E-2"/>
    <x v="771"/>
    <d v="2016-01-30T19:46:42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n v="3.3333333333333335"/>
    <x v="772"/>
    <d v="2009-11-01T03:59:0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n v="0.85129023676509719"/>
    <x v="773"/>
    <d v="2015-05-10T23:01:0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n v="70.199999999999989"/>
    <x v="774"/>
    <d v="2014-02-23T18:43:38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n v="1.7000000000000002"/>
    <x v="775"/>
    <d v="2011-12-16T01:26:35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n v="51.4"/>
    <x v="776"/>
    <d v="2015-10-11T05:00:00"/>
    <s v="publishing/fiction"/>
    <x v="3"/>
    <x v="10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n v="0.70000000000000007"/>
    <x v="777"/>
    <d v="2013-07-31T23:32:57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n v="0.4"/>
    <x v="778"/>
    <d v="2014-04-30T16:51:2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n v="2.666666666666667"/>
    <x v="779"/>
    <d v="2010-10-15T04:00:00"/>
    <s v="publishing/fiction"/>
    <x v="3"/>
    <x v="10"/>
    <n v="66.666666666666671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n v="104"/>
    <x v="780"/>
    <d v="2011-05-03T16:10:25"/>
    <s v="music/rock"/>
    <x v="4"/>
    <x v="11"/>
    <n v="38.518518518518519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n v="133.15375"/>
    <x v="781"/>
    <d v="2013-06-08T00:01:14"/>
    <s v="music/rock"/>
    <x v="4"/>
    <x v="11"/>
    <n v="42.60920000000000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n v="100"/>
    <x v="782"/>
    <d v="2012-08-25T18:11:42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n v="148.13333333333333"/>
    <x v="783"/>
    <d v="2012-04-27T22:00:00"/>
    <s v="music/rock"/>
    <x v="4"/>
    <x v="11"/>
    <n v="63.485714285714288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n v="102.49999999999999"/>
    <x v="784"/>
    <d v="2014-03-17T02:35:19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n v="180.62799999999999"/>
    <x v="785"/>
    <d v="2013-02-28T14:15:15"/>
    <s v="music/rock"/>
    <x v="4"/>
    <x v="11"/>
    <n v="31.14275862068965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n v="142.79999999999998"/>
    <x v="786"/>
    <d v="2012-05-11T15:47:00"/>
    <s v="music/rock"/>
    <x v="4"/>
    <x v="11"/>
    <n v="162.27272727272728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n v="114.16666666666666"/>
    <x v="787"/>
    <d v="2013-11-01T15:03:46"/>
    <s v="music/rock"/>
    <x v="4"/>
    <x v="11"/>
    <n v="80.588235294117652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n v="203.505"/>
    <x v="788"/>
    <d v="2012-07-07T03:59:00"/>
    <s v="music/rock"/>
    <x v="4"/>
    <x v="11"/>
    <n v="59.854411764705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n v="109.41176470588236"/>
    <x v="789"/>
    <d v="2013-01-21T07:59:00"/>
    <s v="music/rock"/>
    <x v="4"/>
    <x v="11"/>
    <n v="132.85714285714286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n v="144.37459999999999"/>
    <x v="790"/>
    <d v="2013-02-01T01:08:59"/>
    <s v="music/rock"/>
    <x v="4"/>
    <x v="11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n v="103.86666666666666"/>
    <x v="791"/>
    <d v="2013-11-13T05:59:00"/>
    <s v="music/rock"/>
    <x v="4"/>
    <x v="11"/>
    <n v="60.859375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n v="100.44440000000002"/>
    <x v="792"/>
    <d v="2013-11-07T21:58:03"/>
    <s v="music/rock"/>
    <x v="4"/>
    <x v="1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n v="102.77927272727271"/>
    <x v="793"/>
    <d v="2013-07-03T04:59:00"/>
    <s v="music/rock"/>
    <x v="4"/>
    <x v="11"/>
    <n v="88.325937499999995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n v="105.31250000000001"/>
    <x v="794"/>
    <d v="2011-09-05T17:06:00"/>
    <s v="music/rock"/>
    <x v="4"/>
    <x v="1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n v="111.78571428571429"/>
    <x v="795"/>
    <d v="2012-04-07T04:59:00"/>
    <s v="music/rock"/>
    <x v="4"/>
    <x v="11"/>
    <n v="85.054347826086953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n v="101.35000000000001"/>
    <x v="796"/>
    <d v="2013-09-15T21:10:00"/>
    <s v="music/rock"/>
    <x v="4"/>
    <x v="11"/>
    <n v="112.611111111111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n v="107.53333333333333"/>
    <x v="797"/>
    <d v="2012-04-29T04:00:00"/>
    <s v="music/rock"/>
    <x v="4"/>
    <x v="11"/>
    <n v="45.436619718309856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n v="114.88571428571429"/>
    <x v="798"/>
    <d v="2014-09-30T14:09:47"/>
    <s v="music/rock"/>
    <x v="4"/>
    <x v="11"/>
    <n v="46.21839080459770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n v="100.02"/>
    <x v="799"/>
    <d v="2012-04-27T16:00:46"/>
    <s v="music/rock"/>
    <x v="4"/>
    <x v="11"/>
    <n v="178.6071428571428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n v="152.13333333333335"/>
    <x v="800"/>
    <d v="2014-09-11T10:24:14"/>
    <s v="music/rock"/>
    <x v="4"/>
    <x v="11"/>
    <n v="40.75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n v="111.52149999999999"/>
    <x v="801"/>
    <d v="2011-07-01T19:05:20"/>
    <s v="music/rock"/>
    <x v="4"/>
    <x v="11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n v="101.33333333333334"/>
    <x v="802"/>
    <d v="2012-09-17T04:05:00"/>
    <s v="music/rock"/>
    <x v="4"/>
    <x v="11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n v="123.2608695652174"/>
    <x v="803"/>
    <d v="2011-05-29T01:00:00"/>
    <s v="music/rock"/>
    <x v="4"/>
    <x v="11"/>
    <n v="74.60526315789474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n v="100"/>
    <x v="804"/>
    <d v="2011-07-23T03:59:00"/>
    <s v="music/rock"/>
    <x v="4"/>
    <x v="11"/>
    <n v="305.5555555555555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n v="105"/>
    <x v="805"/>
    <d v="2011-07-16T23:00:00"/>
    <s v="music/rock"/>
    <x v="4"/>
    <x v="11"/>
    <n v="58.333333333333336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n v="104.4375"/>
    <x v="806"/>
    <d v="2011-09-07T16:35:39"/>
    <s v="music/rock"/>
    <x v="4"/>
    <x v="11"/>
    <n v="117.67605633802818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n v="105.125"/>
    <x v="807"/>
    <d v="2017-03-01T02:00:00"/>
    <s v="music/rock"/>
    <x v="4"/>
    <x v="11"/>
    <n v="73.77192982456139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n v="100"/>
    <x v="808"/>
    <d v="2014-12-22T04:59:00"/>
    <s v="music/rock"/>
    <x v="4"/>
    <x v="11"/>
    <n v="104.65116279069767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n v="103.77499999999999"/>
    <x v="809"/>
    <d v="2014-01-19T20:00:30"/>
    <s v="music/rock"/>
    <x v="4"/>
    <x v="11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n v="105"/>
    <x v="810"/>
    <d v="2012-09-01T01:21:02"/>
    <s v="music/rock"/>
    <x v="4"/>
    <x v="11"/>
    <n v="58.333333333333336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n v="104"/>
    <x v="811"/>
    <d v="2013-07-10T16:52:00"/>
    <s v="music/rock"/>
    <x v="4"/>
    <x v="11"/>
    <n v="86.66666666666667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n v="151.83333333333334"/>
    <x v="812"/>
    <d v="2013-03-01T13:58:00"/>
    <s v="music/rock"/>
    <x v="4"/>
    <x v="11"/>
    <n v="27.606060606060606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n v="159.99600000000001"/>
    <x v="813"/>
    <d v="2012-07-20T23:02:45"/>
    <s v="music/rock"/>
    <x v="4"/>
    <x v="11"/>
    <n v="24.99937500000000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n v="127.3"/>
    <x v="814"/>
    <d v="2011-05-31T18:04:00"/>
    <s v="music/rock"/>
    <x v="4"/>
    <x v="11"/>
    <n v="45.464285714285715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n v="107"/>
    <x v="815"/>
    <d v="2014-11-01T22:01:43"/>
    <s v="music/rock"/>
    <x v="4"/>
    <x v="11"/>
    <n v="99.534883720930239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n v="115.12214285714286"/>
    <x v="816"/>
    <d v="2013-04-09T06:30:00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n v="137.11066666666665"/>
    <x v="817"/>
    <d v="2012-03-11T04:59:00"/>
    <s v="music/rock"/>
    <x v="4"/>
    <x v="11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n v="155.71428571428572"/>
    <x v="818"/>
    <d v="2012-08-07T17:01:00"/>
    <s v="music/rock"/>
    <x v="4"/>
    <x v="11"/>
    <n v="28.68421052631579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n v="108.74999999999999"/>
    <x v="819"/>
    <d v="2013-12-21T04:44:00"/>
    <s v="music/rock"/>
    <x v="4"/>
    <x v="11"/>
    <n v="31.071428571428573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n v="134.05000000000001"/>
    <x v="820"/>
    <d v="2014-06-09T05:00:00"/>
    <s v="music/rock"/>
    <x v="4"/>
    <x v="11"/>
    <n v="70.55263157894737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n v="100"/>
    <x v="821"/>
    <d v="2015-05-04T04:01:00"/>
    <s v="music/rock"/>
    <x v="4"/>
    <x v="11"/>
    <n v="224.12820512820514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n v="119.16666666666667"/>
    <x v="822"/>
    <d v="2012-10-05T22:44:10"/>
    <s v="music/rock"/>
    <x v="4"/>
    <x v="11"/>
    <n v="51.811594202898547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n v="179.5"/>
    <x v="823"/>
    <d v="2015-03-22T22:20:52"/>
    <s v="music/rock"/>
    <x v="4"/>
    <x v="11"/>
    <n v="43.515151515151516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n v="134.38124999999999"/>
    <x v="824"/>
    <d v="2010-04-18T06:59:00"/>
    <s v="music/rock"/>
    <x v="4"/>
    <x v="11"/>
    <n v="39.816666666666663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n v="100.43200000000002"/>
    <x v="825"/>
    <d v="2012-10-29T07:21:24"/>
    <s v="music/rock"/>
    <x v="4"/>
    <x v="11"/>
    <n v="126.8080808080808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n v="101.45454545454547"/>
    <x v="826"/>
    <d v="2012-03-25T23:55:30"/>
    <s v="music/rock"/>
    <x v="4"/>
    <x v="11"/>
    <n v="113.8775510204081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n v="103.33333333333334"/>
    <x v="827"/>
    <d v="2012-02-14T19:49:00"/>
    <s v="music/rock"/>
    <x v="4"/>
    <x v="11"/>
    <n v="28.181818181818183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n v="107"/>
    <x v="828"/>
    <d v="2012-06-25T16:24:00"/>
    <s v="music/rock"/>
    <x v="4"/>
    <x v="11"/>
    <n v="36.60526315789474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n v="104"/>
    <x v="829"/>
    <d v="2016-07-13T19:14:00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n v="107.83333333333334"/>
    <x v="830"/>
    <d v="2013-03-22T11:37:05"/>
    <s v="music/rock"/>
    <x v="4"/>
    <x v="11"/>
    <n v="60.6562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n v="233.33333333333334"/>
    <x v="831"/>
    <d v="2012-04-27T15:31:34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n v="100.60706666666665"/>
    <x v="832"/>
    <d v="2012-01-21T08:13:00"/>
    <s v="music/rock"/>
    <x v="4"/>
    <x v="11"/>
    <n v="97.993896103896105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n v="101.66666666666666"/>
    <x v="833"/>
    <d v="2014-04-19T21:04:35"/>
    <s v="music/rock"/>
    <x v="4"/>
    <x v="11"/>
    <n v="148.7804878048780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n v="131.0181818181818"/>
    <x v="834"/>
    <d v="2013-07-01T03:59:00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n v="117.25000000000001"/>
    <x v="835"/>
    <d v="2012-05-19T03:00:00"/>
    <s v="music/rock"/>
    <x v="4"/>
    <x v="11"/>
    <n v="58.62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n v="100.93039999999999"/>
    <x v="836"/>
    <d v="2013-10-07T01:21:58"/>
    <s v="music/rock"/>
    <x v="4"/>
    <x v="11"/>
    <n v="109.7069565217391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n v="121.8"/>
    <x v="837"/>
    <d v="2014-05-01T23:57:42"/>
    <s v="music/rock"/>
    <x v="4"/>
    <x v="11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n v="145.4"/>
    <x v="838"/>
    <d v="2012-01-17T21:33:05"/>
    <s v="music/rock"/>
    <x v="4"/>
    <x v="11"/>
    <n v="47.67213114754098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n v="116.61660000000001"/>
    <x v="839"/>
    <d v="2012-09-22T18:19:16"/>
    <s v="music/rock"/>
    <x v="4"/>
    <x v="11"/>
    <n v="60.737812499999997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n v="120.4166"/>
    <x v="840"/>
    <d v="2016-09-24T05:26:27"/>
    <s v="music/metal"/>
    <x v="4"/>
    <x v="12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n v="101.32000000000001"/>
    <x v="841"/>
    <d v="2014-11-10T21:07:43"/>
    <s v="music/metal"/>
    <x v="4"/>
    <x v="12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n v="104.32"/>
    <x v="842"/>
    <d v="2013-10-14T03:59:00"/>
    <s v="music/metal"/>
    <x v="4"/>
    <x v="12"/>
    <n v="66.87179487179487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n v="267.13333333333333"/>
    <x v="843"/>
    <d v="2016-12-08T08:00:00"/>
    <s v="music/metal"/>
    <x v="4"/>
    <x v="12"/>
    <n v="63.102362204724407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n v="194.13333333333333"/>
    <x v="844"/>
    <d v="2014-11-01T04:59:00"/>
    <s v="music/metal"/>
    <x v="4"/>
    <x v="12"/>
    <n v="36.62893081761006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n v="120.3802"/>
    <x v="845"/>
    <d v="2016-09-05T03:59:00"/>
    <s v="music/metal"/>
    <x v="4"/>
    <x v="12"/>
    <n v="34.005706214689269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n v="122.00090909090908"/>
    <x v="846"/>
    <d v="2014-03-10T14:00:00"/>
    <s v="music/metal"/>
    <x v="4"/>
    <x v="12"/>
    <n v="28.553404255319148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n v="100"/>
    <x v="847"/>
    <d v="2015-07-10T19:09:36"/>
    <s v="music/metal"/>
    <x v="4"/>
    <x v="12"/>
    <n v="1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n v="100"/>
    <x v="848"/>
    <d v="2015-04-14T19:00:33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n v="119.9"/>
    <x v="849"/>
    <d v="2015-03-16T02:34:24"/>
    <s v="music/metal"/>
    <x v="4"/>
    <x v="12"/>
    <n v="41.70434782608695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n v="155.17499999999998"/>
    <x v="850"/>
    <d v="2016-04-25T04:59:00"/>
    <s v="music/metal"/>
    <x v="4"/>
    <x v="12"/>
    <n v="46.669172932330824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n v="130.44999999999999"/>
    <x v="851"/>
    <d v="2016-07-31T19:45:00"/>
    <s v="music/metal"/>
    <x v="4"/>
    <x v="12"/>
    <n v="37.27142857142857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n v="104.97142857142859"/>
    <x v="852"/>
    <d v="2016-10-24T21:00:00"/>
    <s v="music/metal"/>
    <x v="4"/>
    <x v="12"/>
    <n v="59.25806451612903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n v="100"/>
    <x v="853"/>
    <d v="2015-02-16T19:58:29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n v="118.2205035971223"/>
    <x v="854"/>
    <d v="2016-12-28T05:05:46"/>
    <s v="music/metal"/>
    <x v="4"/>
    <x v="12"/>
    <n v="65.862324649298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n v="103.44827586206897"/>
    <x v="855"/>
    <d v="2016-07-24T03:00:17"/>
    <s v="music/metal"/>
    <x v="4"/>
    <x v="12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n v="218.00000000000003"/>
    <x v="856"/>
    <d v="2016-10-25T19:00:00"/>
    <s v="music/metal"/>
    <x v="4"/>
    <x v="12"/>
    <n v="19.464285714285715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n v="100"/>
    <x v="857"/>
    <d v="2015-11-25T14:57:1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n v="144.00583333333333"/>
    <x v="858"/>
    <d v="2015-04-15T22:59:00"/>
    <s v="music/metal"/>
    <x v="4"/>
    <x v="12"/>
    <n v="22.737763157894737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n v="104.67500000000001"/>
    <x v="859"/>
    <d v="2015-06-04T00:00:00"/>
    <s v="music/metal"/>
    <x v="4"/>
    <x v="12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n v="18.142857142857142"/>
    <x v="860"/>
    <d v="2013-11-22T12:35:13"/>
    <s v="music/jazz"/>
    <x v="4"/>
    <x v="13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n v="2.2444444444444445"/>
    <x v="861"/>
    <d v="2016-09-16T23:10:04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n v="0.33999999999999997"/>
    <x v="862"/>
    <d v="2013-11-11T14:19:08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n v="4.5"/>
    <x v="863"/>
    <d v="2012-02-12T02:49:26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n v="41.53846153846154"/>
    <x v="864"/>
    <d v="2013-10-16T09:59:00"/>
    <s v="music/jazz"/>
    <x v="4"/>
    <x v="13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n v="2.0454545454545454"/>
    <x v="865"/>
    <d v="2013-01-16T18:33:17"/>
    <s v="music/jazz"/>
    <x v="4"/>
    <x v="13"/>
    <n v="22.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n v="18.285714285714285"/>
    <x v="866"/>
    <d v="2015-02-28T15:10:00"/>
    <s v="music/jazz"/>
    <x v="4"/>
    <x v="13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n v="24.02"/>
    <x v="867"/>
    <d v="2009-12-01T04:59:00"/>
    <s v="music/jazz"/>
    <x v="4"/>
    <x v="13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n v="0.1111111111111111"/>
    <x v="868"/>
    <d v="2014-01-07T00:39:58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n v="11.818181818181818"/>
    <x v="869"/>
    <d v="2013-04-08T19:17:37"/>
    <s v="music/jazz"/>
    <x v="4"/>
    <x v="13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n v="0.31"/>
    <x v="870"/>
    <d v="2013-09-01T00:32:03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n v="5.416666666666667"/>
    <x v="871"/>
    <d v="2013-11-29T14:28:15"/>
    <s v="music/jazz"/>
    <x v="4"/>
    <x v="13"/>
    <n v="27.083333333333332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n v="0.8125"/>
    <x v="872"/>
    <d v="2011-03-10T19:48:47"/>
    <s v="music/jazz"/>
    <x v="4"/>
    <x v="13"/>
    <n v="32.5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n v="1.2857142857142856"/>
    <x v="873"/>
    <d v="2012-11-11T05:00:4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n v="24.333333333333336"/>
    <x v="874"/>
    <d v="2013-05-04T14:00:34"/>
    <s v="music/jazz"/>
    <x v="4"/>
    <x v="13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n v="0"/>
    <x v="875"/>
    <d v="2015-09-21T17:22:11"/>
    <s v="music/jazz"/>
    <x v="4"/>
    <x v="13"/>
    <e v="#DIV/0!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n v="40.799492385786799"/>
    <x v="876"/>
    <d v="2013-02-04T11:55:27"/>
    <s v="music/jazz"/>
    <x v="4"/>
    <x v="13"/>
    <n v="28.577777777777779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n v="67.55"/>
    <x v="877"/>
    <d v="2013-12-19T18:56:00"/>
    <s v="music/jazz"/>
    <x v="4"/>
    <x v="13"/>
    <n v="46.586206896551722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n v="1.3"/>
    <x v="878"/>
    <d v="2010-12-23T05:35:24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n v="30.666666666666664"/>
    <x v="879"/>
    <d v="2012-05-29T19:55:05"/>
    <s v="music/jazz"/>
    <x v="4"/>
    <x v="13"/>
    <n v="21.46666666666666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n v="2.9894179894179893"/>
    <x v="880"/>
    <d v="2012-10-30T07:42:18"/>
    <s v="music/indie rock"/>
    <x v="4"/>
    <x v="14"/>
    <n v="14.12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n v="0.8"/>
    <x v="881"/>
    <d v="2012-01-14T06:01:26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n v="20.133333333333333"/>
    <x v="882"/>
    <d v="2011-09-06T20:39:10"/>
    <s v="music/indie rock"/>
    <x v="4"/>
    <x v="14"/>
    <n v="21.571428571428573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n v="40.020000000000003"/>
    <x v="883"/>
    <d v="2016-03-02T22:27:15"/>
    <s v="music/indie rock"/>
    <x v="4"/>
    <x v="14"/>
    <n v="83.37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n v="1"/>
    <x v="884"/>
    <d v="2012-05-12T02:31:0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n v="75"/>
    <x v="885"/>
    <d v="2016-12-30T22:35:11"/>
    <s v="music/indie rock"/>
    <x v="4"/>
    <x v="14"/>
    <n v="35.71428571428571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n v="41"/>
    <x v="886"/>
    <d v="2016-09-15T20:53:33"/>
    <s v="music/indie rock"/>
    <x v="4"/>
    <x v="14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n v="0"/>
    <x v="887"/>
    <d v="2012-05-27T23:00:55"/>
    <s v="music/indie rock"/>
    <x v="4"/>
    <x v="14"/>
    <e v="#DIV/0!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n v="7.1999999999999993"/>
    <x v="888"/>
    <d v="2011-09-01T06:00:0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n v="9.4412800000000008"/>
    <x v="889"/>
    <d v="2014-10-05T18:49:03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n v="4.1666666666666661"/>
    <x v="890"/>
    <d v="2013-11-21T17:46:19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n v="3.25"/>
    <x v="891"/>
    <d v="2014-08-21T00:45:30"/>
    <s v="music/indie rock"/>
    <x v="4"/>
    <x v="14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n v="40.75"/>
    <x v="892"/>
    <d v="2010-08-01T04:00:00"/>
    <s v="music/indie rock"/>
    <x v="4"/>
    <x v="14"/>
    <n v="143.823529411764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n v="10"/>
    <x v="893"/>
    <d v="2015-04-01T20:32:43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n v="39.17"/>
    <x v="894"/>
    <d v="2016-06-05T23:33:30"/>
    <s v="music/indie rock"/>
    <x v="4"/>
    <x v="14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n v="2.4375"/>
    <x v="895"/>
    <d v="2010-10-25T03:03:49"/>
    <s v="music/indie rock"/>
    <x v="4"/>
    <x v="14"/>
    <n v="27.857142857142858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n v="40"/>
    <x v="896"/>
    <d v="2015-08-28T04:00:00"/>
    <s v="music/indie rock"/>
    <x v="4"/>
    <x v="14"/>
    <n v="44.444444444444443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n v="0"/>
    <x v="897"/>
    <d v="2012-11-28T17:31:48"/>
    <s v="music/indie rock"/>
    <x v="4"/>
    <x v="14"/>
    <e v="#DIV/0!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n v="2.8000000000000003"/>
    <x v="898"/>
    <d v="2012-01-15T18:11:50"/>
    <s v="music/indie rock"/>
    <x v="4"/>
    <x v="14"/>
    <n v="35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n v="37.333333333333336"/>
    <x v="899"/>
    <d v="2011-05-28T02:22:42"/>
    <s v="music/indie rock"/>
    <x v="4"/>
    <x v="14"/>
    <n v="35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n v="0.42"/>
    <x v="900"/>
    <d v="2016-03-30T19:23:22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n v="0"/>
    <x v="901"/>
    <d v="2010-06-08T19:11:00"/>
    <s v="music/jazz"/>
    <x v="4"/>
    <x v="13"/>
    <e v="#DIV/0!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n v="0.3"/>
    <x v="902"/>
    <d v="2014-08-30T15:30:0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n v="3.2"/>
    <x v="903"/>
    <d v="2012-09-23T02:25:0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n v="0.30199999999999999"/>
    <x v="904"/>
    <d v="2016-01-03T01:55:37"/>
    <s v="music/jazz"/>
    <x v="4"/>
    <x v="13"/>
    <n v="50.333333333333336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n v="3.0153846153846153"/>
    <x v="905"/>
    <d v="2011-01-24T05:45:26"/>
    <s v="music/jazz"/>
    <x v="4"/>
    <x v="13"/>
    <n v="32.666666666666664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n v="0"/>
    <x v="906"/>
    <d v="2014-03-13T03:33:10"/>
    <s v="music/jazz"/>
    <x v="4"/>
    <x v="13"/>
    <e v="#DIV/0!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n v="0"/>
    <x v="907"/>
    <d v="2011-09-11T04:37:03"/>
    <s v="music/jazz"/>
    <x v="4"/>
    <x v="13"/>
    <e v="#DIV/0!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n v="0"/>
    <x v="908"/>
    <d v="2010-07-27T04:59:00"/>
    <s v="music/jazz"/>
    <x v="4"/>
    <x v="13"/>
    <e v="#DIV/0!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n v="3.25"/>
    <x v="909"/>
    <d v="2012-07-23T04:00:0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n v="22.363636363636363"/>
    <x v="910"/>
    <d v="2017-03-03T13:05:19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n v="0"/>
    <x v="911"/>
    <d v="2014-01-24T00:07:25"/>
    <s v="music/jazz"/>
    <x v="4"/>
    <x v="13"/>
    <e v="#DIV/0!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n v="0.85714285714285721"/>
    <x v="912"/>
    <d v="2012-12-11T03:37:27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n v="6.6066666666666665"/>
    <x v="913"/>
    <d v="2012-05-05T03:20:19"/>
    <s v="music/jazz"/>
    <x v="4"/>
    <x v="13"/>
    <n v="82.58333333333332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n v="0"/>
    <x v="914"/>
    <d v="2012-08-25T18:19:07"/>
    <s v="music/jazz"/>
    <x v="4"/>
    <x v="13"/>
    <e v="#DIV/0!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n v="5.7692307692307692"/>
    <x v="915"/>
    <d v="2012-03-01T04:59:00"/>
    <s v="music/jazz"/>
    <x v="4"/>
    <x v="13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n v="0"/>
    <x v="916"/>
    <d v="2010-10-22T05:00:00"/>
    <s v="music/jazz"/>
    <x v="4"/>
    <x v="13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n v="0.6"/>
    <x v="917"/>
    <d v="2014-07-14T02:30:0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n v="5.0256410256410255"/>
    <x v="918"/>
    <d v="2014-12-01T22:59:21"/>
    <s v="music/jazz"/>
    <x v="4"/>
    <x v="13"/>
    <n v="19.60000000000000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n v="0.5"/>
    <x v="919"/>
    <d v="2012-12-19T15:24:05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n v="0"/>
    <x v="920"/>
    <d v="2013-11-14T17:07:02"/>
    <s v="music/jazz"/>
    <x v="4"/>
    <x v="13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n v="30.9"/>
    <x v="921"/>
    <d v="2011-12-12T05:06:16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n v="21.037037037037038"/>
    <x v="922"/>
    <d v="2014-10-01T12:43:13"/>
    <s v="music/jazz"/>
    <x v="4"/>
    <x v="13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n v="2.1999999999999997"/>
    <x v="923"/>
    <d v="2014-11-22T00:02:03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n v="10.9"/>
    <x v="924"/>
    <d v="2013-02-13T22:37:49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n v="2.666666666666667"/>
    <x v="925"/>
    <d v="2013-11-27T22:08:31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n v="0"/>
    <x v="926"/>
    <d v="2010-07-08T22:40:00"/>
    <s v="music/jazz"/>
    <x v="4"/>
    <x v="13"/>
    <e v="#DIV/0!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n v="0"/>
    <x v="927"/>
    <d v="2012-05-14T19:44:55"/>
    <s v="music/jazz"/>
    <x v="4"/>
    <x v="13"/>
    <e v="#DIV/0!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n v="10.86206896551724"/>
    <x v="928"/>
    <d v="2012-11-18T00:00:0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n v="0"/>
    <x v="929"/>
    <d v="2012-04-09T04:42:49"/>
    <s v="music/jazz"/>
    <x v="4"/>
    <x v="13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n v="38.333333333333336"/>
    <x v="930"/>
    <d v="2010-06-25T21:32:0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n v="6.5500000000000007"/>
    <x v="931"/>
    <d v="2014-03-16T22:00:00"/>
    <s v="music/jazz"/>
    <x v="4"/>
    <x v="13"/>
    <n v="18.714285714285715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n v="14.536842105263158"/>
    <x v="932"/>
    <d v="2013-03-22T22:15:45"/>
    <s v="music/jazz"/>
    <x v="4"/>
    <x v="13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n v="6"/>
    <x v="933"/>
    <d v="2014-05-12T04:03:29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n v="30.4"/>
    <x v="934"/>
    <d v="2014-05-04T06:00:00"/>
    <s v="music/jazz"/>
    <x v="4"/>
    <x v="13"/>
    <n v="50.66666666666666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n v="1.4285714285714286"/>
    <x v="935"/>
    <d v="2016-01-29T08:00:29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n v="0"/>
    <x v="936"/>
    <d v="2012-01-18T20:00:00"/>
    <s v="music/jazz"/>
    <x v="4"/>
    <x v="13"/>
    <e v="#DIV/0!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n v="1.1428571428571428"/>
    <x v="937"/>
    <d v="2013-11-03T20:09:17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n v="0.35714285714285715"/>
    <x v="938"/>
    <d v="2012-09-02T11:30:48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n v="1.4545454545454546"/>
    <x v="939"/>
    <d v="2013-06-30T19:58:0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n v="17.155555555555555"/>
    <x v="940"/>
    <d v="2015-08-11T00:12:06"/>
    <s v="technology/wearables"/>
    <x v="2"/>
    <x v="8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n v="2.3220000000000001"/>
    <x v="941"/>
    <d v="2017-02-10T02:19:05"/>
    <s v="technology/wearables"/>
    <x v="2"/>
    <x v="8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n v="8.9066666666666663"/>
    <x v="942"/>
    <d v="2016-02-18T20:14:20"/>
    <s v="technology/wearables"/>
    <x v="2"/>
    <x v="8"/>
    <n v="41.75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n v="9.6333333333333346"/>
    <x v="943"/>
    <d v="2016-11-29T17:01:45"/>
    <s v="technology/wearables"/>
    <x v="2"/>
    <x v="8"/>
    <n v="24.08333333333333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n v="13.325999999999999"/>
    <x v="944"/>
    <d v="2016-04-18T14:00:00"/>
    <s v="technology/wearables"/>
    <x v="2"/>
    <x v="8"/>
    <n v="69.40625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n v="2.484"/>
    <x v="945"/>
    <d v="2017-02-18T23:59:00"/>
    <s v="technology/wearables"/>
    <x v="2"/>
    <x v="8"/>
    <n v="155.2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n v="1.9066666666666665"/>
    <x v="946"/>
    <d v="2016-09-09T18:00:48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n v="0"/>
    <x v="947"/>
    <d v="2016-06-30T18:45:06"/>
    <s v="technology/wearables"/>
    <x v="2"/>
    <x v="8"/>
    <e v="#DIV/0!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n v="12"/>
    <x v="948"/>
    <d v="2016-03-12T19:52:44"/>
    <s v="technology/wearables"/>
    <x v="2"/>
    <x v="8"/>
    <n v="60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n v="1.365"/>
    <x v="949"/>
    <d v="2016-02-21T01:02:56"/>
    <s v="technology/wearables"/>
    <x v="2"/>
    <x v="8"/>
    <n v="3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n v="28.04"/>
    <x v="950"/>
    <d v="2016-01-17T18:01:01"/>
    <s v="technology/wearables"/>
    <x v="2"/>
    <x v="8"/>
    <n v="58.416666666666664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n v="38.39"/>
    <x v="951"/>
    <d v="2016-06-04T15:41:12"/>
    <s v="technology/wearables"/>
    <x v="2"/>
    <x v="8"/>
    <n v="158.63636363636363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n v="39.942857142857143"/>
    <x v="952"/>
    <d v="2016-11-18T15:43:32"/>
    <s v="technology/wearables"/>
    <x v="2"/>
    <x v="8"/>
    <n v="99.85714285714286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n v="0.84"/>
    <x v="953"/>
    <d v="2015-01-25T03:56:39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n v="43.406666666666666"/>
    <x v="954"/>
    <d v="2015-08-20T20:00:39"/>
    <s v="technology/wearables"/>
    <x v="2"/>
    <x v="8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n v="5.6613333333333333"/>
    <x v="955"/>
    <d v="2016-09-13T07:05:00"/>
    <s v="technology/wearables"/>
    <x v="2"/>
    <x v="8"/>
    <n v="182.623655913978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n v="1.722"/>
    <x v="956"/>
    <d v="2015-04-26T20:55:59"/>
    <s v="technology/wearables"/>
    <x v="2"/>
    <x v="8"/>
    <n v="50.647058823529413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n v="1.9416666666666664"/>
    <x v="957"/>
    <d v="2016-11-17T14:15:33"/>
    <s v="technology/wearables"/>
    <x v="2"/>
    <x v="8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n v="11.328275684711327"/>
    <x v="958"/>
    <d v="2015-04-10T04:59:00"/>
    <s v="technology/wearables"/>
    <x v="2"/>
    <x v="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n v="38.86"/>
    <x v="959"/>
    <d v="2015-01-19T04:11:05"/>
    <s v="technology/wearables"/>
    <x v="2"/>
    <x v="8"/>
    <n v="113.625730994152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n v="46.100628930817614"/>
    <x v="960"/>
    <d v="2017-03-14T14:02:35"/>
    <s v="technology/wearables"/>
    <x v="2"/>
    <x v="8"/>
    <n v="136.46276595744681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n v="42.188421052631583"/>
    <x v="961"/>
    <d v="2017-02-20T19:00:00"/>
    <s v="technology/wearables"/>
    <x v="2"/>
    <x v="8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n v="28.48"/>
    <x v="962"/>
    <d v="2016-02-11T17:05:53"/>
    <s v="technology/wearables"/>
    <x v="2"/>
    <x v="8"/>
    <n v="19.24324324324324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n v="1.077142857142857"/>
    <x v="963"/>
    <d v="2016-10-17T15:15:19"/>
    <s v="technology/wearables"/>
    <x v="2"/>
    <x v="8"/>
    <n v="41.88888888888888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n v="0.79909090909090907"/>
    <x v="964"/>
    <d v="2015-09-01T15:05:19"/>
    <s v="technology/wearables"/>
    <x v="2"/>
    <x v="8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n v="1.1919999999999999"/>
    <x v="965"/>
    <d v="2016-10-26T03:59:00"/>
    <s v="technology/wearables"/>
    <x v="2"/>
    <x v="8"/>
    <n v="49.666666666666664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n v="14.799999999999999"/>
    <x v="966"/>
    <d v="2016-10-06T15:15:32"/>
    <s v="technology/wearables"/>
    <x v="2"/>
    <x v="8"/>
    <n v="59.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n v="17.810000000000002"/>
    <x v="967"/>
    <d v="2016-04-22T05:06:14"/>
    <s v="technology/wearables"/>
    <x v="2"/>
    <x v="8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n v="1.325"/>
    <x v="968"/>
    <d v="2014-08-15T20:20:34"/>
    <s v="technology/wearables"/>
    <x v="2"/>
    <x v="8"/>
    <n v="26.5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n v="46.666666666666664"/>
    <x v="969"/>
    <d v="2017-02-09T07:16:47"/>
    <s v="technology/wearables"/>
    <x v="2"/>
    <x v="8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n v="45.92"/>
    <x v="970"/>
    <d v="2017-01-23T04:59:0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n v="0.22599999999999998"/>
    <x v="971"/>
    <d v="2015-06-01T17:01:0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n v="34.625"/>
    <x v="972"/>
    <d v="2014-09-04T06:59:00"/>
    <s v="technology/wearables"/>
    <x v="2"/>
    <x v="8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n v="2.0549999999999997"/>
    <x v="973"/>
    <d v="2015-11-09T01:21:33"/>
    <s v="technology/wearables"/>
    <x v="2"/>
    <x v="8"/>
    <n v="51.375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n v="0.55999999999999994"/>
    <x v="974"/>
    <d v="2016-03-25T16:59:16"/>
    <s v="technology/wearables"/>
    <x v="2"/>
    <x v="8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n v="2.6069999999999998"/>
    <x v="975"/>
    <d v="2016-06-28T16:43:05"/>
    <s v="technology/wearables"/>
    <x v="2"/>
    <x v="8"/>
    <n v="108.62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n v="1.9259999999999999"/>
    <x v="976"/>
    <d v="2015-08-14T01:24:57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n v="33.666666666666664"/>
    <x v="977"/>
    <d v="2016-02-21T22:36:37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n v="56.263267182990241"/>
    <x v="978"/>
    <d v="2016-02-25T07:25:01"/>
    <s v="technology/wearables"/>
    <x v="2"/>
    <x v="8"/>
    <n v="790.83739837398377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n v="82.817599999999999"/>
    <x v="979"/>
    <d v="2016-06-20T18:59:00"/>
    <s v="technology/wearables"/>
    <x v="2"/>
    <x v="8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n v="14.860000000000001"/>
    <x v="980"/>
    <d v="2014-11-30T22:42:02"/>
    <s v="technology/wearables"/>
    <x v="2"/>
    <x v="8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n v="1.2375123751237513E-2"/>
    <x v="981"/>
    <d v="2014-08-09T22:43:42"/>
    <s v="technology/wearables"/>
    <x v="2"/>
    <x v="8"/>
    <n v="2.75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n v="1.7142857142857144E-2"/>
    <x v="982"/>
    <d v="2016-10-02T18:04:46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n v="29.506136117214709"/>
    <x v="983"/>
    <d v="2016-08-23T20:54:00"/>
    <s v="technology/wearables"/>
    <x v="2"/>
    <x v="8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n v="1.06"/>
    <x v="984"/>
    <d v="2015-03-28T01:46:48"/>
    <s v="technology/wearables"/>
    <x v="2"/>
    <x v="8"/>
    <n v="35.333333333333336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n v="6.293333333333333"/>
    <x v="985"/>
    <d v="2015-12-31T23:00:00"/>
    <s v="technology/wearables"/>
    <x v="2"/>
    <x v="8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n v="12.75"/>
    <x v="986"/>
    <d v="2016-01-10T00:00:00"/>
    <s v="technology/wearables"/>
    <x v="2"/>
    <x v="8"/>
    <n v="110.8695652173913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n v="13.22"/>
    <x v="987"/>
    <d v="2014-06-23T07:04:10"/>
    <s v="technology/wearables"/>
    <x v="2"/>
    <x v="8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n v="0"/>
    <x v="988"/>
    <d v="2016-10-01T08:33:45"/>
    <s v="technology/wearables"/>
    <x v="2"/>
    <x v="8"/>
    <e v="#DIV/0!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n v="16.77"/>
    <x v="989"/>
    <d v="2016-09-28T22:24:55"/>
    <s v="technology/wearables"/>
    <x v="2"/>
    <x v="8"/>
    <n v="52.4062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n v="0.104"/>
    <x v="990"/>
    <d v="2014-09-03T18:49:24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n v="4.24"/>
    <x v="991"/>
    <d v="2016-07-12T18:51:00"/>
    <s v="technology/wearables"/>
    <x v="2"/>
    <x v="8"/>
    <n v="30.285714285714285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n v="0.46699999999999997"/>
    <x v="992"/>
    <d v="2016-05-07T21:11:59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n v="25.087142857142858"/>
    <x v="993"/>
    <d v="2016-11-12T05:00:00"/>
    <s v="technology/wearables"/>
    <x v="2"/>
    <x v="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n v="2.3345000000000002"/>
    <x v="994"/>
    <d v="2014-11-30T22:59:00"/>
    <s v="technology/wearables"/>
    <x v="2"/>
    <x v="8"/>
    <n v="424.4545454545454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n v="7.26"/>
    <x v="995"/>
    <d v="2014-11-29T16:00:00"/>
    <s v="technology/wearables"/>
    <x v="2"/>
    <x v="8"/>
    <n v="80.666666666666671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n v="1.625"/>
    <x v="996"/>
    <d v="2014-07-27T15:27:00"/>
    <s v="technology/wearables"/>
    <x v="2"/>
    <x v="8"/>
    <n v="13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n v="1.3"/>
    <x v="997"/>
    <d v="2014-11-28T03:28:17"/>
    <s v="technology/wearables"/>
    <x v="2"/>
    <x v="8"/>
    <n v="8.125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n v="58.558333333333337"/>
    <x v="998"/>
    <d v="2015-11-19T05:03:21"/>
    <s v="technology/wearables"/>
    <x v="2"/>
    <x v="8"/>
    <n v="153.42794759825327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n v="7.7886666666666677"/>
    <x v="999"/>
    <d v="2014-11-13T08:02:00"/>
    <s v="technology/wearables"/>
    <x v="2"/>
    <x v="8"/>
    <n v="292.07499999999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n v="2.2157147647256061"/>
    <x v="1000"/>
    <d v="2017-03-15T00:26:0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n v="104"/>
    <x v="1001"/>
    <d v="2017-01-30T17:16:53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n v="29.6029602960296"/>
    <x v="1002"/>
    <d v="2015-12-17T05:59:00"/>
    <s v="technology/wearables"/>
    <x v="2"/>
    <x v="8"/>
    <n v="134.54545454545453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n v="16.055"/>
    <x v="1003"/>
    <d v="2017-03-16T16:01:01"/>
    <s v="technology/wearables"/>
    <x v="2"/>
    <x v="8"/>
    <n v="214.06666666666666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n v="82.207999999999998"/>
    <x v="1004"/>
    <d v="2016-02-18T17:00:27"/>
    <s v="technology/wearables"/>
    <x v="2"/>
    <x v="8"/>
    <n v="216.3368421052631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n v="75.051000000000002"/>
    <x v="1005"/>
    <d v="2015-10-30T14:59:43"/>
    <s v="technology/wearables"/>
    <x v="2"/>
    <x v="8"/>
    <n v="932.3105590062111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n v="5.8500000000000005"/>
    <x v="1006"/>
    <d v="2014-12-12T07:11:0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n v="44.32"/>
    <x v="1007"/>
    <d v="2016-12-14T15:00:23"/>
    <s v="technology/wearables"/>
    <x v="2"/>
    <x v="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n v="0.26737967914438499"/>
    <x v="1008"/>
    <d v="2016-12-28T19:25:15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n v="13.13"/>
    <x v="1009"/>
    <d v="2016-06-19T14:30:46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n v="0.19088937093275488"/>
    <x v="1010"/>
    <d v="2016-09-05T02:59:0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n v="0.375"/>
    <x v="1011"/>
    <d v="2014-12-18T21:33:15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n v="21535.021000000001"/>
    <x v="1012"/>
    <d v="2017-01-24T10:34:12"/>
    <s v="technology/wearables"/>
    <x v="2"/>
    <x v="8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n v="34.527999999999999"/>
    <x v="1013"/>
    <d v="2015-12-29T20:00:00"/>
    <s v="technology/wearables"/>
    <x v="2"/>
    <x v="8"/>
    <n v="95.911111111111111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n v="30.599999999999998"/>
    <x v="1014"/>
    <d v="2015-01-01T00:03:35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n v="2.666666666666667"/>
    <x v="1015"/>
    <d v="2015-11-25T22:04:55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n v="2.8420000000000001"/>
    <x v="1016"/>
    <d v="2016-04-07T01:34:16"/>
    <s v="technology/wearables"/>
    <x v="2"/>
    <x v="8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n v="22.878799999999998"/>
    <x v="1017"/>
    <d v="2015-11-21T17:12:15"/>
    <s v="technology/wearables"/>
    <x v="2"/>
    <x v="8"/>
    <n v="161.11830985915492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n v="3.105"/>
    <x v="1018"/>
    <d v="2016-07-14T11:48:53"/>
    <s v="technology/wearables"/>
    <x v="2"/>
    <x v="8"/>
    <n v="88.71428571428570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n v="47.333333333333336"/>
    <x v="1019"/>
    <d v="2015-02-04T23:22:29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n v="205.54838709677421"/>
    <x v="1020"/>
    <d v="2015-06-02T00:47:00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n v="351.80366666666669"/>
    <x v="1021"/>
    <d v="2015-10-17T04:00:00"/>
    <s v="music/electronic music"/>
    <x v="4"/>
    <x v="15"/>
    <n v="22.079728033472804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n v="114.9"/>
    <x v="1022"/>
    <d v="2015-05-17T15:31:17"/>
    <s v="music/electronic music"/>
    <x v="4"/>
    <x v="15"/>
    <n v="31.054054054054053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n v="237.15"/>
    <x v="1023"/>
    <d v="2015-06-20T22:04:21"/>
    <s v="music/electronic music"/>
    <x v="4"/>
    <x v="15"/>
    <n v="36.206106870229007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n v="118.63774999999998"/>
    <x v="1024"/>
    <d v="2016-01-31T13:56:03"/>
    <s v="music/electronic music"/>
    <x v="4"/>
    <x v="15"/>
    <n v="388.9762295081967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n v="109.92831428571431"/>
    <x v="1025"/>
    <d v="2015-03-16T19:00:37"/>
    <s v="music/electronic music"/>
    <x v="4"/>
    <x v="15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n v="100.00828571428571"/>
    <x v="1026"/>
    <d v="2016-03-31T08:46:56"/>
    <s v="music/electronic music"/>
    <x v="4"/>
    <x v="15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n v="103.09292094387415"/>
    <x v="1027"/>
    <d v="2014-10-23T00:49:07"/>
    <s v="music/electronic music"/>
    <x v="4"/>
    <x v="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n v="117.27000000000001"/>
    <x v="1028"/>
    <d v="2017-03-06T20:00:00"/>
    <s v="music/electronic music"/>
    <x v="4"/>
    <x v="15"/>
    <n v="45.988235294117644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n v="111.75999999999999"/>
    <x v="1029"/>
    <d v="2015-04-04T21:59:00"/>
    <s v="music/electronic music"/>
    <x v="4"/>
    <x v="15"/>
    <n v="79.262411347517727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n v="342.09999999999997"/>
    <x v="1030"/>
    <d v="2016-09-12T11:35:49"/>
    <s v="music/electronic music"/>
    <x v="4"/>
    <x v="15"/>
    <n v="43.03144654088050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n v="107.4"/>
    <x v="1031"/>
    <d v="2015-12-16T18:20:10"/>
    <s v="music/electronic music"/>
    <x v="4"/>
    <x v="15"/>
    <n v="108.48484848484848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n v="108.49703703703703"/>
    <x v="1032"/>
    <d v="2016-06-23T16:00:25"/>
    <s v="music/electronic music"/>
    <x v="4"/>
    <x v="15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n v="102.86144578313252"/>
    <x v="1033"/>
    <d v="2016-12-12T17:34:40"/>
    <s v="music/electronic music"/>
    <x v="4"/>
    <x v="15"/>
    <n v="50.59259259259259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n v="130.0018"/>
    <x v="1034"/>
    <d v="2016-08-05T03:59:00"/>
    <s v="music/electronic music"/>
    <x v="4"/>
    <x v="15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n v="107.65217391304347"/>
    <x v="1035"/>
    <d v="2015-02-11T15:23:40"/>
    <s v="music/electronic music"/>
    <x v="4"/>
    <x v="15"/>
    <n v="65.15789473684211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n v="112.36044444444444"/>
    <x v="1036"/>
    <d v="2013-01-07T08:00:00"/>
    <s v="music/electronic music"/>
    <x v="4"/>
    <x v="15"/>
    <n v="23.963127962085309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n v="102.1"/>
    <x v="1037"/>
    <d v="2015-05-18T05:00:00"/>
    <s v="music/electronic music"/>
    <x v="4"/>
    <x v="15"/>
    <n v="48.619047619047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n v="145.33333333333334"/>
    <x v="1038"/>
    <d v="2016-03-19T04:33:43"/>
    <s v="music/electronic music"/>
    <x v="4"/>
    <x v="15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n v="128.19999999999999"/>
    <x v="1039"/>
    <d v="2016-12-13T07:59:00"/>
    <s v="music/electronic music"/>
    <x v="4"/>
    <x v="15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n v="0.29411764705882354"/>
    <x v="1040"/>
    <d v="2016-08-27T17:00:09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n v="0"/>
    <x v="1041"/>
    <d v="2014-07-31T01:26:32"/>
    <s v="journalism/audio"/>
    <x v="5"/>
    <x v="16"/>
    <e v="#DIV/0!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n v="1.5384615384615385"/>
    <x v="1042"/>
    <d v="2014-09-12T10:00:0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n v="8.5370000000000008"/>
    <x v="1043"/>
    <d v="2015-05-20T06:04:15"/>
    <s v="journalism/audio"/>
    <x v="5"/>
    <x v="16"/>
    <n v="29.236301369863014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n v="8.5714285714285715E-2"/>
    <x v="1044"/>
    <d v="2015-03-05T20:27:0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n v="2.6599999999999997"/>
    <x v="1045"/>
    <d v="2014-08-23T20:59:1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n v="0"/>
    <x v="1046"/>
    <d v="2015-12-26T20:26:00"/>
    <s v="journalism/audio"/>
    <x v="5"/>
    <x v="16"/>
    <e v="#DIV/0!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n v="0.05"/>
    <x v="1047"/>
    <d v="2014-11-05T20:38:35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n v="1.4133333333333333"/>
    <x v="1048"/>
    <d v="2016-09-25T01:16:29"/>
    <s v="journalism/audio"/>
    <x v="5"/>
    <x v="16"/>
    <n v="53"/>
  </r>
  <r>
    <n v="1049"/>
    <s v="J1 (Canceled)"/>
    <s v="------"/>
    <x v="14"/>
    <n v="0"/>
    <x v="1"/>
    <x v="0"/>
    <s v="USD"/>
    <n v="1455272445"/>
    <n v="1452680445"/>
    <b v="0"/>
    <n v="0"/>
    <b v="0"/>
    <n v="0"/>
    <x v="1049"/>
    <d v="2016-02-12T10:20:45"/>
    <s v="journalism/audio"/>
    <x v="5"/>
    <x v="16"/>
    <e v="#DIV/0!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n v="0"/>
    <x v="1050"/>
    <d v="2015-09-14T19:07:57"/>
    <s v="journalism/audio"/>
    <x v="5"/>
    <x v="16"/>
    <e v="#DIV/0!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n v="0"/>
    <x v="1051"/>
    <d v="2014-08-27T00:20:25"/>
    <s v="journalism/audio"/>
    <x v="5"/>
    <x v="16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n v="0"/>
    <x v="1052"/>
    <d v="2016-06-06T20:09:00"/>
    <s v="journalism/audio"/>
    <x v="5"/>
    <x v="16"/>
    <e v="#DIV/0!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n v="1"/>
    <x v="1053"/>
    <d v="2017-03-06T04:08:52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n v="0"/>
    <x v="1054"/>
    <d v="2014-08-10T22:00:00"/>
    <s v="journalism/audio"/>
    <x v="5"/>
    <x v="16"/>
    <e v="#DIV/0!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n v="0"/>
    <x v="1055"/>
    <d v="2016-03-07T23:49:05"/>
    <s v="journalism/audio"/>
    <x v="5"/>
    <x v="16"/>
    <e v="#DIV/0!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n v="0"/>
    <x v="1056"/>
    <d v="2015-04-24T16:16:17"/>
    <s v="journalism/audio"/>
    <x v="5"/>
    <x v="16"/>
    <e v="#DIV/0!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n v="0"/>
    <x v="1057"/>
    <d v="2016-12-04T21:54:43"/>
    <s v="journalism/audio"/>
    <x v="5"/>
    <x v="16"/>
    <e v="#DIV/0!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n v="0"/>
    <x v="1058"/>
    <d v="2015-03-26T00:00:00"/>
    <s v="journalism/audio"/>
    <x v="5"/>
    <x v="16"/>
    <e v="#DIV/0!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n v="0"/>
    <x v="1059"/>
    <d v="2015-03-13T17:57:36"/>
    <s v="journalism/audio"/>
    <x v="5"/>
    <x v="16"/>
    <e v="#DIV/0!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n v="1"/>
    <x v="1060"/>
    <d v="2015-04-15T21:54:53"/>
    <s v="journalism/audio"/>
    <x v="5"/>
    <x v="16"/>
    <n v="5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n v="0"/>
    <x v="1061"/>
    <d v="2016-05-02T01:00:00"/>
    <s v="journalism/audio"/>
    <x v="5"/>
    <x v="16"/>
    <e v="#DIV/0!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n v="95.477386934673376"/>
    <x v="1062"/>
    <d v="2016-07-12T19:22:21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n v="0"/>
    <x v="1063"/>
    <d v="2016-08-31T00:44:22"/>
    <s v="journalism/audio"/>
    <x v="5"/>
    <x v="16"/>
    <e v="#DIV/0!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n v="8.974444444444444"/>
    <x v="1064"/>
    <d v="2013-07-07T05:28:23"/>
    <s v="games/video games"/>
    <x v="6"/>
    <x v="17"/>
    <n v="65.666666666666671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n v="2.7"/>
    <x v="1065"/>
    <d v="2014-02-19T09:08:42"/>
    <s v="games/video games"/>
    <x v="6"/>
    <x v="17"/>
    <n v="16.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n v="3.3673333333333333"/>
    <x v="1066"/>
    <d v="2013-08-04T23:06:22"/>
    <s v="games/video games"/>
    <x v="6"/>
    <x v="17"/>
    <n v="34.128378378378379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n v="26"/>
    <x v="1067"/>
    <d v="2013-12-21T20:32:11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n v="0.15"/>
    <x v="1068"/>
    <d v="2016-04-10T07:54:24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n v="38.636363636363633"/>
    <x v="1069"/>
    <d v="2013-11-26T06:30:59"/>
    <s v="games/video games"/>
    <x v="6"/>
    <x v="17"/>
    <n v="40.47619047619047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n v="0.70000000000000007"/>
    <x v="1070"/>
    <d v="2012-10-01T00:17:02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n v="0"/>
    <x v="1071"/>
    <d v="2015-11-17T19:04:53"/>
    <s v="games/video games"/>
    <x v="6"/>
    <x v="17"/>
    <e v="#DIV/0!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n v="6.8000000000000005E-2"/>
    <x v="1072"/>
    <d v="2014-02-05T19:58:17"/>
    <s v="games/video games"/>
    <x v="6"/>
    <x v="17"/>
    <n v="12.75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n v="1.3333333333333335"/>
    <x v="1073"/>
    <d v="2011-10-16T23:09:01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n v="6.3092592592592585"/>
    <x v="1074"/>
    <d v="2014-01-04T04:09:05"/>
    <s v="games/video games"/>
    <x v="6"/>
    <x v="17"/>
    <n v="113.56666666666666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n v="4.5"/>
    <x v="1075"/>
    <d v="2012-05-06T21:41:56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n v="62.765333333333331"/>
    <x v="1076"/>
    <d v="2014-09-11T09:04:10"/>
    <s v="games/video games"/>
    <x v="6"/>
    <x v="17"/>
    <n v="48.28102564102564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n v="29.376000000000001"/>
    <x v="1077"/>
    <d v="2016-01-14T04:00:11"/>
    <s v="games/video games"/>
    <x v="6"/>
    <x v="17"/>
    <n v="43.9760479041916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n v="7.5"/>
    <x v="1078"/>
    <d v="2011-07-22T04:42:01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n v="2.6076923076923078"/>
    <x v="1079"/>
    <d v="2016-05-14T13:35:36"/>
    <s v="games/video games"/>
    <x v="6"/>
    <x v="17"/>
    <n v="37.666666666666664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n v="9.1050000000000004"/>
    <x v="1080"/>
    <d v="2014-05-11T03:18:53"/>
    <s v="games/video games"/>
    <x v="6"/>
    <x v="17"/>
    <n v="18.581632653061224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n v="1.7647058823529412E-2"/>
    <x v="1081"/>
    <d v="2015-01-28T22:14:52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n v="0.55999999999999994"/>
    <x v="1082"/>
    <d v="2012-08-10T21:44:48"/>
    <s v="games/video games"/>
    <x v="6"/>
    <x v="17"/>
    <n v="18.66666666666666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n v="0.82000000000000006"/>
    <x v="1083"/>
    <d v="2014-08-02T15:49:43"/>
    <s v="games/video games"/>
    <x v="6"/>
    <x v="17"/>
    <n v="410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n v="0"/>
    <x v="1084"/>
    <d v="2014-08-08T21:53:24"/>
    <s v="games/video games"/>
    <x v="6"/>
    <x v="17"/>
    <e v="#DIV/0!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n v="3.42"/>
    <x v="1085"/>
    <d v="2016-03-14T15:06:15"/>
    <s v="games/video games"/>
    <x v="6"/>
    <x v="17"/>
    <n v="114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n v="8.3333333333333343E-2"/>
    <x v="1086"/>
    <d v="2014-08-24T20:48:11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n v="0"/>
    <x v="1087"/>
    <d v="2014-06-15T17:08:07"/>
    <s v="games/video games"/>
    <x v="6"/>
    <x v="17"/>
    <e v="#DIV/0!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n v="14.182977777777777"/>
    <x v="1088"/>
    <d v="2014-04-24T19:11:07"/>
    <s v="games/video games"/>
    <x v="6"/>
    <x v="17"/>
    <n v="43.41727891156463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n v="7.8266666666666662"/>
    <x v="1089"/>
    <d v="2015-06-26T04:32:55"/>
    <s v="games/video games"/>
    <x v="6"/>
    <x v="17"/>
    <n v="23.959183673469386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n v="3.8464497269020695E-2"/>
    <x v="1090"/>
    <d v="2015-05-29T04:27:33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n v="12.5"/>
    <x v="1091"/>
    <d v="2016-04-10T18:41:12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n v="1.05"/>
    <x v="1092"/>
    <d v="2013-01-06T00:37:18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n v="14.083333333333334"/>
    <x v="1093"/>
    <d v="2016-02-11T23:22:17"/>
    <s v="games/video games"/>
    <x v="6"/>
    <x v="17"/>
    <n v="10.5625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n v="18.300055555555556"/>
    <x v="1094"/>
    <d v="2011-10-09T17:07:13"/>
    <s v="games/video games"/>
    <x v="6"/>
    <x v="17"/>
    <n v="122.00037037037038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n v="5.0347999999999997"/>
    <x v="1095"/>
    <d v="2013-08-30T12:53:40"/>
    <s v="games/video games"/>
    <x v="6"/>
    <x v="1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n v="17.933333333333334"/>
    <x v="1096"/>
    <d v="2014-10-04T03:30:00"/>
    <s v="games/video games"/>
    <x v="6"/>
    <x v="17"/>
    <n v="74.206896551724142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n v="4.7E-2"/>
    <x v="1097"/>
    <d v="2014-03-02T19:01:17"/>
    <s v="games/video games"/>
    <x v="6"/>
    <x v="17"/>
    <n v="6.7142857142857144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n v="7.2120000000000006"/>
    <x v="1098"/>
    <d v="2014-04-13T18:18:15"/>
    <s v="games/video games"/>
    <x v="6"/>
    <x v="17"/>
    <n v="81.95454545454545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n v="0.5"/>
    <x v="1099"/>
    <d v="2015-05-13T20:04:28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n v="2.5"/>
    <x v="1100"/>
    <d v="2016-02-14T02:39:31"/>
    <s v="games/video games"/>
    <x v="6"/>
    <x v="17"/>
    <n v="1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n v="4.1000000000000002E-2"/>
    <x v="1101"/>
    <d v="2016-07-14T18:12:00"/>
    <s v="games/video games"/>
    <x v="6"/>
    <x v="17"/>
    <n v="6.833333333333333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n v="5.3125"/>
    <x v="1102"/>
    <d v="2013-12-09T05:59:00"/>
    <s v="games/video games"/>
    <x v="6"/>
    <x v="17"/>
    <n v="17.70833333333333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n v="1.6199999999999999"/>
    <x v="1103"/>
    <d v="2016-06-18T05:19:5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n v="4.9516666666666671"/>
    <x v="1104"/>
    <d v="2014-06-11T09:50:21"/>
    <s v="games/video games"/>
    <x v="6"/>
    <x v="17"/>
    <n v="80.29729729729729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n v="0.159"/>
    <x v="1105"/>
    <d v="2014-03-24T02:15:27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n v="41.25"/>
    <x v="1106"/>
    <d v="2012-04-04T16:46:15"/>
    <s v="games/video games"/>
    <x v="6"/>
    <x v="17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n v="0"/>
    <x v="1107"/>
    <d v="2014-07-23T20:40:24"/>
    <s v="games/video games"/>
    <x v="6"/>
    <x v="17"/>
    <e v="#DIV/0!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n v="2.93"/>
    <x v="1108"/>
    <d v="2012-04-13T14:17:15"/>
    <s v="games/video games"/>
    <x v="6"/>
    <x v="17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n v="0.44999999999999996"/>
    <x v="1109"/>
    <d v="2016-11-18T19:03:1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n v="0.51"/>
    <x v="1110"/>
    <d v="2012-12-07T22:23:42"/>
    <s v="games/video games"/>
    <x v="6"/>
    <x v="17"/>
    <n v="23.181818181818183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n v="0.04"/>
    <x v="1111"/>
    <d v="2016-01-08T04:53:1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n v="35.537409090909087"/>
    <x v="1112"/>
    <d v="2015-01-19T08:30:00"/>
    <s v="games/video games"/>
    <x v="6"/>
    <x v="17"/>
    <n v="100.23371794871794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n v="0.5"/>
    <x v="1113"/>
    <d v="2014-08-14T23:27:0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n v="0.16666666666666669"/>
    <x v="1114"/>
    <d v="2013-10-09T08:18:07"/>
    <s v="games/video games"/>
    <x v="6"/>
    <x v="17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n v="0.13250000000000001"/>
    <x v="1115"/>
    <d v="2016-03-30T15:41:35"/>
    <s v="games/video games"/>
    <x v="6"/>
    <x v="17"/>
    <n v="13.2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n v="3.5704000000000007E-2"/>
    <x v="1116"/>
    <d v="2012-06-09T20:20:08"/>
    <s v="games/video games"/>
    <x v="6"/>
    <x v="17"/>
    <n v="17.852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n v="8.3000000000000007"/>
    <x v="1117"/>
    <d v="2015-12-25T14:21:53"/>
    <s v="games/video games"/>
    <x v="6"/>
    <x v="17"/>
    <n v="10.375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n v="2.4222222222222221"/>
    <x v="1118"/>
    <d v="2014-04-05T02:59:39"/>
    <s v="games/video games"/>
    <x v="6"/>
    <x v="17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n v="0.23809523809523811"/>
    <x v="1119"/>
    <d v="2014-04-06T19:01:04"/>
    <s v="games/video games"/>
    <x v="6"/>
    <x v="17"/>
    <n v="5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n v="0"/>
    <x v="1120"/>
    <d v="2011-10-28T20:56:40"/>
    <s v="games/video games"/>
    <x v="6"/>
    <x v="17"/>
    <e v="#DIV/0!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n v="1.1599999999999999E-2"/>
    <x v="1121"/>
    <d v="2016-03-13T21:25:16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n v="0"/>
    <x v="1122"/>
    <d v="2013-05-30T16:53:45"/>
    <s v="games/video games"/>
    <x v="6"/>
    <x v="17"/>
    <e v="#DIV/0!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n v="0.22"/>
    <x v="1123"/>
    <d v="2014-04-19T12:34:08"/>
    <s v="games/video games"/>
    <x v="6"/>
    <x v="17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n v="0.47222222222222221"/>
    <x v="1124"/>
    <d v="2015-04-30T16:00:51"/>
    <s v="games/mobile games"/>
    <x v="6"/>
    <x v="18"/>
    <n v="60.714285714285715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n v="0"/>
    <x v="1125"/>
    <d v="2015-09-25T14:58:50"/>
    <s v="games/mobile games"/>
    <x v="6"/>
    <x v="18"/>
    <e v="#DIV/0!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n v="0.5"/>
    <x v="1126"/>
    <d v="2016-07-14T07:51:34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n v="1.6714285714285713"/>
    <x v="1127"/>
    <d v="2014-11-14T21:30:00"/>
    <s v="games/mobile games"/>
    <x v="6"/>
    <x v="18"/>
    <n v="25.434782608695652"/>
  </r>
  <r>
    <n v="1128"/>
    <s v="Flying Turds"/>
    <s v="#havingfunFTW"/>
    <x v="28"/>
    <n v="1"/>
    <x v="2"/>
    <x v="1"/>
    <s v="GBP"/>
    <n v="1407425717"/>
    <n v="1404833717"/>
    <b v="0"/>
    <n v="1"/>
    <b v="0"/>
    <n v="0.1"/>
    <x v="1128"/>
    <d v="2014-08-07T15:35:17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n v="0.105"/>
    <x v="1129"/>
    <d v="2016-06-05T06:21:33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n v="0.22"/>
    <x v="1130"/>
    <d v="2014-11-26T00:55:00"/>
    <s v="games/mobile games"/>
    <x v="6"/>
    <x v="18"/>
    <n v="3.6666666666666665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n v="0"/>
    <x v="1131"/>
    <d v="2015-12-24T21:47:48"/>
    <s v="games/mobile games"/>
    <x v="6"/>
    <x v="18"/>
    <e v="#DIV/0!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n v="14.38"/>
    <x v="1132"/>
    <d v="2017-01-01T02:46:11"/>
    <s v="games/mobile games"/>
    <x v="6"/>
    <x v="18"/>
    <n v="110.6153846153846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n v="0.66666666666666674"/>
    <x v="1133"/>
    <d v="2014-07-31T09:46:21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n v="4.0000000000000001E-3"/>
    <x v="1134"/>
    <d v="2014-11-29T04:33:0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n v="5"/>
    <x v="1135"/>
    <d v="2016-08-06T23:44:54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n v="6.4439140811455857"/>
    <x v="1136"/>
    <d v="2015-12-19T16:07:09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n v="39.5"/>
    <x v="1137"/>
    <d v="2016-04-23T19:40:21"/>
    <s v="games/mobile games"/>
    <x v="6"/>
    <x v="18"/>
    <n v="253.205128205128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n v="0.35714285714285715"/>
    <x v="1138"/>
    <d v="2017-01-21T21:45:31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n v="6.25E-2"/>
    <x v="1139"/>
    <d v="2015-01-01T08:20:26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n v="0"/>
    <x v="1140"/>
    <d v="2015-08-06T11:05:21"/>
    <s v="games/mobile games"/>
    <x v="6"/>
    <x v="18"/>
    <e v="#DIV/0!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n v="0"/>
    <x v="1141"/>
    <d v="2015-07-09T16:47:30"/>
    <s v="games/mobile games"/>
    <x v="6"/>
    <x v="18"/>
    <e v="#DIV/0!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n v="0"/>
    <x v="1142"/>
    <d v="2015-02-17T00:08:47"/>
    <s v="games/mobile games"/>
    <x v="6"/>
    <x v="18"/>
    <e v="#DIV/0!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n v="0.41333333333333333"/>
    <x v="1143"/>
    <d v="2015-12-17T04:38:46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n v="0"/>
    <x v="1144"/>
    <d v="2015-04-29T04:22:00"/>
    <s v="food/food trucks"/>
    <x v="7"/>
    <x v="19"/>
    <e v="#DIV/0!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n v="0.125"/>
    <x v="1145"/>
    <d v="2014-10-02T17:56:32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n v="8.8333333333333339"/>
    <x v="1146"/>
    <d v="2014-05-02T22:52:53"/>
    <s v="food/food trucks"/>
    <x v="7"/>
    <x v="19"/>
    <n v="44.166666666666664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n v="0"/>
    <x v="1147"/>
    <d v="2014-10-19T23:19:43"/>
    <s v="food/food trucks"/>
    <x v="7"/>
    <x v="19"/>
    <e v="#DIV/0!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n v="0.48666666666666669"/>
    <x v="1148"/>
    <d v="2016-12-01T05:06:21"/>
    <s v="food/food trucks"/>
    <x v="7"/>
    <x v="19"/>
    <n v="24.333333333333332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n v="0.15"/>
    <x v="1149"/>
    <d v="2016-06-16T17:02:46"/>
    <s v="food/food trucks"/>
    <x v="7"/>
    <x v="19"/>
    <n v="37.5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n v="10.08"/>
    <x v="1150"/>
    <d v="2016-01-08T22:54:35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n v="0"/>
    <x v="1151"/>
    <d v="2015-09-07T02:27:43"/>
    <s v="food/food trucks"/>
    <x v="7"/>
    <x v="19"/>
    <e v="#DIV/0!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n v="5.6937500000000005"/>
    <x v="1152"/>
    <d v="2015-05-15T17:01:52"/>
    <s v="food/food trucks"/>
    <x v="7"/>
    <x v="19"/>
    <n v="60.733333333333334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n v="0.625"/>
    <x v="1153"/>
    <d v="2015-06-18T17:08:25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n v="6.5"/>
    <x v="1154"/>
    <d v="2015-09-06T02:36:46"/>
    <s v="food/food trucks"/>
    <x v="7"/>
    <x v="19"/>
    <n v="108.33333333333333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n v="0.752"/>
    <x v="1155"/>
    <d v="2014-08-14T18:20:08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n v="0"/>
    <x v="1156"/>
    <d v="2015-02-24T01:42:42"/>
    <s v="food/food trucks"/>
    <x v="7"/>
    <x v="19"/>
    <e v="#DIV/0!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n v="1.51"/>
    <x v="1157"/>
    <d v="2014-12-05T16:04:40"/>
    <s v="food/food trucks"/>
    <x v="7"/>
    <x v="19"/>
    <n v="50.333333333333336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n v="0.46666666666666673"/>
    <x v="1158"/>
    <d v="2014-12-09T02:12:08"/>
    <s v="food/food trucks"/>
    <x v="7"/>
    <x v="19"/>
    <n v="11.666666666666666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n v="0"/>
    <x v="1159"/>
    <d v="2015-06-30T15:45:00"/>
    <s v="food/food trucks"/>
    <x v="7"/>
    <x v="19"/>
    <e v="#DIV/0!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n v="3.85"/>
    <x v="1160"/>
    <d v="2015-03-28T02:43:06"/>
    <s v="food/food trucks"/>
    <x v="7"/>
    <x v="19"/>
    <n v="60.789473684210527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n v="0"/>
    <x v="1161"/>
    <d v="2015-05-19T15:06:29"/>
    <s v="food/food trucks"/>
    <x v="7"/>
    <x v="19"/>
    <e v="#DIV/0!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n v="5.8333333333333341E-2"/>
    <x v="1162"/>
    <d v="2014-09-25T16:24:24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n v="0"/>
    <x v="1163"/>
    <d v="2014-08-09T17:22:00"/>
    <s v="food/food trucks"/>
    <x v="7"/>
    <x v="19"/>
    <e v="#DIV/0!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n v="0"/>
    <x v="1164"/>
    <d v="2016-06-18T17:23:02"/>
    <s v="food/food trucks"/>
    <x v="7"/>
    <x v="19"/>
    <e v="#DIV/0!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n v="20.705000000000002"/>
    <x v="1165"/>
    <d v="2014-07-06T05:08:5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n v="19.139999999999997"/>
    <x v="1166"/>
    <d v="2015-06-26T04:00:00"/>
    <s v="food/food trucks"/>
    <x v="7"/>
    <x v="19"/>
    <n v="358.875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n v="1.6316666666666666"/>
    <x v="1167"/>
    <d v="2014-09-12T17:38:15"/>
    <s v="food/food trucks"/>
    <x v="7"/>
    <x v="19"/>
    <n v="61.187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n v="5.6666666666666661"/>
    <x v="1168"/>
    <d v="2016-09-22T01:17:45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n v="0.16999999999999998"/>
    <x v="1169"/>
    <d v="2015-02-22T08:29:23"/>
    <s v="food/food trucks"/>
    <x v="7"/>
    <x v="19"/>
    <n v="5.666666666666667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n v="0.4"/>
    <x v="1170"/>
    <d v="2015-05-30T21:26:11"/>
    <s v="food/food trucks"/>
    <x v="7"/>
    <x v="19"/>
    <n v="5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n v="0.1"/>
    <x v="1171"/>
    <d v="2014-11-13T20:18:47"/>
    <s v="food/food trucks"/>
    <x v="7"/>
    <x v="19"/>
    <n v="25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n v="0"/>
    <x v="1172"/>
    <d v="2014-08-20T16:22:32"/>
    <s v="food/food trucks"/>
    <x v="7"/>
    <x v="19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n v="2.4E-2"/>
    <x v="1173"/>
    <d v="2015-08-03T04:27:37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n v="5.9066666666666672"/>
    <x v="1174"/>
    <d v="2016-05-08T20:12:07"/>
    <s v="food/food trucks"/>
    <x v="7"/>
    <x v="19"/>
    <n v="46.631578947368418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n v="2.9250000000000003"/>
    <x v="1175"/>
    <d v="2015-07-15T17:28:59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n v="5.7142857142857143E-3"/>
    <x v="1176"/>
    <d v="2017-03-06T13:00:0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n v="0"/>
    <x v="1177"/>
    <d v="2014-10-15T15:51:36"/>
    <s v="food/food trucks"/>
    <x v="7"/>
    <x v="19"/>
    <e v="#DIV/0!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n v="6.6666666666666671E-3"/>
    <x v="1178"/>
    <d v="2014-08-16T21:44:12"/>
    <s v="food/food trucks"/>
    <x v="7"/>
    <x v="19"/>
    <n v="5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n v="5.3333333333333339"/>
    <x v="1179"/>
    <d v="2015-10-28T17:17:07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n v="11.75"/>
    <x v="1180"/>
    <d v="2014-06-28T19:21:54"/>
    <s v="food/food trucks"/>
    <x v="7"/>
    <x v="19"/>
    <n v="69.117647058823536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n v="8.0000000000000002E-3"/>
    <x v="1181"/>
    <d v="2015-03-01T08:08:41"/>
    <s v="food/food trucks"/>
    <x v="7"/>
    <x v="19"/>
    <n v="1.3333333333333333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n v="4.2"/>
    <x v="1182"/>
    <d v="2017-01-12T16:42:0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n v="4"/>
    <x v="1183"/>
    <d v="2016-11-02T03:59:00"/>
    <s v="food/food trucks"/>
    <x v="7"/>
    <x v="19"/>
    <n v="33.333333333333336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n v="104.93636363636362"/>
    <x v="1184"/>
    <d v="2017-02-06T14:23:31"/>
    <s v="photography/photobooks"/>
    <x v="8"/>
    <x v="20"/>
    <n v="61.562666666666665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n v="105.44"/>
    <x v="1185"/>
    <d v="2015-06-08T04:00:00"/>
    <s v="photography/photobooks"/>
    <x v="8"/>
    <x v="20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n v="106.73333333333332"/>
    <x v="1186"/>
    <d v="2015-06-01T22:42:00"/>
    <s v="photography/photobooks"/>
    <x v="8"/>
    <x v="20"/>
    <n v="65.081300813008127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n v="104.12571428571428"/>
    <x v="1187"/>
    <d v="2015-05-17T18:00:00"/>
    <s v="photography/photobooks"/>
    <x v="8"/>
    <x v="20"/>
    <n v="130.15714285714284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n v="160.54999999999998"/>
    <x v="1188"/>
    <d v="2016-12-28T16:49:00"/>
    <s v="photography/photobooks"/>
    <x v="8"/>
    <x v="20"/>
    <n v="37.776470588235291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n v="107.77777777777777"/>
    <x v="1189"/>
    <d v="2016-06-29T23:29:55"/>
    <s v="photography/photobooks"/>
    <x v="8"/>
    <x v="20"/>
    <n v="112.79069767441861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n v="135"/>
    <x v="1190"/>
    <d v="2014-08-31T15:58:45"/>
    <s v="photography/photobooks"/>
    <x v="8"/>
    <x v="20"/>
    <n v="51.92307692307692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n v="109.07407407407408"/>
    <x v="1191"/>
    <d v="2016-03-20T13:29:20"/>
    <s v="photography/photobooks"/>
    <x v="8"/>
    <x v="20"/>
    <n v="89.242424242424249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n v="290"/>
    <x v="1192"/>
    <d v="2017-02-11T12:09:38"/>
    <s v="photography/photobooks"/>
    <x v="8"/>
    <x v="2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n v="103.95714285714286"/>
    <x v="1193"/>
    <d v="2016-04-09T17:37:33"/>
    <s v="photography/photobooks"/>
    <x v="8"/>
    <x v="20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n v="322.24"/>
    <x v="1194"/>
    <d v="2015-04-08T11:42:59"/>
    <s v="photography/photobooks"/>
    <x v="8"/>
    <x v="20"/>
    <n v="56.414565826330531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n v="135"/>
    <x v="1195"/>
    <d v="2015-12-20T09:00:00"/>
    <s v="photography/photobooks"/>
    <x v="8"/>
    <x v="20"/>
    <n v="79.411764705882348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n v="269.91034482758624"/>
    <x v="1196"/>
    <d v="2015-12-18T19:38:59"/>
    <s v="photography/photobooks"/>
    <x v="8"/>
    <x v="20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n v="253.29333333333332"/>
    <x v="1197"/>
    <d v="2016-06-13T05:59:00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n v="260.59999999999997"/>
    <x v="1198"/>
    <d v="2015-12-31T03:00:00"/>
    <s v="photography/photobooks"/>
    <x v="8"/>
    <x v="20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n v="101.31677953348381"/>
    <x v="1199"/>
    <d v="2015-07-08T18:30:00"/>
    <s v="photography/photobooks"/>
    <x v="8"/>
    <x v="20"/>
    <n v="299.22222222222223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n v="125.60416666666667"/>
    <x v="1200"/>
    <d v="2015-04-16T11:27:36"/>
    <s v="photography/photobooks"/>
    <x v="8"/>
    <x v="20"/>
    <n v="58.533980582524272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n v="102.43783333333334"/>
    <x v="1201"/>
    <d v="2016-07-15T14:34:06"/>
    <s v="photography/photobooks"/>
    <x v="8"/>
    <x v="20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n v="199.244"/>
    <x v="1202"/>
    <d v="2015-06-27T06:55:54"/>
    <s v="photography/photobooks"/>
    <x v="8"/>
    <x v="20"/>
    <n v="183.80442804428046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n v="102.45398773006136"/>
    <x v="1203"/>
    <d v="2015-05-31T14:45:27"/>
    <s v="photography/photobooks"/>
    <x v="8"/>
    <x v="20"/>
    <n v="165.34653465346534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n v="102.94615384615385"/>
    <x v="1204"/>
    <d v="2015-12-04T05:00:00"/>
    <s v="photography/photobooks"/>
    <x v="8"/>
    <x v="20"/>
    <n v="234.78947368421052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n v="100.86153846153847"/>
    <x v="1205"/>
    <d v="2015-06-13T12:09:11"/>
    <s v="photography/photobooks"/>
    <x v="8"/>
    <x v="20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n v="114.99999999999999"/>
    <x v="1206"/>
    <d v="2017-03-11T13:29:00"/>
    <s v="photography/photobooks"/>
    <x v="8"/>
    <x v="20"/>
    <n v="32.34375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n v="104.16766467065868"/>
    <x v="1207"/>
    <d v="2016-03-31T10:00:00"/>
    <s v="photography/photobooks"/>
    <x v="8"/>
    <x v="20"/>
    <n v="123.37588652482269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n v="155.29999999999998"/>
    <x v="1208"/>
    <d v="2016-03-24T16:01:04"/>
    <s v="photography/photobooks"/>
    <x v="8"/>
    <x v="20"/>
    <n v="207.06666666666666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n v="106"/>
    <x v="1209"/>
    <d v="2017-02-25T20:18:25"/>
    <s v="photography/photobooks"/>
    <x v="8"/>
    <x v="20"/>
    <n v="138.2608695652174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n v="254.31499999999997"/>
    <x v="1210"/>
    <d v="2015-05-31T21:00:00"/>
    <s v="photography/photobooks"/>
    <x v="8"/>
    <x v="20"/>
    <n v="493.81553398058253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n v="101.1"/>
    <x v="1211"/>
    <d v="2016-06-09T20:47:4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n v="129.04"/>
    <x v="1212"/>
    <d v="2015-11-27T01:00:00"/>
    <s v="photography/photobooks"/>
    <x v="8"/>
    <x v="20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n v="102.23076923076924"/>
    <x v="1213"/>
    <d v="2017-01-31T18:08:20"/>
    <s v="photography/photobooks"/>
    <x v="8"/>
    <x v="20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n v="131.80000000000001"/>
    <x v="1214"/>
    <d v="2015-06-09T20:10:05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n v="786.0802000000001"/>
    <x v="1215"/>
    <d v="2014-05-30T22:09:16"/>
    <s v="photography/photobooks"/>
    <x v="8"/>
    <x v="20"/>
    <n v="71.592003642987251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n v="145.70000000000002"/>
    <x v="1216"/>
    <d v="2015-10-02T23:03:00"/>
    <s v="photography/photobooks"/>
    <x v="8"/>
    <x v="20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n v="102.60000000000001"/>
    <x v="1217"/>
    <d v="2016-07-14T19:25:40"/>
    <s v="photography/photobooks"/>
    <x v="8"/>
    <x v="20"/>
    <n v="148.57377049180329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n v="172.27777777777777"/>
    <x v="1218"/>
    <d v="2015-11-01T03:00:00"/>
    <s v="photography/photobooks"/>
    <x v="8"/>
    <x v="20"/>
    <n v="174.2134831460674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n v="159.16819571865443"/>
    <x v="1219"/>
    <d v="2016-10-20T11:05:13"/>
    <s v="photography/photobooks"/>
    <x v="8"/>
    <x v="20"/>
    <n v="102.8616600790513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n v="103.76666666666668"/>
    <x v="1220"/>
    <d v="2015-08-25T15:05:12"/>
    <s v="photography/photobooks"/>
    <x v="8"/>
    <x v="20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n v="111.40954545454547"/>
    <x v="1221"/>
    <d v="2016-12-04T00:00:00"/>
    <s v="photography/photobooks"/>
    <x v="8"/>
    <x v="20"/>
    <n v="23.796213592233013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n v="280.375"/>
    <x v="1222"/>
    <d v="2016-04-01T04:00:00"/>
    <s v="photography/photobooks"/>
    <x v="8"/>
    <x v="20"/>
    <n v="81.268115942028984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n v="112.10606060606061"/>
    <x v="1223"/>
    <d v="2016-11-10T05:15:09"/>
    <s v="photography/photobooks"/>
    <x v="8"/>
    <x v="20"/>
    <n v="116.21465968586388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n v="7.0666666666666673"/>
    <x v="1224"/>
    <d v="2014-06-06T13:11:42"/>
    <s v="music/world music"/>
    <x v="4"/>
    <x v="21"/>
    <n v="58.888888888888886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n v="4.3999999999999995"/>
    <x v="1225"/>
    <d v="2013-10-22T21:44:38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n v="3.8739999999999997"/>
    <x v="1226"/>
    <d v="2014-04-21T01:00:00"/>
    <s v="music/world music"/>
    <x v="4"/>
    <x v="21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n v="0"/>
    <x v="1227"/>
    <d v="2014-08-07T07:00:00"/>
    <s v="music/world music"/>
    <x v="4"/>
    <x v="21"/>
    <e v="#DIV/0!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n v="29.299999999999997"/>
    <x v="1228"/>
    <d v="2011-09-28T17:30:08"/>
    <s v="music/world music"/>
    <x v="4"/>
    <x v="21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n v="0.90909090909090906"/>
    <x v="1229"/>
    <d v="2012-04-16T16:00:0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n v="0"/>
    <x v="1230"/>
    <d v="2011-02-24T23:20:30"/>
    <s v="music/world music"/>
    <x v="4"/>
    <x v="21"/>
    <e v="#DIV/0!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n v="0"/>
    <x v="1231"/>
    <d v="2015-08-28T01:00:00"/>
    <s v="music/world music"/>
    <x v="4"/>
    <x v="21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n v="0.8"/>
    <x v="1232"/>
    <d v="2013-10-06T20:21:1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n v="11.600000000000001"/>
    <x v="1233"/>
    <d v="2012-02-21T22:46:14"/>
    <s v="music/world music"/>
    <x v="4"/>
    <x v="21"/>
    <n v="19.333333333333332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n v="0"/>
    <x v="1234"/>
    <d v="2015-02-02T18:55:42"/>
    <s v="music/world music"/>
    <x v="4"/>
    <x v="21"/>
    <e v="#DIV/0!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n v="2.7873639500929119"/>
    <x v="1235"/>
    <d v="2013-12-15T03:14:59"/>
    <s v="music/world music"/>
    <x v="4"/>
    <x v="21"/>
    <n v="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n v="0"/>
    <x v="1236"/>
    <d v="2012-07-28T16:00:00"/>
    <s v="music/world music"/>
    <x v="4"/>
    <x v="21"/>
    <e v="#DIV/0!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n v="0"/>
    <x v="1237"/>
    <d v="2012-08-24T06:47:45"/>
    <s v="music/world music"/>
    <x v="4"/>
    <x v="21"/>
    <e v="#DIV/0!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n v="17.8"/>
    <x v="1238"/>
    <d v="2011-08-06T14:38:56"/>
    <s v="music/world music"/>
    <x v="4"/>
    <x v="21"/>
    <n v="59.33333333333333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n v="0"/>
    <x v="1239"/>
    <d v="2012-01-05T23:06:07"/>
    <s v="music/world music"/>
    <x v="4"/>
    <x v="21"/>
    <e v="#DIV/0!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n v="3.0124999999999997"/>
    <x v="1240"/>
    <d v="2013-07-12T21:51:00"/>
    <s v="music/world music"/>
    <x v="4"/>
    <x v="21"/>
    <n v="30.125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n v="50.739999999999995"/>
    <x v="1241"/>
    <d v="2014-11-03T05:59:00"/>
    <s v="music/world music"/>
    <x v="4"/>
    <x v="21"/>
    <n v="74.617647058823536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n v="0.54884742041712409"/>
    <x v="1242"/>
    <d v="2011-09-11T13:18:0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n v="14.091666666666667"/>
    <x v="1243"/>
    <d v="2011-07-08T21:00:0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n v="103.8"/>
    <x v="1244"/>
    <d v="2013-04-22T21:00:00"/>
    <s v="music/rock"/>
    <x v="4"/>
    <x v="11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n v="120.24999999999999"/>
    <x v="1245"/>
    <d v="2014-06-14T14:23:54"/>
    <s v="music/rock"/>
    <x v="4"/>
    <x v="11"/>
    <n v="141.47058823529412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n v="117"/>
    <x v="1246"/>
    <d v="2011-12-06T02:02:29"/>
    <s v="music/rock"/>
    <x v="4"/>
    <x v="11"/>
    <n v="75.48387096774193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n v="122.14285714285715"/>
    <x v="1247"/>
    <d v="2013-05-06T07:00:55"/>
    <s v="music/rock"/>
    <x v="4"/>
    <x v="11"/>
    <n v="85.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n v="151.63999999999999"/>
    <x v="1248"/>
    <d v="2014-06-13T06:59:00"/>
    <s v="music/rock"/>
    <x v="4"/>
    <x v="11"/>
    <n v="64.254237288135599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n v="104.44"/>
    <x v="1249"/>
    <d v="2012-07-07T17:46:51"/>
    <s v="music/rock"/>
    <x v="4"/>
    <x v="11"/>
    <n v="64.46913580246914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n v="200.15333333333331"/>
    <x v="1250"/>
    <d v="2014-09-06T15:25:31"/>
    <s v="music/rock"/>
    <x v="4"/>
    <x v="11"/>
    <n v="118.2007874015748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n v="101.8"/>
    <x v="1251"/>
    <d v="2011-09-25T19:32:47"/>
    <s v="music/rock"/>
    <x v="4"/>
    <x v="11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n v="137.65714285714284"/>
    <x v="1252"/>
    <d v="2013-10-24T23:42:49"/>
    <s v="music/rock"/>
    <x v="4"/>
    <x v="11"/>
    <n v="34.17021276595744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n v="303833.2"/>
    <x v="1253"/>
    <d v="2014-09-03T18:48:27"/>
    <s v="music/rock"/>
    <x v="4"/>
    <x v="11"/>
    <n v="42.73322081575246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n v="198.85074626865671"/>
    <x v="1254"/>
    <d v="2011-01-01T04:59:00"/>
    <s v="music/rock"/>
    <x v="4"/>
    <x v="11"/>
    <n v="94.489361702127653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n v="202.36666666666667"/>
    <x v="1255"/>
    <d v="2013-12-01T21:17:32"/>
    <s v="music/rock"/>
    <x v="4"/>
    <x v="11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n v="117.96376666666666"/>
    <x v="1256"/>
    <d v="2012-02-12T22:03:51"/>
    <s v="music/rock"/>
    <x v="4"/>
    <x v="11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n v="294.72727272727275"/>
    <x v="1257"/>
    <d v="2011-04-03T01:03:10"/>
    <s v="music/rock"/>
    <x v="4"/>
    <x v="11"/>
    <n v="92.102272727272734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n v="213.14633333333336"/>
    <x v="1258"/>
    <d v="2013-08-31T14:40:12"/>
    <s v="music/rock"/>
    <x v="4"/>
    <x v="11"/>
    <n v="38.175462686567165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n v="104.24"/>
    <x v="1259"/>
    <d v="2014-06-09T03:59:00"/>
    <s v="music/rock"/>
    <x v="4"/>
    <x v="11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n v="113.66666666666667"/>
    <x v="1260"/>
    <d v="2014-02-26T20:13:40"/>
    <s v="music/rock"/>
    <x v="4"/>
    <x v="11"/>
    <n v="50.689189189189186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n v="101.25"/>
    <x v="1261"/>
    <d v="2014-01-29T08:13:47"/>
    <s v="music/rock"/>
    <x v="4"/>
    <x v="11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n v="125.41538461538462"/>
    <x v="1262"/>
    <d v="2014-02-16T18:18:12"/>
    <s v="music/rock"/>
    <x v="4"/>
    <x v="11"/>
    <n v="77.63809523809523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n v="119"/>
    <x v="1263"/>
    <d v="2014-03-29T01:00:00"/>
    <s v="music/rock"/>
    <x v="4"/>
    <x v="11"/>
    <n v="43.53658536585366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n v="166.46153846153845"/>
    <x v="1264"/>
    <d v="2013-10-29T15:54:43"/>
    <s v="music/rock"/>
    <x v="4"/>
    <x v="11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n v="119.14771428571429"/>
    <x v="1265"/>
    <d v="2010-11-30T15:43:35"/>
    <s v="music/rock"/>
    <x v="4"/>
    <x v="11"/>
    <n v="63.184393939393942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n v="100.47368421052632"/>
    <x v="1266"/>
    <d v="2014-01-11T21:02:25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n v="101.8"/>
    <x v="1267"/>
    <d v="2013-07-24T14:02:38"/>
    <s v="music/rock"/>
    <x v="4"/>
    <x v="11"/>
    <n v="140.8553459119496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n v="116.66666666666667"/>
    <x v="1268"/>
    <d v="2013-09-20T20:17:27"/>
    <s v="music/rock"/>
    <x v="4"/>
    <x v="11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n v="108.64893617021276"/>
    <x v="1269"/>
    <d v="2016-04-16T00:00:00"/>
    <s v="music/rock"/>
    <x v="4"/>
    <x v="11"/>
    <n v="99.15533980582525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n v="114.72"/>
    <x v="1270"/>
    <d v="2012-03-25T19:34:02"/>
    <s v="music/rock"/>
    <x v="4"/>
    <x v="11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n v="101.8"/>
    <x v="1271"/>
    <d v="2013-11-13T17:24:19"/>
    <s v="music/rock"/>
    <x v="4"/>
    <x v="11"/>
    <n v="246.29032258064515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n v="106"/>
    <x v="1272"/>
    <d v="2010-06-15T04:00:00"/>
    <s v="music/rock"/>
    <x v="4"/>
    <x v="11"/>
    <n v="189.28571428571428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n v="103.49999999999999"/>
    <x v="1273"/>
    <d v="2014-08-31T17:31:31"/>
    <s v="music/rock"/>
    <x v="4"/>
    <x v="11"/>
    <n v="76.66666666666667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n v="154.97535999999999"/>
    <x v="1274"/>
    <d v="2012-08-30T16:33:45"/>
    <s v="music/rock"/>
    <x v="4"/>
    <x v="11"/>
    <n v="82.963254817987149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n v="162.14066666666668"/>
    <x v="1275"/>
    <d v="2013-08-07T20:49:47"/>
    <s v="music/rock"/>
    <x v="4"/>
    <x v="11"/>
    <n v="62.522107969151669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n v="104.42100000000001"/>
    <x v="1276"/>
    <d v="2009-09-01T04:00:00"/>
    <s v="music/rock"/>
    <x v="4"/>
    <x v="11"/>
    <n v="46.06808823529412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n v="106.12433333333333"/>
    <x v="1277"/>
    <d v="2012-09-04T13:29:07"/>
    <s v="music/rock"/>
    <x v="4"/>
    <x v="11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n v="154.93846153846152"/>
    <x v="1278"/>
    <d v="2014-06-25T02:00:00"/>
    <s v="music/rock"/>
    <x v="4"/>
    <x v="11"/>
    <n v="53.00526315789473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n v="110.77157238734421"/>
    <x v="1279"/>
    <d v="2014-03-24T01:22:50"/>
    <s v="music/rock"/>
    <x v="4"/>
    <x v="11"/>
    <n v="73.355396825396824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n v="110.91186666666665"/>
    <x v="1280"/>
    <d v="2011-03-01T18:10:54"/>
    <s v="music/rock"/>
    <x v="4"/>
    <x v="11"/>
    <n v="127.9752307692307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n v="110.71428571428572"/>
    <x v="1281"/>
    <d v="2013-07-28T17:50:36"/>
    <s v="music/rock"/>
    <x v="4"/>
    <x v="11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n v="123.61333333333333"/>
    <x v="1282"/>
    <d v="2013-12-09T04:59:00"/>
    <s v="music/rock"/>
    <x v="4"/>
    <x v="11"/>
    <n v="67.671532846715323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n v="211.05"/>
    <x v="1283"/>
    <d v="2013-03-11T04:00:00"/>
    <s v="music/rock"/>
    <x v="4"/>
    <x v="11"/>
    <n v="95.931818181818187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n v="101"/>
    <x v="1284"/>
    <d v="2016-12-31T16:59:00"/>
    <s v="theater/plays"/>
    <x v="1"/>
    <x v="6"/>
    <n v="65.161290322580641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n v="101.64999999999999"/>
    <x v="1285"/>
    <d v="2015-06-20T13:59:35"/>
    <s v="theater/plays"/>
    <x v="1"/>
    <x v="6"/>
    <n v="32.269841269841272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n v="108.33333333333333"/>
    <x v="1286"/>
    <d v="2015-02-17T14:00:00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n v="242"/>
    <x v="1287"/>
    <d v="2015-06-12T14:54:16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n v="100.44999999999999"/>
    <x v="1288"/>
    <d v="2016-08-10T04:00:00"/>
    <s v="theater/plays"/>
    <x v="1"/>
    <x v="6"/>
    <n v="65.868852459016395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n v="125.06666666666666"/>
    <x v="1289"/>
    <d v="2017-01-04T03:14:05"/>
    <s v="theater/plays"/>
    <x v="1"/>
    <x v="6"/>
    <n v="36.07692307692308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n v="108.57142857142857"/>
    <x v="1290"/>
    <d v="2015-04-23T06:59:00"/>
    <s v="theater/plays"/>
    <x v="1"/>
    <x v="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n v="145.70000000000002"/>
    <x v="1291"/>
    <d v="2015-04-07T07:00:00"/>
    <s v="theater/plays"/>
    <x v="1"/>
    <x v="6"/>
    <n v="104.07142857142857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n v="110.00000000000001"/>
    <x v="1292"/>
    <d v="2015-10-06T22:59:00"/>
    <s v="theater/plays"/>
    <x v="1"/>
    <x v="6"/>
    <n v="35.9615384615384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n v="102.23333333333333"/>
    <x v="1293"/>
    <d v="2015-11-14T17:49:31"/>
    <s v="theater/plays"/>
    <x v="1"/>
    <x v="6"/>
    <n v="127.79166666666667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n v="122"/>
    <x v="1294"/>
    <d v="2015-10-19T11:00:00"/>
    <s v="theater/plays"/>
    <x v="1"/>
    <x v="6"/>
    <n v="27.72727272727272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n v="101.96000000000001"/>
    <x v="1295"/>
    <d v="2015-07-29T17:00:00"/>
    <s v="theater/plays"/>
    <x v="1"/>
    <x v="6"/>
    <n v="39.82812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n v="141.1764705882353"/>
    <x v="1296"/>
    <d v="2016-03-14T00:12:53"/>
    <s v="theater/plays"/>
    <x v="1"/>
    <x v="6"/>
    <n v="52.173913043478258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n v="109.52500000000001"/>
    <x v="1297"/>
    <d v="2016-05-01T17:55:58"/>
    <s v="theater/plays"/>
    <x v="1"/>
    <x v="6"/>
    <n v="92.03781512605041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n v="104.65"/>
    <x v="1298"/>
    <d v="2016-04-28T16:20:32"/>
    <s v="theater/plays"/>
    <x v="1"/>
    <x v="6"/>
    <n v="63.42424242424242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n v="124"/>
    <x v="1299"/>
    <d v="2015-07-14T19:32:39"/>
    <s v="theater/plays"/>
    <x v="1"/>
    <x v="6"/>
    <n v="135.625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n v="135"/>
    <x v="1300"/>
    <d v="2016-06-01T18:57:00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n v="102.75000000000001"/>
    <x v="1301"/>
    <d v="2015-07-21T03:00:00"/>
    <s v="theater/plays"/>
    <x v="1"/>
    <x v="6"/>
    <n v="70.862068965517238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n v="100"/>
    <x v="1302"/>
    <d v="2016-12-01T02:23:31"/>
    <s v="theater/plays"/>
    <x v="1"/>
    <x v="6"/>
    <n v="50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n v="130.26085714285716"/>
    <x v="1303"/>
    <d v="2016-07-31T11:00:00"/>
    <s v="theater/plays"/>
    <x v="1"/>
    <x v="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n v="39.627499999999998"/>
    <x v="1304"/>
    <d v="2017-03-13T03:40:05"/>
    <s v="technology/wearables"/>
    <x v="2"/>
    <x v="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n v="25.976666666666663"/>
    <x v="1305"/>
    <d v="2016-07-21T17:30:00"/>
    <s v="technology/wearables"/>
    <x v="2"/>
    <x v="8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n v="65.24636363636364"/>
    <x v="1306"/>
    <d v="2014-12-04T10:58:54"/>
    <s v="technology/wearables"/>
    <x v="2"/>
    <x v="8"/>
    <n v="201.60393258426967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n v="11.514000000000001"/>
    <x v="1307"/>
    <d v="2016-02-17T12:04:39"/>
    <s v="technology/wearables"/>
    <x v="2"/>
    <x v="8"/>
    <n v="127.93333333333334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n v="11.360000000000001"/>
    <x v="1308"/>
    <d v="2016-10-08T14:43:32"/>
    <s v="technology/wearables"/>
    <x v="2"/>
    <x v="8"/>
    <n v="29.894736842105264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n v="111.99130434782609"/>
    <x v="1309"/>
    <d v="2015-10-15T21:11:08"/>
    <s v="technology/wearables"/>
    <x v="2"/>
    <x v="8"/>
    <n v="367.9714285714285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n v="15.5"/>
    <x v="1310"/>
    <d v="2016-08-19T16:00:50"/>
    <s v="technology/wearables"/>
    <x v="2"/>
    <x v="8"/>
    <n v="129.1666666666666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n v="32.027999999999999"/>
    <x v="1311"/>
    <d v="2016-11-30T20:15:19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n v="0.60869565217391308"/>
    <x v="1312"/>
    <d v="2015-04-18T16:52:02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n v="31.114999999999998"/>
    <x v="1313"/>
    <d v="2016-03-03T17:01:54"/>
    <s v="technology/wearables"/>
    <x v="2"/>
    <x v="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n v="1.1266666666666667"/>
    <x v="1314"/>
    <d v="2016-10-21T16:04:20"/>
    <s v="technology/wearables"/>
    <x v="2"/>
    <x v="8"/>
    <n v="184.36363636363637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n v="40.404000000000003"/>
    <x v="1315"/>
    <d v="2015-11-06T01:00:00"/>
    <s v="technology/wearables"/>
    <x v="2"/>
    <x v="8"/>
    <n v="162.91935483870967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n v="1.3333333333333333E-3"/>
    <x v="1316"/>
    <d v="2016-02-28T23:05:09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n v="5.7334999999999994"/>
    <x v="1317"/>
    <d v="2016-07-21T14:00:00"/>
    <s v="technology/wearables"/>
    <x v="2"/>
    <x v="8"/>
    <n v="603.52631578947364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n v="15.324999999999999"/>
    <x v="1318"/>
    <d v="2015-01-11T01:02:52"/>
    <s v="technology/wearables"/>
    <x v="2"/>
    <x v="8"/>
    <n v="45.407407407407405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n v="15.103448275862069"/>
    <x v="1319"/>
    <d v="2014-07-11T16:00:00"/>
    <s v="technology/wearables"/>
    <x v="2"/>
    <x v="8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n v="0.503"/>
    <x v="1320"/>
    <d v="2016-12-30T23:00:00"/>
    <s v="technology/wearables"/>
    <x v="2"/>
    <x v="8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n v="1.3028138528138529"/>
    <x v="1321"/>
    <d v="2016-12-23T17:58:57"/>
    <s v="technology/wearables"/>
    <x v="2"/>
    <x v="8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n v="0.30285714285714288"/>
    <x v="1322"/>
    <d v="2015-05-21T15:45:25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n v="8.8800000000000008"/>
    <x v="1323"/>
    <d v="2016-04-26T06:55:00"/>
    <s v="technology/wearables"/>
    <x v="2"/>
    <x v="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n v="9.84"/>
    <x v="1324"/>
    <d v="2016-10-13T15:12:32"/>
    <s v="technology/wearables"/>
    <x v="2"/>
    <x v="8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n v="2.4299999999999997"/>
    <x v="1325"/>
    <d v="2016-12-30T02:03:55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n v="1.1299999999999999"/>
    <x v="1326"/>
    <d v="2015-01-15T19:00:28"/>
    <s v="technology/wearables"/>
    <x v="2"/>
    <x v="8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n v="3.5520833333333335"/>
    <x v="1327"/>
    <d v="2015-05-29T16:17:15"/>
    <s v="technology/wearables"/>
    <x v="2"/>
    <x v="8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n v="2.3306666666666667"/>
    <x v="1328"/>
    <d v="2016-10-14T15:25:34"/>
    <s v="technology/wearables"/>
    <x v="2"/>
    <x v="8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n v="0.81600000000000006"/>
    <x v="1329"/>
    <d v="2014-12-02T06:19:05"/>
    <s v="technology/wearables"/>
    <x v="2"/>
    <x v="8"/>
    <n v="45.333333333333336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n v="22.494285714285713"/>
    <x v="1330"/>
    <d v="2016-07-02T04:00:0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n v="1.3668"/>
    <x v="1331"/>
    <d v="2016-08-17T12:05:54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n v="0"/>
    <x v="1332"/>
    <d v="2017-01-27T01:26:48"/>
    <s v="technology/wearables"/>
    <x v="2"/>
    <x v="8"/>
    <e v="#DIV/0!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n v="0"/>
    <x v="1333"/>
    <d v="2014-07-16T02:33:45"/>
    <s v="technology/wearables"/>
    <x v="2"/>
    <x v="8"/>
    <e v="#DIV/0!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n v="10.754135338345865"/>
    <x v="1334"/>
    <d v="2016-03-11T18:34:47"/>
    <s v="technology/wearables"/>
    <x v="2"/>
    <x v="8"/>
    <n v="51.822463768115945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n v="19.759999999999998"/>
    <x v="1335"/>
    <d v="2015-12-05T22:28:22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n v="84.946999999999989"/>
    <x v="1336"/>
    <d v="2014-12-17T20:43:48"/>
    <s v="technology/wearables"/>
    <x v="2"/>
    <x v="8"/>
    <n v="379.2276785714285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n v="49.381999999999998"/>
    <x v="1337"/>
    <d v="2017-03-03T13:51:19"/>
    <s v="technology/wearables"/>
    <x v="2"/>
    <x v="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n v="3.3033333333333332"/>
    <x v="1338"/>
    <d v="2015-08-02T19:17:13"/>
    <s v="technology/wearables"/>
    <x v="2"/>
    <x v="8"/>
    <n v="66.06666666666666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n v="6.6339999999999995"/>
    <x v="1339"/>
    <d v="2014-12-08T16:31:55"/>
    <s v="technology/wearables"/>
    <x v="2"/>
    <x v="8"/>
    <n v="89.648648648648646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n v="0"/>
    <x v="1340"/>
    <d v="2014-08-15T14:17:33"/>
    <s v="technology/wearables"/>
    <x v="2"/>
    <x v="8"/>
    <e v="#DIV/0!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n v="70.36"/>
    <x v="1341"/>
    <d v="2016-10-01T14:58:37"/>
    <s v="technology/wearables"/>
    <x v="2"/>
    <x v="8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n v="0.2"/>
    <x v="1342"/>
    <d v="2015-07-17T19:35:39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n v="102.298"/>
    <x v="1343"/>
    <d v="2016-08-19T03:59:00"/>
    <s v="technology/wearables"/>
    <x v="2"/>
    <x v="8"/>
    <n v="158.35603715170279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n v="377.73333333333335"/>
    <x v="1344"/>
    <d v="2016-06-30T18:57:19"/>
    <s v="publishing/nonfiction"/>
    <x v="3"/>
    <x v="9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n v="125"/>
    <x v="1345"/>
    <d v="2014-07-14T19:32:39"/>
    <s v="publishing/nonfiction"/>
    <x v="3"/>
    <x v="9"/>
    <n v="53.57142857142856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n v="147.32653061224491"/>
    <x v="1346"/>
    <d v="2013-06-27T01:49:11"/>
    <s v="publishing/nonfiction"/>
    <x v="3"/>
    <x v="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n v="102.2"/>
    <x v="1347"/>
    <d v="2015-03-07T15:18:45"/>
    <s v="publishing/nonfiction"/>
    <x v="3"/>
    <x v="9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n v="101.8723404255319"/>
    <x v="1348"/>
    <d v="2014-12-18T12:08:53"/>
    <s v="publishing/nonfiction"/>
    <x v="3"/>
    <x v="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n v="204.2"/>
    <x v="1349"/>
    <d v="2015-12-16T06:59:00"/>
    <s v="publishing/nonfiction"/>
    <x v="3"/>
    <x v="9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n v="104.05"/>
    <x v="1350"/>
    <d v="2015-12-26T00:18:54"/>
    <s v="publishing/nonfiction"/>
    <x v="3"/>
    <x v="9"/>
    <n v="66.698717948717942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n v="101.265"/>
    <x v="1351"/>
    <d v="2016-02-12T17:45:44"/>
    <s v="publishing/nonfiction"/>
    <x v="3"/>
    <x v="9"/>
    <n v="168.7750000000000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n v="136.13999999999999"/>
    <x v="1352"/>
    <d v="2015-09-05T03:59:00"/>
    <s v="publishing/nonfiction"/>
    <x v="3"/>
    <x v="9"/>
    <n v="59.973568281938327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n v="133.6"/>
    <x v="1353"/>
    <d v="2013-03-11T00:00:00"/>
    <s v="publishing/nonfiction"/>
    <x v="3"/>
    <x v="9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n v="130.25"/>
    <x v="1354"/>
    <d v="2016-06-11T19:22:59"/>
    <s v="publishing/nonfiction"/>
    <x v="3"/>
    <x v="9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n v="122.67999999999999"/>
    <x v="1355"/>
    <d v="2012-11-30T10:00:00"/>
    <s v="publishing/nonfiction"/>
    <x v="3"/>
    <x v="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n v="182.81058823529412"/>
    <x v="1356"/>
    <d v="2013-07-05T00:56:00"/>
    <s v="publishing/nonfiction"/>
    <x v="3"/>
    <x v="9"/>
    <n v="71.443218390804603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n v="125.29999999999998"/>
    <x v="1357"/>
    <d v="2013-03-01T05:59:00"/>
    <s v="publishing/nonfiction"/>
    <x v="3"/>
    <x v="9"/>
    <n v="38.553846153846152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n v="111.66666666666667"/>
    <x v="1358"/>
    <d v="2011-06-25T13:42:03"/>
    <s v="publishing/nonfiction"/>
    <x v="3"/>
    <x v="9"/>
    <n v="68.367346938775512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n v="115.75757575757575"/>
    <x v="1359"/>
    <d v="2011-07-06T19:33:10"/>
    <s v="publishing/nonfiction"/>
    <x v="3"/>
    <x v="9"/>
    <n v="40.210526315789473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n v="173.2"/>
    <x v="1360"/>
    <d v="2012-08-02T21:37:00"/>
    <s v="publishing/nonfiction"/>
    <x v="3"/>
    <x v="9"/>
    <n v="32.074074074074076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n v="125.98333333333333"/>
    <x v="1361"/>
    <d v="2014-06-21T17:12:52"/>
    <s v="publishing/nonfiction"/>
    <x v="3"/>
    <x v="9"/>
    <n v="28.632575757575758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n v="109.1"/>
    <x v="1362"/>
    <d v="2013-09-07T22:25:3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n v="100"/>
    <x v="1363"/>
    <d v="2016-02-15T07:59:00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n v="118.64285714285714"/>
    <x v="1364"/>
    <d v="2015-01-07T16:41:46"/>
    <s v="music/rock"/>
    <x v="4"/>
    <x v="11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n v="100.26666666666667"/>
    <x v="1365"/>
    <d v="2015-03-16T16:35:52"/>
    <s v="music/rock"/>
    <x v="4"/>
    <x v="11"/>
    <n v="81.739130434782609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n v="126.48920000000001"/>
    <x v="1366"/>
    <d v="2014-11-27T00:54:23"/>
    <s v="music/rock"/>
    <x v="4"/>
    <x v="11"/>
    <n v="64.53530612244898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n v="114.26"/>
    <x v="1367"/>
    <d v="2015-11-14T01:04:10"/>
    <s v="music/rock"/>
    <x v="4"/>
    <x v="11"/>
    <n v="63.477777777777774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n v="110.7"/>
    <x v="1368"/>
    <d v="2015-06-15T04:34:54"/>
    <s v="music/rock"/>
    <x v="4"/>
    <x v="11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n v="105.34805315203954"/>
    <x v="1369"/>
    <d v="2014-04-11T14:15:46"/>
    <s v="music/rock"/>
    <x v="4"/>
    <x v="11"/>
    <n v="83.967068965517228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n v="103.66666666666666"/>
    <x v="1370"/>
    <d v="2013-10-16T00:04:50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n v="107.08672667523933"/>
    <x v="1371"/>
    <d v="2015-05-07T18:12:22"/>
    <s v="music/rock"/>
    <x v="4"/>
    <x v="11"/>
    <n v="107.07142857142857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n v="124"/>
    <x v="1372"/>
    <d v="2012-07-12T17:45:32"/>
    <s v="music/rock"/>
    <x v="4"/>
    <x v="11"/>
    <n v="38.7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n v="105.01"/>
    <x v="1373"/>
    <d v="2016-12-30T22:50:33"/>
    <s v="music/rock"/>
    <x v="4"/>
    <x v="1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n v="189.46666666666667"/>
    <x v="1374"/>
    <d v="2016-03-25T02:53:08"/>
    <s v="music/rock"/>
    <x v="4"/>
    <x v="11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n v="171.32499999999999"/>
    <x v="1375"/>
    <d v="2017-01-15T01:35:19"/>
    <s v="music/rock"/>
    <x v="4"/>
    <x v="11"/>
    <n v="62.871559633027523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n v="252.48648648648651"/>
    <x v="1376"/>
    <d v="2016-12-03T17:03:26"/>
    <s v="music/rock"/>
    <x v="4"/>
    <x v="11"/>
    <n v="55.607142857142854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n v="116.15384615384616"/>
    <x v="1377"/>
    <d v="2017-02-03T04:11:00"/>
    <s v="music/rock"/>
    <x v="4"/>
    <x v="11"/>
    <n v="48.70967741935484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n v="203.35000000000002"/>
    <x v="1378"/>
    <d v="2016-08-01T18:13:30"/>
    <s v="music/rock"/>
    <x v="4"/>
    <x v="11"/>
    <n v="30.57894736842105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n v="111.60000000000001"/>
    <x v="1379"/>
    <d v="2015-06-05T11:47:56"/>
    <s v="music/rock"/>
    <x v="4"/>
    <x v="11"/>
    <n v="73.907284768211923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n v="424"/>
    <x v="1380"/>
    <d v="2015-06-09T02:00:00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n v="107.1"/>
    <x v="1381"/>
    <d v="2016-12-29T05:08:45"/>
    <s v="music/rock"/>
    <x v="4"/>
    <x v="11"/>
    <n v="73.356164383561648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n v="104.3625"/>
    <x v="1382"/>
    <d v="2013-05-06T19:12:16"/>
    <s v="music/rock"/>
    <x v="4"/>
    <x v="11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n v="212.40909090909091"/>
    <x v="1383"/>
    <d v="2016-12-23T01:47:58"/>
    <s v="music/rock"/>
    <x v="4"/>
    <x v="11"/>
    <n v="50.24731182795699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n v="124.08571428571429"/>
    <x v="1384"/>
    <d v="2015-07-05T17:38:42"/>
    <s v="music/rock"/>
    <x v="4"/>
    <x v="11"/>
    <n v="68.936507936507937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n v="110.406125"/>
    <x v="1385"/>
    <d v="2016-04-29T12:11:00"/>
    <s v="music/rock"/>
    <x v="4"/>
    <x v="11"/>
    <n v="65.914104477611943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n v="218.75"/>
    <x v="1386"/>
    <d v="2015-07-29T15:31:29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n v="136.625"/>
    <x v="1387"/>
    <d v="2015-06-03T04:30:00"/>
    <s v="music/rock"/>
    <x v="4"/>
    <x v="11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n v="134.8074"/>
    <x v="1388"/>
    <d v="2016-10-17T16:14:00"/>
    <s v="music/rock"/>
    <x v="4"/>
    <x v="11"/>
    <n v="60.18187499999999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n v="145.4"/>
    <x v="1389"/>
    <d v="2016-08-13T11:32:37"/>
    <s v="music/rock"/>
    <x v="4"/>
    <x v="11"/>
    <n v="21.38235294117647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n v="109.10714285714285"/>
    <x v="1390"/>
    <d v="2015-04-27T17:12:00"/>
    <s v="music/rock"/>
    <x v="4"/>
    <x v="11"/>
    <n v="160.78947368421052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n v="110.2"/>
    <x v="1391"/>
    <d v="2015-08-22T04:59:00"/>
    <s v="music/rock"/>
    <x v="4"/>
    <x v="11"/>
    <n v="42.384615384615387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n v="113.64000000000001"/>
    <x v="1392"/>
    <d v="2016-03-03T03:43:06"/>
    <s v="music/rock"/>
    <x v="4"/>
    <x v="11"/>
    <n v="27.317307692307693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n v="102.35000000000001"/>
    <x v="1393"/>
    <d v="2016-08-01T16:22:03"/>
    <s v="music/rock"/>
    <x v="4"/>
    <x v="1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n v="122.13333333333334"/>
    <x v="1394"/>
    <d v="2017-03-01T03:00:00"/>
    <s v="music/rock"/>
    <x v="4"/>
    <x v="11"/>
    <n v="53.88235294117647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n v="111.88571428571427"/>
    <x v="1395"/>
    <d v="2017-01-14T21:48:01"/>
    <s v="music/rock"/>
    <x v="4"/>
    <x v="11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n v="107.3"/>
    <x v="1396"/>
    <d v="2015-02-13T23:58:02"/>
    <s v="music/rock"/>
    <x v="4"/>
    <x v="11"/>
    <n v="88.191780821917803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n v="113.85000000000001"/>
    <x v="1397"/>
    <d v="2016-10-27T21:19:00"/>
    <s v="music/rock"/>
    <x v="4"/>
    <x v="1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n v="109.68181818181819"/>
    <x v="1398"/>
    <d v="2016-07-05T20:58:54"/>
    <s v="music/rock"/>
    <x v="4"/>
    <x v="11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n v="126.14444444444443"/>
    <x v="1399"/>
    <d v="2014-10-07T00:06:13"/>
    <s v="music/rock"/>
    <x v="4"/>
    <x v="11"/>
    <n v="61.701086956521742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n v="167.42857142857144"/>
    <x v="1400"/>
    <d v="2016-06-12T05:30:00"/>
    <s v="music/rock"/>
    <x v="4"/>
    <x v="11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n v="496.52000000000004"/>
    <x v="1401"/>
    <d v="2013-05-26T23:54:34"/>
    <s v="music/rock"/>
    <x v="4"/>
    <x v="11"/>
    <n v="51.72083333333333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n v="109.16"/>
    <x v="1402"/>
    <d v="2015-05-01T00:16:51"/>
    <s v="music/rock"/>
    <x v="4"/>
    <x v="11"/>
    <n v="24.150442477876105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n v="102.57499999999999"/>
    <x v="1403"/>
    <d v="2013-07-26T01:30:35"/>
    <s v="music/rock"/>
    <x v="4"/>
    <x v="11"/>
    <n v="62.16666666666666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n v="1.6620689655172414"/>
    <x v="1404"/>
    <d v="2015-02-22T12:14:45"/>
    <s v="publishing/translations"/>
    <x v="3"/>
    <x v="22"/>
    <n v="48.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n v="0.42"/>
    <x v="1405"/>
    <d v="2014-11-28T17:20:01"/>
    <s v="publishing/translations"/>
    <x v="3"/>
    <x v="22"/>
    <n v="6.1764705882352944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n v="0.125"/>
    <x v="1406"/>
    <d v="2015-12-12T10:00:0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n v="0.5"/>
    <x v="1407"/>
    <d v="2014-08-12T12:52:58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n v="7.1999999999999993"/>
    <x v="1408"/>
    <d v="2015-11-13T21:55:56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n v="0"/>
    <x v="1409"/>
    <d v="2015-01-01T04:12:15"/>
    <s v="publishing/translations"/>
    <x v="3"/>
    <x v="22"/>
    <e v="#DIV/0!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n v="1.6666666666666666E-2"/>
    <x v="1410"/>
    <d v="2016-06-03T07:38:4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n v="0.23333333333333336"/>
    <x v="1411"/>
    <d v="2015-02-06T01:25:00"/>
    <s v="publishing/translations"/>
    <x v="3"/>
    <x v="22"/>
    <n v="2.3333333333333335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n v="4.5714285714285712"/>
    <x v="1412"/>
    <d v="2014-12-04T01:31:39"/>
    <s v="publishing/translations"/>
    <x v="3"/>
    <x v="22"/>
    <n v="24.615384615384617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n v="5"/>
    <x v="1413"/>
    <d v="2016-02-20T10:29:3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n v="0.2"/>
    <x v="1414"/>
    <d v="2017-01-03T06:04:27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n v="18.181818181818183"/>
    <x v="1415"/>
    <d v="2015-08-16T16:13:11"/>
    <s v="publishing/translations"/>
    <x v="3"/>
    <x v="22"/>
    <n v="88.888888888888886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n v="0"/>
    <x v="1416"/>
    <d v="2015-11-21T23:13:39"/>
    <s v="publishing/translations"/>
    <x v="3"/>
    <x v="22"/>
    <e v="#DIV/0!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n v="1.2222222222222223"/>
    <x v="1417"/>
    <d v="2015-09-15T11:11:0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n v="0.2"/>
    <x v="1418"/>
    <d v="2016-02-25T10:57:14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n v="7.0634920634920633"/>
    <x v="1419"/>
    <d v="2016-10-09T10:56:59"/>
    <s v="publishing/translations"/>
    <x v="3"/>
    <x v="22"/>
    <n v="44.5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n v="2.7272727272727271"/>
    <x v="1420"/>
    <d v="2016-06-28T16:01:26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n v="0.1"/>
    <x v="1421"/>
    <d v="2015-02-08T21:58:29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n v="0.104"/>
    <x v="1422"/>
    <d v="2016-09-21T05:45:04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n v="0.33333333333333337"/>
    <x v="1423"/>
    <d v="2016-01-01T08:38:51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n v="20.36"/>
    <x v="1424"/>
    <d v="2016-11-15T18:13:22"/>
    <s v="publishing/translations"/>
    <x v="3"/>
    <x v="22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n v="0"/>
    <x v="1425"/>
    <d v="2015-04-29T03:09:19"/>
    <s v="publishing/translations"/>
    <x v="3"/>
    <x v="22"/>
    <e v="#DIV/0!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n v="0"/>
    <x v="1426"/>
    <d v="2015-08-24T09:22:00"/>
    <s v="publishing/translations"/>
    <x v="3"/>
    <x v="22"/>
    <e v="#DIV/0!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n v="8.3800000000000008"/>
    <x v="1427"/>
    <d v="2016-09-18T20:26:25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n v="4.5"/>
    <x v="1428"/>
    <d v="2016-04-02T08:06:57"/>
    <s v="publishing/translations"/>
    <x v="3"/>
    <x v="22"/>
    <n v="15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n v="0"/>
    <x v="1429"/>
    <d v="2015-04-10T01:27:22"/>
    <s v="publishing/translations"/>
    <x v="3"/>
    <x v="22"/>
    <e v="#DIV/0!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n v="8.06"/>
    <x v="1430"/>
    <d v="2014-12-19T19:31:28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n v="31.94705882352941"/>
    <x v="1431"/>
    <d v="2015-11-26T06:03:36"/>
    <s v="publishing/translations"/>
    <x v="3"/>
    <x v="22"/>
    <n v="115.5531914893617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n v="0"/>
    <x v="1432"/>
    <d v="2015-07-20T18:43:48"/>
    <s v="publishing/translations"/>
    <x v="3"/>
    <x v="22"/>
    <e v="#DIV/0!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n v="6.708333333333333"/>
    <x v="1433"/>
    <d v="2016-12-10T11:00:0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n v="9.9878048780487809"/>
    <x v="1434"/>
    <d v="2015-06-08T15:00:00"/>
    <s v="publishing/translations"/>
    <x v="3"/>
    <x v="22"/>
    <n v="744.5454545454545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n v="0.1"/>
    <x v="1435"/>
    <d v="2015-10-11T18:43:4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n v="0.77"/>
    <x v="1436"/>
    <d v="2016-02-21T08:24:17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n v="26.900000000000002"/>
    <x v="1437"/>
    <d v="2014-07-13T04:59:00"/>
    <s v="publishing/translations"/>
    <x v="3"/>
    <x v="2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n v="3"/>
    <x v="1438"/>
    <d v="2016-04-27T13:55:0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n v="6.6055045871559637"/>
    <x v="1439"/>
    <d v="2015-03-07T19:55:01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n v="7.6923076923076927E-3"/>
    <x v="1440"/>
    <d v="2016-05-26T17:57:43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n v="1.1222222222222222"/>
    <x v="1441"/>
    <d v="2015-09-11T18:22:49"/>
    <s v="publishing/translations"/>
    <x v="3"/>
    <x v="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n v="0"/>
    <x v="1442"/>
    <d v="2016-05-25T15:29:18"/>
    <s v="publishing/translations"/>
    <x v="3"/>
    <x v="22"/>
    <e v="#DIV/0!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n v="0"/>
    <x v="1443"/>
    <d v="2017-01-02T22:13:29"/>
    <s v="publishing/translations"/>
    <x v="3"/>
    <x v="22"/>
    <e v="#DIV/0!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n v="0"/>
    <x v="1444"/>
    <d v="2015-09-12T20:57:42"/>
    <s v="publishing/translations"/>
    <x v="3"/>
    <x v="22"/>
    <e v="#DIV/0!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n v="0"/>
    <x v="1445"/>
    <d v="2015-06-14T13:00:55"/>
    <s v="publishing/translations"/>
    <x v="3"/>
    <x v="22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n v="0"/>
    <x v="1446"/>
    <d v="2016-04-21T10:44:38"/>
    <s v="publishing/translations"/>
    <x v="3"/>
    <x v="22"/>
    <e v="#DIV/0!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n v="1.4999999999999999E-2"/>
    <x v="1447"/>
    <d v="2016-07-08T17:32:14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n v="0"/>
    <x v="1448"/>
    <d v="2015-05-22T05:25:00"/>
    <s v="publishing/translations"/>
    <x v="3"/>
    <x v="22"/>
    <e v="#DIV/0!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n v="0"/>
    <x v="1449"/>
    <d v="2015-05-10T19:28:25"/>
    <s v="publishing/translations"/>
    <x v="3"/>
    <x v="22"/>
    <e v="#DIV/0!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n v="1E-3"/>
    <x v="1450"/>
    <d v="2016-02-20T04:06:37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n v="1.0554089709762533E-2"/>
    <x v="1451"/>
    <d v="2014-11-19T00:00:59"/>
    <s v="publishing/translations"/>
    <x v="3"/>
    <x v="22"/>
    <n v="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n v="0"/>
    <x v="1452"/>
    <d v="2014-07-28T16:52:43"/>
    <s v="publishing/translations"/>
    <x v="3"/>
    <x v="22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n v="0"/>
    <x v="1453"/>
    <d v="2017-04-15T15:42:27"/>
    <s v="publishing/translations"/>
    <x v="3"/>
    <x v="22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n v="0.85714285714285721"/>
    <x v="1454"/>
    <d v="2016-04-24T21:59:0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n v="10.5"/>
    <x v="1455"/>
    <d v="2014-09-05T13:39:00"/>
    <s v="publishing/translations"/>
    <x v="3"/>
    <x v="22"/>
    <n v="22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n v="2.9000000000000004"/>
    <x v="1456"/>
    <d v="2017-01-03T16:02:45"/>
    <s v="publishing/translations"/>
    <x v="3"/>
    <x v="22"/>
    <n v="48.33333333333333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n v="0"/>
    <x v="1457"/>
    <d v="2015-11-11T22:30:44"/>
    <s v="publishing/translations"/>
    <x v="3"/>
    <x v="22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n v="0"/>
    <x v="1458"/>
    <d v="2014-08-11T04:00:00"/>
    <s v="publishing/translations"/>
    <x v="3"/>
    <x v="22"/>
    <e v="#DIV/0!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n v="0"/>
    <x v="1459"/>
    <d v="2015-12-02T17:25:00"/>
    <s v="publishing/translations"/>
    <x v="3"/>
    <x v="22"/>
    <e v="#DIV/0!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n v="0"/>
    <x v="1460"/>
    <d v="2014-11-30T23:45:00"/>
    <s v="publishing/translations"/>
    <x v="3"/>
    <x v="22"/>
    <e v="#DIV/0!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n v="101.24459999999999"/>
    <x v="1461"/>
    <d v="2014-10-21T00:00:00"/>
    <s v="publishing/radio &amp; podcasts"/>
    <x v="3"/>
    <x v="23"/>
    <n v="44.66673529411765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n v="108.5175"/>
    <x v="1462"/>
    <d v="2013-04-10T15:54:31"/>
    <s v="publishing/radio &amp; podcasts"/>
    <x v="3"/>
    <x v="23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n v="147.66666666666666"/>
    <x v="1463"/>
    <d v="2013-04-07T20:52:18"/>
    <s v="publishing/radio &amp; podcasts"/>
    <x v="3"/>
    <x v="23"/>
    <n v="35.4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n v="163.19999999999999"/>
    <x v="1464"/>
    <d v="2013-02-16T15:52:38"/>
    <s v="publishing/radio &amp; podcasts"/>
    <x v="3"/>
    <x v="23"/>
    <n v="34.871794871794869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n v="456.41449999999998"/>
    <x v="1465"/>
    <d v="2012-03-22T03:00:00"/>
    <s v="publishing/radio &amp; podcasts"/>
    <x v="3"/>
    <x v="23"/>
    <n v="52.622732513451197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n v="107.87731249999999"/>
    <x v="1466"/>
    <d v="2016-01-12T05:00:00"/>
    <s v="publishing/radio &amp; podcasts"/>
    <x v="3"/>
    <x v="23"/>
    <n v="69.598266129032254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n v="115.08"/>
    <x v="1467"/>
    <d v="2012-03-25T18:14:45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n v="102.36842105263158"/>
    <x v="1468"/>
    <d v="2011-06-12T00:20:49"/>
    <s v="publishing/radio &amp; podcasts"/>
    <x v="3"/>
    <x v="23"/>
    <n v="33.191126279863482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n v="108.42485875706214"/>
    <x v="1469"/>
    <d v="2013-02-15T14:21:49"/>
    <s v="publishing/radio &amp; podcasts"/>
    <x v="3"/>
    <x v="23"/>
    <n v="149.46417445482865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n v="125.13333333333334"/>
    <x v="1470"/>
    <d v="2012-12-28T19:51:03"/>
    <s v="publishing/radio &amp; podcasts"/>
    <x v="3"/>
    <x v="23"/>
    <n v="23.172839506172838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n v="103.840625"/>
    <x v="1471"/>
    <d v="2015-04-09T22:58:54"/>
    <s v="publishing/radio &amp; podcasts"/>
    <x v="3"/>
    <x v="23"/>
    <n v="96.87755102040816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n v="138.70400000000001"/>
    <x v="1472"/>
    <d v="2013-10-16T13:01:43"/>
    <s v="publishing/radio &amp; podcasts"/>
    <x v="3"/>
    <x v="23"/>
    <n v="103.20238095238095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n v="120.51600000000001"/>
    <x v="1473"/>
    <d v="2012-03-01T23:30:39"/>
    <s v="publishing/radio &amp; podcasts"/>
    <x v="3"/>
    <x v="23"/>
    <n v="38.46255319148936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n v="112.26666666666667"/>
    <x v="1474"/>
    <d v="2013-09-13T17:28:12"/>
    <s v="publishing/radio &amp; podcasts"/>
    <x v="3"/>
    <x v="23"/>
    <n v="44.3157894736842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n v="188.66966666666667"/>
    <x v="1475"/>
    <d v="2014-12-20T04:59:00"/>
    <s v="publishing/radio &amp; podcasts"/>
    <x v="3"/>
    <x v="23"/>
    <n v="64.173356009070289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n v="661.55466666666666"/>
    <x v="1476"/>
    <d v="2011-09-10T01:00:22"/>
    <s v="publishing/radio &amp; podcasts"/>
    <x v="3"/>
    <x v="23"/>
    <n v="43.33327510917030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n v="111.31"/>
    <x v="1477"/>
    <d v="2011-12-23T03:00:00"/>
    <s v="publishing/radio &amp; podcasts"/>
    <x v="3"/>
    <x v="23"/>
    <n v="90.49593495934959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n v="1181.6142199999999"/>
    <x v="1478"/>
    <d v="2013-05-14T20:55:13"/>
    <s v="publishing/radio &amp; podcasts"/>
    <x v="3"/>
    <x v="23"/>
    <n v="29.18719049501037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n v="137.375"/>
    <x v="1479"/>
    <d v="2014-05-10T03:59:00"/>
    <s v="publishing/radio &amp; podcasts"/>
    <x v="3"/>
    <x v="23"/>
    <n v="30.95774647887324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n v="117.04040000000001"/>
    <x v="1480"/>
    <d v="2013-07-26T17:00:00"/>
    <s v="publishing/radio &amp; podcasts"/>
    <x v="3"/>
    <x v="23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n v="2.1"/>
    <x v="1481"/>
    <d v="2013-11-02T22:09:05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n v="0.1"/>
    <x v="1482"/>
    <d v="2012-09-07T07:51:0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n v="0.7142857142857143"/>
    <x v="1483"/>
    <d v="2016-07-22T04:37:55"/>
    <s v="publishing/fiction"/>
    <x v="3"/>
    <x v="10"/>
    <n v="2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n v="0"/>
    <x v="1484"/>
    <d v="2012-07-21T14:51:00"/>
    <s v="publishing/fiction"/>
    <x v="3"/>
    <x v="10"/>
    <e v="#DIV/0!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n v="2.2388059701492535"/>
    <x v="1485"/>
    <d v="2015-06-20T19:06:13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n v="0.24"/>
    <x v="1486"/>
    <d v="2015-02-27T04:02:41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n v="0"/>
    <x v="1487"/>
    <d v="2016-08-02T22:01:11"/>
    <s v="publishing/fiction"/>
    <x v="3"/>
    <x v="10"/>
    <e v="#DIV/0!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n v="2.4"/>
    <x v="1488"/>
    <d v="2014-01-05T13:31:0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n v="0"/>
    <x v="1489"/>
    <d v="2012-11-15T15:40:52"/>
    <s v="publishing/fiction"/>
    <x v="3"/>
    <x v="10"/>
    <e v="#DIV/0!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n v="30.862068965517242"/>
    <x v="1490"/>
    <d v="2013-10-02T13:27:54"/>
    <s v="publishing/fiction"/>
    <x v="3"/>
    <x v="10"/>
    <n v="47.1052631578947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n v="8.3333333333333321"/>
    <x v="1491"/>
    <d v="2015-02-15T15:38:0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n v="0.75"/>
    <x v="1492"/>
    <d v="2011-06-18T21:14:06"/>
    <s v="publishing/fiction"/>
    <x v="3"/>
    <x v="10"/>
    <n v="15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n v="0"/>
    <x v="1493"/>
    <d v="2013-06-16T20:47:55"/>
    <s v="publishing/fiction"/>
    <x v="3"/>
    <x v="10"/>
    <e v="#DIV/0!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n v="8.9"/>
    <x v="1494"/>
    <d v="2015-04-03T15:38:00"/>
    <s v="publishing/fiction"/>
    <x v="3"/>
    <x v="10"/>
    <n v="40.454545454545453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n v="0"/>
    <x v="1495"/>
    <d v="2011-08-27T18:57:11"/>
    <s v="publishing/fiction"/>
    <x v="3"/>
    <x v="10"/>
    <e v="#DIV/0!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n v="0"/>
    <x v="1496"/>
    <d v="2014-09-16T11:24:19"/>
    <s v="publishing/fiction"/>
    <x v="3"/>
    <x v="10"/>
    <e v="#DIV/0!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n v="6.6666666666666671E-3"/>
    <x v="1497"/>
    <d v="2013-07-31T19:43:0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n v="1.9"/>
    <x v="1498"/>
    <d v="2014-09-03T23:36:18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n v="0.25"/>
    <x v="1499"/>
    <d v="2016-08-05T00:10:33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n v="25.035714285714285"/>
    <x v="1500"/>
    <d v="2013-05-01T21:42:37"/>
    <s v="publishing/fiction"/>
    <x v="3"/>
    <x v="10"/>
    <n v="46.733333333333334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n v="166.33076923076925"/>
    <x v="1501"/>
    <d v="2015-07-08T14:00:23"/>
    <s v="photography/photobooks"/>
    <x v="8"/>
    <x v="20"/>
    <n v="97.731073446327684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n v="101.44545454545455"/>
    <x v="1502"/>
    <d v="2016-03-25T22:00:00"/>
    <s v="photography/photobooks"/>
    <x v="8"/>
    <x v="20"/>
    <n v="67.835866261398181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n v="107.89146666666667"/>
    <x v="1503"/>
    <d v="2016-10-23T08:20:01"/>
    <s v="photography/photobooks"/>
    <x v="8"/>
    <x v="20"/>
    <n v="56.98492957746479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n v="277.93846153846158"/>
    <x v="1504"/>
    <d v="2014-06-10T08:33:00"/>
    <s v="photography/photobooks"/>
    <x v="8"/>
    <x v="20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n v="103.58125"/>
    <x v="1505"/>
    <d v="2016-03-22T20:01:00"/>
    <s v="photography/photobooks"/>
    <x v="8"/>
    <x v="20"/>
    <n v="48.037681159420288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n v="111.4"/>
    <x v="1506"/>
    <d v="2014-07-24T18:51:44"/>
    <s v="photography/photobooks"/>
    <x v="8"/>
    <x v="20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n v="215"/>
    <x v="1507"/>
    <d v="2010-05-15T08:10:00"/>
    <s v="photography/photobooks"/>
    <x v="8"/>
    <x v="20"/>
    <n v="78.18181818181818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n v="110.76216216216217"/>
    <x v="1508"/>
    <d v="2014-06-27T14:44:41"/>
    <s v="photography/photobooks"/>
    <x v="8"/>
    <x v="20"/>
    <n v="97.11374407582938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n v="123.64125714285714"/>
    <x v="1509"/>
    <d v="2017-02-14T22:59:00"/>
    <s v="photography/photobooks"/>
    <x v="8"/>
    <x v="20"/>
    <n v="110.39397959183674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n v="101.03500000000001"/>
    <x v="1510"/>
    <d v="2014-07-19T09:14:38"/>
    <s v="photography/photobooks"/>
    <x v="8"/>
    <x v="20"/>
    <n v="39.91506172839506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n v="111.79285714285714"/>
    <x v="1511"/>
    <d v="2015-11-18T15:00:04"/>
    <s v="photography/photobooks"/>
    <x v="8"/>
    <x v="20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n v="558.7714285714286"/>
    <x v="1512"/>
    <d v="2017-02-05T16:25:39"/>
    <s v="photography/photobooks"/>
    <x v="8"/>
    <x v="20"/>
    <n v="58.3791044776119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n v="150.01875000000001"/>
    <x v="1513"/>
    <d v="2014-07-16T15:17:46"/>
    <s v="photography/photobooks"/>
    <x v="8"/>
    <x v="20"/>
    <n v="55.82093023255814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n v="106.476"/>
    <x v="1514"/>
    <d v="2015-09-27T14:20:40"/>
    <s v="photography/photobooks"/>
    <x v="8"/>
    <x v="20"/>
    <n v="151.24431818181819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n v="157.18899999999999"/>
    <x v="1515"/>
    <d v="2016-03-16T05:04:57"/>
    <s v="photography/photobooks"/>
    <x v="8"/>
    <x v="20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n v="108.65882352941176"/>
    <x v="1516"/>
    <d v="2016-10-06T14:00:00"/>
    <s v="photography/photobooks"/>
    <x v="8"/>
    <x v="20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n v="161.97999999999999"/>
    <x v="1517"/>
    <d v="2014-12-06T06:00:00"/>
    <s v="photography/photobooks"/>
    <x v="8"/>
    <x v="20"/>
    <n v="39.507317073170732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n v="205.36666666666665"/>
    <x v="1518"/>
    <d v="2014-05-31T19:40:52"/>
    <s v="photography/photobooks"/>
    <x v="8"/>
    <x v="20"/>
    <n v="130.52966101694915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n v="103.36388888888889"/>
    <x v="1519"/>
    <d v="2014-06-20T21:59:00"/>
    <s v="photography/photobooks"/>
    <x v="8"/>
    <x v="20"/>
    <n v="64.156896551724131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n v="103.47222222222223"/>
    <x v="1520"/>
    <d v="2014-12-19T04:00:00"/>
    <s v="photography/photobooks"/>
    <x v="8"/>
    <x v="20"/>
    <n v="111.5269461077844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n v="106.81333333333333"/>
    <x v="1521"/>
    <d v="2016-06-07T04:01:31"/>
    <s v="photography/photobooks"/>
    <x v="8"/>
    <x v="20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n v="138.96574712643678"/>
    <x v="1522"/>
    <d v="2014-10-17T19:55:39"/>
    <s v="photography/photobooks"/>
    <x v="8"/>
    <x v="20"/>
    <n v="133.7391592920354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n v="124.84324324324325"/>
    <x v="1523"/>
    <d v="2014-12-23T00:00:00"/>
    <s v="photography/photobooks"/>
    <x v="8"/>
    <x v="20"/>
    <n v="95.834024896265561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n v="206.99999999999997"/>
    <x v="1524"/>
    <d v="2017-02-20T12:01:30"/>
    <s v="photography/photobooks"/>
    <x v="8"/>
    <x v="20"/>
    <n v="221.78571428571428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n v="174.00576923076923"/>
    <x v="1525"/>
    <d v="2016-08-18T16:52:18"/>
    <s v="photography/photobooks"/>
    <x v="8"/>
    <x v="20"/>
    <n v="32.31535714285713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n v="120.32608695652173"/>
    <x v="1526"/>
    <d v="2016-01-19T06:37:27"/>
    <s v="photography/photobooks"/>
    <x v="8"/>
    <x v="20"/>
    <n v="98.839285714285708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n v="110.44428571428573"/>
    <x v="1527"/>
    <d v="2017-03-14T13:24:46"/>
    <s v="photography/photobooks"/>
    <x v="8"/>
    <x v="20"/>
    <n v="55.222142857142863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n v="281.56666666666666"/>
    <x v="1528"/>
    <d v="2017-02-01T00:00:00"/>
    <s v="photography/photobooks"/>
    <x v="8"/>
    <x v="20"/>
    <n v="52.793750000000003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n v="100.67894736842105"/>
    <x v="1529"/>
    <d v="2015-03-19T14:05:20"/>
    <s v="photography/photobooks"/>
    <x v="8"/>
    <x v="20"/>
    <n v="135.66666666666666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n v="134.82571428571427"/>
    <x v="1530"/>
    <d v="2015-10-23T18:24:55"/>
    <s v="photography/photobooks"/>
    <x v="8"/>
    <x v="20"/>
    <n v="53.991990846681922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n v="175.95744680851064"/>
    <x v="1531"/>
    <d v="2014-12-01T03:00:00"/>
    <s v="photography/photobooks"/>
    <x v="8"/>
    <x v="20"/>
    <n v="56.643835616438359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n v="484.02000000000004"/>
    <x v="1532"/>
    <d v="2016-02-15T15:00:00"/>
    <s v="photography/photobooks"/>
    <x v="8"/>
    <x v="20"/>
    <n v="82.316326530612244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n v="145.14000000000001"/>
    <x v="1533"/>
    <d v="2016-05-02T03:59:00"/>
    <s v="photography/photobooks"/>
    <x v="8"/>
    <x v="20"/>
    <n v="88.26081081081081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n v="417.73333333333335"/>
    <x v="1534"/>
    <d v="2015-09-04T16:11:02"/>
    <s v="photography/photobooks"/>
    <x v="8"/>
    <x v="20"/>
    <n v="84.905149051490511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n v="132.42499999999998"/>
    <x v="1535"/>
    <d v="2016-05-23T22:00:00"/>
    <s v="photography/photobooks"/>
    <x v="8"/>
    <x v="20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n v="250.30841666666666"/>
    <x v="1536"/>
    <d v="2015-08-27T19:15:10"/>
    <s v="photography/photobooks"/>
    <x v="8"/>
    <x v="20"/>
    <n v="66.015406593406595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n v="179.9"/>
    <x v="1537"/>
    <d v="2016-08-06T18:00:00"/>
    <s v="photography/photobooks"/>
    <x v="8"/>
    <x v="20"/>
    <n v="96.375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n v="102.62857142857142"/>
    <x v="1538"/>
    <d v="2015-01-22T18:46:10"/>
    <s v="photography/photobooks"/>
    <x v="8"/>
    <x v="20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n v="135.98609999999999"/>
    <x v="1539"/>
    <d v="2017-01-03T22:03:39"/>
    <s v="photography/photobooks"/>
    <x v="8"/>
    <x v="20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n v="117.86666666666667"/>
    <x v="1540"/>
    <d v="2014-11-26T01:15:00"/>
    <s v="photography/photobooks"/>
    <x v="8"/>
    <x v="20"/>
    <n v="180.40816326530611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n v="3.3333333333333333E-2"/>
    <x v="1541"/>
    <d v="2014-12-31T17:05:38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n v="4"/>
    <x v="1542"/>
    <d v="2015-06-30T23:55:0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n v="0.44444444444444442"/>
    <x v="1543"/>
    <d v="2014-11-22T13:13:54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n v="0"/>
    <x v="1544"/>
    <d v="2015-04-01T00:18:00"/>
    <s v="photography/nature"/>
    <x v="8"/>
    <x v="24"/>
    <e v="#DIV/0!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n v="3.3333333333333333E-2"/>
    <x v="1545"/>
    <d v="2015-03-02T21:16:0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n v="28.9"/>
    <x v="1546"/>
    <d v="2014-09-17T05:06:39"/>
    <s v="photography/nature"/>
    <x v="8"/>
    <x v="24"/>
    <n v="26.272727272727273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n v="0"/>
    <x v="1547"/>
    <d v="2017-02-23T10:14:42"/>
    <s v="photography/nature"/>
    <x v="8"/>
    <x v="24"/>
    <e v="#DIV/0!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n v="8.5714285714285712"/>
    <x v="1548"/>
    <d v="2015-11-08T22:10:2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n v="34"/>
    <x v="1549"/>
    <d v="2015-11-03T04:15:59"/>
    <s v="photography/nature"/>
    <x v="8"/>
    <x v="2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n v="13.466666666666665"/>
    <x v="1550"/>
    <d v="2016-05-12T10:47:14"/>
    <s v="photography/nature"/>
    <x v="8"/>
    <x v="24"/>
    <n v="14.428571428571429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n v="0"/>
    <x v="1551"/>
    <d v="2015-05-27T19:47:19"/>
    <s v="photography/nature"/>
    <x v="8"/>
    <x v="24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n v="49.186046511627907"/>
    <x v="1552"/>
    <d v="2014-10-01T03:59:00"/>
    <s v="photography/nature"/>
    <x v="8"/>
    <x v="24"/>
    <n v="132.187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n v="0"/>
    <x v="1553"/>
    <d v="2015-09-02T06:47:27"/>
    <s v="photography/nature"/>
    <x v="8"/>
    <x v="24"/>
    <e v="#DIV/0!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n v="0"/>
    <x v="1554"/>
    <d v="2015-08-02T06:03:10"/>
    <s v="photography/nature"/>
    <x v="8"/>
    <x v="24"/>
    <e v="#DIV/0!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n v="0"/>
    <x v="1555"/>
    <d v="2015-09-17T17:00:00"/>
    <s v="photography/nature"/>
    <x v="8"/>
    <x v="24"/>
    <e v="#DIV/0!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n v="45.133333333333333"/>
    <x v="1556"/>
    <d v="2016-07-04T03:40:24"/>
    <s v="photography/nature"/>
    <x v="8"/>
    <x v="24"/>
    <n v="56.41666666666666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n v="4"/>
    <x v="1557"/>
    <d v="2014-09-20T15:40:33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n v="4.666666666666667"/>
    <x v="1558"/>
    <d v="2015-08-28T12:12:00"/>
    <s v="photography/nature"/>
    <x v="8"/>
    <x v="24"/>
    <n v="11.666666666666666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n v="0.33333333333333337"/>
    <x v="1559"/>
    <d v="2015-04-29T01:16:39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n v="3.7600000000000002"/>
    <x v="1560"/>
    <d v="2014-11-13T01:29:53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n v="0.67"/>
    <x v="1561"/>
    <d v="2013-11-07T02:00:03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n v="0"/>
    <x v="1562"/>
    <d v="2009-12-02T00:50:00"/>
    <s v="publishing/art books"/>
    <x v="3"/>
    <x v="25"/>
    <e v="#DIV/0!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n v="1.4166666666666665"/>
    <x v="1563"/>
    <d v="2014-03-14T16:49:11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n v="0.1"/>
    <x v="1564"/>
    <d v="2015-05-28T20:05:0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n v="2.5"/>
    <x v="1565"/>
    <d v="2011-06-08T17:31:01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n v="21.25"/>
    <x v="1566"/>
    <d v="2016-07-27T22:00:00"/>
    <s v="publishing/art books"/>
    <x v="3"/>
    <x v="25"/>
    <n v="108.05084745762711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n v="4.117647058823529"/>
    <x v="1567"/>
    <d v="2014-02-17T00:00:00"/>
    <s v="publishing/art books"/>
    <x v="3"/>
    <x v="25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n v="13.639999999999999"/>
    <x v="1568"/>
    <d v="2014-12-24T01:29:45"/>
    <s v="publishing/art books"/>
    <x v="3"/>
    <x v="25"/>
    <n v="155"/>
  </r>
  <r>
    <n v="1569"/>
    <s v="to be removed (Canceled)"/>
    <s v="to be removed"/>
    <x v="11"/>
    <n v="0"/>
    <x v="1"/>
    <x v="0"/>
    <s v="USD"/>
    <n v="1369498714"/>
    <n v="1366906714"/>
    <b v="0"/>
    <n v="0"/>
    <b v="0"/>
    <n v="0"/>
    <x v="1569"/>
    <d v="2013-05-25T16:18:34"/>
    <s v="publishing/art books"/>
    <x v="3"/>
    <x v="25"/>
    <e v="#DIV/0!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n v="41.4"/>
    <x v="1570"/>
    <d v="2016-04-08T18:31:22"/>
    <s v="publishing/art books"/>
    <x v="3"/>
    <x v="25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n v="0.66115702479338845"/>
    <x v="1571"/>
    <d v="2015-06-19T18:28:03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n v="5"/>
    <x v="1572"/>
    <d v="2016-02-28T23:59:00"/>
    <s v="publishing/art books"/>
    <x v="3"/>
    <x v="2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n v="2.4777777777777779"/>
    <x v="1573"/>
    <d v="2017-04-01T03:59:00"/>
    <s v="publishing/art books"/>
    <x v="3"/>
    <x v="25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n v="5.0599999999999996"/>
    <x v="1574"/>
    <d v="2015-02-17T22:15:29"/>
    <s v="publishing/art books"/>
    <x v="3"/>
    <x v="25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n v="22.91"/>
    <x v="1575"/>
    <d v="2014-07-09T12:34:56"/>
    <s v="publishing/art books"/>
    <x v="3"/>
    <x v="25"/>
    <n v="65.4571428571428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n v="13"/>
    <x v="1576"/>
    <d v="2015-06-30T21:06:08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n v="0.54999999999999993"/>
    <x v="1577"/>
    <d v="2012-07-24T20:20:48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n v="10.806536636794938"/>
    <x v="1578"/>
    <d v="2010-09-02T02:00:0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n v="0.84008400840084008"/>
    <x v="1579"/>
    <d v="2013-08-28T23:54:51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n v="0"/>
    <x v="1580"/>
    <d v="2012-05-21T01:12:06"/>
    <s v="publishing/art books"/>
    <x v="3"/>
    <x v="25"/>
    <e v="#DIV/0!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n v="0.5"/>
    <x v="1581"/>
    <d v="2015-12-19T10:46:30"/>
    <s v="photography/places"/>
    <x v="8"/>
    <x v="26"/>
    <n v="5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n v="9.3000000000000007"/>
    <x v="1582"/>
    <d v="2015-10-26T21:20:0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n v="7.4999999999999997E-2"/>
    <x v="1583"/>
    <d v="2014-09-25T21:43:11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n v="0"/>
    <x v="1584"/>
    <d v="2014-05-30T15:35:01"/>
    <s v="photography/places"/>
    <x v="8"/>
    <x v="26"/>
    <e v="#DIV/0!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n v="79"/>
    <x v="1585"/>
    <d v="2016-12-25T11:00:00"/>
    <s v="photography/places"/>
    <x v="8"/>
    <x v="26"/>
    <n v="131.6666666666666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n v="0"/>
    <x v="1586"/>
    <d v="2015-04-05T01:30:22"/>
    <s v="photography/places"/>
    <x v="8"/>
    <x v="26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n v="1.3333333333333334E-2"/>
    <x v="1587"/>
    <d v="2014-12-13T22:49:25"/>
    <s v="photography/places"/>
    <x v="8"/>
    <x v="26"/>
    <n v="1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n v="0"/>
    <x v="1588"/>
    <d v="2015-01-31T20:12:00"/>
    <s v="photography/places"/>
    <x v="8"/>
    <x v="26"/>
    <e v="#DIV/0!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n v="0"/>
    <x v="1589"/>
    <d v="2015-10-09T23:38:06"/>
    <s v="photography/places"/>
    <x v="8"/>
    <x v="26"/>
    <e v="#DIV/0!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n v="1.7000000000000002"/>
    <x v="1590"/>
    <d v="2015-09-23T20:34:24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n v="29.228571428571428"/>
    <x v="1591"/>
    <d v="2016-04-03T16:25:41"/>
    <s v="photography/places"/>
    <x v="8"/>
    <x v="26"/>
    <n v="44.478260869565219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n v="0"/>
    <x v="1592"/>
    <d v="2015-03-28T00:44:45"/>
    <s v="photography/places"/>
    <x v="8"/>
    <x v="26"/>
    <e v="#DIV/0!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n v="1.3636363636363637E-2"/>
    <x v="1593"/>
    <d v="2015-02-28T20:17:35"/>
    <s v="photography/places"/>
    <x v="8"/>
    <x v="26"/>
    <n v="1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n v="20.5"/>
    <x v="1594"/>
    <d v="2016-05-15T16:21:0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n v="0.27999999999999997"/>
    <x v="1595"/>
    <d v="2014-06-18T20:13:00"/>
    <s v="photography/places"/>
    <x v="8"/>
    <x v="26"/>
    <n v="4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n v="2.3076923076923079"/>
    <x v="1596"/>
    <d v="2014-12-13T11:19:29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n v="0"/>
    <x v="1597"/>
    <d v="2016-09-20T08:29:57"/>
    <s v="photography/places"/>
    <x v="8"/>
    <x v="26"/>
    <e v="#DIV/0!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n v="0.125"/>
    <x v="1598"/>
    <d v="2015-07-26T16:00:58"/>
    <s v="photography/places"/>
    <x v="8"/>
    <x v="26"/>
    <n v="1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n v="0"/>
    <x v="1599"/>
    <d v="2016-04-08T11:56:16"/>
    <s v="photography/places"/>
    <x v="8"/>
    <x v="26"/>
    <e v="#DIV/0!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n v="7.3400000000000007"/>
    <x v="1600"/>
    <d v="2014-07-15T05:11:00"/>
    <s v="photography/places"/>
    <x v="8"/>
    <x v="26"/>
    <n v="40.77777777777777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n v="108.2492"/>
    <x v="1601"/>
    <d v="2011-05-05T02:13:53"/>
    <s v="music/rock"/>
    <x v="4"/>
    <x v="11"/>
    <n v="48.325535714285714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n v="100.16666666666667"/>
    <x v="1602"/>
    <d v="2011-10-14T23:00:00"/>
    <s v="music/rock"/>
    <x v="4"/>
    <x v="11"/>
    <n v="46.953125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n v="100.03299999999999"/>
    <x v="1603"/>
    <d v="2012-01-28T04:04:19"/>
    <s v="music/rock"/>
    <x v="4"/>
    <x v="11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n v="122.10714285714286"/>
    <x v="1604"/>
    <d v="2012-03-17T19:17:15"/>
    <s v="music/rock"/>
    <x v="4"/>
    <x v="11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n v="100.69333333333334"/>
    <x v="1605"/>
    <d v="2011-08-01T07:00:00"/>
    <s v="music/rock"/>
    <x v="4"/>
    <x v="11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n v="101.004125"/>
    <x v="1606"/>
    <d v="2011-03-24T01:40:38"/>
    <s v="music/rock"/>
    <x v="4"/>
    <x v="11"/>
    <n v="87.829673913043479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n v="145.11000000000001"/>
    <x v="1607"/>
    <d v="2012-06-14T19:24:11"/>
    <s v="music/rock"/>
    <x v="4"/>
    <x v="11"/>
    <n v="70.785365853658533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n v="101.25"/>
    <x v="1608"/>
    <d v="2014-01-01T05:26:00"/>
    <s v="music/rock"/>
    <x v="4"/>
    <x v="11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n v="118.33333333333333"/>
    <x v="1609"/>
    <d v="2011-11-02T08:00:00"/>
    <s v="music/rock"/>
    <x v="4"/>
    <x v="11"/>
    <n v="443.75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n v="271.85000000000002"/>
    <x v="1610"/>
    <d v="2012-12-15T22:11:50"/>
    <s v="music/rock"/>
    <x v="4"/>
    <x v="11"/>
    <n v="48.544642857142854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n v="125.125"/>
    <x v="1611"/>
    <d v="2013-06-05T00:00:32"/>
    <s v="music/rock"/>
    <x v="4"/>
    <x v="11"/>
    <n v="37.074074074074076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n v="110.00000000000001"/>
    <x v="1612"/>
    <d v="2013-01-02T20:59:44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n v="101.49999999999999"/>
    <x v="1613"/>
    <d v="2012-07-22T01:40:02"/>
    <s v="music/rock"/>
    <x v="4"/>
    <x v="11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n v="102.69999999999999"/>
    <x v="1614"/>
    <d v="2014-08-03T17:00:00"/>
    <s v="music/rock"/>
    <x v="4"/>
    <x v="11"/>
    <n v="66.688311688311686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n v="114.12500000000001"/>
    <x v="1615"/>
    <d v="2011-12-13T02:13:16"/>
    <s v="music/rock"/>
    <x v="4"/>
    <x v="11"/>
    <n v="67.13235294117646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n v="104.2"/>
    <x v="1616"/>
    <d v="2012-11-22T22:00:00"/>
    <s v="music/rock"/>
    <x v="4"/>
    <x v="11"/>
    <n v="66.369426751592357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n v="145.85714285714286"/>
    <x v="1617"/>
    <d v="2013-11-01T19:00:00"/>
    <s v="music/rock"/>
    <x v="4"/>
    <x v="11"/>
    <n v="64.62025316455695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n v="105.06666666666666"/>
    <x v="1618"/>
    <d v="2013-03-08T15:42:15"/>
    <s v="music/rock"/>
    <x v="4"/>
    <x v="11"/>
    <n v="58.37037037037037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n v="133.33333333333331"/>
    <x v="1619"/>
    <d v="2014-09-15T04:28:06"/>
    <s v="music/rock"/>
    <x v="4"/>
    <x v="11"/>
    <n v="86.956521739130437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n v="112.99999999999999"/>
    <x v="1620"/>
    <d v="2013-02-23T08:09:00"/>
    <s v="music/rock"/>
    <x v="4"/>
    <x v="11"/>
    <n v="66.470588235294116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n v="121.2"/>
    <x v="1621"/>
    <d v="2012-05-28T03:59:00"/>
    <s v="music/rock"/>
    <x v="4"/>
    <x v="11"/>
    <n v="163.78378378378378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n v="101.72463768115942"/>
    <x v="1622"/>
    <d v="2014-12-17T07:59:00"/>
    <s v="music/rock"/>
    <x v="4"/>
    <x v="11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n v="101.06666666666666"/>
    <x v="1623"/>
    <d v="2013-08-27T16:31:29"/>
    <s v="music/rock"/>
    <x v="4"/>
    <x v="11"/>
    <n v="42.11111111111111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n v="118"/>
    <x v="1624"/>
    <d v="2013-01-09T08:48:55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n v="155.33333333333331"/>
    <x v="1625"/>
    <d v="2012-09-11T16:47:33"/>
    <s v="music/rock"/>
    <x v="4"/>
    <x v="11"/>
    <n v="112.01923076923077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n v="101.18750000000001"/>
    <x v="1626"/>
    <d v="2013-12-01T21:21:07"/>
    <s v="music/rock"/>
    <x v="4"/>
    <x v="11"/>
    <n v="74.953703703703709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n v="117"/>
    <x v="1627"/>
    <d v="2012-11-26T04:59:00"/>
    <s v="music/rock"/>
    <x v="4"/>
    <x v="11"/>
    <n v="61.578947368421055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n v="100.925"/>
    <x v="1628"/>
    <d v="2014-06-17T17:41:22"/>
    <s v="music/rock"/>
    <x v="4"/>
    <x v="11"/>
    <n v="45.875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n v="103.66666666666666"/>
    <x v="1629"/>
    <d v="2014-02-20T20:48:53"/>
    <s v="music/rock"/>
    <x v="4"/>
    <x v="11"/>
    <n v="75.85365853658537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n v="265.25"/>
    <x v="1630"/>
    <d v="2012-03-02T06:59:00"/>
    <s v="music/rock"/>
    <x v="4"/>
    <x v="11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n v="155.91"/>
    <x v="1631"/>
    <d v="2012-10-12T20:37:41"/>
    <s v="music/rock"/>
    <x v="4"/>
    <x v="11"/>
    <n v="117.22556390977444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n v="101.62500000000001"/>
    <x v="1632"/>
    <d v="2011-09-24T08:10:54"/>
    <s v="music/rock"/>
    <x v="4"/>
    <x v="11"/>
    <n v="86.489361702127653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n v="100"/>
    <x v="1633"/>
    <d v="2012-01-16T05:00:00"/>
    <s v="music/rock"/>
    <x v="4"/>
    <x v="11"/>
    <n v="172.41379310344828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n v="100.49999999999999"/>
    <x v="1634"/>
    <d v="2011-06-02T05:59:00"/>
    <s v="music/rock"/>
    <x v="4"/>
    <x v="11"/>
    <n v="62.8125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n v="125.29999999999998"/>
    <x v="1635"/>
    <d v="2016-07-11T20:51:01"/>
    <s v="music/rock"/>
    <x v="4"/>
    <x v="11"/>
    <n v="67.72972972972972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n v="103.55555555555556"/>
    <x v="1636"/>
    <d v="2011-06-12T04:00:00"/>
    <s v="music/rock"/>
    <x v="4"/>
    <x v="11"/>
    <n v="53.563218390804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n v="103.8"/>
    <x v="1637"/>
    <d v="2009-12-31T23:39:00"/>
    <s v="music/rock"/>
    <x v="4"/>
    <x v="11"/>
    <n v="34.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n v="105"/>
    <x v="1638"/>
    <d v="2013-02-28T21:25:00"/>
    <s v="music/rock"/>
    <x v="4"/>
    <x v="11"/>
    <n v="38.888888888888886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n v="100"/>
    <x v="1639"/>
    <d v="2012-03-03T15:39:25"/>
    <s v="music/rock"/>
    <x v="4"/>
    <x v="11"/>
    <n v="94.73684210526316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n v="169.86"/>
    <x v="1640"/>
    <d v="2010-08-03T01:59:00"/>
    <s v="music/rock"/>
    <x v="4"/>
    <x v="11"/>
    <n v="39.967058823529413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n v="101.4"/>
    <x v="1641"/>
    <d v="2014-12-19T14:19:04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n v="100"/>
    <x v="1642"/>
    <d v="2011-06-14T00:35:27"/>
    <s v="music/pop"/>
    <x v="4"/>
    <x v="27"/>
    <n v="42.857142857142854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n v="124.70000000000002"/>
    <x v="1643"/>
    <d v="2012-09-24T19:46:52"/>
    <s v="music/pop"/>
    <x v="4"/>
    <x v="27"/>
    <n v="168.513513513513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n v="109.5"/>
    <x v="1644"/>
    <d v="2012-11-22T02:26:00"/>
    <s v="music/pop"/>
    <x v="4"/>
    <x v="27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n v="110.80000000000001"/>
    <x v="1645"/>
    <d v="2013-09-18T14:49:00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n v="110.2"/>
    <x v="1646"/>
    <d v="2014-08-14T18:11:00"/>
    <s v="music/pop"/>
    <x v="4"/>
    <x v="27"/>
    <n v="26.554216867469879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n v="104.71999999999998"/>
    <x v="1647"/>
    <d v="2012-06-09T09:49:37"/>
    <s v="music/pop"/>
    <x v="4"/>
    <x v="27"/>
    <n v="113.82608695652173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n v="125.26086956521738"/>
    <x v="1648"/>
    <d v="2011-03-20T15:54:42"/>
    <s v="music/pop"/>
    <x v="4"/>
    <x v="27"/>
    <n v="32.011111111111113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n v="100.58763157894737"/>
    <x v="1649"/>
    <d v="2014-05-23T16:25:55"/>
    <s v="music/pop"/>
    <x v="4"/>
    <x v="27"/>
    <n v="47.189259259259259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n v="141.55000000000001"/>
    <x v="1650"/>
    <d v="2013-10-09T10:27:17"/>
    <s v="music/pop"/>
    <x v="4"/>
    <x v="27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n v="100.75"/>
    <x v="1651"/>
    <d v="2011-04-26T06:59:00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n v="100.66666666666666"/>
    <x v="1652"/>
    <d v="2013-11-24T12:49:53"/>
    <s v="music/pop"/>
    <x v="4"/>
    <x v="27"/>
    <n v="64.714285714285708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n v="174.2304"/>
    <x v="1653"/>
    <d v="2011-04-24T20:01:36"/>
    <s v="music/pop"/>
    <x v="4"/>
    <x v="27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n v="119.90909090909089"/>
    <x v="1654"/>
    <d v="2012-04-18T21:22:40"/>
    <s v="music/pop"/>
    <x v="4"/>
    <x v="27"/>
    <n v="38.794117647058826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n v="142.86666666666667"/>
    <x v="1655"/>
    <d v="2012-04-05T18:00:20"/>
    <s v="music/pop"/>
    <x v="4"/>
    <x v="27"/>
    <n v="44.645833333333336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n v="100.33493333333334"/>
    <x v="1656"/>
    <d v="2012-12-13T22:17:32"/>
    <s v="music/pop"/>
    <x v="4"/>
    <x v="27"/>
    <n v="156.77333333333334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n v="104.93380000000001"/>
    <x v="1657"/>
    <d v="2012-05-24T18:46:08"/>
    <s v="music/pop"/>
    <x v="4"/>
    <x v="27"/>
    <n v="118.7033936651583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n v="132.23333333333335"/>
    <x v="1658"/>
    <d v="2012-12-18T14:20:00"/>
    <s v="music/pop"/>
    <x v="4"/>
    <x v="27"/>
    <n v="74.149532710280369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n v="112.79999999999998"/>
    <x v="1659"/>
    <d v="2013-12-17T12:00:00"/>
    <s v="music/pop"/>
    <x v="4"/>
    <x v="27"/>
    <n v="12.533333333333333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n v="1253.75"/>
    <x v="1660"/>
    <d v="2016-04-30T21:59:00"/>
    <s v="music/pop"/>
    <x v="4"/>
    <x v="27"/>
    <n v="27.861111111111111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n v="102.50632911392405"/>
    <x v="1661"/>
    <d v="2016-01-17T21:00:00"/>
    <s v="music/pop"/>
    <x v="4"/>
    <x v="27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n v="102.6375"/>
    <x v="1662"/>
    <d v="2011-12-31T05:45:36"/>
    <s v="music/pop"/>
    <x v="4"/>
    <x v="27"/>
    <n v="132.43548387096774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n v="108"/>
    <x v="1663"/>
    <d v="2015-02-01T00:31:47"/>
    <s v="music/pop"/>
    <x v="4"/>
    <x v="27"/>
    <n v="33.75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n v="122.40879999999999"/>
    <x v="1664"/>
    <d v="2012-03-16T03:59:00"/>
    <s v="music/pop"/>
    <x v="4"/>
    <x v="27"/>
    <n v="34.38449438202246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n v="119.45714285714286"/>
    <x v="1665"/>
    <d v="2011-02-22T03:00:00"/>
    <s v="music/pop"/>
    <x v="4"/>
    <x v="27"/>
    <n v="44.95698924731182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n v="160.88"/>
    <x v="1666"/>
    <d v="2013-03-28T05:04:33"/>
    <s v="music/pop"/>
    <x v="4"/>
    <x v="27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n v="126.85294117647059"/>
    <x v="1667"/>
    <d v="2014-03-11T06:59:00"/>
    <s v="music/pop"/>
    <x v="4"/>
    <x v="27"/>
    <n v="52.59756097560975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n v="102.6375"/>
    <x v="1668"/>
    <d v="2011-11-28T04:35:39"/>
    <s v="music/pop"/>
    <x v="4"/>
    <x v="27"/>
    <n v="70.784482758620683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n v="139.75"/>
    <x v="1669"/>
    <d v="2016-05-31T21:14:36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n v="102.60000000000001"/>
    <x v="1670"/>
    <d v="2010-07-05T04:00:00"/>
    <s v="music/pop"/>
    <x v="4"/>
    <x v="27"/>
    <n v="44.608695652173914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n v="100.67349999999999"/>
    <x v="1671"/>
    <d v="2016-08-01T13:03:34"/>
    <s v="music/pop"/>
    <x v="4"/>
    <x v="27"/>
    <n v="26.148961038961041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n v="112.94117647058823"/>
    <x v="1672"/>
    <d v="2012-06-04T15:45:30"/>
    <s v="music/pop"/>
    <x v="4"/>
    <x v="27"/>
    <n v="39.183673469387756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n v="128.09523809523807"/>
    <x v="1673"/>
    <d v="2015-03-06T21:04:52"/>
    <s v="music/pop"/>
    <x v="4"/>
    <x v="27"/>
    <n v="45.5932203389830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n v="201.7"/>
    <x v="1674"/>
    <d v="2016-08-18T06:59:00"/>
    <s v="music/pop"/>
    <x v="4"/>
    <x v="27"/>
    <n v="89.247787610619469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n v="137.416"/>
    <x v="1675"/>
    <d v="2011-10-16T22:03:00"/>
    <s v="music/pop"/>
    <x v="4"/>
    <x v="27"/>
    <n v="40.416470588235299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n v="115.33333333333333"/>
    <x v="1676"/>
    <d v="2012-04-21T03:59:00"/>
    <s v="music/pop"/>
    <x v="4"/>
    <x v="27"/>
    <n v="82.38095238095238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n v="111.66666666666667"/>
    <x v="1677"/>
    <d v="2016-04-16T05:59:00"/>
    <s v="music/pop"/>
    <x v="4"/>
    <x v="27"/>
    <n v="159.5238095238095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n v="118.39999999999999"/>
    <x v="1678"/>
    <d v="2014-02-06T20:31:11"/>
    <s v="music/pop"/>
    <x v="4"/>
    <x v="27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n v="175"/>
    <x v="1679"/>
    <d v="2011-07-22T01:39:05"/>
    <s v="music/pop"/>
    <x v="4"/>
    <x v="27"/>
    <n v="62.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n v="117.5"/>
    <x v="1680"/>
    <d v="2014-07-12T18:11:07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n v="101.42212307692309"/>
    <x v="1681"/>
    <d v="2017-03-29T02:00:00"/>
    <s v="music/faith"/>
    <x v="4"/>
    <x v="28"/>
    <n v="74.575090497737563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n v="0"/>
    <x v="1682"/>
    <d v="2017-04-14T04:07:40"/>
    <s v="music/faith"/>
    <x v="4"/>
    <x v="28"/>
    <e v="#DIV/0!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n v="21.714285714285715"/>
    <x v="1683"/>
    <d v="2017-04-07T18:45:38"/>
    <s v="music/faith"/>
    <x v="4"/>
    <x v="28"/>
    <n v="76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n v="109.125"/>
    <x v="1684"/>
    <d v="2017-03-17T18:34:01"/>
    <s v="music/faith"/>
    <x v="4"/>
    <x v="28"/>
    <n v="86.43564356435644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n v="102.85714285714285"/>
    <x v="1685"/>
    <d v="2017-03-24T05:00:23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n v="0.36"/>
    <x v="1686"/>
    <d v="2017-04-27T19:15:19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n v="31.25"/>
    <x v="1687"/>
    <d v="2017-04-10T20:15:00"/>
    <s v="music/faith"/>
    <x v="4"/>
    <x v="28"/>
    <n v="80.128205128205124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n v="44.3"/>
    <x v="1688"/>
    <d v="2017-04-09T11:49:54"/>
    <s v="music/faith"/>
    <x v="4"/>
    <x v="28"/>
    <n v="253.1428571428571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n v="100"/>
    <x v="1689"/>
    <d v="2017-03-16T21:37:10"/>
    <s v="music/faith"/>
    <x v="4"/>
    <x v="28"/>
    <n v="171.42857142857142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n v="25.4"/>
    <x v="1690"/>
    <d v="2017-04-06T09:20:42"/>
    <s v="music/faith"/>
    <x v="4"/>
    <x v="28"/>
    <n v="57.727272727272727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n v="33.473333333333329"/>
    <x v="1691"/>
    <d v="2017-04-03T01:00:00"/>
    <s v="music/faith"/>
    <x v="4"/>
    <x v="28"/>
    <n v="264.26315789473682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n v="47.8"/>
    <x v="1692"/>
    <d v="2017-03-26T23:59:00"/>
    <s v="music/faith"/>
    <x v="4"/>
    <x v="28"/>
    <n v="159.33333333333334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n v="9.3333333333333339"/>
    <x v="1693"/>
    <d v="2017-04-09T20:00:0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n v="0.05"/>
    <x v="1694"/>
    <d v="2017-03-27T04:36:0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n v="11.708333333333334"/>
    <x v="1695"/>
    <d v="2017-04-10T01:00:00"/>
    <s v="music/faith"/>
    <x v="4"/>
    <x v="28"/>
    <n v="61.086956521739133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n v="0"/>
    <x v="1696"/>
    <d v="2017-04-01T00:40:11"/>
    <s v="music/faith"/>
    <x v="4"/>
    <x v="28"/>
    <e v="#DIV/0!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n v="20.208000000000002"/>
    <x v="1697"/>
    <d v="2017-04-09T23:47:28"/>
    <s v="music/faith"/>
    <x v="4"/>
    <x v="28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n v="0"/>
    <x v="1698"/>
    <d v="2017-03-26T03:33:00"/>
    <s v="music/faith"/>
    <x v="4"/>
    <x v="28"/>
    <e v="#DIV/0!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n v="4.2311459353574925"/>
    <x v="1699"/>
    <d v="2017-04-11T20:44:05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n v="26.06"/>
    <x v="1700"/>
    <d v="2017-04-01T04:00:00"/>
    <s v="music/faith"/>
    <x v="4"/>
    <x v="28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n v="0.19801980198019803"/>
    <x v="1701"/>
    <d v="2015-01-15T15:56:45"/>
    <s v="music/faith"/>
    <x v="4"/>
    <x v="28"/>
    <n v="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n v="6.0606060606060606E-3"/>
    <x v="1702"/>
    <d v="2015-03-30T19:52:30"/>
    <s v="music/faith"/>
    <x v="4"/>
    <x v="28"/>
    <n v="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n v="1.02"/>
    <x v="1703"/>
    <d v="2015-08-31T06:45:37"/>
    <s v="music/faith"/>
    <x v="4"/>
    <x v="28"/>
    <n v="25.5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n v="65.100000000000009"/>
    <x v="1704"/>
    <d v="2015-02-16T03:21:13"/>
    <s v="music/faith"/>
    <x v="4"/>
    <x v="28"/>
    <n v="118.36363636363636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n v="0"/>
    <x v="1705"/>
    <d v="2015-09-09T16:00:00"/>
    <s v="music/faith"/>
    <x v="4"/>
    <x v="28"/>
    <e v="#DIV/0!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n v="0"/>
    <x v="1706"/>
    <d v="2015-08-23T07:21:12"/>
    <s v="music/faith"/>
    <x v="4"/>
    <x v="28"/>
    <e v="#DIV/0!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n v="9.74"/>
    <x v="1707"/>
    <d v="2016-03-28T16:18:15"/>
    <s v="music/faith"/>
    <x v="4"/>
    <x v="28"/>
    <n v="54.111111111111114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n v="0"/>
    <x v="1708"/>
    <d v="2016-05-01T20:48:26"/>
    <s v="music/faith"/>
    <x v="4"/>
    <x v="28"/>
    <e v="#DIV/0!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n v="4.8571428571428568"/>
    <x v="1709"/>
    <d v="2014-08-31T19:39:00"/>
    <s v="music/faith"/>
    <x v="4"/>
    <x v="28"/>
    <n v="21.25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n v="0.67999999999999994"/>
    <x v="1710"/>
    <d v="2016-01-18T13:00:0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n v="10.5"/>
    <x v="1711"/>
    <d v="2014-09-01T15:30:34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n v="0"/>
    <x v="1712"/>
    <d v="2015-06-30T21:55:53"/>
    <s v="music/faith"/>
    <x v="4"/>
    <x v="28"/>
    <e v="#DIV/0!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n v="1.6666666666666667"/>
    <x v="1713"/>
    <d v="2014-10-05T19:13:32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n v="7.8680000000000003"/>
    <x v="1714"/>
    <d v="2015-05-01T22:02:41"/>
    <s v="music/faith"/>
    <x v="4"/>
    <x v="28"/>
    <n v="115.70588235294117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n v="0.22"/>
    <x v="1715"/>
    <d v="2015-03-31T03:22:0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n v="7.5"/>
    <x v="1716"/>
    <d v="2016-12-09T14:51:39"/>
    <s v="music/faith"/>
    <x v="4"/>
    <x v="28"/>
    <n v="50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n v="42.725880551301685"/>
    <x v="1717"/>
    <d v="2016-04-21T04:00:00"/>
    <s v="music/faith"/>
    <x v="4"/>
    <x v="28"/>
    <n v="34.02439024390243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n v="0.2142857142857143"/>
    <x v="1718"/>
    <d v="2016-05-14T04:59:0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n v="0.87500000000000011"/>
    <x v="1719"/>
    <d v="2014-09-17T12:49:51"/>
    <s v="music/faith"/>
    <x v="4"/>
    <x v="28"/>
    <n v="11.666666666666666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n v="5.625"/>
    <x v="1720"/>
    <d v="2014-11-09T19:47:51"/>
    <s v="music/faith"/>
    <x v="4"/>
    <x v="28"/>
    <n v="28.125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n v="0"/>
    <x v="1721"/>
    <d v="2015-12-11T11:04:23"/>
    <s v="music/faith"/>
    <x v="4"/>
    <x v="28"/>
    <e v="#DIV/0!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n v="3.4722222222222224E-2"/>
    <x v="1722"/>
    <d v="2016-04-03T00:10:0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n v="6.5"/>
    <x v="1723"/>
    <d v="2015-07-01T06:00:00"/>
    <s v="music/faith"/>
    <x v="4"/>
    <x v="28"/>
    <n v="216.66666666666666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n v="0.58333333333333337"/>
    <x v="1724"/>
    <d v="2014-10-30T22:22:42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n v="10.181818181818182"/>
    <x v="1725"/>
    <d v="2014-08-24T23:14:09"/>
    <s v="music/faith"/>
    <x v="4"/>
    <x v="28"/>
    <n v="62.222222222222221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n v="33.784615384615385"/>
    <x v="1726"/>
    <d v="2014-06-27T22:04:24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n v="3.3333333333333333E-2"/>
    <x v="1727"/>
    <d v="2015-04-05T11:00:00"/>
    <s v="music/faith"/>
    <x v="4"/>
    <x v="28"/>
    <n v="1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n v="68.400000000000006"/>
    <x v="1728"/>
    <d v="2015-10-21T15:01:14"/>
    <s v="music/faith"/>
    <x v="4"/>
    <x v="28"/>
    <n v="122.142857142857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n v="0"/>
    <x v="1729"/>
    <d v="2016-06-10T01:15:06"/>
    <s v="music/faith"/>
    <x v="4"/>
    <x v="28"/>
    <e v="#DIV/0!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n v="0"/>
    <x v="1730"/>
    <d v="2015-10-25T02:06:23"/>
    <s v="music/faith"/>
    <x v="4"/>
    <x v="28"/>
    <e v="#DIV/0!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n v="0"/>
    <x v="1731"/>
    <d v="2015-06-11T15:00:00"/>
    <s v="music/faith"/>
    <x v="4"/>
    <x v="28"/>
    <e v="#DIV/0!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n v="0"/>
    <x v="1732"/>
    <d v="2016-01-16T05:00:00"/>
    <s v="music/faith"/>
    <x v="4"/>
    <x v="28"/>
    <e v="#DIV/0!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n v="0"/>
    <x v="1733"/>
    <d v="2016-09-13T21:30:00"/>
    <s v="music/faith"/>
    <x v="4"/>
    <x v="28"/>
    <e v="#DIV/0!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n v="2.2222222222222223E-2"/>
    <x v="1734"/>
    <d v="2015-05-08T00:52:36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n v="11"/>
    <x v="1735"/>
    <d v="2016-08-07T19:32:25"/>
    <s v="music/faith"/>
    <x v="4"/>
    <x v="28"/>
    <n v="5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n v="0.73333333333333328"/>
    <x v="1736"/>
    <d v="2015-11-08T21:40:33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n v="21.25"/>
    <x v="1737"/>
    <d v="2015-07-20T22:46:32"/>
    <s v="music/faith"/>
    <x v="4"/>
    <x v="28"/>
    <n v="56.666666666666664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n v="0.4"/>
    <x v="1738"/>
    <d v="2014-10-02T20:59:02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n v="0.1"/>
    <x v="1739"/>
    <d v="2016-05-04T19:58:52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n v="0"/>
    <x v="1740"/>
    <d v="2015-07-16T19:37:02"/>
    <s v="music/faith"/>
    <x v="4"/>
    <x v="28"/>
    <e v="#DIV/0!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n v="110.83333333333334"/>
    <x v="1741"/>
    <d v="2015-06-10T15:04:31"/>
    <s v="photography/photobooks"/>
    <x v="8"/>
    <x v="20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n v="108.74999999999999"/>
    <x v="1742"/>
    <d v="2017-01-07T21:00:00"/>
    <s v="photography/photobooks"/>
    <x v="8"/>
    <x v="20"/>
    <n v="63.970588235294116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n v="100.41666666666667"/>
    <x v="1743"/>
    <d v="2016-08-27T03:59:00"/>
    <s v="photography/photobooks"/>
    <x v="8"/>
    <x v="20"/>
    <n v="89.925373134328353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n v="118.45454545454545"/>
    <x v="1744"/>
    <d v="2015-03-08T13:31:17"/>
    <s v="photography/photobooks"/>
    <x v="8"/>
    <x v="20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n v="114.01428571428571"/>
    <x v="1745"/>
    <d v="2016-12-22T02:00:00"/>
    <s v="photography/photobooks"/>
    <x v="8"/>
    <x v="20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n v="148.10000000000002"/>
    <x v="1746"/>
    <d v="2016-11-24T02:00:00"/>
    <s v="photography/photobooks"/>
    <x v="8"/>
    <x v="20"/>
    <n v="207.61682242990653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n v="104.95555555555556"/>
    <x v="1747"/>
    <d v="2015-11-13T15:00:00"/>
    <s v="photography/photobooks"/>
    <x v="8"/>
    <x v="20"/>
    <n v="59.408805031446541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n v="129.94800000000001"/>
    <x v="1748"/>
    <d v="2015-09-02T22:49:03"/>
    <s v="photography/photobooks"/>
    <x v="8"/>
    <x v="20"/>
    <n v="358.97237569060775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n v="123.48756218905473"/>
    <x v="1749"/>
    <d v="2017-03-01T19:00:00"/>
    <s v="photography/photobooks"/>
    <x v="8"/>
    <x v="20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n v="201.62"/>
    <x v="1750"/>
    <d v="2016-04-19T20:05:04"/>
    <s v="photography/photobooks"/>
    <x v="8"/>
    <x v="20"/>
    <n v="80.647999999999996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n v="102.89999999999999"/>
    <x v="1751"/>
    <d v="2015-03-19T17:45:23"/>
    <s v="photography/photobooks"/>
    <x v="8"/>
    <x v="20"/>
    <n v="168.68852459016392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n v="260.16666666666663"/>
    <x v="1752"/>
    <d v="2016-10-14T06:04:42"/>
    <s v="photography/photobooks"/>
    <x v="8"/>
    <x v="20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n v="108"/>
    <x v="1753"/>
    <d v="2016-03-21T16:59:28"/>
    <s v="photography/photobooks"/>
    <x v="8"/>
    <x v="20"/>
    <n v="462.8571428571428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n v="110.52941176470587"/>
    <x v="1754"/>
    <d v="2015-04-03T20:02:33"/>
    <s v="photography/photobooks"/>
    <x v="8"/>
    <x v="20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n v="120"/>
    <x v="1755"/>
    <d v="2015-10-05T18:56:0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n v="102.82909090909091"/>
    <x v="1756"/>
    <d v="2016-08-29T04:01:09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n v="115.99999999999999"/>
    <x v="1757"/>
    <d v="2017-01-28T19:29:00"/>
    <s v="photography/photobooks"/>
    <x v="8"/>
    <x v="20"/>
    <n v="414.28571428571428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n v="114.7"/>
    <x v="1758"/>
    <d v="2016-07-14T22:56:32"/>
    <s v="photography/photobooks"/>
    <x v="8"/>
    <x v="20"/>
    <n v="42.481481481481481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n v="106.60000000000001"/>
    <x v="1759"/>
    <d v="2015-03-25T18:53:49"/>
    <s v="photography/photobooks"/>
    <x v="8"/>
    <x v="20"/>
    <n v="108.77551020408163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n v="165.44"/>
    <x v="1760"/>
    <d v="2016-02-25T16:08:33"/>
    <s v="photography/photobooks"/>
    <x v="8"/>
    <x v="20"/>
    <n v="81.098039215686271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n v="155"/>
    <x v="1761"/>
    <d v="2015-09-12T13:37:40"/>
    <s v="photography/photobooks"/>
    <x v="8"/>
    <x v="20"/>
    <n v="51.666666666666664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n v="885"/>
    <x v="1762"/>
    <d v="2016-03-11T23:34:05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n v="101.90833333333333"/>
    <x v="1763"/>
    <d v="2016-10-23T20:50:40"/>
    <s v="photography/photobooks"/>
    <x v="8"/>
    <x v="20"/>
    <n v="103.63559322033899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n v="19.600000000000001"/>
    <x v="1764"/>
    <d v="2014-08-03T11:39:39"/>
    <s v="photography/photobooks"/>
    <x v="8"/>
    <x v="20"/>
    <n v="55.282051282051285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n v="59.467839999999995"/>
    <x v="1765"/>
    <d v="2014-08-13T23:31:52"/>
    <s v="photography/photobooks"/>
    <x v="8"/>
    <x v="20"/>
    <n v="72.16970873786407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n v="0"/>
    <x v="1766"/>
    <d v="2014-08-25T20:38:08"/>
    <s v="photography/photobooks"/>
    <x v="8"/>
    <x v="20"/>
    <e v="#DIV/0!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n v="45.72"/>
    <x v="1767"/>
    <d v="2014-08-03T15:48:04"/>
    <s v="photography/photobooks"/>
    <x v="8"/>
    <x v="20"/>
    <n v="58.61538461538461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n v="3.74"/>
    <x v="1768"/>
    <d v="2014-09-27T13:27:24"/>
    <s v="photography/photobooks"/>
    <x v="8"/>
    <x v="20"/>
    <n v="12.4666666666666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n v="2.7025000000000001"/>
    <x v="1769"/>
    <d v="2015-01-13T19:39:19"/>
    <s v="photography/photobooks"/>
    <x v="8"/>
    <x v="20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n v="56.51428571428572"/>
    <x v="1770"/>
    <d v="2014-10-14T18:43:14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n v="21.30952380952381"/>
    <x v="1771"/>
    <d v="2014-10-23T23:30:40"/>
    <s v="photography/photobooks"/>
    <x v="8"/>
    <x v="20"/>
    <n v="35.799999999999997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n v="15.6"/>
    <x v="1772"/>
    <d v="2014-07-06T17:13:56"/>
    <s v="photography/photobooks"/>
    <x v="8"/>
    <x v="20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n v="6.2566666666666677"/>
    <x v="1773"/>
    <d v="2015-01-19T18:14:58"/>
    <s v="photography/photobooks"/>
    <x v="8"/>
    <x v="20"/>
    <n v="98.7894736842105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n v="45.92"/>
    <x v="1774"/>
    <d v="2014-11-29T14:59:00"/>
    <s v="photography/photobooks"/>
    <x v="8"/>
    <x v="20"/>
    <n v="88.307692307692307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n v="65.101538461538468"/>
    <x v="1775"/>
    <d v="2014-10-24T23:26:00"/>
    <s v="photography/photobooks"/>
    <x v="8"/>
    <x v="20"/>
    <n v="170.62903225806451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n v="6.7"/>
    <x v="1776"/>
    <d v="2014-10-29T22:57:51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n v="13.5625"/>
    <x v="1777"/>
    <d v="2015-02-20T08:34:13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n v="1.9900000000000002"/>
    <x v="1778"/>
    <d v="2015-03-27T19:43:15"/>
    <s v="photography/photobooks"/>
    <x v="8"/>
    <x v="20"/>
    <n v="66.333333333333329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n v="36.236363636363642"/>
    <x v="1779"/>
    <d v="2016-09-02T16:36:20"/>
    <s v="photography/photobooks"/>
    <x v="8"/>
    <x v="20"/>
    <n v="104.89473684210526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n v="39.743333333333339"/>
    <x v="1780"/>
    <d v="2016-07-02T14:25:10"/>
    <s v="photography/photobooks"/>
    <x v="8"/>
    <x v="20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n v="25.763636363636365"/>
    <x v="1781"/>
    <d v="2016-09-15T14:49:05"/>
    <s v="photography/photobooks"/>
    <x v="8"/>
    <x v="20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n v="15.491428571428573"/>
    <x v="1782"/>
    <d v="2016-02-21T13:48:09"/>
    <s v="photography/photobooks"/>
    <x v="8"/>
    <x v="20"/>
    <n v="71.3421052631578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n v="23.692499999999999"/>
    <x v="1783"/>
    <d v="2015-05-21T22:47:58"/>
    <s v="photography/photobooks"/>
    <x v="8"/>
    <x v="20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n v="39.76"/>
    <x v="1784"/>
    <d v="2015-01-31T03:25:00"/>
    <s v="photography/photobooks"/>
    <x v="8"/>
    <x v="20"/>
    <n v="60.242424242424242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n v="20.220833333333331"/>
    <x v="1785"/>
    <d v="2014-10-16T00:00:00"/>
    <s v="photography/photobooks"/>
    <x v="8"/>
    <x v="20"/>
    <n v="44.935185185185183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n v="47.631578947368418"/>
    <x v="1786"/>
    <d v="2014-12-15T13:12:57"/>
    <s v="photography/photobooks"/>
    <x v="8"/>
    <x v="20"/>
    <n v="31.206896551724139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n v="15.329999999999998"/>
    <x v="1787"/>
    <d v="2015-04-04T14:43:57"/>
    <s v="photography/photobooks"/>
    <x v="8"/>
    <x v="20"/>
    <n v="63.875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n v="1.3818181818181818"/>
    <x v="1788"/>
    <d v="2014-10-31T22:45:42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n v="0.5"/>
    <x v="1789"/>
    <d v="2015-01-12T06:00:03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n v="4.957575757575758"/>
    <x v="1790"/>
    <d v="2015-02-05T16:11:18"/>
    <s v="photography/photobooks"/>
    <x v="8"/>
    <x v="20"/>
    <n v="109.06666666666666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n v="3.5666666666666664"/>
    <x v="1791"/>
    <d v="2015-01-29T17:46:05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n v="61.124000000000002"/>
    <x v="1792"/>
    <d v="2015-08-10T06:59:00"/>
    <s v="photography/photobooks"/>
    <x v="8"/>
    <x v="20"/>
    <n v="109.93525179856115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n v="1.3333333333333335"/>
    <x v="1793"/>
    <d v="2014-11-27T22:24:0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n v="11.077777777777778"/>
    <x v="1794"/>
    <d v="2015-02-11T13:13:42"/>
    <s v="photography/photobooks"/>
    <x v="8"/>
    <x v="20"/>
    <n v="55.388888888888886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n v="38.735714285714288"/>
    <x v="1795"/>
    <d v="2016-10-14T16:00:00"/>
    <s v="photography/photobooks"/>
    <x v="8"/>
    <x v="20"/>
    <n v="133.9012345679012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n v="22.05263157894737"/>
    <x v="1796"/>
    <d v="2016-07-24T10:32:46"/>
    <s v="photography/photobooks"/>
    <x v="8"/>
    <x v="20"/>
    <n v="48.720930232558139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n v="67.55"/>
    <x v="1797"/>
    <d v="2016-12-15T13:39:49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n v="13.637499999999999"/>
    <x v="1798"/>
    <d v="2016-02-04T07:50:33"/>
    <s v="photography/photobooks"/>
    <x v="8"/>
    <x v="20"/>
    <n v="58.972972972972975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n v="1.7457500000000001"/>
    <x v="1799"/>
    <d v="2014-11-11T21:13:28"/>
    <s v="photography/photobooks"/>
    <x v="8"/>
    <x v="20"/>
    <n v="11.638333333333334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n v="20.44963251188932"/>
    <x v="1800"/>
    <d v="2016-10-10T14:32:50"/>
    <s v="photography/photobooks"/>
    <x v="8"/>
    <x v="20"/>
    <n v="83.716814159292042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n v="13.852941176470587"/>
    <x v="1801"/>
    <d v="2015-12-15T12:10:00"/>
    <s v="photography/photobooks"/>
    <x v="8"/>
    <x v="20"/>
    <n v="63.648648648648646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n v="48.485714285714288"/>
    <x v="1802"/>
    <d v="2015-06-27T21:59:00"/>
    <s v="photography/photobooks"/>
    <x v="8"/>
    <x v="20"/>
    <n v="94.27777777777777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n v="30.8"/>
    <x v="1803"/>
    <d v="2015-02-14T01:43:02"/>
    <s v="photography/photobooks"/>
    <x v="8"/>
    <x v="20"/>
    <n v="71.86666666666666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n v="35.174193548387095"/>
    <x v="1804"/>
    <d v="2015-11-14T17:16:44"/>
    <s v="photography/photobooks"/>
    <x v="8"/>
    <x v="20"/>
    <n v="104.8461538461538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n v="36.404444444444444"/>
    <x v="1805"/>
    <d v="2015-10-02T18:00:00"/>
    <s v="photography/photobooks"/>
    <x v="8"/>
    <x v="20"/>
    <n v="67.139344262295083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n v="2.9550000000000001"/>
    <x v="1806"/>
    <d v="2014-09-30T15:19:09"/>
    <s v="photography/photobooks"/>
    <x v="8"/>
    <x v="20"/>
    <n v="73.87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n v="11.06"/>
    <x v="1807"/>
    <d v="2014-09-28T01:38:33"/>
    <s v="photography/photobooks"/>
    <x v="8"/>
    <x v="20"/>
    <n v="69.125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n v="41.407142857142858"/>
    <x v="1808"/>
    <d v="2017-02-11T16:20:30"/>
    <s v="photography/photobooks"/>
    <x v="8"/>
    <x v="20"/>
    <n v="120.77083333333333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n v="10.857142857142858"/>
    <x v="1809"/>
    <d v="2015-03-01T21:47:19"/>
    <s v="photography/photobooks"/>
    <x v="8"/>
    <x v="20"/>
    <n v="42.222222222222221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n v="3.3333333333333335"/>
    <x v="1810"/>
    <d v="2014-08-21T21:50:26"/>
    <s v="photography/photobooks"/>
    <x v="8"/>
    <x v="20"/>
    <n v="7.5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n v="7.407407407407407E-2"/>
    <x v="1811"/>
    <d v="2014-10-24T04:00:00"/>
    <s v="photography/photobooks"/>
    <x v="8"/>
    <x v="20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n v="13.307692307692307"/>
    <x v="1812"/>
    <d v="2016-07-03T07:38:56"/>
    <s v="photography/photobooks"/>
    <x v="8"/>
    <x v="20"/>
    <n v="37.608695652173914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n v="0"/>
    <x v="1813"/>
    <d v="2014-08-08T21:20:12"/>
    <s v="photography/photobooks"/>
    <x v="8"/>
    <x v="20"/>
    <e v="#DIV/0!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n v="49.183333333333337"/>
    <x v="1814"/>
    <d v="2015-02-28T07:32:16"/>
    <s v="photography/photobooks"/>
    <x v="8"/>
    <x v="20"/>
    <n v="42.157142857142858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n v="0"/>
    <x v="1815"/>
    <d v="2015-07-01T21:45:37"/>
    <s v="photography/photobooks"/>
    <x v="8"/>
    <x v="20"/>
    <e v="#DIV/0!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n v="2.036"/>
    <x v="1816"/>
    <d v="2016-07-25T19:00:00"/>
    <s v="photography/photobooks"/>
    <x v="8"/>
    <x v="20"/>
    <n v="84.833333333333329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n v="52.327777777777776"/>
    <x v="1817"/>
    <d v="2017-01-30T06:59:00"/>
    <s v="photography/photobooks"/>
    <x v="8"/>
    <x v="20"/>
    <n v="94.19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n v="0"/>
    <x v="1818"/>
    <d v="2015-04-03T04:37:30"/>
    <s v="photography/photobooks"/>
    <x v="8"/>
    <x v="20"/>
    <e v="#DIV/0!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n v="2.083333333333333"/>
    <x v="1819"/>
    <d v="2014-07-30T18:03:16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n v="6.565384615384616"/>
    <x v="1820"/>
    <d v="2015-04-01T01:01:30"/>
    <s v="photography/photobooks"/>
    <x v="8"/>
    <x v="20"/>
    <n v="213.375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n v="134.88999999999999"/>
    <x v="1821"/>
    <d v="2012-03-03T07:39:27"/>
    <s v="music/rock"/>
    <x v="4"/>
    <x v="11"/>
    <n v="59.162280701754383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n v="100"/>
    <x v="1822"/>
    <d v="2014-01-31T19:01:00"/>
    <s v="music/rock"/>
    <x v="4"/>
    <x v="11"/>
    <n v="27.27272727272727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n v="115.85714285714286"/>
    <x v="1823"/>
    <d v="2012-10-24T16:26:16"/>
    <s v="music/rock"/>
    <x v="4"/>
    <x v="11"/>
    <n v="24.575757575757574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n v="100.06666666666666"/>
    <x v="1824"/>
    <d v="2014-01-08T02:08:00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n v="105.05"/>
    <x v="1825"/>
    <d v="2013-07-11T20:01:43"/>
    <s v="music/rock"/>
    <x v="4"/>
    <x v="11"/>
    <n v="42.02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n v="101"/>
    <x v="1826"/>
    <d v="2014-02-17T22:10:17"/>
    <s v="music/rock"/>
    <x v="4"/>
    <x v="1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n v="100.66250000000001"/>
    <x v="1827"/>
    <d v="2011-03-03T07:49:21"/>
    <s v="music/rock"/>
    <x v="4"/>
    <x v="1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n v="100.16000000000001"/>
    <x v="1828"/>
    <d v="2014-05-09T22:00:00"/>
    <s v="music/rock"/>
    <x v="4"/>
    <x v="11"/>
    <n v="417.3333333333333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n v="166.68333333333334"/>
    <x v="1829"/>
    <d v="2011-01-21T22:00:00"/>
    <s v="music/rock"/>
    <x v="4"/>
    <x v="11"/>
    <n v="75.76515151515151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n v="101.53333333333335"/>
    <x v="1830"/>
    <d v="2014-02-24T16:25:07"/>
    <s v="music/rock"/>
    <x v="4"/>
    <x v="11"/>
    <n v="67.389380530973455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n v="103"/>
    <x v="1831"/>
    <d v="2012-05-12T23:54:23"/>
    <s v="music/rock"/>
    <x v="4"/>
    <x v="11"/>
    <n v="73.571428571428569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n v="142.85714285714286"/>
    <x v="1832"/>
    <d v="2011-03-04T12:57:07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n v="262.5"/>
    <x v="1833"/>
    <d v="2013-03-02T07:59:00"/>
    <s v="music/rock"/>
    <x v="4"/>
    <x v="11"/>
    <n v="4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n v="118.05000000000001"/>
    <x v="1834"/>
    <d v="2015-01-24T23:08:15"/>
    <s v="music/rock"/>
    <x v="4"/>
    <x v="11"/>
    <n v="131.16666666666666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n v="104"/>
    <x v="1835"/>
    <d v="2016-03-31T15:51:11"/>
    <s v="music/rock"/>
    <x v="4"/>
    <x v="11"/>
    <n v="47.272727272727273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n v="200.34"/>
    <x v="1836"/>
    <d v="2013-02-17T19:25:29"/>
    <s v="music/rock"/>
    <x v="4"/>
    <x v="1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n v="306.83333333333331"/>
    <x v="1837"/>
    <d v="2012-03-18T00:08:55"/>
    <s v="music/rock"/>
    <x v="4"/>
    <x v="11"/>
    <n v="61.36666666666666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n v="100.149"/>
    <x v="1838"/>
    <d v="2011-10-01T03:00:00"/>
    <s v="music/rock"/>
    <x v="4"/>
    <x v="11"/>
    <n v="35.76749999999999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n v="205.29999999999998"/>
    <x v="1839"/>
    <d v="2016-10-01T17:19:42"/>
    <s v="music/rock"/>
    <x v="4"/>
    <x v="11"/>
    <n v="45.6222222222222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n v="108.88888888888889"/>
    <x v="1840"/>
    <d v="2013-05-07T04:59:00"/>
    <s v="music/rock"/>
    <x v="4"/>
    <x v="11"/>
    <n v="75.384615384615387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n v="101.75"/>
    <x v="1841"/>
    <d v="2014-05-20T04:59:00"/>
    <s v="music/rock"/>
    <x v="4"/>
    <x v="11"/>
    <n v="50.87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n v="125.25"/>
    <x v="1842"/>
    <d v="2015-03-02T05:59:00"/>
    <s v="music/rock"/>
    <x v="4"/>
    <x v="11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n v="124.0061"/>
    <x v="1843"/>
    <d v="2011-02-20T23:52:34"/>
    <s v="music/rock"/>
    <x v="4"/>
    <x v="1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n v="101.4"/>
    <x v="1844"/>
    <d v="2011-06-11T03:00:00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n v="100"/>
    <x v="1845"/>
    <d v="2016-06-17T04:55:00"/>
    <s v="music/rock"/>
    <x v="4"/>
    <x v="1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n v="137.92666666666668"/>
    <x v="1846"/>
    <d v="2012-12-15T15:36:17"/>
    <s v="music/rock"/>
    <x v="4"/>
    <x v="11"/>
    <n v="98.990430622009569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n v="120.88000000000001"/>
    <x v="1847"/>
    <d v="2015-04-21T05:40:32"/>
    <s v="music/rock"/>
    <x v="4"/>
    <x v="11"/>
    <n v="79.526315789473685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n v="107.36666666666667"/>
    <x v="1848"/>
    <d v="2011-07-31T06:59:00"/>
    <s v="music/rock"/>
    <x v="4"/>
    <x v="11"/>
    <n v="134.20833333333334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n v="100.33333333333334"/>
    <x v="1849"/>
    <d v="2012-10-17T20:17:39"/>
    <s v="music/rock"/>
    <x v="4"/>
    <x v="11"/>
    <n v="37.625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n v="101.52222222222223"/>
    <x v="1850"/>
    <d v="2014-07-10T23:01:40"/>
    <s v="music/rock"/>
    <x v="4"/>
    <x v="11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n v="100.07692307692308"/>
    <x v="1851"/>
    <d v="2014-07-28T01:00:00"/>
    <s v="music/rock"/>
    <x v="4"/>
    <x v="11"/>
    <n v="50.0384615384615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n v="116.96666666666667"/>
    <x v="1852"/>
    <d v="2015-04-25T00:00:00"/>
    <s v="music/rock"/>
    <x v="4"/>
    <x v="11"/>
    <n v="133.93129770992365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n v="101.875"/>
    <x v="1853"/>
    <d v="2012-11-14T02:26:57"/>
    <s v="music/rock"/>
    <x v="4"/>
    <x v="11"/>
    <n v="58.21428571428571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n v="102.12366666666665"/>
    <x v="1854"/>
    <d v="2013-05-24T00:30:37"/>
    <s v="music/rock"/>
    <x v="4"/>
    <x v="11"/>
    <n v="88.037643678160919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n v="154.05897142857143"/>
    <x v="1855"/>
    <d v="2014-01-06T12:55:40"/>
    <s v="music/rock"/>
    <x v="4"/>
    <x v="11"/>
    <n v="70.57675392670157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n v="101.25"/>
    <x v="1856"/>
    <d v="2014-07-18T20:31:12"/>
    <s v="music/rock"/>
    <x v="4"/>
    <x v="11"/>
    <n v="53.289473684210527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n v="100"/>
    <x v="1857"/>
    <d v="2014-09-12T18:26:53"/>
    <s v="music/rock"/>
    <x v="4"/>
    <x v="11"/>
    <n v="136.3636363636363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n v="108.74800874800874"/>
    <x v="1858"/>
    <d v="2011-12-16T05:48:41"/>
    <s v="music/rock"/>
    <x v="4"/>
    <x v="11"/>
    <n v="40.5473154362416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n v="131.83333333333334"/>
    <x v="1859"/>
    <d v="2011-09-22T18:28:49"/>
    <s v="music/rock"/>
    <x v="4"/>
    <x v="11"/>
    <n v="70.625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n v="133.46666666666667"/>
    <x v="1860"/>
    <d v="2014-02-06T17:01:24"/>
    <s v="music/rock"/>
    <x v="4"/>
    <x v="11"/>
    <n v="52.684210526315788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n v="0"/>
    <x v="1861"/>
    <d v="2015-01-26T07:12:21"/>
    <s v="games/mobile games"/>
    <x v="6"/>
    <x v="18"/>
    <e v="#DIV/0!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n v="8.0833333333333321"/>
    <x v="1862"/>
    <d v="2017-03-08T07:30:00"/>
    <s v="games/mobile games"/>
    <x v="6"/>
    <x v="18"/>
    <n v="90.9375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n v="0.4"/>
    <x v="1863"/>
    <d v="2014-06-12T19:08:05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n v="42.892307692307689"/>
    <x v="1864"/>
    <d v="2014-05-04T17:11:40"/>
    <s v="games/mobile games"/>
    <x v="6"/>
    <x v="18"/>
    <n v="58.083333333333336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n v="3.6363636363636364E-3"/>
    <x v="1865"/>
    <d v="2016-11-06T09:49:07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n v="0.5"/>
    <x v="1866"/>
    <d v="2017-03-01T04:00:0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n v="0.05"/>
    <x v="1867"/>
    <d v="2016-11-05T22:11:52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n v="4.8680000000000003"/>
    <x v="1868"/>
    <d v="2015-12-15T07:59:00"/>
    <s v="games/mobile games"/>
    <x v="6"/>
    <x v="18"/>
    <n v="71.588235294117652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n v="0"/>
    <x v="1869"/>
    <d v="2017-01-04T00:04:09"/>
    <s v="games/mobile games"/>
    <x v="6"/>
    <x v="18"/>
    <e v="#DIV/0!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n v="10.314285714285715"/>
    <x v="1870"/>
    <d v="2016-01-31T04:17:00"/>
    <s v="games/mobile games"/>
    <x v="6"/>
    <x v="18"/>
    <n v="32.8181818181818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n v="71.784615384615378"/>
    <x v="1871"/>
    <d v="2014-11-20T19:48:21"/>
    <s v="games/mobile games"/>
    <x v="6"/>
    <x v="18"/>
    <n v="49.115789473684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n v="1.06"/>
    <x v="1872"/>
    <d v="2015-06-30T03:06:42"/>
    <s v="games/mobile games"/>
    <x v="6"/>
    <x v="18"/>
    <n v="16.307692307692307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n v="0.44999999999999996"/>
    <x v="1873"/>
    <d v="2015-07-08T16:45:0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n v="1.6250000000000001E-2"/>
    <x v="1874"/>
    <d v="2016-06-28T23:15:33"/>
    <s v="games/mobile games"/>
    <x v="6"/>
    <x v="18"/>
    <n v="1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n v="0.51"/>
    <x v="1875"/>
    <d v="2016-08-06T21:35:08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n v="0"/>
    <x v="1876"/>
    <d v="2014-06-16T06:50:05"/>
    <s v="games/mobile games"/>
    <x v="6"/>
    <x v="18"/>
    <e v="#DIV/0!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n v="0"/>
    <x v="1877"/>
    <d v="2015-03-01T00:42:05"/>
    <s v="games/mobile games"/>
    <x v="6"/>
    <x v="18"/>
    <e v="#DIV/0!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n v="0"/>
    <x v="1878"/>
    <d v="2014-06-13T00:12:35"/>
    <s v="games/mobile games"/>
    <x v="6"/>
    <x v="18"/>
    <e v="#DIV/0!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n v="0.12"/>
    <x v="1879"/>
    <d v="2016-03-14T14:35:29"/>
    <s v="games/mobile games"/>
    <x v="6"/>
    <x v="18"/>
    <n v="3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n v="20.080000000000002"/>
    <x v="1880"/>
    <d v="2016-03-30T12:36:20"/>
    <s v="games/mobile games"/>
    <x v="6"/>
    <x v="18"/>
    <n v="41.833333333333336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n v="172.68449999999999"/>
    <x v="1881"/>
    <d v="2015-03-10T02:39:49"/>
    <s v="music/indie rock"/>
    <x v="4"/>
    <x v="14"/>
    <n v="49.338428571428572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n v="100.8955223880597"/>
    <x v="1882"/>
    <d v="2012-07-10T23:48:00"/>
    <s v="music/indie rock"/>
    <x v="4"/>
    <x v="14"/>
    <n v="41.72839506172839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n v="104.8048048048048"/>
    <x v="1883"/>
    <d v="2012-04-08T21:45:08"/>
    <s v="music/indie rock"/>
    <x v="4"/>
    <x v="14"/>
    <n v="32.7187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n v="135.1"/>
    <x v="1884"/>
    <d v="2012-11-27T12:00:00"/>
    <s v="music/indie rock"/>
    <x v="4"/>
    <x v="14"/>
    <n v="51.96153846153846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n v="116.32786885245903"/>
    <x v="1885"/>
    <d v="2012-08-10T22:00:00"/>
    <s v="music/indie rock"/>
    <x v="4"/>
    <x v="14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n v="102.08333333333333"/>
    <x v="1886"/>
    <d v="2014-11-12T22:45:38"/>
    <s v="music/indie rock"/>
    <x v="4"/>
    <x v="14"/>
    <n v="42.24137931034482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n v="111.16666666666666"/>
    <x v="1887"/>
    <d v="2015-12-03T21:30:00"/>
    <s v="music/indie rock"/>
    <x v="4"/>
    <x v="14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n v="166.08"/>
    <x v="1888"/>
    <d v="2010-06-01T04:59:00"/>
    <s v="music/indie rock"/>
    <x v="4"/>
    <x v="14"/>
    <n v="46.651685393258425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n v="106.60000000000001"/>
    <x v="1889"/>
    <d v="2013-03-11T18:02:26"/>
    <s v="music/indie rock"/>
    <x v="4"/>
    <x v="14"/>
    <n v="48.454545454545453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n v="144.58441666666667"/>
    <x v="1890"/>
    <d v="2012-12-15T18:52:08"/>
    <s v="music/indie rock"/>
    <x v="4"/>
    <x v="14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n v="105.55000000000001"/>
    <x v="1891"/>
    <d v="2010-07-22T06:00:00"/>
    <s v="music/indie rock"/>
    <x v="4"/>
    <x v="14"/>
    <n v="87.958333333333329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n v="136.60000000000002"/>
    <x v="1892"/>
    <d v="2011-06-07T15:18:01"/>
    <s v="music/indie rock"/>
    <x v="4"/>
    <x v="14"/>
    <n v="26.26923076923077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n v="104"/>
    <x v="1893"/>
    <d v="2011-04-16T03:59:00"/>
    <s v="music/indie rock"/>
    <x v="4"/>
    <x v="14"/>
    <n v="57.777777777777779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n v="114.5"/>
    <x v="1894"/>
    <d v="2012-02-12T21:43:03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n v="101.71957671957672"/>
    <x v="1895"/>
    <d v="2015-10-20T17:55:22"/>
    <s v="music/indie rock"/>
    <x v="4"/>
    <x v="14"/>
    <n v="196.34042553191489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n v="123.94678492239468"/>
    <x v="1896"/>
    <d v="2012-04-12T17:02:45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n v="102.45669291338582"/>
    <x v="1897"/>
    <d v="2014-03-04T21:00:00"/>
    <s v="music/indie rock"/>
    <x v="4"/>
    <x v="14"/>
    <n v="35.551912568306008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n v="144.5"/>
    <x v="1898"/>
    <d v="2016-02-01T18:00:00"/>
    <s v="music/indie rock"/>
    <x v="4"/>
    <x v="14"/>
    <n v="68.80952380952381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n v="133.33333333333331"/>
    <x v="1899"/>
    <d v="2015-03-25T21:36:06"/>
    <s v="music/indie rock"/>
    <x v="4"/>
    <x v="14"/>
    <n v="28.571428571428573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n v="109.3644"/>
    <x v="1900"/>
    <d v="2012-10-06T09:59:00"/>
    <s v="music/indie rock"/>
    <x v="4"/>
    <x v="1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n v="2.6969696969696968"/>
    <x v="1901"/>
    <d v="2015-05-22T13:00:0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n v="1.2"/>
    <x v="1902"/>
    <d v="2015-03-04T18:57:27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n v="46.6"/>
    <x v="1903"/>
    <d v="2017-01-27T18:29:51"/>
    <s v="technology/gadgets"/>
    <x v="2"/>
    <x v="29"/>
    <n v="34.097560975609753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n v="0.1"/>
    <x v="1904"/>
    <d v="2016-01-02T16:27:01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n v="0.16800000000000001"/>
    <x v="1905"/>
    <d v="2014-09-07T22:13:14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n v="42.76"/>
    <x v="1906"/>
    <d v="2016-06-23T16:06:23"/>
    <s v="technology/gadgets"/>
    <x v="2"/>
    <x v="29"/>
    <n v="215.95959595959596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n v="0.28333333333333333"/>
    <x v="1907"/>
    <d v="2014-05-23T14:05:25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n v="1.7319999999999998"/>
    <x v="1908"/>
    <d v="2016-12-29T22:01:4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n v="14.111428571428572"/>
    <x v="1909"/>
    <d v="2014-10-23T10:17:59"/>
    <s v="technology/gadgets"/>
    <x v="2"/>
    <x v="29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n v="39.395294117647055"/>
    <x v="1910"/>
    <d v="2015-10-31T22:45:00"/>
    <s v="technology/gadgets"/>
    <x v="2"/>
    <x v="29"/>
    <n v="117.49473684210527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n v="2.3529411764705882E-2"/>
    <x v="1911"/>
    <d v="2014-08-09T00:48:54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n v="59.3"/>
    <x v="1912"/>
    <d v="2015-06-04T05:26:00"/>
    <s v="technology/gadgets"/>
    <x v="2"/>
    <x v="29"/>
    <n v="70.595238095238102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n v="1.3270833333333334"/>
    <x v="1913"/>
    <d v="2014-10-08T12:16:18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n v="9.0090090090090094"/>
    <x v="1914"/>
    <d v="2014-11-01T03:59:0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n v="1.6"/>
    <x v="1915"/>
    <d v="2014-09-02T01:10:22"/>
    <s v="technology/gadgets"/>
    <x v="2"/>
    <x v="29"/>
    <n v="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n v="0.51"/>
    <x v="1916"/>
    <d v="2016-11-07T18:12:55"/>
    <s v="technology/gadgets"/>
    <x v="2"/>
    <x v="29"/>
    <n v="17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n v="52.570512820512818"/>
    <x v="1917"/>
    <d v="2017-02-10T06:28:53"/>
    <s v="technology/gadgets"/>
    <x v="2"/>
    <x v="29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n v="1.04"/>
    <x v="1918"/>
    <d v="2014-08-12T18:57:31"/>
    <s v="technology/gadgets"/>
    <x v="2"/>
    <x v="29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n v="47.4"/>
    <x v="1919"/>
    <d v="2015-05-19T21:00:49"/>
    <s v="technology/gadgets"/>
    <x v="2"/>
    <x v="29"/>
    <n v="29.625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n v="43.03"/>
    <x v="1920"/>
    <d v="2015-10-21T23:00:00"/>
    <s v="technology/gadgets"/>
    <x v="2"/>
    <x v="29"/>
    <n v="40.980952380952381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n v="136.80000000000001"/>
    <x v="1921"/>
    <d v="2012-07-14T05:19:03"/>
    <s v="music/indie rock"/>
    <x v="4"/>
    <x v="14"/>
    <n v="5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n v="115.55"/>
    <x v="1922"/>
    <d v="2013-12-12T06:08:27"/>
    <s v="music/indie rock"/>
    <x v="4"/>
    <x v="14"/>
    <n v="36.109375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n v="240.79999999999998"/>
    <x v="1923"/>
    <d v="2011-09-27T04:59:00"/>
    <s v="music/indie rock"/>
    <x v="4"/>
    <x v="14"/>
    <n v="23.15384615384615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n v="114.39999999999999"/>
    <x v="1924"/>
    <d v="2014-01-15T19:33:00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n v="110.33333333333333"/>
    <x v="1925"/>
    <d v="2013-10-11T00:00:00"/>
    <s v="music/indie rock"/>
    <x v="4"/>
    <x v="14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n v="195.37933333333334"/>
    <x v="1926"/>
    <d v="2010-11-02T00:26:00"/>
    <s v="music/indie rock"/>
    <x v="4"/>
    <x v="14"/>
    <n v="27.3896261682243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n v="103.33333333333334"/>
    <x v="1927"/>
    <d v="2012-03-08T04:59:00"/>
    <s v="music/indie rock"/>
    <x v="4"/>
    <x v="14"/>
    <n v="56.363636363636367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n v="103.1372549019608"/>
    <x v="1928"/>
    <d v="2013-05-07T15:33:14"/>
    <s v="music/indie rock"/>
    <x v="4"/>
    <x v="14"/>
    <n v="77.35294117647059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n v="100.3125"/>
    <x v="1929"/>
    <d v="2011-07-05T00:31:06"/>
    <s v="music/indie rock"/>
    <x v="4"/>
    <x v="14"/>
    <n v="42.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n v="127"/>
    <x v="1930"/>
    <d v="2013-07-07T13:24:42"/>
    <s v="music/indie rock"/>
    <x v="4"/>
    <x v="14"/>
    <n v="48.846153846153847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n v="120.601"/>
    <x v="1931"/>
    <d v="2012-05-22T03:30:00"/>
    <s v="music/indie rock"/>
    <x v="4"/>
    <x v="14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n v="106.99047619047619"/>
    <x v="1932"/>
    <d v="2012-01-24T19:26:13"/>
    <s v="music/indie rock"/>
    <x v="4"/>
    <x v="14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n v="172.43333333333334"/>
    <x v="1933"/>
    <d v="2014-09-27T03:08:27"/>
    <s v="music/indie rock"/>
    <x v="4"/>
    <x v="14"/>
    <n v="94.054545454545448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n v="123.61999999999999"/>
    <x v="1934"/>
    <d v="2011-12-25T05:00:00"/>
    <s v="music/indie rock"/>
    <x v="4"/>
    <x v="14"/>
    <n v="80.27272727272726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n v="108.4"/>
    <x v="1935"/>
    <d v="2014-06-21T04:59:00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n v="116.52013333333333"/>
    <x v="1936"/>
    <d v="2011-12-06T05:59:00"/>
    <s v="music/indie rock"/>
    <x v="4"/>
    <x v="14"/>
    <n v="60.26903448275862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n v="187.245"/>
    <x v="1937"/>
    <d v="2012-06-15T03:59:00"/>
    <s v="music/indie rock"/>
    <x v="4"/>
    <x v="14"/>
    <n v="38.74034482758620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n v="115.93333333333334"/>
    <x v="1938"/>
    <d v="2013-07-02T05:00:00"/>
    <s v="music/indie rock"/>
    <x v="4"/>
    <x v="1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n v="110.7"/>
    <x v="1939"/>
    <d v="2013-03-10T22:38:28"/>
    <s v="music/indie rock"/>
    <x v="4"/>
    <x v="14"/>
    <n v="115.3125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n v="170.92307692307693"/>
    <x v="1940"/>
    <d v="2011-06-15T03:59:00"/>
    <s v="music/indie rock"/>
    <x v="4"/>
    <x v="14"/>
    <n v="35.838709677419352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n v="126.11835600000001"/>
    <x v="1941"/>
    <d v="2014-05-15T06:58:51"/>
    <s v="technology/hardware"/>
    <x v="2"/>
    <x v="30"/>
    <n v="64.570118779438872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n v="138.44033333333334"/>
    <x v="1942"/>
    <d v="2011-07-04T19:52:20"/>
    <s v="technology/hardware"/>
    <x v="2"/>
    <x v="30"/>
    <n v="87.436000000000007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n v="1705.2499999999998"/>
    <x v="1943"/>
    <d v="2016-08-11T06:28:36"/>
    <s v="technology/hardware"/>
    <x v="2"/>
    <x v="30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n v="788.05550000000005"/>
    <x v="1944"/>
    <d v="2014-05-01T14:01:30"/>
    <s v="technology/hardware"/>
    <x v="2"/>
    <x v="30"/>
    <n v="176.200223588597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n v="348.01799999999997"/>
    <x v="1945"/>
    <d v="2015-07-12T06:02:38"/>
    <s v="technology/hardware"/>
    <x v="2"/>
    <x v="30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n v="149.74666666666667"/>
    <x v="1946"/>
    <d v="2014-04-20T02:36:01"/>
    <s v="technology/hardware"/>
    <x v="2"/>
    <x v="30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n v="100.63375000000001"/>
    <x v="1947"/>
    <d v="2009-11-23T05:59:00"/>
    <s v="technology/hardware"/>
    <x v="2"/>
    <x v="30"/>
    <n v="35.003043478260871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n v="800.21100000000001"/>
    <x v="1948"/>
    <d v="2016-06-06T17:02:00"/>
    <s v="technology/hardware"/>
    <x v="2"/>
    <x v="30"/>
    <n v="188.5067137809187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n v="106.00260000000002"/>
    <x v="1949"/>
    <d v="2014-07-10T10:09:11"/>
    <s v="technology/hardware"/>
    <x v="2"/>
    <x v="30"/>
    <n v="56.204984093319197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n v="200.51866666666669"/>
    <x v="1950"/>
    <d v="2011-04-22T04:21:13"/>
    <s v="technology/hardware"/>
    <x v="2"/>
    <x v="30"/>
    <n v="51.305415778251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n v="212.44399999999999"/>
    <x v="1951"/>
    <d v="2016-11-07T11:05:37"/>
    <s v="technology/hardware"/>
    <x v="2"/>
    <x v="30"/>
    <n v="127.36450839328538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n v="198.47237142857145"/>
    <x v="1952"/>
    <d v="2013-10-16T14:33:35"/>
    <s v="technology/hardware"/>
    <x v="2"/>
    <x v="30"/>
    <n v="101.85532258064516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n v="225.94666666666666"/>
    <x v="1953"/>
    <d v="2012-03-02T03:00:00"/>
    <s v="technology/hardware"/>
    <x v="2"/>
    <x v="30"/>
    <n v="230.55782312925169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n v="698.94800000000009"/>
    <x v="1954"/>
    <d v="2016-03-12T05:00:00"/>
    <s v="technology/hardware"/>
    <x v="2"/>
    <x v="30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n v="398.59528571428569"/>
    <x v="1955"/>
    <d v="2012-05-23T19:00:00"/>
    <s v="technology/hardware"/>
    <x v="2"/>
    <x v="30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n v="294.0333333333333"/>
    <x v="1956"/>
    <d v="2015-04-18T21:10:05"/>
    <s v="technology/hardware"/>
    <x v="2"/>
    <x v="30"/>
    <n v="483.34246575342468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n v="167.50470000000001"/>
    <x v="1957"/>
    <d v="2012-10-27T02:21:53"/>
    <s v="technology/hardware"/>
    <x v="2"/>
    <x v="30"/>
    <n v="76.138500000000008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n v="1435.5717142857143"/>
    <x v="1958"/>
    <d v="2013-03-23T22:42:41"/>
    <s v="technology/hardware"/>
    <x v="2"/>
    <x v="30"/>
    <n v="74.107684365781708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n v="156.73439999999999"/>
    <x v="1959"/>
    <d v="2014-10-01T00:00:00"/>
    <s v="technology/hardware"/>
    <x v="2"/>
    <x v="30"/>
    <n v="36.965660377358489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n v="117.90285714285716"/>
    <x v="1960"/>
    <d v="2014-12-21T08:42:21"/>
    <s v="technology/hardware"/>
    <x v="2"/>
    <x v="30"/>
    <n v="2500.969696969697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n v="1105.3811999999998"/>
    <x v="1961"/>
    <d v="2012-10-06T03:59:00"/>
    <s v="technology/hardware"/>
    <x v="2"/>
    <x v="30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n v="192.92499999999998"/>
    <x v="1962"/>
    <d v="2014-05-13T18:43:56"/>
    <s v="technology/hardware"/>
    <x v="2"/>
    <x v="30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n v="126.8842105263158"/>
    <x v="1963"/>
    <d v="2014-09-16T10:18:54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n v="259.57748878923763"/>
    <x v="1964"/>
    <d v="2016-04-22T06:32:52"/>
    <s v="technology/hardware"/>
    <x v="2"/>
    <x v="30"/>
    <n v="180.7518501170960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n v="262.27999999999997"/>
    <x v="1965"/>
    <d v="2012-01-12T01:00:00"/>
    <s v="technology/hardware"/>
    <x v="2"/>
    <x v="30"/>
    <n v="127.3203883495145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n v="206.74309000000002"/>
    <x v="1966"/>
    <d v="2014-08-14T12:58:18"/>
    <s v="technology/hardware"/>
    <x v="2"/>
    <x v="30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n v="370.13"/>
    <x v="1967"/>
    <d v="2014-05-01T15:55:29"/>
    <s v="technology/hardware"/>
    <x v="2"/>
    <x v="30"/>
    <n v="182.78024691358024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n v="284.96600000000001"/>
    <x v="1968"/>
    <d v="2016-12-03T15:05:15"/>
    <s v="technology/hardware"/>
    <x v="2"/>
    <x v="30"/>
    <n v="279.3784313725490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n v="579.08000000000004"/>
    <x v="1969"/>
    <d v="2016-08-05T19:01:08"/>
    <s v="technology/hardware"/>
    <x v="2"/>
    <x v="30"/>
    <n v="61.37572866984631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n v="1131.8"/>
    <x v="1970"/>
    <d v="2013-04-20T03:38:21"/>
    <s v="technology/hardware"/>
    <x v="2"/>
    <x v="30"/>
    <n v="80.727532097004286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n v="263.02771750000005"/>
    <x v="1971"/>
    <d v="2013-11-15T04:00:00"/>
    <s v="technology/hardware"/>
    <x v="2"/>
    <x v="30"/>
    <n v="272.3559073259125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n v="674.48"/>
    <x v="1972"/>
    <d v="2012-11-18T01:17:24"/>
    <s v="technology/hardware"/>
    <x v="2"/>
    <x v="30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n v="256.83081313131316"/>
    <x v="1973"/>
    <d v="2016-08-06T07:00:00"/>
    <s v="technology/hardware"/>
    <x v="2"/>
    <x v="30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n v="375.49599999999998"/>
    <x v="1974"/>
    <d v="2013-08-19T08:01:09"/>
    <s v="technology/hardware"/>
    <x v="2"/>
    <x v="30"/>
    <n v="186.81393034825871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n v="208.70837499999996"/>
    <x v="1975"/>
    <d v="2013-03-10T18:07:31"/>
    <s v="technology/hardware"/>
    <x v="2"/>
    <x v="30"/>
    <n v="131.98948616600788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n v="346.6"/>
    <x v="1976"/>
    <d v="2013-07-13T21:35:25"/>
    <s v="technology/hardware"/>
    <x v="2"/>
    <x v="30"/>
    <n v="29.310782241014799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n v="402.33"/>
    <x v="1977"/>
    <d v="2015-12-19T07:59:00"/>
    <s v="technology/hardware"/>
    <x v="2"/>
    <x v="30"/>
    <n v="245.02436053593178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n v="1026.8451399999999"/>
    <x v="1978"/>
    <d v="2012-06-12T07:00:00"/>
    <s v="technology/hardware"/>
    <x v="2"/>
    <x v="30"/>
    <n v="1323.2540463917526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n v="114.901155"/>
    <x v="1979"/>
    <d v="2015-11-19T04:59:00"/>
    <s v="technology/hardware"/>
    <x v="2"/>
    <x v="30"/>
    <n v="282.65966789667897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n v="354.82402000000002"/>
    <x v="1980"/>
    <d v="2016-04-03T12:01:02"/>
    <s v="technology/hardware"/>
    <x v="2"/>
    <x v="30"/>
    <n v="91.214401028277635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n v="5.08"/>
    <x v="1981"/>
    <d v="2014-07-09T17:24:25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n v="0"/>
    <x v="1982"/>
    <d v="2016-12-04T15:04:47"/>
    <s v="photography/people"/>
    <x v="8"/>
    <x v="31"/>
    <e v="#DIV/0!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n v="4.3"/>
    <x v="1983"/>
    <d v="2016-09-02T07:00:00"/>
    <s v="photography/people"/>
    <x v="8"/>
    <x v="31"/>
    <n v="88.6875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n v="21.146666666666665"/>
    <x v="1984"/>
    <d v="2014-11-30T19:58:01"/>
    <s v="photography/people"/>
    <x v="8"/>
    <x v="31"/>
    <n v="453.14285714285717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n v="3.1875"/>
    <x v="1985"/>
    <d v="2016-08-02T23:00:0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n v="0.05"/>
    <x v="1986"/>
    <d v="2016-03-14T09:24:43"/>
    <s v="photography/people"/>
    <x v="8"/>
    <x v="31"/>
    <n v="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n v="42.472727272727276"/>
    <x v="1987"/>
    <d v="2015-03-01T15:21:16"/>
    <s v="photography/people"/>
    <x v="8"/>
    <x v="31"/>
    <n v="83.4285714285714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n v="0.41666666666666669"/>
    <x v="1988"/>
    <d v="2015-08-20T18:19:02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n v="1"/>
    <x v="1989"/>
    <d v="2016-12-11T16:20:08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n v="16.966666666666665"/>
    <x v="1990"/>
    <d v="2016-02-13T04:42:12"/>
    <s v="photography/people"/>
    <x v="8"/>
    <x v="31"/>
    <n v="101.8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n v="7.0000000000000009"/>
    <x v="1991"/>
    <d v="2015-07-03T21:26:26"/>
    <s v="photography/people"/>
    <x v="8"/>
    <x v="31"/>
    <n v="46.666666666666664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n v="0.13333333333333333"/>
    <x v="1992"/>
    <d v="2015-02-18T03:26:31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n v="0"/>
    <x v="1993"/>
    <d v="2015-12-21T14:07:17"/>
    <s v="photography/people"/>
    <x v="8"/>
    <x v="31"/>
    <e v="#DIV/0!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n v="0"/>
    <x v="1994"/>
    <d v="2016-12-07T01:09:02"/>
    <s v="photography/people"/>
    <x v="8"/>
    <x v="31"/>
    <e v="#DIV/0!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n v="7.8"/>
    <x v="1995"/>
    <d v="2015-07-16T21:38:56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n v="0"/>
    <x v="1996"/>
    <d v="2014-07-10T19:40:11"/>
    <s v="photography/people"/>
    <x v="8"/>
    <x v="31"/>
    <e v="#DIV/0!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n v="0"/>
    <x v="1997"/>
    <d v="2014-08-26T22:20:12"/>
    <s v="photography/people"/>
    <x v="8"/>
    <x v="31"/>
    <e v="#DIV/0!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n v="26.200000000000003"/>
    <x v="1998"/>
    <d v="2014-08-01T02:50:38"/>
    <s v="photography/people"/>
    <x v="8"/>
    <x v="31"/>
    <n v="218.33333333333334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n v="0.76129032258064511"/>
    <x v="1999"/>
    <d v="2014-11-13T12:35:08"/>
    <s v="photography/people"/>
    <x v="8"/>
    <x v="31"/>
    <n v="33.714285714285715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n v="12.5"/>
    <x v="2000"/>
    <d v="2016-01-06T22:50:13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n v="382.12909090909091"/>
    <x v="2001"/>
    <d v="2015-06-12T20:00:00"/>
    <s v="technology/hardware"/>
    <x v="2"/>
    <x v="30"/>
    <n v="128.38790470372632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n v="216.79422000000002"/>
    <x v="2002"/>
    <d v="2017-01-23T17:05:43"/>
    <s v="technology/hardware"/>
    <x v="2"/>
    <x v="30"/>
    <n v="78.834261818181815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n v="312"/>
    <x v="2003"/>
    <d v="2010-07-02T23:00:00"/>
    <s v="technology/hardware"/>
    <x v="2"/>
    <x v="30"/>
    <n v="91.76470588235294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n v="234.42048"/>
    <x v="2004"/>
    <d v="2014-07-10T14:31:03"/>
    <s v="technology/hardware"/>
    <x v="2"/>
    <x v="30"/>
    <n v="331.10237288135596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n v="123.68010000000001"/>
    <x v="2005"/>
    <d v="2013-10-16T03:59:00"/>
    <s v="technology/hardware"/>
    <x v="2"/>
    <x v="30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n v="247.84"/>
    <x v="2006"/>
    <d v="2014-12-03T13:00:45"/>
    <s v="technology/hardware"/>
    <x v="2"/>
    <x v="30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n v="115.7092"/>
    <x v="2007"/>
    <d v="2010-08-24T04:00:00"/>
    <s v="technology/hardware"/>
    <x v="2"/>
    <x v="30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n v="117.07484768810599"/>
    <x v="2008"/>
    <d v="2011-09-19T14:30:22"/>
    <s v="technology/hardware"/>
    <x v="2"/>
    <x v="30"/>
    <n v="44.853658536585364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n v="305.15800000000002"/>
    <x v="2009"/>
    <d v="2016-11-23T08:45:43"/>
    <s v="technology/hardware"/>
    <x v="2"/>
    <x v="30"/>
    <n v="383.364321608040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n v="320.05299999999994"/>
    <x v="2010"/>
    <d v="2016-08-18T23:54:51"/>
    <s v="technology/hardware"/>
    <x v="2"/>
    <x v="30"/>
    <n v="55.276856649395505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n v="819.56399999999996"/>
    <x v="2011"/>
    <d v="2016-01-11T23:00:00"/>
    <s v="technology/hardware"/>
    <x v="2"/>
    <x v="30"/>
    <n v="422.02059732234807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n v="234.90000000000003"/>
    <x v="2012"/>
    <d v="2015-02-05T19:44:01"/>
    <s v="technology/hardware"/>
    <x v="2"/>
    <x v="30"/>
    <n v="64.180327868852459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n v="494.91374999999999"/>
    <x v="2013"/>
    <d v="2016-07-08T23:03:34"/>
    <s v="technology/hardware"/>
    <x v="2"/>
    <x v="30"/>
    <n v="173.57781674704077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n v="7813.7822333333334"/>
    <x v="2014"/>
    <d v="2013-03-25T04:08:59"/>
    <s v="technology/hardware"/>
    <x v="2"/>
    <x v="30"/>
    <n v="88.601680840609291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n v="113.00013888888888"/>
    <x v="2015"/>
    <d v="2011-09-09T21:02:43"/>
    <s v="technology/hardware"/>
    <x v="2"/>
    <x v="30"/>
    <n v="50.222283950617282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n v="921.54219999999998"/>
    <x v="2016"/>
    <d v="2013-03-09T21:08:19"/>
    <s v="technology/hardware"/>
    <x v="2"/>
    <x v="30"/>
    <n v="192.38876826722338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n v="125.10239999999999"/>
    <x v="2017"/>
    <d v="2012-03-24T04:00:00"/>
    <s v="technology/hardware"/>
    <x v="2"/>
    <x v="30"/>
    <n v="73.416901408450698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n v="102.24343076923077"/>
    <x v="2018"/>
    <d v="2015-08-13T08:46:49"/>
    <s v="technology/hardware"/>
    <x v="2"/>
    <x v="30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n v="484.90975000000003"/>
    <x v="2019"/>
    <d v="2016-09-22T17:00:21"/>
    <s v="technology/hardware"/>
    <x v="2"/>
    <x v="30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n v="192.33333333333334"/>
    <x v="2020"/>
    <d v="2014-05-14T23:04:00"/>
    <s v="technology/hardware"/>
    <x v="2"/>
    <x v="30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n v="281.10000000000002"/>
    <x v="2021"/>
    <d v="2014-09-24T01:41:37"/>
    <s v="technology/hardware"/>
    <x v="2"/>
    <x v="30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n v="125.13700000000001"/>
    <x v="2022"/>
    <d v="2016-06-11T13:39:32"/>
    <s v="technology/hardware"/>
    <x v="2"/>
    <x v="30"/>
    <n v="385.03692307692307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n v="161.459"/>
    <x v="2023"/>
    <d v="2015-06-11T10:05:53"/>
    <s v="technology/hardware"/>
    <x v="2"/>
    <x v="30"/>
    <n v="457.39093484419266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n v="585.35"/>
    <x v="2024"/>
    <d v="2012-08-13T03:00:00"/>
    <s v="technology/hardware"/>
    <x v="2"/>
    <x v="30"/>
    <n v="222.99047619047619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n v="201.14999999999998"/>
    <x v="2025"/>
    <d v="2015-06-11T04:25:46"/>
    <s v="technology/hardware"/>
    <x v="2"/>
    <x v="30"/>
    <n v="220.74074074074073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n v="133.48307999999997"/>
    <x v="2026"/>
    <d v="2014-04-21T03:59:00"/>
    <s v="technology/hardware"/>
    <x v="2"/>
    <x v="30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n v="120.24900000000001"/>
    <x v="2027"/>
    <d v="2015-03-30T18:31:59"/>
    <s v="technology/hardware"/>
    <x v="2"/>
    <x v="30"/>
    <n v="223.09647495361781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n v="126.16666666666667"/>
    <x v="2028"/>
    <d v="2010-03-15T21:55:00"/>
    <s v="technology/hardware"/>
    <x v="2"/>
    <x v="30"/>
    <n v="47.911392405063289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n v="361.2"/>
    <x v="2029"/>
    <d v="2014-08-27T00:31:21"/>
    <s v="technology/hardware"/>
    <x v="2"/>
    <x v="30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n v="226.239013671875"/>
    <x v="2030"/>
    <d v="2012-11-29T23:54:56"/>
    <s v="technology/hardware"/>
    <x v="2"/>
    <x v="30"/>
    <n v="118.6144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n v="120.35"/>
    <x v="2031"/>
    <d v="2015-01-09T01:00:00"/>
    <s v="technology/hardware"/>
    <x v="2"/>
    <x v="30"/>
    <n v="118.4547244094488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n v="304.18799999999999"/>
    <x v="2032"/>
    <d v="2016-12-15T05:00:00"/>
    <s v="technology/hardware"/>
    <x v="2"/>
    <x v="30"/>
    <n v="143.2146892655367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n v="178.67599999999999"/>
    <x v="2033"/>
    <d v="2014-04-26T01:58:38"/>
    <s v="technology/hardware"/>
    <x v="2"/>
    <x v="30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n v="386.81998717948721"/>
    <x v="2034"/>
    <d v="2015-05-07T06:58:00"/>
    <s v="technology/hardware"/>
    <x v="2"/>
    <x v="30"/>
    <n v="593.93620078740162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n v="211.03642500000004"/>
    <x v="2035"/>
    <d v="2015-12-19T01:00:00"/>
    <s v="technology/hardware"/>
    <x v="2"/>
    <x v="30"/>
    <n v="262.15704968944101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n v="131.66833333333335"/>
    <x v="2036"/>
    <d v="2014-05-09T20:45:19"/>
    <s v="technology/hardware"/>
    <x v="2"/>
    <x v="30"/>
    <n v="46.58077830188679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n v="300.47639999999996"/>
    <x v="2037"/>
    <d v="2013-12-30T06:02:33"/>
    <s v="technology/hardware"/>
    <x v="2"/>
    <x v="30"/>
    <n v="70.041118881118877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n v="420.51249999999999"/>
    <x v="2038"/>
    <d v="2013-07-01T18:00:00"/>
    <s v="technology/hardware"/>
    <x v="2"/>
    <x v="30"/>
    <n v="164.90686274509804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n v="136.21680000000001"/>
    <x v="2039"/>
    <d v="2016-12-01T04:59:00"/>
    <s v="technology/hardware"/>
    <x v="2"/>
    <x v="30"/>
    <n v="449.26385224274406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n v="248.17133333333334"/>
    <x v="2040"/>
    <d v="2013-11-15T23:15:03"/>
    <s v="technology/hardware"/>
    <x v="2"/>
    <x v="30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n v="181.86315789473684"/>
    <x v="2041"/>
    <d v="2016-11-10T13:37:07"/>
    <s v="technology/hardware"/>
    <x v="2"/>
    <x v="30"/>
    <n v="143.97499999999999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n v="123.53"/>
    <x v="2042"/>
    <d v="2016-01-22T16:59:34"/>
    <s v="technology/hardware"/>
    <x v="2"/>
    <x v="30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n v="506.20938628158842"/>
    <x v="2043"/>
    <d v="2016-12-11T04:59:00"/>
    <s v="technology/hardware"/>
    <x v="2"/>
    <x v="30"/>
    <n v="36.326424870466319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n v="108.21333333333334"/>
    <x v="2044"/>
    <d v="2015-06-13T16:25:14"/>
    <s v="technology/hardware"/>
    <x v="2"/>
    <x v="30"/>
    <n v="90.177777777777777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n v="819.18387755102037"/>
    <x v="2045"/>
    <d v="2012-07-09T02:07:27"/>
    <s v="technology/hardware"/>
    <x v="2"/>
    <x v="30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n v="121.10000000000001"/>
    <x v="2046"/>
    <d v="2013-05-23T04:07:24"/>
    <s v="technology/hardware"/>
    <x v="2"/>
    <x v="30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n v="102.99897959183673"/>
    <x v="2047"/>
    <d v="2015-04-17T00:00:00"/>
    <s v="technology/hardware"/>
    <x v="2"/>
    <x v="30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n v="148.33229411764705"/>
    <x v="2048"/>
    <d v="2013-05-23T15:38:11"/>
    <s v="technology/hardware"/>
    <x v="2"/>
    <x v="30"/>
    <n v="91.8298980335032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n v="120.19070000000001"/>
    <x v="2049"/>
    <d v="2013-12-02T22:59:00"/>
    <s v="technology/hardware"/>
    <x v="2"/>
    <x v="30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n v="473.27000000000004"/>
    <x v="2050"/>
    <d v="2015-05-31T01:42:58"/>
    <s v="technology/hardware"/>
    <x v="2"/>
    <x v="30"/>
    <n v="278.39411764705881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n v="130.36250000000001"/>
    <x v="2051"/>
    <d v="2013-12-26T00:32:17"/>
    <s v="technology/hardware"/>
    <x v="2"/>
    <x v="30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n v="353.048"/>
    <x v="2052"/>
    <d v="2016-02-20T02:00:53"/>
    <s v="technology/hardware"/>
    <x v="2"/>
    <x v="30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n v="101.02"/>
    <x v="2053"/>
    <d v="2015-11-25T15:49:11"/>
    <s v="technology/hardware"/>
    <x v="2"/>
    <x v="30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n v="113.59142857142857"/>
    <x v="2054"/>
    <d v="2014-05-02T12:30:10"/>
    <s v="technology/hardware"/>
    <x v="2"/>
    <x v="30"/>
    <n v="64.020933977455712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n v="167.41666666666666"/>
    <x v="2055"/>
    <d v="2014-12-03T04:00:00"/>
    <s v="technology/hardware"/>
    <x v="2"/>
    <x v="30"/>
    <n v="99.455445544554451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n v="153.452"/>
    <x v="2056"/>
    <d v="2013-04-17T18:15:42"/>
    <s v="technology/hardware"/>
    <x v="2"/>
    <x v="30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n v="202.23220000000001"/>
    <x v="2057"/>
    <d v="2016-02-26T11:52:12"/>
    <s v="technology/hardware"/>
    <x v="2"/>
    <x v="30"/>
    <n v="45.547792792792798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n v="168.28125"/>
    <x v="2058"/>
    <d v="2015-03-02T20:00:00"/>
    <s v="technology/hardware"/>
    <x v="2"/>
    <x v="30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n v="143.45666666666668"/>
    <x v="2059"/>
    <d v="2016-01-31T21:59:00"/>
    <s v="technology/hardware"/>
    <x v="2"/>
    <x v="30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n v="196.4"/>
    <x v="2060"/>
    <d v="2014-07-23T15:25:50"/>
    <s v="technology/hardware"/>
    <x v="2"/>
    <x v="30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n v="107.91999999999999"/>
    <x v="2061"/>
    <d v="2016-12-31T18:20:54"/>
    <s v="technology/hardware"/>
    <x v="2"/>
    <x v="30"/>
    <n v="154.17142857142858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n v="114.97699999999999"/>
    <x v="2062"/>
    <d v="2016-03-24T08:11:38"/>
    <s v="technology/hardware"/>
    <x v="2"/>
    <x v="30"/>
    <n v="566.3891625615763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n v="148.04999999999998"/>
    <x v="2063"/>
    <d v="2016-05-15T17:35:01"/>
    <s v="technology/hardware"/>
    <x v="2"/>
    <x v="30"/>
    <n v="120.8571428571428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n v="191.16676082790633"/>
    <x v="2064"/>
    <d v="2013-05-31T12:00:00"/>
    <s v="technology/hardware"/>
    <x v="2"/>
    <x v="30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n v="199.215125"/>
    <x v="2065"/>
    <d v="2013-12-25T08:00:29"/>
    <s v="technology/hardware"/>
    <x v="2"/>
    <x v="30"/>
    <n v="51.21211439588689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n v="218.6"/>
    <x v="2066"/>
    <d v="2014-08-23T18:31:23"/>
    <s v="technology/hardware"/>
    <x v="2"/>
    <x v="30"/>
    <n v="67.261538461538464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n v="126.86868686868686"/>
    <x v="2067"/>
    <d v="2015-05-24T20:29:36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n v="105.22388000000001"/>
    <x v="2068"/>
    <d v="2016-10-20T20:11:55"/>
    <s v="technology/hardware"/>
    <x v="2"/>
    <x v="30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n v="128.40666000000002"/>
    <x v="2069"/>
    <d v="2016-01-02T23:19:51"/>
    <s v="technology/hardware"/>
    <x v="2"/>
    <x v="30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n v="317.3272"/>
    <x v="2070"/>
    <d v="2016-06-28T15:45:23"/>
    <s v="technology/hardware"/>
    <x v="2"/>
    <x v="30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n v="280.73"/>
    <x v="2071"/>
    <d v="2016-10-02T06:41:24"/>
    <s v="technology/hardware"/>
    <x v="2"/>
    <x v="30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n v="110.73146853146854"/>
    <x v="2072"/>
    <d v="2016-05-07T13:57:12"/>
    <s v="technology/hardware"/>
    <x v="2"/>
    <x v="30"/>
    <n v="226.2085714285714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n v="152.60429999999999"/>
    <x v="2073"/>
    <d v="2015-05-08T16:01:58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n v="102.49999999999999"/>
    <x v="2074"/>
    <d v="2016-05-06T19:49:42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n v="1678.3738373837384"/>
    <x v="2075"/>
    <d v="2013-07-25T16:21:28"/>
    <s v="technology/hardware"/>
    <x v="2"/>
    <x v="30"/>
    <n v="20.465926829268295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n v="543.349156424581"/>
    <x v="2076"/>
    <d v="2014-07-23T21:08:09"/>
    <s v="technology/hardware"/>
    <x v="2"/>
    <x v="30"/>
    <n v="116.35303146309367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n v="115.50800000000001"/>
    <x v="2077"/>
    <d v="2015-06-05T21:00:00"/>
    <s v="technology/hardware"/>
    <x v="2"/>
    <x v="30"/>
    <n v="307.20212765957444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n v="131.20499999999998"/>
    <x v="2078"/>
    <d v="2016-12-18T18:30:57"/>
    <s v="technology/hardware"/>
    <x v="2"/>
    <x v="30"/>
    <n v="546.6875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n v="288.17"/>
    <x v="2079"/>
    <d v="2015-06-25T19:00:00"/>
    <s v="technology/hardware"/>
    <x v="2"/>
    <x v="30"/>
    <n v="47.474464579901152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n v="507.8"/>
    <x v="2080"/>
    <d v="2015-11-11T23:58:20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n v="114.57142857142857"/>
    <x v="2081"/>
    <d v="2012-05-16T04:59:00"/>
    <s v="music/indie rock"/>
    <x v="4"/>
    <x v="14"/>
    <n v="72.909090909090907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n v="110.73333333333333"/>
    <x v="2082"/>
    <d v="2011-11-24T03:53:16"/>
    <s v="music/indie rock"/>
    <x v="4"/>
    <x v="14"/>
    <n v="43.710526315789473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n v="113.33333333333333"/>
    <x v="2083"/>
    <d v="2012-06-04T17:19:55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n v="108.33333333333333"/>
    <x v="2084"/>
    <d v="2014-05-04T06:59:00"/>
    <s v="music/indie rock"/>
    <x v="4"/>
    <x v="14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n v="123.53333333333335"/>
    <x v="2085"/>
    <d v="2012-07-15T20:03:07"/>
    <s v="music/indie rock"/>
    <x v="4"/>
    <x v="14"/>
    <n v="89.301204819277103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n v="100.69999999999999"/>
    <x v="2086"/>
    <d v="2011-12-14T04:59:00"/>
    <s v="music/indie rock"/>
    <x v="4"/>
    <x v="14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n v="103.53333333333335"/>
    <x v="2087"/>
    <d v="2011-09-08T04:54:18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n v="115.51066666666668"/>
    <x v="2088"/>
    <d v="2010-09-11T03:59:00"/>
    <s v="music/indie rock"/>
    <x v="4"/>
    <x v="14"/>
    <n v="46.204266666666669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n v="120.4004"/>
    <x v="2089"/>
    <d v="2013-08-02T01:49:54"/>
    <s v="music/indie rock"/>
    <x v="4"/>
    <x v="14"/>
    <n v="48.5485483870967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n v="115.040375"/>
    <x v="2090"/>
    <d v="2013-02-24T09:09:15"/>
    <s v="music/indie rock"/>
    <x v="4"/>
    <x v="14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n v="120.46777777777777"/>
    <x v="2091"/>
    <d v="2011-03-01T20:00:00"/>
    <s v="music/indie rock"/>
    <x v="4"/>
    <x v="14"/>
    <n v="88.14715447154472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n v="101.28333333333333"/>
    <x v="2092"/>
    <d v="2011-10-07T16:58:52"/>
    <s v="music/indie rock"/>
    <x v="4"/>
    <x v="14"/>
    <n v="110.49090909090908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n v="102.46666666666667"/>
    <x v="2093"/>
    <d v="2012-12-22T21:30:32"/>
    <s v="music/indie rock"/>
    <x v="4"/>
    <x v="14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n v="120.54285714285714"/>
    <x v="2094"/>
    <d v="2012-03-05T03:00:00"/>
    <s v="music/indie rock"/>
    <x v="4"/>
    <x v="14"/>
    <n v="58.597222222222221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n v="100"/>
    <x v="2095"/>
    <d v="2011-10-02T17:36:13"/>
    <s v="music/indie rock"/>
    <x v="4"/>
    <x v="14"/>
    <n v="113.6363636363636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n v="101.66666666666666"/>
    <x v="2096"/>
    <d v="2012-10-26T03:59:00"/>
    <s v="music/indie rock"/>
    <x v="4"/>
    <x v="14"/>
    <n v="43.571428571428569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n v="100"/>
    <x v="2097"/>
    <d v="2011-12-01T15:02:15"/>
    <s v="music/indie rock"/>
    <x v="4"/>
    <x v="14"/>
    <n v="78.94736842105263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n v="100.33333333333334"/>
    <x v="2098"/>
    <d v="2012-03-08T02:43:55"/>
    <s v="music/indie rock"/>
    <x v="4"/>
    <x v="14"/>
    <n v="188.12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n v="132.36666666666667"/>
    <x v="2099"/>
    <d v="2015-07-02T03:40:00"/>
    <s v="music/indie rock"/>
    <x v="4"/>
    <x v="14"/>
    <n v="63.031746031746032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n v="136.66666666666666"/>
    <x v="2100"/>
    <d v="2012-06-30T03:59:00"/>
    <s v="music/indie rock"/>
    <x v="4"/>
    <x v="14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n v="113.25"/>
    <x v="2101"/>
    <d v="2012-02-13T03:35:14"/>
    <s v="music/indie rock"/>
    <x v="4"/>
    <x v="14"/>
    <n v="51.477272727272727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n v="136"/>
    <x v="2102"/>
    <d v="2011-05-05T20:50:48"/>
    <s v="music/indie rock"/>
    <x v="4"/>
    <x v="14"/>
    <n v="35.789473684210527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n v="146.12318374694613"/>
    <x v="2103"/>
    <d v="2012-11-09T19:07:07"/>
    <s v="music/indie rock"/>
    <x v="4"/>
    <x v="14"/>
    <n v="98.81739130434782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n v="129.5"/>
    <x v="2104"/>
    <d v="2013-05-31T00:00:00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n v="254"/>
    <x v="2105"/>
    <d v="2014-11-21T04:00:00"/>
    <s v="music/indie rock"/>
    <x v="4"/>
    <x v="1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n v="107.04545454545456"/>
    <x v="2106"/>
    <d v="2013-01-26T05:09:34"/>
    <s v="music/indie rock"/>
    <x v="4"/>
    <x v="14"/>
    <n v="53.522727272727273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n v="107.73299999999999"/>
    <x v="2107"/>
    <d v="2014-11-12T18:03:13"/>
    <s v="music/indie rock"/>
    <x v="4"/>
    <x v="14"/>
    <n v="37.14931034482758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n v="107.31250000000001"/>
    <x v="2108"/>
    <d v="2012-09-10T03:55:00"/>
    <s v="music/indie rock"/>
    <x v="4"/>
    <x v="14"/>
    <n v="89.895287958115176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n v="106.52500000000001"/>
    <x v="2109"/>
    <d v="2015-07-05T17:00:17"/>
    <s v="music/indie rock"/>
    <x v="4"/>
    <x v="14"/>
    <n v="106.52500000000001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n v="100.35000000000001"/>
    <x v="2110"/>
    <d v="2014-05-28T04:59:00"/>
    <s v="music/indie rock"/>
    <x v="4"/>
    <x v="14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n v="106.5"/>
    <x v="2111"/>
    <d v="2011-08-15T01:00:00"/>
    <s v="music/indie rock"/>
    <x v="4"/>
    <x v="14"/>
    <n v="54.615384615384613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n v="100"/>
    <x v="2112"/>
    <d v="2013-04-15T22:16:33"/>
    <s v="music/indie rock"/>
    <x v="4"/>
    <x v="14"/>
    <n v="27.27272727272727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n v="104.85714285714285"/>
    <x v="2113"/>
    <d v="2014-09-23T20:46:16"/>
    <s v="music/indie rock"/>
    <x v="4"/>
    <x v="14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n v="104.69999999999999"/>
    <x v="2114"/>
    <d v="2010-12-09T04:59:00"/>
    <s v="music/indie rock"/>
    <x v="4"/>
    <x v="14"/>
    <n v="35.612244897959187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n v="225.66666666666669"/>
    <x v="2115"/>
    <d v="2011-02-20T01:56:41"/>
    <s v="music/indie rock"/>
    <x v="4"/>
    <x v="14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n v="100.90416666666667"/>
    <x v="2116"/>
    <d v="2012-10-02T18:40:03"/>
    <s v="music/indie rock"/>
    <x v="4"/>
    <x v="14"/>
    <n v="526.45652173913038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n v="147.75"/>
    <x v="2117"/>
    <d v="2015-10-27T04:59:00"/>
    <s v="music/indie rock"/>
    <x v="4"/>
    <x v="14"/>
    <n v="50.657142857142858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n v="134.61099999999999"/>
    <x v="2118"/>
    <d v="2011-07-24T20:08:56"/>
    <s v="music/indie rock"/>
    <x v="4"/>
    <x v="14"/>
    <n v="79.182941176470578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n v="100.75"/>
    <x v="2119"/>
    <d v="2012-08-16T03:07:25"/>
    <s v="music/indie rock"/>
    <x v="4"/>
    <x v="14"/>
    <n v="91.590909090909093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n v="100.880375"/>
    <x v="2120"/>
    <d v="2014-01-01T23:08:56"/>
    <s v="music/indie rock"/>
    <x v="4"/>
    <x v="14"/>
    <n v="116.96275362318841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n v="0.56800000000000006"/>
    <x v="2121"/>
    <d v="2017-01-11T17:49:08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n v="0.38750000000000001"/>
    <x v="2122"/>
    <d v="2017-01-07T07:12:49"/>
    <s v="games/video games"/>
    <x v="6"/>
    <x v="17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n v="10"/>
    <x v="2123"/>
    <d v="2010-03-15T06:59:0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n v="10.454545454545453"/>
    <x v="2124"/>
    <d v="2010-11-30T05:00:0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n v="1.4200000000000002"/>
    <x v="2125"/>
    <d v="2015-08-05T00:33:53"/>
    <s v="games/video games"/>
    <x v="6"/>
    <x v="17"/>
    <n v="31.55555555555555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n v="0.05"/>
    <x v="2126"/>
    <d v="2014-12-08T23:21:27"/>
    <s v="games/video games"/>
    <x v="6"/>
    <x v="17"/>
    <n v="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n v="28.842857142857142"/>
    <x v="2127"/>
    <d v="2015-03-12T11:07:43"/>
    <s v="games/video games"/>
    <x v="6"/>
    <x v="17"/>
    <n v="34.220338983050844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n v="0.16666666666666669"/>
    <x v="2128"/>
    <d v="2014-09-21T18:32:49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n v="11.799999999999999"/>
    <x v="2129"/>
    <d v="2016-03-10T00:35:00"/>
    <s v="games/video games"/>
    <x v="6"/>
    <x v="17"/>
    <n v="19.66666666666666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n v="0.20238095238095236"/>
    <x v="2130"/>
    <d v="2014-08-16T02:04:23"/>
    <s v="games/video games"/>
    <x v="6"/>
    <x v="17"/>
    <n v="21.25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n v="5"/>
    <x v="2131"/>
    <d v="2015-07-12T04:58:11"/>
    <s v="games/video games"/>
    <x v="6"/>
    <x v="17"/>
    <n v="8.3333333333333339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n v="2.1129899999999995"/>
    <x v="2132"/>
    <d v="2014-02-03T11:41:32"/>
    <s v="games/video games"/>
    <x v="6"/>
    <x v="17"/>
    <n v="21.3433333333333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n v="1.6"/>
    <x v="2133"/>
    <d v="2011-04-24T06:59:00"/>
    <s v="games/video games"/>
    <x v="6"/>
    <x v="17"/>
    <n v="5.333333333333333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n v="1.7333333333333332"/>
    <x v="2134"/>
    <d v="2013-04-27T21:16:31"/>
    <s v="games/video games"/>
    <x v="6"/>
    <x v="17"/>
    <n v="34.66666666666666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n v="9.56"/>
    <x v="2135"/>
    <d v="2012-10-04T23:07:13"/>
    <s v="games/video games"/>
    <x v="6"/>
    <x v="17"/>
    <n v="21.72727272727272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n v="5.9612499999999999E-2"/>
    <x v="2136"/>
    <d v="2013-10-19T12:13:06"/>
    <s v="games/video games"/>
    <x v="6"/>
    <x v="17"/>
    <n v="11.922499999999999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n v="28.405999999999999"/>
    <x v="2137"/>
    <d v="2014-12-05T18:30:29"/>
    <s v="games/video games"/>
    <x v="6"/>
    <x v="17"/>
    <n v="26.5973782771535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n v="12.8"/>
    <x v="2138"/>
    <d v="2013-11-09T01:18:59"/>
    <s v="games/video games"/>
    <x v="6"/>
    <x v="17"/>
    <n v="10.666666666666666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n v="5.42"/>
    <x v="2139"/>
    <d v="2016-11-03T18:00:08"/>
    <s v="games/video games"/>
    <x v="6"/>
    <x v="17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n v="0.11199999999999999"/>
    <x v="2140"/>
    <d v="2013-01-11T20:00:24"/>
    <s v="games/video games"/>
    <x v="6"/>
    <x v="17"/>
    <n v="50.90909090909090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n v="0"/>
    <x v="2141"/>
    <d v="2014-11-14T06:39:19"/>
    <s v="games/video games"/>
    <x v="6"/>
    <x v="17"/>
    <e v="#DIV/0!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n v="5.7238095238095239"/>
    <x v="2142"/>
    <d v="2015-12-30T16:50:10"/>
    <s v="games/video games"/>
    <x v="6"/>
    <x v="17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n v="11.25"/>
    <x v="2143"/>
    <d v="2010-07-21T19:00:00"/>
    <s v="games/video games"/>
    <x v="6"/>
    <x v="17"/>
    <n v="45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n v="1.7098591549295776"/>
    <x v="2144"/>
    <d v="2013-09-14T13:07:20"/>
    <s v="games/video games"/>
    <x v="6"/>
    <x v="17"/>
    <n v="25.291666666666668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n v="30.433333333333334"/>
    <x v="2145"/>
    <d v="2013-11-27T06:41:54"/>
    <s v="games/video games"/>
    <x v="6"/>
    <x v="17"/>
    <n v="51.292134831460672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n v="0.02"/>
    <x v="2146"/>
    <d v="2016-02-11T16:18:30"/>
    <s v="games/video games"/>
    <x v="6"/>
    <x v="17"/>
    <n v="1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n v="0.69641025641025645"/>
    <x v="2147"/>
    <d v="2014-11-16T08:05:48"/>
    <s v="games/video games"/>
    <x v="6"/>
    <x v="17"/>
    <n v="49.381818181818183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n v="2"/>
    <x v="2148"/>
    <d v="2015-04-02T16:36:22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n v="0"/>
    <x v="2149"/>
    <d v="2010-07-31T00:00:00"/>
    <s v="games/video games"/>
    <x v="6"/>
    <x v="17"/>
    <e v="#DIV/0!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n v="0.80999999999999994"/>
    <x v="2150"/>
    <d v="2016-07-13T06:49:59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n v="0.26222222222222225"/>
    <x v="2151"/>
    <d v="2016-06-29T20:20:14"/>
    <s v="games/video games"/>
    <x v="6"/>
    <x v="17"/>
    <n v="19.666666666666668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n v="0.16666666666666669"/>
    <x v="2152"/>
    <d v="2014-03-15T18:58:29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n v="9.124454880912446E-3"/>
    <x v="2153"/>
    <d v="2015-01-10T07:59:00"/>
    <s v="games/video games"/>
    <x v="6"/>
    <x v="17"/>
    <n v="8.5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n v="0.8"/>
    <x v="2154"/>
    <d v="2014-01-28T15:10:27"/>
    <s v="games/video games"/>
    <x v="6"/>
    <x v="17"/>
    <n v="1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n v="2.2999999999999998"/>
    <x v="2155"/>
    <d v="2016-03-31T16:56:25"/>
    <s v="games/video games"/>
    <x v="6"/>
    <x v="17"/>
    <n v="23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n v="2.6660714285714282"/>
    <x v="2156"/>
    <d v="2013-09-16T20:30:06"/>
    <s v="games/video games"/>
    <x v="6"/>
    <x v="17"/>
    <n v="17.9879518072289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n v="28.192"/>
    <x v="2157"/>
    <d v="2016-12-23T07:59:00"/>
    <s v="games/video games"/>
    <x v="6"/>
    <x v="17"/>
    <n v="370.9473684210526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n v="6.5900366666666672"/>
    <x v="2158"/>
    <d v="2013-02-04T20:29:34"/>
    <s v="games/video games"/>
    <x v="6"/>
    <x v="17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n v="0.72222222222222221"/>
    <x v="2159"/>
    <d v="2011-07-16T17:32:54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n v="0.85000000000000009"/>
    <x v="2160"/>
    <d v="2012-05-19T17:05:05"/>
    <s v="games/video games"/>
    <x v="6"/>
    <x v="17"/>
    <n v="5.312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n v="115.75"/>
    <x v="2161"/>
    <d v="2015-09-23T20:27:39"/>
    <s v="music/rock"/>
    <x v="4"/>
    <x v="11"/>
    <n v="35.615384615384613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n v="112.26666666666667"/>
    <x v="2162"/>
    <d v="2014-07-24T18:23:11"/>
    <s v="music/rock"/>
    <x v="4"/>
    <x v="11"/>
    <n v="87.103448275862064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n v="132.20000000000002"/>
    <x v="2163"/>
    <d v="2015-06-08T03:50:00"/>
    <s v="music/rock"/>
    <x v="4"/>
    <x v="11"/>
    <n v="75.11363636363636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n v="102.63636363636364"/>
    <x v="2164"/>
    <d v="2016-06-25T03:59:00"/>
    <s v="music/rock"/>
    <x v="4"/>
    <x v="11"/>
    <n v="68.01204819277109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n v="138.64000000000001"/>
    <x v="2165"/>
    <d v="2016-04-08T15:00:35"/>
    <s v="music/rock"/>
    <x v="4"/>
    <x v="11"/>
    <n v="29.62393162393162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n v="146.6"/>
    <x v="2166"/>
    <d v="2014-12-05T21:06:58"/>
    <s v="music/rock"/>
    <x v="4"/>
    <x v="11"/>
    <n v="91.62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n v="120"/>
    <x v="2167"/>
    <d v="2012-09-15T01:35:37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n v="121.5816111111111"/>
    <x v="2168"/>
    <d v="2017-02-10T05:00:00"/>
    <s v="music/rock"/>
    <x v="4"/>
    <x v="11"/>
    <n v="64.366735294117646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n v="100"/>
    <x v="2169"/>
    <d v="2017-03-02T16:49:11"/>
    <s v="music/rock"/>
    <x v="4"/>
    <x v="11"/>
    <n v="21.85714285714285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n v="180.85714285714286"/>
    <x v="2170"/>
    <d v="2015-08-22T18:00:22"/>
    <s v="music/rock"/>
    <x v="4"/>
    <x v="11"/>
    <n v="33.31578947368421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n v="106.075"/>
    <x v="2171"/>
    <d v="2015-06-22T05:00:00"/>
    <s v="music/rock"/>
    <x v="4"/>
    <x v="11"/>
    <n v="90.276595744680847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n v="100"/>
    <x v="2172"/>
    <d v="2015-04-18T13:55:20"/>
    <s v="music/rock"/>
    <x v="4"/>
    <x v="1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n v="126.92857142857143"/>
    <x v="2173"/>
    <d v="2013-09-10T03:59:00"/>
    <s v="music/rock"/>
    <x v="4"/>
    <x v="11"/>
    <n v="59.23333333333333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n v="102.97499999999999"/>
    <x v="2174"/>
    <d v="2016-05-05T13:01:47"/>
    <s v="music/rock"/>
    <x v="4"/>
    <x v="11"/>
    <n v="65.38095238095238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n v="250"/>
    <x v="2175"/>
    <d v="2016-07-21T00:13:06"/>
    <s v="music/rock"/>
    <x v="4"/>
    <x v="11"/>
    <n v="67.307692307692307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n v="126.02"/>
    <x v="2176"/>
    <d v="2015-05-02T15:11:49"/>
    <s v="music/rock"/>
    <x v="4"/>
    <x v="11"/>
    <n v="88.74647887323944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n v="100.12"/>
    <x v="2177"/>
    <d v="2016-06-06T06:01:07"/>
    <s v="music/rock"/>
    <x v="4"/>
    <x v="11"/>
    <n v="65.868421052631575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n v="138.64000000000001"/>
    <x v="2178"/>
    <d v="2017-01-18T15:16:37"/>
    <s v="music/rock"/>
    <x v="4"/>
    <x v="11"/>
    <n v="40.34924330616996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n v="161.4"/>
    <x v="2179"/>
    <d v="2015-04-11T04:06:32"/>
    <s v="music/rock"/>
    <x v="4"/>
    <x v="11"/>
    <n v="76.85714285714286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n v="107.18419999999999"/>
    <x v="2180"/>
    <d v="2015-11-13T17:04:28"/>
    <s v="music/rock"/>
    <x v="4"/>
    <x v="11"/>
    <n v="68.70782051282051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n v="153.1"/>
    <x v="2181"/>
    <d v="2017-02-21T00:07:33"/>
    <s v="games/tabletop games"/>
    <x v="6"/>
    <x v="32"/>
    <n v="57.773584905660378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n v="524.16666666666663"/>
    <x v="2182"/>
    <d v="2014-10-02T21:37:05"/>
    <s v="games/tabletop games"/>
    <x v="6"/>
    <x v="32"/>
    <n v="44.171348314606739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n v="489.27777777777777"/>
    <x v="2183"/>
    <d v="2017-02-09T05:00:00"/>
    <s v="games/tabletop games"/>
    <x v="6"/>
    <x v="32"/>
    <n v="31.566308243727597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n v="284.74"/>
    <x v="2184"/>
    <d v="2016-01-25T16:00:00"/>
    <s v="games/tabletop games"/>
    <x v="6"/>
    <x v="32"/>
    <n v="107.04511278195488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n v="1856.97"/>
    <x v="2185"/>
    <d v="2013-03-26T08:23:59"/>
    <s v="games/tabletop games"/>
    <x v="6"/>
    <x v="32"/>
    <n v="149.03451043338683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n v="109.67499999999998"/>
    <x v="2186"/>
    <d v="2016-09-07T02:00:00"/>
    <s v="games/tabletop games"/>
    <x v="6"/>
    <x v="32"/>
    <n v="55.956632653061227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n v="1014.6425"/>
    <x v="2187"/>
    <d v="2015-04-03T03:59:00"/>
    <s v="games/tabletop games"/>
    <x v="6"/>
    <x v="32"/>
    <n v="56.970381807973048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n v="412.17692027666544"/>
    <x v="2188"/>
    <d v="2016-10-25T17:00:00"/>
    <s v="games/tabletop games"/>
    <x v="6"/>
    <x v="32"/>
    <n v="44.05642023346303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n v="503.25"/>
    <x v="2189"/>
    <d v="2016-04-21T22:00:00"/>
    <s v="games/tabletop games"/>
    <x v="6"/>
    <x v="32"/>
    <n v="68.625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n v="184.61052631578946"/>
    <x v="2190"/>
    <d v="2016-03-23T06:59:00"/>
    <s v="games/tabletop games"/>
    <x v="6"/>
    <x v="32"/>
    <n v="65.31843575418994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n v="119.73333333333333"/>
    <x v="2191"/>
    <d v="2017-02-14T20:00:27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n v="1081.2401666666667"/>
    <x v="2192"/>
    <d v="2016-12-15T23:00:00"/>
    <s v="games/tabletop games"/>
    <x v="6"/>
    <x v="32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n v="452.37333333333333"/>
    <x v="2193"/>
    <d v="2016-11-21T04:59:00"/>
    <s v="games/tabletop games"/>
    <x v="6"/>
    <x v="32"/>
    <n v="75.64771460423634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n v="537.37"/>
    <x v="2194"/>
    <d v="2016-03-26T17:11:30"/>
    <s v="games/tabletop games"/>
    <x v="6"/>
    <x v="32"/>
    <n v="61.203872437357631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n v="120.32608695652173"/>
    <x v="2195"/>
    <d v="2015-08-11T18:31:40"/>
    <s v="games/tabletop games"/>
    <x v="6"/>
    <x v="32"/>
    <n v="48.130434782608695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n v="113.83571428571429"/>
    <x v="2196"/>
    <d v="2016-12-02T07:00:00"/>
    <s v="games/tabletop games"/>
    <x v="6"/>
    <x v="32"/>
    <n v="68.106837606837601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n v="951.03109999999992"/>
    <x v="2197"/>
    <d v="2015-02-28T14:00:59"/>
    <s v="games/tabletop games"/>
    <x v="6"/>
    <x v="32"/>
    <n v="65.89130023094688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n v="132.89249999999998"/>
    <x v="2198"/>
    <d v="2015-11-14T13:20:00"/>
    <s v="games/tabletop games"/>
    <x v="6"/>
    <x v="32"/>
    <n v="81.65437788018432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n v="146.97777777777779"/>
    <x v="2199"/>
    <d v="2015-10-15T09:59:58"/>
    <s v="games/tabletop games"/>
    <x v="6"/>
    <x v="32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n v="542.15"/>
    <x v="2200"/>
    <d v="2015-07-06T03:00:00"/>
    <s v="games/tabletop games"/>
    <x v="6"/>
    <x v="32"/>
    <n v="41.228136882129277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n v="382.71818181818185"/>
    <x v="2201"/>
    <d v="2013-01-16T20:19:25"/>
    <s v="music/electronic music"/>
    <x v="4"/>
    <x v="15"/>
    <n v="15.035357142857142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n v="704.18124999999998"/>
    <x v="2202"/>
    <d v="2012-11-01T20:22:48"/>
    <s v="music/electronic music"/>
    <x v="4"/>
    <x v="15"/>
    <n v="39.066920943134534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n v="109.55"/>
    <x v="2203"/>
    <d v="2015-09-24T20:38:02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n v="132.86666666666667"/>
    <x v="2204"/>
    <d v="2013-03-09T07:28:39"/>
    <s v="music/electronic music"/>
    <x v="4"/>
    <x v="15"/>
    <n v="27.301369863013697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n v="152"/>
    <x v="2205"/>
    <d v="2012-06-01T19:43:09"/>
    <s v="music/electronic music"/>
    <x v="4"/>
    <x v="15"/>
    <n v="42.222222222222221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n v="102.72727272727273"/>
    <x v="2206"/>
    <d v="2012-04-16T06:10:24"/>
    <s v="music/electronic music"/>
    <x v="4"/>
    <x v="15"/>
    <n v="33.235294117647058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n v="100"/>
    <x v="2207"/>
    <d v="2013-11-16T05:39:33"/>
    <s v="music/electronic music"/>
    <x v="4"/>
    <x v="15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n v="101.6"/>
    <x v="2208"/>
    <d v="2012-04-07T04:00:00"/>
    <s v="music/electronic music"/>
    <x v="4"/>
    <x v="15"/>
    <n v="42.333333333333336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n v="150.80000000000001"/>
    <x v="2209"/>
    <d v="2014-04-14T23:00:00"/>
    <s v="music/electronic music"/>
    <x v="4"/>
    <x v="15"/>
    <n v="50.266666666666666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n v="111.425"/>
    <x v="2210"/>
    <d v="2012-04-14T17:36:00"/>
    <s v="music/electronic music"/>
    <x v="4"/>
    <x v="15"/>
    <n v="61.90277777777777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n v="195.6"/>
    <x v="2211"/>
    <d v="2014-04-10T06:59:00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n v="114.38333333333333"/>
    <x v="2212"/>
    <d v="2013-11-04T01:00:00"/>
    <s v="music/electronic music"/>
    <x v="4"/>
    <x v="15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n v="200"/>
    <x v="2213"/>
    <d v="2015-05-15T19:49:39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n v="292.50166666666667"/>
    <x v="2214"/>
    <d v="2014-02-06T19:00:48"/>
    <s v="music/electronic music"/>
    <x v="4"/>
    <x v="15"/>
    <n v="73.125416666666666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n v="156.36363636363637"/>
    <x v="2215"/>
    <d v="2012-03-13T06:59:00"/>
    <s v="music/electronic music"/>
    <x v="4"/>
    <x v="15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n v="105.66666666666666"/>
    <x v="2216"/>
    <d v="2015-07-23T18:02:25"/>
    <s v="music/electronic music"/>
    <x v="4"/>
    <x v="15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n v="101.19047619047619"/>
    <x v="2217"/>
    <d v="2015-11-02T08:00:00"/>
    <s v="music/electronic music"/>
    <x v="4"/>
    <x v="15"/>
    <n v="47.222222222222221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n v="122.833"/>
    <x v="2218"/>
    <d v="2012-08-29T00:00:00"/>
    <s v="music/electronic music"/>
    <x v="4"/>
    <x v="15"/>
    <n v="32.324473684210524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n v="101.49999999999999"/>
    <x v="2219"/>
    <d v="2015-08-19T17:15:12"/>
    <s v="music/electronic music"/>
    <x v="4"/>
    <x v="15"/>
    <n v="53.42105263157894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n v="101.14285714285714"/>
    <x v="2220"/>
    <d v="2013-07-27T01:27:16"/>
    <s v="music/electronic music"/>
    <x v="4"/>
    <x v="15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n v="108.11999999999999"/>
    <x v="2221"/>
    <d v="2016-04-23T00:00:00"/>
    <s v="games/tabletop games"/>
    <x v="6"/>
    <x v="32"/>
    <n v="37.19724770642201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n v="162.6"/>
    <x v="2222"/>
    <d v="2012-01-28T18:54:07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n v="105.80000000000001"/>
    <x v="2223"/>
    <d v="2015-06-27T15:22:48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n v="243.15000000000003"/>
    <x v="2224"/>
    <d v="2016-10-29T19:00:00"/>
    <s v="games/tabletop games"/>
    <x v="6"/>
    <x v="32"/>
    <n v="82.14527027027027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n v="944.83338095238094"/>
    <x v="2225"/>
    <d v="2014-09-21T19:00:15"/>
    <s v="games/tabletop games"/>
    <x v="6"/>
    <x v="32"/>
    <n v="164.7965199335548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n v="108.46283333333334"/>
    <x v="2226"/>
    <d v="2016-02-12T04:59:00"/>
    <s v="games/tabletop games"/>
    <x v="6"/>
    <x v="32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n v="157.37692307692308"/>
    <x v="2227"/>
    <d v="2013-11-13T20:22:35"/>
    <s v="games/tabletop games"/>
    <x v="6"/>
    <x v="32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n v="1174.49"/>
    <x v="2228"/>
    <d v="2015-08-16T06:40:36"/>
    <s v="games/tabletop games"/>
    <x v="6"/>
    <x v="32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n v="171.04755366949576"/>
    <x v="2229"/>
    <d v="2013-09-03T04:00:00"/>
    <s v="games/tabletop games"/>
    <x v="6"/>
    <x v="32"/>
    <n v="25.4254730983302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n v="125.95294117647057"/>
    <x v="2230"/>
    <d v="2014-04-25T21:08:47"/>
    <s v="games/tabletop games"/>
    <x v="6"/>
    <x v="32"/>
    <n v="21.497991967871485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n v="1212.1296000000002"/>
    <x v="2231"/>
    <d v="2013-06-25T05:00:00"/>
    <s v="games/tabletop games"/>
    <x v="6"/>
    <x v="32"/>
    <n v="27.226630727762803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n v="495.8"/>
    <x v="2232"/>
    <d v="2014-07-19T03:00:00"/>
    <s v="games/tabletop games"/>
    <x v="6"/>
    <x v="32"/>
    <n v="25.091093117408906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n v="332.03999999999996"/>
    <x v="2233"/>
    <d v="2015-12-14T00:00:00"/>
    <s v="games/tabletop games"/>
    <x v="6"/>
    <x v="32"/>
    <n v="21.230179028132991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n v="1165"/>
    <x v="2234"/>
    <d v="2017-01-05T19:47:27"/>
    <s v="games/tabletop games"/>
    <x v="6"/>
    <x v="32"/>
    <n v="41.607142857142854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n v="153.3153846153846"/>
    <x v="2235"/>
    <d v="2015-03-28T23:31:51"/>
    <s v="games/tabletop games"/>
    <x v="6"/>
    <x v="32"/>
    <n v="135.5850340136054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n v="537.10714285714289"/>
    <x v="2236"/>
    <d v="2016-02-01T14:48:43"/>
    <s v="games/tabletop games"/>
    <x v="6"/>
    <x v="32"/>
    <n v="22.116176470588236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n v="352.92777777777775"/>
    <x v="2237"/>
    <d v="2014-11-12T07:59:00"/>
    <s v="games/tabletop games"/>
    <x v="6"/>
    <x v="32"/>
    <n v="64.62563580874872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n v="137.4"/>
    <x v="2238"/>
    <d v="2017-03-10T14:55:16"/>
    <s v="games/tabletop games"/>
    <x v="6"/>
    <x v="32"/>
    <n v="69.569620253164558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n v="128.02668"/>
    <x v="2239"/>
    <d v="2013-12-01T04:02:00"/>
    <s v="games/tabletop games"/>
    <x v="6"/>
    <x v="32"/>
    <n v="75.13302816901408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n v="270.68"/>
    <x v="2240"/>
    <d v="2016-04-22T19:49:04"/>
    <s v="games/tabletop games"/>
    <x v="6"/>
    <x v="32"/>
    <n v="140.97916666666666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n v="806.4"/>
    <x v="2241"/>
    <d v="2017-03-02T19:51:40"/>
    <s v="games/tabletop games"/>
    <x v="6"/>
    <x v="32"/>
    <n v="49.472392638036808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n v="1360.0976000000001"/>
    <x v="2242"/>
    <d v="2013-11-27T03:02:00"/>
    <s v="games/tabletop games"/>
    <x v="6"/>
    <x v="32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n v="930250"/>
    <x v="2243"/>
    <d v="2017-03-13T03:00:00"/>
    <s v="games/tabletop games"/>
    <x v="6"/>
    <x v="32"/>
    <n v="4.5712530712530715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n v="377.02"/>
    <x v="2244"/>
    <d v="2016-10-16T20:30:00"/>
    <s v="games/tabletop games"/>
    <x v="6"/>
    <x v="32"/>
    <n v="65.00344827586207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n v="2647.0250000000001"/>
    <x v="2245"/>
    <d v="2014-02-21T18:00:00"/>
    <s v="games/tabletop games"/>
    <x v="6"/>
    <x v="32"/>
    <n v="53.47525252525252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n v="100.12"/>
    <x v="2246"/>
    <d v="2015-09-04T19:00:10"/>
    <s v="games/tabletop games"/>
    <x v="6"/>
    <x v="32"/>
    <n v="43.912280701754383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n v="104.45405405405405"/>
    <x v="2247"/>
    <d v="2015-07-29T15:59:25"/>
    <s v="games/tabletop games"/>
    <x v="6"/>
    <x v="32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n v="107.21428571428571"/>
    <x v="2248"/>
    <d v="2016-12-14T21:01:18"/>
    <s v="games/tabletop games"/>
    <x v="6"/>
    <x v="32"/>
    <n v="58.6328125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n v="168.77142857142857"/>
    <x v="2249"/>
    <d v="2013-04-02T15:52:45"/>
    <s v="games/tabletop games"/>
    <x v="6"/>
    <x v="32"/>
    <n v="32.81666666666667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n v="975.11200000000008"/>
    <x v="2250"/>
    <d v="2016-12-03T01:07:53"/>
    <s v="games/tabletop games"/>
    <x v="6"/>
    <x v="32"/>
    <n v="426.9316987740805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n v="134.44929411764704"/>
    <x v="2251"/>
    <d v="2014-08-16T08:17:57"/>
    <s v="games/tabletop games"/>
    <x v="6"/>
    <x v="32"/>
    <n v="23.808729166666669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n v="272.27777777777777"/>
    <x v="2252"/>
    <d v="2016-08-06T07:52:18"/>
    <s v="games/tabletop games"/>
    <x v="6"/>
    <x v="32"/>
    <n v="98.413654618473899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n v="112.6875"/>
    <x v="2253"/>
    <d v="2015-11-18T16:09:07"/>
    <s v="games/tabletop games"/>
    <x v="6"/>
    <x v="32"/>
    <n v="107.3214285714285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n v="459.8"/>
    <x v="2254"/>
    <d v="2017-01-24T15:32:48"/>
    <s v="games/tabletop games"/>
    <x v="6"/>
    <x v="32"/>
    <n v="11.670050761421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n v="286.65822784810126"/>
    <x v="2255"/>
    <d v="2016-05-07T22:50:51"/>
    <s v="games/tabletop games"/>
    <x v="6"/>
    <x v="32"/>
    <n v="41.7822878228782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n v="222.70833333333334"/>
    <x v="2256"/>
    <d v="2016-11-22T10:50:46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n v="636.14"/>
    <x v="2257"/>
    <d v="2016-06-19T23:00:00"/>
    <s v="games/tabletop games"/>
    <x v="6"/>
    <x v="32"/>
    <n v="94.103550295857985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n v="146.5"/>
    <x v="2258"/>
    <d v="2015-06-11T18:01:27"/>
    <s v="games/tabletop games"/>
    <x v="6"/>
    <x v="32"/>
    <n v="15.721951219512196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n v="1867.1"/>
    <x v="2259"/>
    <d v="2016-12-08T19:18:56"/>
    <s v="games/tabletop games"/>
    <x v="6"/>
    <x v="32"/>
    <n v="90.63592233009708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n v="326.92"/>
    <x v="2260"/>
    <d v="2014-03-26T23:24:10"/>
    <s v="games/tabletop games"/>
    <x v="6"/>
    <x v="3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n v="779.5"/>
    <x v="2261"/>
    <d v="2017-02-14T17:23:40"/>
    <s v="games/tabletop games"/>
    <x v="6"/>
    <x v="32"/>
    <n v="37.1190476190476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n v="154.15151515151516"/>
    <x v="2262"/>
    <d v="2014-11-18T00:00:00"/>
    <s v="games/tabletop games"/>
    <x v="6"/>
    <x v="32"/>
    <n v="28.104972375690608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n v="115.54666666666667"/>
    <x v="2263"/>
    <d v="2015-01-31T19:58:33"/>
    <s v="games/tabletop games"/>
    <x v="6"/>
    <x v="32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n v="180.03333333333333"/>
    <x v="2264"/>
    <d v="2016-05-23T03:00:00"/>
    <s v="games/tabletop games"/>
    <x v="6"/>
    <x v="32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n v="298.5"/>
    <x v="2265"/>
    <d v="2016-11-22T20:28:27"/>
    <s v="games/tabletop games"/>
    <x v="6"/>
    <x v="32"/>
    <n v="35.117647058823529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n v="320.26666666666665"/>
    <x v="2266"/>
    <d v="2016-04-27T02:00:00"/>
    <s v="games/tabletop games"/>
    <x v="6"/>
    <x v="32"/>
    <n v="24.76288659793814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n v="380.52499999999998"/>
    <x v="2267"/>
    <d v="2014-12-21T01:00:00"/>
    <s v="games/tabletop games"/>
    <x v="6"/>
    <x v="32"/>
    <n v="188.3787128712871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n v="102.60000000000001"/>
    <x v="2268"/>
    <d v="2017-03-12T01:58:35"/>
    <s v="games/tabletop games"/>
    <x v="6"/>
    <x v="32"/>
    <n v="148.0824742268041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n v="1801.64"/>
    <x v="2269"/>
    <d v="2017-03-07T05:00:00"/>
    <s v="games/tabletop games"/>
    <x v="6"/>
    <x v="32"/>
    <n v="49.93458980044346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n v="720.24800000000005"/>
    <x v="2270"/>
    <d v="2017-01-10T21:59:00"/>
    <s v="games/tabletop games"/>
    <x v="6"/>
    <x v="32"/>
    <n v="107.82155688622754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n v="283.09000000000003"/>
    <x v="2271"/>
    <d v="2016-12-10T00:00:04"/>
    <s v="games/tabletop games"/>
    <x v="6"/>
    <x v="32"/>
    <n v="42.63403614457831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n v="1356.6000000000001"/>
    <x v="2272"/>
    <d v="2015-12-07T16:47:16"/>
    <s v="games/tabletop games"/>
    <x v="6"/>
    <x v="32"/>
    <n v="14.370762711864407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n v="220.35999999999999"/>
    <x v="2273"/>
    <d v="2017-03-12T12:10:42"/>
    <s v="games/tabletop games"/>
    <x v="6"/>
    <x v="32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n v="119.6"/>
    <x v="2274"/>
    <d v="2014-02-23T12:00:57"/>
    <s v="games/tabletop games"/>
    <x v="6"/>
    <x v="32"/>
    <n v="30.202020202020201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n v="407.76923076923077"/>
    <x v="2275"/>
    <d v="2014-12-22T14:47:59"/>
    <s v="games/tabletop games"/>
    <x v="6"/>
    <x v="32"/>
    <n v="33.55063291139240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n v="105.81826105905425"/>
    <x v="2276"/>
    <d v="2014-01-05T15:38:09"/>
    <s v="games/tabletop games"/>
    <x v="6"/>
    <x v="32"/>
    <n v="64.74666666666667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n v="141.08235294117648"/>
    <x v="2277"/>
    <d v="2012-02-27T16:17:03"/>
    <s v="games/tabletop games"/>
    <x v="6"/>
    <x v="32"/>
    <n v="57.93236714975845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n v="270.7"/>
    <x v="2278"/>
    <d v="2016-01-03T22:59:00"/>
    <s v="games/tabletop games"/>
    <x v="6"/>
    <x v="32"/>
    <n v="53.078431372549019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n v="153.80000000000001"/>
    <x v="2279"/>
    <d v="2015-02-04T04:00:00"/>
    <s v="games/tabletop games"/>
    <x v="6"/>
    <x v="32"/>
    <n v="48.062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n v="403.57653061224488"/>
    <x v="2280"/>
    <d v="2015-09-17T14:59:51"/>
    <s v="games/tabletop games"/>
    <x v="6"/>
    <x v="32"/>
    <n v="82.396874999999994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n v="185"/>
    <x v="2281"/>
    <d v="2011-07-25T06:50:00"/>
    <s v="music/rock"/>
    <x v="4"/>
    <x v="11"/>
    <n v="50.454545454545453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n v="185.33333333333331"/>
    <x v="2282"/>
    <d v="2016-01-14T04:11:26"/>
    <s v="music/rock"/>
    <x v="4"/>
    <x v="11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n v="100.85533333333332"/>
    <x v="2283"/>
    <d v="2012-05-09T02:00:04"/>
    <s v="music/rock"/>
    <x v="4"/>
    <x v="11"/>
    <n v="63.03458333333333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n v="106.22116666666668"/>
    <x v="2284"/>
    <d v="2011-03-12T04:00:00"/>
    <s v="music/rock"/>
    <x v="4"/>
    <x v="11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n v="121.36666666666667"/>
    <x v="2285"/>
    <d v="2012-06-29T04:27:23"/>
    <s v="music/rock"/>
    <x v="4"/>
    <x v="11"/>
    <n v="46.0886075949367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n v="100.06666666666666"/>
    <x v="2286"/>
    <d v="2013-09-06T03:59:00"/>
    <s v="music/rock"/>
    <x v="4"/>
    <x v="11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n v="119.97755555555555"/>
    <x v="2287"/>
    <d v="2014-06-23T16:01:00"/>
    <s v="music/rock"/>
    <x v="4"/>
    <x v="11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n v="100.1"/>
    <x v="2288"/>
    <d v="2012-06-26T18:00:00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n v="107.4"/>
    <x v="2289"/>
    <d v="2013-12-06T23:22:00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n v="104.06666666666666"/>
    <x v="2290"/>
    <d v="2009-12-01T17:00:00"/>
    <s v="music/rock"/>
    <x v="4"/>
    <x v="11"/>
    <n v="53.827586206896555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n v="172.8"/>
    <x v="2291"/>
    <d v="2012-04-23T04:00:00"/>
    <s v="music/rock"/>
    <x v="4"/>
    <x v="11"/>
    <n v="100.46511627906976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n v="107.2505"/>
    <x v="2292"/>
    <d v="2012-04-18T16:44:36"/>
    <s v="music/rock"/>
    <x v="4"/>
    <x v="11"/>
    <n v="46.630652173913049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n v="108.23529411764706"/>
    <x v="2293"/>
    <d v="2012-09-25T03:59:00"/>
    <s v="music/rock"/>
    <x v="4"/>
    <x v="11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n v="146.08079999999998"/>
    <x v="2294"/>
    <d v="2013-01-20T17:21:20"/>
    <s v="music/rock"/>
    <x v="4"/>
    <x v="11"/>
    <n v="65.21464285714286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n v="125.25"/>
    <x v="2295"/>
    <d v="2013-01-26T22:54:16"/>
    <s v="music/rock"/>
    <x v="4"/>
    <x v="11"/>
    <n v="44.20588235294117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n v="149.07142857142856"/>
    <x v="2296"/>
    <d v="2012-02-23T17:33:46"/>
    <s v="music/rock"/>
    <x v="4"/>
    <x v="11"/>
    <n v="71.965517241379317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n v="100.6"/>
    <x v="2297"/>
    <d v="2012-03-14T03:59:00"/>
    <s v="music/rock"/>
    <x v="4"/>
    <x v="11"/>
    <n v="52.94736842105263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n v="105.07333333333332"/>
    <x v="2298"/>
    <d v="2014-03-26T19:10:33"/>
    <s v="music/rock"/>
    <x v="4"/>
    <x v="11"/>
    <n v="109.45138888888889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n v="350.16666666666663"/>
    <x v="2299"/>
    <d v="2011-02-06T00:46:49"/>
    <s v="music/rock"/>
    <x v="4"/>
    <x v="11"/>
    <n v="75.035714285714292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n v="101.25"/>
    <x v="2300"/>
    <d v="2012-06-28T17:26:56"/>
    <s v="music/rock"/>
    <x v="4"/>
    <x v="11"/>
    <n v="115.7142857142857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n v="133.6044"/>
    <x v="2301"/>
    <d v="2013-06-21T03:31:36"/>
    <s v="music/indie rock"/>
    <x v="4"/>
    <x v="1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n v="170.65217391304347"/>
    <x v="2302"/>
    <d v="2013-12-31T07:00:00"/>
    <s v="music/indie rock"/>
    <x v="4"/>
    <x v="14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n v="109.35829457364341"/>
    <x v="2303"/>
    <d v="2011-12-13T03:39:56"/>
    <s v="music/indie rock"/>
    <x v="4"/>
    <x v="14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n v="100.70033333333335"/>
    <x v="2304"/>
    <d v="2011-01-01T04:59:00"/>
    <s v="music/indie rock"/>
    <x v="4"/>
    <x v="14"/>
    <n v="53.469203539823013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n v="101.22777777777779"/>
    <x v="2305"/>
    <d v="2014-08-08T18:00:00"/>
    <s v="music/indie rock"/>
    <x v="4"/>
    <x v="14"/>
    <n v="109.1077844311377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n v="106.75857142857143"/>
    <x v="2306"/>
    <d v="2012-03-10T04:02:09"/>
    <s v="music/indie rock"/>
    <x v="4"/>
    <x v="14"/>
    <n v="51.185616438356163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n v="106.65777537961894"/>
    <x v="2307"/>
    <d v="2012-05-05T19:15:28"/>
    <s v="music/indie rock"/>
    <x v="4"/>
    <x v="14"/>
    <n v="27.936800000000002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n v="101.30622"/>
    <x v="2308"/>
    <d v="2014-08-29T01:00:00"/>
    <s v="music/indie rock"/>
    <x v="4"/>
    <x v="14"/>
    <n v="82.49692182410423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n v="106.67450000000001"/>
    <x v="2309"/>
    <d v="2013-03-09T23:42:17"/>
    <s v="music/indie rock"/>
    <x v="4"/>
    <x v="14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n v="428.83978378378379"/>
    <x v="2310"/>
    <d v="2013-03-21T18:03:35"/>
    <s v="music/indie rock"/>
    <x v="4"/>
    <x v="14"/>
    <n v="64.816470588235291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n v="104.11111111111111"/>
    <x v="2311"/>
    <d v="2014-05-07T00:06:29"/>
    <s v="music/indie rock"/>
    <x v="4"/>
    <x v="14"/>
    <n v="90.0961538461538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n v="107.86666666666666"/>
    <x v="2312"/>
    <d v="2014-04-18T23:00:00"/>
    <s v="music/indie rock"/>
    <x v="4"/>
    <x v="14"/>
    <n v="40.96202531645569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n v="175.84040000000002"/>
    <x v="2313"/>
    <d v="2012-05-03T23:00:26"/>
    <s v="music/indie rock"/>
    <x v="4"/>
    <x v="14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n v="156.97"/>
    <x v="2314"/>
    <d v="2012-06-07T13:14:17"/>
    <s v="music/indie rock"/>
    <x v="4"/>
    <x v="14"/>
    <n v="37.67280000000000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n v="102.60000000000001"/>
    <x v="2315"/>
    <d v="2012-05-05T17:25:43"/>
    <s v="music/indie rock"/>
    <x v="4"/>
    <x v="14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n v="104.04266666666666"/>
    <x v="2316"/>
    <d v="2009-12-09T18:24:00"/>
    <s v="music/indie rock"/>
    <x v="4"/>
    <x v="14"/>
    <n v="78.031999999999996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n v="104"/>
    <x v="2317"/>
    <d v="2010-02-15T05:00:00"/>
    <s v="music/indie rock"/>
    <x v="4"/>
    <x v="14"/>
    <n v="18.90909090909091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n v="121.05999999999999"/>
    <x v="2318"/>
    <d v="2009-09-26T03:59:00"/>
    <s v="music/indie rock"/>
    <x v="4"/>
    <x v="14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n v="107.69999999999999"/>
    <x v="2319"/>
    <d v="2013-12-15T01:58:05"/>
    <s v="music/indie rock"/>
    <x v="4"/>
    <x v="14"/>
    <n v="41.96103896103895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n v="108.66"/>
    <x v="2320"/>
    <d v="2014-04-02T18:36:40"/>
    <s v="music/indie rock"/>
    <x v="4"/>
    <x v="14"/>
    <n v="61.044943820224717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n v="39.120962394619681"/>
    <x v="2321"/>
    <d v="2017-04-04T05:15:01"/>
    <s v="food/small batch"/>
    <x v="7"/>
    <x v="33"/>
    <n v="64.53125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n v="3.1481481481481479"/>
    <x v="2322"/>
    <d v="2017-04-09T20:29:29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n v="48"/>
    <x v="2323"/>
    <d v="2017-03-20T18:07:27"/>
    <s v="food/small batch"/>
    <x v="7"/>
    <x v="33"/>
    <n v="30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n v="20.733333333333334"/>
    <x v="2324"/>
    <d v="2017-03-26T20:14:45"/>
    <s v="food/small batch"/>
    <x v="7"/>
    <x v="33"/>
    <n v="25.491803278688526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n v="8"/>
    <x v="2325"/>
    <d v="2017-03-29T23:32:11"/>
    <s v="food/small batch"/>
    <x v="7"/>
    <x v="33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n v="0.72"/>
    <x v="2326"/>
    <d v="2017-04-30T17:00:00"/>
    <s v="food/small batch"/>
    <x v="7"/>
    <x v="33"/>
    <n v="108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n v="526.09431428571429"/>
    <x v="2327"/>
    <d v="2014-08-26T22:00:40"/>
    <s v="food/small batch"/>
    <x v="7"/>
    <x v="33"/>
    <n v="54.88316244411326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n v="254.45000000000002"/>
    <x v="2328"/>
    <d v="2015-06-14T18:45:37"/>
    <s v="food/small batch"/>
    <x v="7"/>
    <x v="33"/>
    <n v="47.383612662942269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n v="105.91999999999999"/>
    <x v="2329"/>
    <d v="2014-07-17T14:59:06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n v="102.42285714285715"/>
    <x v="2330"/>
    <d v="2015-12-25T00:00:00"/>
    <s v="food/small batch"/>
    <x v="7"/>
    <x v="33"/>
    <n v="219.92638036809817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n v="144.31375"/>
    <x v="2331"/>
    <d v="2014-08-18T00:08:10"/>
    <s v="food/small batch"/>
    <x v="7"/>
    <x v="33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n v="106.30800000000001"/>
    <x v="2332"/>
    <d v="2015-02-06T15:04:31"/>
    <s v="food/small batch"/>
    <x v="7"/>
    <x v="33"/>
    <n v="75.502840909090907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n v="212.16666666666666"/>
    <x v="2333"/>
    <d v="2014-05-29T17:50:00"/>
    <s v="food/small batch"/>
    <x v="7"/>
    <x v="33"/>
    <n v="13.54255319148936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n v="101.95"/>
    <x v="2334"/>
    <d v="2014-11-05T17:34:00"/>
    <s v="food/small batch"/>
    <x v="7"/>
    <x v="33"/>
    <n v="60.865671641791046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n v="102.27200000000001"/>
    <x v="2335"/>
    <d v="2014-06-11T13:44:03"/>
    <s v="food/small batch"/>
    <x v="7"/>
    <x v="33"/>
    <n v="115.69230769230769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n v="520.73254999999995"/>
    <x v="2336"/>
    <d v="2014-03-08T22:11:35"/>
    <s v="food/small batch"/>
    <x v="7"/>
    <x v="33"/>
    <n v="48.10462355658198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n v="110.65833333333333"/>
    <x v="2337"/>
    <d v="2014-06-26T15:22:23"/>
    <s v="food/small batch"/>
    <x v="7"/>
    <x v="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n v="101.14333333333335"/>
    <x v="2338"/>
    <d v="2014-06-29T21:31:24"/>
    <s v="food/small batch"/>
    <x v="7"/>
    <x v="33"/>
    <n v="123.34552845528455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n v="294.20799999999997"/>
    <x v="2339"/>
    <d v="2016-12-19T07:59:00"/>
    <s v="food/small batch"/>
    <x v="7"/>
    <x v="33"/>
    <n v="66.623188405797094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n v="105.77749999999999"/>
    <x v="2340"/>
    <d v="2016-10-30T15:25:38"/>
    <s v="food/small batch"/>
    <x v="7"/>
    <x v="33"/>
    <n v="104.99007444168734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n v="0"/>
    <x v="2341"/>
    <d v="2015-07-12T19:31:44"/>
    <s v="technology/web"/>
    <x v="2"/>
    <x v="7"/>
    <e v="#DIV/0!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n v="0"/>
    <x v="2342"/>
    <d v="2014-10-06T05:00:00"/>
    <s v="technology/web"/>
    <x v="2"/>
    <x v="7"/>
    <e v="#DIV/0!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n v="3"/>
    <x v="2343"/>
    <d v="2016-01-08T19:47:0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n v="0.1"/>
    <x v="2344"/>
    <d v="2016-06-24T17:27:49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n v="0"/>
    <x v="2345"/>
    <d v="2015-03-31T23:39:00"/>
    <s v="technology/web"/>
    <x v="2"/>
    <x v="7"/>
    <e v="#DIV/0!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n v="6.5000000000000002E-2"/>
    <x v="2346"/>
    <d v="2016-10-17T19:10:31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n v="1.5"/>
    <x v="2347"/>
    <d v="2016-08-25T14:34:36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n v="0.38571428571428573"/>
    <x v="2348"/>
    <d v="2016-02-20T22:22:18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n v="0"/>
    <x v="2349"/>
    <d v="2015-08-11T18:37:08"/>
    <s v="technology/web"/>
    <x v="2"/>
    <x v="7"/>
    <e v="#DIV/0!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n v="0"/>
    <x v="2350"/>
    <d v="2017-01-03T20:12:50"/>
    <s v="technology/web"/>
    <x v="2"/>
    <x v="7"/>
    <e v="#DIV/0!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n v="0.5714285714285714"/>
    <x v="2351"/>
    <d v="2015-04-30T02:25:39"/>
    <s v="technology/web"/>
    <x v="2"/>
    <x v="7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n v="0"/>
    <x v="2352"/>
    <d v="2015-06-06T15:12:32"/>
    <s v="technology/web"/>
    <x v="2"/>
    <x v="7"/>
    <e v="#DIV/0!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n v="0"/>
    <x v="2353"/>
    <d v="2015-04-21T16:13:42"/>
    <s v="technology/web"/>
    <x v="2"/>
    <x v="7"/>
    <e v="#DIV/0!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n v="7.1428571428571425E-2"/>
    <x v="2354"/>
    <d v="2015-01-10T17:21:0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n v="0.6875"/>
    <x v="2355"/>
    <d v="2015-05-02T22:02:16"/>
    <s v="technology/web"/>
    <x v="2"/>
    <x v="7"/>
    <n v="27.5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n v="0"/>
    <x v="2356"/>
    <d v="2015-06-05T18:48:24"/>
    <s v="technology/web"/>
    <x v="2"/>
    <x v="7"/>
    <e v="#DIV/0!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n v="0"/>
    <x v="2357"/>
    <d v="2015-10-17T14:52:58"/>
    <s v="technology/web"/>
    <x v="2"/>
    <x v="7"/>
    <e v="#DIV/0!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n v="0"/>
    <x v="2358"/>
    <d v="2015-01-31T00:39:00"/>
    <s v="technology/web"/>
    <x v="2"/>
    <x v="7"/>
    <e v="#DIV/0!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n v="14.680000000000001"/>
    <x v="2359"/>
    <d v="2015-08-03T15:35:24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n v="0.04"/>
    <x v="2360"/>
    <d v="2016-02-07T16:58:0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n v="0"/>
    <x v="2361"/>
    <d v="2016-04-30T22:00:00"/>
    <s v="technology/web"/>
    <x v="2"/>
    <x v="7"/>
    <e v="#DIV/0!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n v="28.571428571428569"/>
    <x v="2362"/>
    <d v="2014-12-11T16:31:1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n v="0"/>
    <x v="2363"/>
    <d v="2015-12-29T00:16:40"/>
    <s v="technology/web"/>
    <x v="2"/>
    <x v="7"/>
    <e v="#DIV/0!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n v="0"/>
    <x v="2364"/>
    <d v="2015-10-26T22:25:56"/>
    <s v="technology/web"/>
    <x v="2"/>
    <x v="7"/>
    <e v="#DIV/0!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n v="0"/>
    <x v="2365"/>
    <d v="2016-01-17T23:00:00"/>
    <s v="technology/web"/>
    <x v="2"/>
    <x v="7"/>
    <e v="#DIV/0!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n v="10.52"/>
    <x v="2366"/>
    <d v="2015-10-21T12:45:33"/>
    <s v="technology/web"/>
    <x v="2"/>
    <x v="7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n v="1.34"/>
    <x v="2367"/>
    <d v="2016-04-25T22:16:56"/>
    <s v="technology/web"/>
    <x v="2"/>
    <x v="7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n v="0.25"/>
    <x v="2368"/>
    <d v="2015-04-14T16:19:25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n v="0"/>
    <x v="2369"/>
    <d v="2016-02-10T19:30:11"/>
    <s v="technology/web"/>
    <x v="2"/>
    <x v="7"/>
    <e v="#DIV/0!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n v="0.32800000000000001"/>
    <x v="2370"/>
    <d v="2014-12-18T04:32:21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n v="0"/>
    <x v="2371"/>
    <d v="2015-06-25T18:39:56"/>
    <s v="technology/web"/>
    <x v="2"/>
    <x v="7"/>
    <e v="#DIV/0!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n v="3.2727272727272729"/>
    <x v="2372"/>
    <d v="2015-04-24T01:39:31"/>
    <s v="technology/web"/>
    <x v="2"/>
    <x v="7"/>
    <n v="3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n v="5.8823529411764705E-3"/>
    <x v="2373"/>
    <d v="2015-08-29T15:53:44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n v="4.5454545454545456E-2"/>
    <x v="2374"/>
    <d v="2015-02-12T20:14:2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n v="0"/>
    <x v="2375"/>
    <d v="2016-09-09T20:03:57"/>
    <s v="technology/web"/>
    <x v="2"/>
    <x v="7"/>
    <e v="#DIV/0!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n v="10.877666666666666"/>
    <x v="2376"/>
    <d v="2015-12-10T22:12:46"/>
    <s v="technology/web"/>
    <x v="2"/>
    <x v="7"/>
    <n v="81.58249999999999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n v="0"/>
    <x v="2377"/>
    <d v="2016-11-25T21:53:03"/>
    <s v="technology/web"/>
    <x v="2"/>
    <x v="7"/>
    <e v="#DIV/0!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n v="0"/>
    <x v="2378"/>
    <d v="2015-08-26T00:18:50"/>
    <s v="technology/web"/>
    <x v="2"/>
    <x v="7"/>
    <e v="#DIV/0!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n v="0"/>
    <x v="2379"/>
    <d v="2015-10-05T00:23:36"/>
    <s v="technology/web"/>
    <x v="2"/>
    <x v="7"/>
    <e v="#DIV/0!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n v="0.36666666666666664"/>
    <x v="2380"/>
    <d v="2015-10-01T19:02:22"/>
    <s v="technology/web"/>
    <x v="2"/>
    <x v="7"/>
    <n v="18.33333333333333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n v="1.8193398957730169"/>
    <x v="2381"/>
    <d v="2015-04-10T22:27:28"/>
    <s v="technology/web"/>
    <x v="2"/>
    <x v="7"/>
    <n v="224.42857142857142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n v="2.5"/>
    <x v="2382"/>
    <d v="2015-08-04T04:30:03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n v="4.3499999999999996"/>
    <x v="2383"/>
    <d v="2015-02-22T01:21:47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n v="0.8"/>
    <x v="2384"/>
    <d v="2014-11-14T02:37:23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n v="1.2123076923076923"/>
    <x v="2385"/>
    <d v="2015-08-05T16:50:32"/>
    <s v="technology/web"/>
    <x v="2"/>
    <x v="7"/>
    <n v="112.5714285714285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n v="0"/>
    <x v="2386"/>
    <d v="2015-01-10T20:07:04"/>
    <s v="technology/web"/>
    <x v="2"/>
    <x v="7"/>
    <e v="#DIV/0!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n v="0.68399999999999994"/>
    <x v="2387"/>
    <d v="2016-07-22T15:02:2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n v="1.2513513513513512"/>
    <x v="2388"/>
    <d v="2015-01-15T19:29:00"/>
    <s v="technology/web"/>
    <x v="2"/>
    <x v="7"/>
    <n v="57.875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n v="0.1875"/>
    <x v="2389"/>
    <d v="2015-07-25T21:59:0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n v="0"/>
    <x v="2390"/>
    <d v="2015-01-04T06:17:44"/>
    <s v="technology/web"/>
    <x v="2"/>
    <x v="7"/>
    <e v="#DIV/0!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n v="0.125"/>
    <x v="2391"/>
    <d v="2015-03-31T18:04:04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n v="0"/>
    <x v="2392"/>
    <d v="2015-10-29T02:53:43"/>
    <s v="technology/web"/>
    <x v="2"/>
    <x v="7"/>
    <e v="#DIV/0!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n v="0.05"/>
    <x v="2393"/>
    <d v="2015-08-08T15:33:37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n v="0.06"/>
    <x v="2394"/>
    <d v="2015-02-26T08:41:33"/>
    <s v="technology/web"/>
    <x v="2"/>
    <x v="7"/>
    <n v="1.5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n v="0"/>
    <x v="2395"/>
    <d v="2017-01-10T08:57:00"/>
    <s v="technology/web"/>
    <x v="2"/>
    <x v="7"/>
    <e v="#DIV/0!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n v="0.2"/>
    <x v="2396"/>
    <d v="2015-10-15T20:22:38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n v="0"/>
    <x v="2397"/>
    <d v="2015-01-02T21:14:16"/>
    <s v="technology/web"/>
    <x v="2"/>
    <x v="7"/>
    <e v="#DIV/0!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n v="0"/>
    <x v="2398"/>
    <d v="2015-07-02T21:59:44"/>
    <s v="technology/web"/>
    <x v="2"/>
    <x v="7"/>
    <e v="#DIV/0!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n v="0"/>
    <x v="2399"/>
    <d v="2014-12-18T20:28:26"/>
    <s v="technology/web"/>
    <x v="2"/>
    <x v="7"/>
    <e v="#DIV/0!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n v="0"/>
    <x v="2400"/>
    <d v="2016-04-14T06:26:04"/>
    <s v="technology/web"/>
    <x v="2"/>
    <x v="7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n v="0.71785714285714286"/>
    <x v="2401"/>
    <d v="2016-03-05T19:44:56"/>
    <s v="food/food trucks"/>
    <x v="7"/>
    <x v="19"/>
    <n v="22.333333333333332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n v="0.43333333333333329"/>
    <x v="2402"/>
    <d v="2015-05-13T16:18:51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n v="16.833333333333332"/>
    <x v="2403"/>
    <d v="2016-03-30T20:10:58"/>
    <s v="food/food trucks"/>
    <x v="7"/>
    <x v="19"/>
    <n v="16.83333333333333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n v="0"/>
    <x v="2404"/>
    <d v="2016-01-03T00:56:47"/>
    <s v="food/food trucks"/>
    <x v="7"/>
    <x v="19"/>
    <e v="#DIV/0!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n v="22.52"/>
    <x v="2405"/>
    <d v="2016-09-03T14:02:55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n v="41.384615384615387"/>
    <x v="2406"/>
    <d v="2015-01-19T02:39:50"/>
    <s v="food/food trucks"/>
    <x v="7"/>
    <x v="19"/>
    <n v="84.0625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n v="25.259090909090908"/>
    <x v="2407"/>
    <d v="2015-04-11T06:00:00"/>
    <s v="food/food trucks"/>
    <x v="7"/>
    <x v="19"/>
    <n v="168.39393939393941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n v="0.2"/>
    <x v="2408"/>
    <d v="2014-11-06T04:22:37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n v="1.8399999999999999"/>
    <x v="2409"/>
    <d v="2015-08-18T21:01:15"/>
    <s v="food/food trucks"/>
    <x v="7"/>
    <x v="19"/>
    <n v="76.666666666666671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n v="0"/>
    <x v="2410"/>
    <d v="2015-09-07T09:47:55"/>
    <s v="food/food trucks"/>
    <x v="7"/>
    <x v="19"/>
    <e v="#DIV/0!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n v="0.60399999999999998"/>
    <x v="2411"/>
    <d v="2015-08-25T17:34:42"/>
    <s v="food/food trucks"/>
    <x v="7"/>
    <x v="19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n v="0"/>
    <x v="2412"/>
    <d v="2016-11-26T18:41:13"/>
    <s v="food/food trucks"/>
    <x v="7"/>
    <x v="19"/>
    <e v="#DIV/0!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n v="0.83333333333333337"/>
    <x v="2413"/>
    <d v="2014-05-31T23:30:00"/>
    <s v="food/food trucks"/>
    <x v="7"/>
    <x v="19"/>
    <n v="8.333333333333333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n v="3.0666666666666664"/>
    <x v="2414"/>
    <d v="2015-08-22T03:59:00"/>
    <s v="food/food trucks"/>
    <x v="7"/>
    <x v="19"/>
    <n v="35.384615384615387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n v="0.55833333333333335"/>
    <x v="2415"/>
    <d v="2016-07-15T20:42:26"/>
    <s v="food/food trucks"/>
    <x v="7"/>
    <x v="19"/>
    <n v="55.83333333333333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n v="2.5000000000000001E-2"/>
    <x v="2416"/>
    <d v="2015-03-14T15:00:0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n v="0"/>
    <x v="2417"/>
    <d v="2014-08-10T21:13:07"/>
    <s v="food/food trucks"/>
    <x v="7"/>
    <x v="19"/>
    <e v="#DIV/0!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n v="0.02"/>
    <x v="2418"/>
    <d v="2015-03-24T19:34:04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n v="0"/>
    <x v="2419"/>
    <d v="2015-02-18T17:43:09"/>
    <s v="food/food trucks"/>
    <x v="7"/>
    <x v="19"/>
    <e v="#DIV/0!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n v="14.825133372851216"/>
    <x v="2420"/>
    <d v="2014-11-10T01:41:35"/>
    <s v="food/food trucks"/>
    <x v="7"/>
    <x v="19"/>
    <n v="69.47222222222222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n v="1.6666666666666666E-2"/>
    <x v="2421"/>
    <d v="2015-02-21T16:29:56"/>
    <s v="food/food trucks"/>
    <x v="7"/>
    <x v="19"/>
    <n v="1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n v="0.2"/>
    <x v="2422"/>
    <d v="2015-03-11T16:23:56"/>
    <s v="food/food trucks"/>
    <x v="7"/>
    <x v="19"/>
    <n v="1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n v="1.3333333333333334E-2"/>
    <x v="2423"/>
    <d v="2014-12-31T16:54:50"/>
    <s v="food/food trucks"/>
    <x v="7"/>
    <x v="19"/>
    <n v="8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n v="1.24"/>
    <x v="2424"/>
    <d v="2014-10-27T21:25:08"/>
    <s v="food/food trucks"/>
    <x v="7"/>
    <x v="19"/>
    <n v="34.44444444444444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n v="2.8571428571428574E-2"/>
    <x v="2425"/>
    <d v="2016-05-27T22:04:0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n v="0"/>
    <x v="2426"/>
    <d v="2015-08-08T04:04:52"/>
    <s v="food/food trucks"/>
    <x v="7"/>
    <x v="19"/>
    <e v="#DIV/0!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n v="2E-3"/>
    <x v="2427"/>
    <d v="2016-03-23T06:38:53"/>
    <s v="food/food trucks"/>
    <x v="7"/>
    <x v="19"/>
    <n v="1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n v="2.8571428571428571E-3"/>
    <x v="2428"/>
    <d v="2015-03-12T17:49:11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n v="1.4321428571428572"/>
    <x v="2429"/>
    <d v="2017-02-05T16:44:0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n v="0.70000000000000007"/>
    <x v="2430"/>
    <d v="2016-02-12T03:08:24"/>
    <s v="food/food trucks"/>
    <x v="7"/>
    <x v="19"/>
    <n v="10.5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n v="2E-3"/>
    <x v="2431"/>
    <d v="2016-06-28T02:23:33"/>
    <s v="food/food trucks"/>
    <x v="7"/>
    <x v="19"/>
    <n v="1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n v="1.4285714285714287E-2"/>
    <x v="2432"/>
    <d v="2015-03-08T05:14:57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n v="0"/>
    <x v="2433"/>
    <d v="2016-02-27T21:35:43"/>
    <s v="food/food trucks"/>
    <x v="7"/>
    <x v="19"/>
    <e v="#DIV/0!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n v="0.13"/>
    <x v="2434"/>
    <d v="2015-08-04T04:27:54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n v="0.48960000000000004"/>
    <x v="2435"/>
    <d v="2015-10-05T06:39:46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n v="3.8461538461538464E-2"/>
    <x v="2436"/>
    <d v="2016-01-29T14:46:10"/>
    <s v="food/food trucks"/>
    <x v="7"/>
    <x v="19"/>
    <n v="22.5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n v="0"/>
    <x v="2437"/>
    <d v="2015-03-17T18:00:00"/>
    <s v="food/food trucks"/>
    <x v="7"/>
    <x v="19"/>
    <e v="#DIV/0!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n v="0.33333333333333337"/>
    <x v="2438"/>
    <d v="2015-12-07T22:57:42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n v="0"/>
    <x v="2439"/>
    <d v="2015-10-18T19:38:49"/>
    <s v="food/food trucks"/>
    <x v="7"/>
    <x v="19"/>
    <e v="#DIV/0!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n v="0.2"/>
    <x v="2440"/>
    <d v="2016-02-13T21:35:13"/>
    <s v="food/food trucks"/>
    <x v="7"/>
    <x v="19"/>
    <n v="5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n v="107.88"/>
    <x v="2441"/>
    <d v="2015-07-23T04:59:00"/>
    <s v="food/small batch"/>
    <x v="7"/>
    <x v="33"/>
    <n v="74.22935779816514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n v="125.94166666666666"/>
    <x v="2442"/>
    <d v="2015-03-19T15:00:28"/>
    <s v="food/small batch"/>
    <x v="7"/>
    <x v="33"/>
    <n v="81.25268817204300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n v="202.51495"/>
    <x v="2443"/>
    <d v="2014-08-15T15:00:22"/>
    <s v="food/small batch"/>
    <x v="7"/>
    <x v="33"/>
    <n v="130.23469453376205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n v="108.60000000000001"/>
    <x v="2444"/>
    <d v="2016-05-25T18:06:31"/>
    <s v="food/small batch"/>
    <x v="7"/>
    <x v="33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n v="172.8"/>
    <x v="2445"/>
    <d v="2015-09-26T04:33:41"/>
    <s v="food/small batch"/>
    <x v="7"/>
    <x v="33"/>
    <n v="75.130434782608702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n v="167.98"/>
    <x v="2446"/>
    <d v="2016-11-26T15:27:51"/>
    <s v="food/small batch"/>
    <x v="7"/>
    <x v="33"/>
    <n v="75.66666666666667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n v="427.20000000000005"/>
    <x v="2447"/>
    <d v="2016-11-12T04:00:00"/>
    <s v="food/small batch"/>
    <x v="7"/>
    <x v="33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n v="107.5"/>
    <x v="2448"/>
    <d v="2016-08-31T05:36:00"/>
    <s v="food/small batch"/>
    <x v="7"/>
    <x v="33"/>
    <n v="47.777777777777779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n v="108"/>
    <x v="2449"/>
    <d v="2014-11-30T04:25:15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n v="101.53353333333335"/>
    <x v="2450"/>
    <d v="2014-10-28T03:11:00"/>
    <s v="food/small batch"/>
    <x v="7"/>
    <x v="33"/>
    <n v="149.31401960784314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n v="115.45"/>
    <x v="2451"/>
    <d v="2017-03-05T21:48:10"/>
    <s v="food/small batch"/>
    <x v="7"/>
    <x v="33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n v="133.5"/>
    <x v="2452"/>
    <d v="2015-12-29T23:00:00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n v="154.69999999999999"/>
    <x v="2453"/>
    <d v="2017-02-02T16:36:49"/>
    <s v="food/small batch"/>
    <x v="7"/>
    <x v="33"/>
    <n v="69.268656716417908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n v="100.84571428571429"/>
    <x v="2454"/>
    <d v="2017-03-11T04:50:08"/>
    <s v="food/small batch"/>
    <x v="7"/>
    <x v="33"/>
    <n v="271.5076923076923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n v="182"/>
    <x v="2455"/>
    <d v="2016-04-20T18:45:50"/>
    <s v="food/small batch"/>
    <x v="7"/>
    <x v="33"/>
    <n v="34.125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n v="180.86666666666667"/>
    <x v="2456"/>
    <d v="2017-02-25T23:03:59"/>
    <s v="food/small batch"/>
    <x v="7"/>
    <x v="33"/>
    <n v="40.49253731343283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n v="102.30434782608695"/>
    <x v="2457"/>
    <d v="2016-03-24T13:27:36"/>
    <s v="food/small batch"/>
    <x v="7"/>
    <x v="33"/>
    <n v="189.7580645161290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n v="110.17999999999999"/>
    <x v="2458"/>
    <d v="2016-06-09T19:00:00"/>
    <s v="food/small batch"/>
    <x v="7"/>
    <x v="33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n v="102.25"/>
    <x v="2459"/>
    <d v="2016-03-23T14:18:05"/>
    <s v="food/small batch"/>
    <x v="7"/>
    <x v="33"/>
    <n v="108.7765957446808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n v="100.78823529411764"/>
    <x v="2460"/>
    <d v="2017-01-03T04:17:00"/>
    <s v="food/small batch"/>
    <x v="7"/>
    <x v="33"/>
    <n v="125.98529411764706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n v="103.8"/>
    <x v="2461"/>
    <d v="2011-10-01T03:00:00"/>
    <s v="music/indie rock"/>
    <x v="4"/>
    <x v="14"/>
    <n v="90.523255813953483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n v="110.70833333333334"/>
    <x v="2462"/>
    <d v="2012-07-19T04:28:16"/>
    <s v="music/indie rock"/>
    <x v="4"/>
    <x v="14"/>
    <n v="28.88043478260869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n v="116.25000000000001"/>
    <x v="2463"/>
    <d v="2013-04-16T19:00:00"/>
    <s v="music/indie rock"/>
    <x v="4"/>
    <x v="14"/>
    <n v="31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n v="111.1"/>
    <x v="2464"/>
    <d v="2015-09-30T19:29:00"/>
    <s v="music/indie rock"/>
    <x v="4"/>
    <x v="14"/>
    <n v="51.674418604651166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n v="180.14285714285714"/>
    <x v="2465"/>
    <d v="2012-09-23T17:15:48"/>
    <s v="music/indie rock"/>
    <x v="4"/>
    <x v="14"/>
    <n v="26.27083333333333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n v="100"/>
    <x v="2466"/>
    <d v="2013-05-09T02:27:33"/>
    <s v="music/indie rock"/>
    <x v="4"/>
    <x v="14"/>
    <n v="48.07692307692308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n v="118.5"/>
    <x v="2467"/>
    <d v="2012-05-10T17:00:00"/>
    <s v="music/indie rock"/>
    <x v="4"/>
    <x v="14"/>
    <n v="27.558139534883722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n v="107.21700000000001"/>
    <x v="2468"/>
    <d v="2012-10-28T05:00:00"/>
    <s v="music/indie rock"/>
    <x v="4"/>
    <x v="14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n v="113.66666666666667"/>
    <x v="2469"/>
    <d v="2011-02-08T10:18:49"/>
    <s v="music/indie rock"/>
    <x v="4"/>
    <x v="14"/>
    <n v="29.021276595744681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n v="103.16400000000002"/>
    <x v="2470"/>
    <d v="2012-05-24T01:47:35"/>
    <s v="music/indie rock"/>
    <x v="4"/>
    <x v="14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n v="128"/>
    <x v="2471"/>
    <d v="2012-01-25T23:49:52"/>
    <s v="music/indie rock"/>
    <x v="4"/>
    <x v="14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n v="135.76026666666667"/>
    <x v="2472"/>
    <d v="2010-09-04T01:03:00"/>
    <s v="music/indie rock"/>
    <x v="4"/>
    <x v="14"/>
    <n v="97.90403846153846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n v="100"/>
    <x v="2473"/>
    <d v="2012-11-10T18:57:49"/>
    <s v="music/indie rock"/>
    <x v="4"/>
    <x v="14"/>
    <n v="42.55319148936170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n v="100.00360000000002"/>
    <x v="2474"/>
    <d v="2010-10-11T00:16:16"/>
    <s v="music/indie rock"/>
    <x v="4"/>
    <x v="14"/>
    <n v="131.5836842105263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n v="104.71999999999998"/>
    <x v="2475"/>
    <d v="2010-07-10T22:00:00"/>
    <s v="music/indie rock"/>
    <x v="4"/>
    <x v="14"/>
    <n v="32.320987654320987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n v="105.02249999999999"/>
    <x v="2476"/>
    <d v="2014-11-03T08:52:50"/>
    <s v="music/indie rock"/>
    <x v="4"/>
    <x v="14"/>
    <n v="61.103999999999999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n v="171.33333333333334"/>
    <x v="2477"/>
    <d v="2012-08-12T16:35:45"/>
    <s v="music/indie rock"/>
    <x v="4"/>
    <x v="1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n v="127.49999999999999"/>
    <x v="2478"/>
    <d v="2013-01-13T22:48:33"/>
    <s v="music/indie rock"/>
    <x v="4"/>
    <x v="14"/>
    <n v="129.1139240506329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n v="133.44333333333333"/>
    <x v="2479"/>
    <d v="2012-07-28T02:00:00"/>
    <s v="music/indie rock"/>
    <x v="4"/>
    <x v="14"/>
    <n v="25.020624999999999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n v="100"/>
    <x v="2480"/>
    <d v="2015-10-10T22:28:04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n v="112.91099999999999"/>
    <x v="2481"/>
    <d v="2012-04-30T15:30:08"/>
    <s v="music/indie rock"/>
    <x v="4"/>
    <x v="14"/>
    <n v="47.541473684210523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n v="100.1"/>
    <x v="2482"/>
    <d v="2011-08-01T18:46:23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n v="113.72727272727272"/>
    <x v="2483"/>
    <d v="2012-05-01T17:00:03"/>
    <s v="music/indie rock"/>
    <x v="4"/>
    <x v="14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n v="119.31742857142855"/>
    <x v="2484"/>
    <d v="2011-09-15T22:00:03"/>
    <s v="music/indie rock"/>
    <x v="4"/>
    <x v="14"/>
    <n v="46.40122222222221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n v="103.25"/>
    <x v="2485"/>
    <d v="2011-10-12T23:57:59"/>
    <s v="music/indie rock"/>
    <x v="4"/>
    <x v="14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n v="265.66666666666669"/>
    <x v="2486"/>
    <d v="2012-04-22T16:59:36"/>
    <s v="music/indie rock"/>
    <x v="4"/>
    <x v="14"/>
    <n v="26.56666666666666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n v="100.05066666666667"/>
    <x v="2487"/>
    <d v="2012-05-27T01:59:57"/>
    <s v="music/indie rock"/>
    <x v="4"/>
    <x v="14"/>
    <n v="39.493684210526318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n v="106.69999999999999"/>
    <x v="2488"/>
    <d v="2011-11-16T16:11:48"/>
    <s v="music/indie rock"/>
    <x v="4"/>
    <x v="14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n v="133.67142857142858"/>
    <x v="2489"/>
    <d v="2013-05-09T16:33:59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n v="121.39999999999999"/>
    <x v="2490"/>
    <d v="2012-06-23T05:27:56"/>
    <s v="music/indie rock"/>
    <x v="4"/>
    <x v="14"/>
    <n v="37.937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n v="103.2"/>
    <x v="2491"/>
    <d v="2011-01-16T01:51:00"/>
    <s v="music/indie rock"/>
    <x v="4"/>
    <x v="14"/>
    <n v="51.6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n v="125"/>
    <x v="2492"/>
    <d v="2012-06-16T09:59:00"/>
    <s v="music/indie rock"/>
    <x v="4"/>
    <x v="14"/>
    <n v="27.77777777777777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n v="128.69999999999999"/>
    <x v="2493"/>
    <d v="2013-04-29T04:02:20"/>
    <s v="music/indie rock"/>
    <x v="4"/>
    <x v="14"/>
    <n v="99.382239382239376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n v="101.00533333333333"/>
    <x v="2494"/>
    <d v="2012-05-23T15:29:04"/>
    <s v="music/indie rock"/>
    <x v="4"/>
    <x v="14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n v="127.53666666666665"/>
    <x v="2495"/>
    <d v="2012-06-06T22:42:55"/>
    <s v="music/indie rock"/>
    <x v="4"/>
    <x v="14"/>
    <n v="45.54880952380952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n v="100"/>
    <x v="2496"/>
    <d v="2013-03-29T22:54:52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n v="112.7715"/>
    <x v="2497"/>
    <d v="2011-08-05T21:05:38"/>
    <s v="music/indie rock"/>
    <x v="4"/>
    <x v="14"/>
    <n v="80.551071428571419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n v="105.60000000000001"/>
    <x v="2498"/>
    <d v="2015-01-27T23:13:07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n v="202.625"/>
    <x v="2499"/>
    <d v="2012-12-31T18:00:00"/>
    <s v="music/indie rock"/>
    <x v="4"/>
    <x v="14"/>
    <n v="47.676470588235297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n v="113.33333333333333"/>
    <x v="2500"/>
    <d v="2012-06-23T18:32:55"/>
    <s v="music/indie rock"/>
    <x v="4"/>
    <x v="14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n v="2.5545454545454547"/>
    <x v="2501"/>
    <d v="2015-09-27T18:38:24"/>
    <s v="food/restaurants"/>
    <x v="7"/>
    <x v="34"/>
    <n v="40.142857142857146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n v="7.8181818181818186E-2"/>
    <x v="2502"/>
    <d v="2014-09-21T19:48:38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n v="0"/>
    <x v="2503"/>
    <d v="2016-06-07T21:06:00"/>
    <s v="food/restaurants"/>
    <x v="7"/>
    <x v="34"/>
    <e v="#DIV/0!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n v="0"/>
    <x v="2504"/>
    <d v="2014-11-15T01:22:14"/>
    <s v="food/restaurants"/>
    <x v="7"/>
    <x v="34"/>
    <e v="#DIV/0!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n v="0"/>
    <x v="2505"/>
    <d v="2015-03-14T00:20:16"/>
    <s v="food/restaurants"/>
    <x v="7"/>
    <x v="34"/>
    <e v="#DIV/0!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n v="0.6"/>
    <x v="2506"/>
    <d v="2015-10-03T21:00:00"/>
    <s v="food/restaurants"/>
    <x v="7"/>
    <x v="34"/>
    <n v="15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n v="0"/>
    <x v="2507"/>
    <d v="2015-05-11T01:45:04"/>
    <s v="food/restaurants"/>
    <x v="7"/>
    <x v="34"/>
    <e v="#DIV/0!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n v="0"/>
    <x v="2508"/>
    <d v="2014-08-14T22:50:34"/>
    <s v="food/restaurants"/>
    <x v="7"/>
    <x v="34"/>
    <e v="#DIV/0!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n v="1.0526315789473684"/>
    <x v="2509"/>
    <d v="2015-04-20T18:25:49"/>
    <s v="food/restaurants"/>
    <x v="7"/>
    <x v="3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n v="0.15"/>
    <x v="2510"/>
    <d v="2015-05-14T23:56:12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n v="0"/>
    <x v="2511"/>
    <d v="2016-02-01T10:43:33"/>
    <s v="food/restaurants"/>
    <x v="7"/>
    <x v="34"/>
    <e v="#DIV/0!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n v="0"/>
    <x v="2512"/>
    <d v="2014-12-13T21:02:41"/>
    <s v="food/restaurants"/>
    <x v="7"/>
    <x v="34"/>
    <e v="#DIV/0!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n v="0"/>
    <x v="2513"/>
    <d v="2017-02-26T00:09:49"/>
    <s v="food/restaurants"/>
    <x v="7"/>
    <x v="34"/>
    <e v="#DIV/0!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n v="1.7500000000000002"/>
    <x v="2514"/>
    <d v="2014-08-20T09:21:17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n v="18.600000000000001"/>
    <x v="2515"/>
    <d v="2015-02-22T20:09:13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n v="0"/>
    <x v="2516"/>
    <d v="2014-11-29T16:40:52"/>
    <s v="food/restaurants"/>
    <x v="7"/>
    <x v="34"/>
    <e v="#DIV/0!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n v="9.8166666666666664"/>
    <x v="2517"/>
    <d v="2015-03-19T18:15:30"/>
    <s v="food/restaurants"/>
    <x v="7"/>
    <x v="34"/>
    <n v="53.545454545454547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n v="0"/>
    <x v="2518"/>
    <d v="2014-11-13T17:20:28"/>
    <s v="food/restaurants"/>
    <x v="7"/>
    <x v="34"/>
    <e v="#DIV/0!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n v="4.3333333333333335E-2"/>
    <x v="2519"/>
    <d v="2014-07-19T03:43:24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n v="0"/>
    <x v="2520"/>
    <d v="2016-10-15T19:21:00"/>
    <s v="food/restaurants"/>
    <x v="7"/>
    <x v="34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n v="109.48792"/>
    <x v="2521"/>
    <d v="2015-10-13T23:13:41"/>
    <s v="music/classical music"/>
    <x v="4"/>
    <x v="35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n v="100"/>
    <x v="2522"/>
    <d v="2016-04-22T14:52:00"/>
    <s v="music/classical music"/>
    <x v="4"/>
    <x v="35"/>
    <n v="185.18518518518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n v="156.44444444444446"/>
    <x v="2523"/>
    <d v="2014-11-18T00:24:52"/>
    <s v="music/classical music"/>
    <x v="4"/>
    <x v="35"/>
    <n v="54.15384615384615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n v="101.6"/>
    <x v="2524"/>
    <d v="2014-12-21T04:30:00"/>
    <s v="music/classical music"/>
    <x v="4"/>
    <x v="35"/>
    <n v="177.2093023255814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n v="100.325"/>
    <x v="2525"/>
    <d v="2012-06-28T20:16:11"/>
    <s v="music/classical music"/>
    <x v="4"/>
    <x v="35"/>
    <n v="100.3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n v="112.94999999999999"/>
    <x v="2526"/>
    <d v="2014-12-08T04:59:00"/>
    <s v="music/classical music"/>
    <x v="4"/>
    <x v="35"/>
    <n v="136.90909090909091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n v="102.125"/>
    <x v="2527"/>
    <d v="2013-10-18T03:59:00"/>
    <s v="music/classical music"/>
    <x v="4"/>
    <x v="35"/>
    <n v="57.535211267605632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n v="107.24974999999999"/>
    <x v="2528"/>
    <d v="2015-08-20T11:00:00"/>
    <s v="music/classical music"/>
    <x v="4"/>
    <x v="35"/>
    <n v="52.962839506172834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n v="104.28333333333333"/>
    <x v="2529"/>
    <d v="2012-03-25T00:56:15"/>
    <s v="music/classical music"/>
    <x v="4"/>
    <x v="35"/>
    <n v="82.32894736842105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n v="100"/>
    <x v="2530"/>
    <d v="2015-04-20T04:50:00"/>
    <s v="music/classical music"/>
    <x v="4"/>
    <x v="35"/>
    <n v="135.41666666666666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n v="100.4"/>
    <x v="2531"/>
    <d v="2015-08-15T03:59:00"/>
    <s v="music/classical music"/>
    <x v="4"/>
    <x v="35"/>
    <n v="74.0655737704918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n v="126.125"/>
    <x v="2532"/>
    <d v="2012-08-16T20:22:46"/>
    <s v="music/classical music"/>
    <x v="4"/>
    <x v="35"/>
    <n v="84.0833333333333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n v="110.66666666666667"/>
    <x v="2533"/>
    <d v="2013-03-01T18:01:08"/>
    <s v="music/classical music"/>
    <x v="4"/>
    <x v="35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n v="105"/>
    <x v="2534"/>
    <d v="2010-01-01T06:00:00"/>
    <s v="music/classical music"/>
    <x v="4"/>
    <x v="35"/>
    <n v="15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n v="103.77499999999999"/>
    <x v="2535"/>
    <d v="2014-12-01T19:59:05"/>
    <s v="music/classical music"/>
    <x v="4"/>
    <x v="35"/>
    <n v="266.08974358974359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n v="115.99999999999999"/>
    <x v="2536"/>
    <d v="2013-07-30T02:32:46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n v="110.00000000000001"/>
    <x v="2537"/>
    <d v="2011-08-01T15:34:15"/>
    <s v="music/classical music"/>
    <x v="4"/>
    <x v="35"/>
    <n v="10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n v="113.01761111111111"/>
    <x v="2538"/>
    <d v="2013-02-24T04:59:00"/>
    <s v="music/classical music"/>
    <x v="4"/>
    <x v="35"/>
    <n v="109.96308108108107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n v="100.25"/>
    <x v="2539"/>
    <d v="2015-02-02T21:39:12"/>
    <s v="music/classical music"/>
    <x v="4"/>
    <x v="35"/>
    <n v="169.9152542372881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n v="103.4"/>
    <x v="2540"/>
    <d v="2011-10-29T16:12:01"/>
    <s v="music/classical music"/>
    <x v="4"/>
    <x v="35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n v="107.02857142857142"/>
    <x v="2541"/>
    <d v="2013-09-26T10:46:58"/>
    <s v="music/classical music"/>
    <x v="4"/>
    <x v="35"/>
    <n v="59.460317460317462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n v="103.57142857142858"/>
    <x v="2542"/>
    <d v="2013-10-01T03:59:00"/>
    <s v="music/classical music"/>
    <x v="4"/>
    <x v="35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n v="156.4"/>
    <x v="2543"/>
    <d v="2011-01-02T03:00:00"/>
    <s v="music/classical music"/>
    <x v="4"/>
    <x v="35"/>
    <n v="30.076923076923077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n v="100.82"/>
    <x v="2544"/>
    <d v="2012-07-08T12:29:29"/>
    <s v="music/classical music"/>
    <x v="4"/>
    <x v="35"/>
    <n v="88.438596491228068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n v="195.3"/>
    <x v="2545"/>
    <d v="2015-02-27T00:30:00"/>
    <s v="music/classical music"/>
    <x v="4"/>
    <x v="35"/>
    <n v="64.032786885245898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n v="111.71428571428572"/>
    <x v="2546"/>
    <d v="2013-10-05T05:00:00"/>
    <s v="music/classical music"/>
    <x v="4"/>
    <x v="35"/>
    <n v="60.15384615384615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n v="119.85454545454546"/>
    <x v="2547"/>
    <d v="2012-04-04T17:33:23"/>
    <s v="music/classical music"/>
    <x v="4"/>
    <x v="35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n v="101.85"/>
    <x v="2548"/>
    <d v="2016-09-30T04:27:00"/>
    <s v="music/classical music"/>
    <x v="4"/>
    <x v="35"/>
    <n v="165.16216216216216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n v="102.80254777070064"/>
    <x v="2549"/>
    <d v="2013-05-31T17:00:00"/>
    <s v="music/classical music"/>
    <x v="4"/>
    <x v="35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n v="100.84615384615385"/>
    <x v="2550"/>
    <d v="2015-10-08T03:59:00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n v="102.73469387755102"/>
    <x v="2551"/>
    <d v="2012-03-21T20:48:00"/>
    <s v="music/classical music"/>
    <x v="4"/>
    <x v="35"/>
    <n v="67.419642857142861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n v="106.5"/>
    <x v="2552"/>
    <d v="2017-03-05T19:26:2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n v="155.53333333333333"/>
    <x v="2553"/>
    <d v="2012-09-21T04:46:47"/>
    <s v="music/classical music"/>
    <x v="4"/>
    <x v="35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n v="122.8"/>
    <x v="2554"/>
    <d v="2015-06-01T03:59:00"/>
    <s v="music/classical music"/>
    <x v="4"/>
    <x v="35"/>
    <n v="54.98507462686567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n v="107.35"/>
    <x v="2555"/>
    <d v="2012-05-28T15:43:13"/>
    <s v="music/classical music"/>
    <x v="4"/>
    <x v="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n v="105.50335570469798"/>
    <x v="2556"/>
    <d v="2012-12-24T23:47:37"/>
    <s v="music/classical music"/>
    <x v="4"/>
    <x v="35"/>
    <n v="23.117647058823529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n v="118.44444444444444"/>
    <x v="2557"/>
    <d v="2014-05-15T17:53:06"/>
    <s v="music/classical music"/>
    <x v="4"/>
    <x v="35"/>
    <n v="29.611111111111111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n v="108.88"/>
    <x v="2558"/>
    <d v="2015-05-01T13:59:00"/>
    <s v="music/classical music"/>
    <x v="4"/>
    <x v="35"/>
    <n v="75.611111111111114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n v="111.25"/>
    <x v="2559"/>
    <d v="2011-11-15T19:37:00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n v="100.1"/>
    <x v="2560"/>
    <d v="2015-03-06T22:49:34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n v="0"/>
    <x v="2561"/>
    <d v="2015-10-13T12:41:29"/>
    <s v="food/food trucks"/>
    <x v="7"/>
    <x v="19"/>
    <e v="#DIV/0!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n v="0.75"/>
    <x v="2562"/>
    <d v="2016-10-11T12:35:39"/>
    <s v="food/food trucks"/>
    <x v="7"/>
    <x v="19"/>
    <n v="25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n v="0"/>
    <x v="2563"/>
    <d v="2015-07-30T03:20:51"/>
    <s v="food/food trucks"/>
    <x v="7"/>
    <x v="19"/>
    <e v="#DIV/0!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n v="0"/>
    <x v="2564"/>
    <d v="2014-08-01T00:58:19"/>
    <s v="food/food trucks"/>
    <x v="7"/>
    <x v="19"/>
    <e v="#DIV/0!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n v="1"/>
    <x v="2565"/>
    <d v="2016-05-09T20:50:0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n v="0"/>
    <x v="2566"/>
    <d v="2014-08-21T23:32:28"/>
    <s v="food/food trucks"/>
    <x v="7"/>
    <x v="19"/>
    <e v="#DIV/0!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n v="0.26666666666666666"/>
    <x v="2567"/>
    <d v="2015-04-23T21:05:38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n v="0.5"/>
    <x v="2568"/>
    <d v="2016-09-01T15:59:54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n v="2.2307692307692308"/>
    <x v="2569"/>
    <d v="2015-09-17T02:31:52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n v="0.84285714285714297"/>
    <x v="2570"/>
    <d v="2017-02-08T21:40:35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n v="0.25"/>
    <x v="2571"/>
    <d v="2016-05-19T08:12:01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n v="0"/>
    <x v="2572"/>
    <d v="2015-04-13T02:51:57"/>
    <s v="food/food trucks"/>
    <x v="7"/>
    <x v="19"/>
    <e v="#DIV/0!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n v="0"/>
    <x v="2573"/>
    <d v="2014-08-23T14:12:29"/>
    <s v="food/food trucks"/>
    <x v="7"/>
    <x v="19"/>
    <e v="#DIV/0!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n v="0"/>
    <x v="2574"/>
    <d v="2016-05-18T19:49:05"/>
    <s v="food/food trucks"/>
    <x v="7"/>
    <x v="19"/>
    <e v="#DIV/0!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n v="0"/>
    <x v="2575"/>
    <d v="2015-01-12T02:36:34"/>
    <s v="food/food trucks"/>
    <x v="7"/>
    <x v="19"/>
    <e v="#DIV/0!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n v="0"/>
    <x v="2576"/>
    <d v="2015-04-10T23:14:07"/>
    <s v="food/food trucks"/>
    <x v="7"/>
    <x v="19"/>
    <e v="#DIV/0!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n v="0"/>
    <x v="2577"/>
    <d v="2014-08-04T19:41:37"/>
    <s v="food/food trucks"/>
    <x v="7"/>
    <x v="19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n v="0"/>
    <x v="2578"/>
    <d v="2015-10-09T17:00:00"/>
    <s v="food/food trucks"/>
    <x v="7"/>
    <x v="19"/>
    <e v="#DIV/0!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n v="0.13849999999999998"/>
    <x v="2579"/>
    <d v="2014-09-15T19:55:03"/>
    <s v="food/food trucks"/>
    <x v="7"/>
    <x v="19"/>
    <n v="23.083333333333332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n v="0.6"/>
    <x v="2580"/>
    <d v="2015-05-16T03:00:0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n v="10.6"/>
    <x v="2581"/>
    <d v="2015-11-16T16:04:58"/>
    <s v="food/food trucks"/>
    <x v="7"/>
    <x v="19"/>
    <n v="48.1818181818181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n v="1.1111111111111111E-3"/>
    <x v="2582"/>
    <d v="2016-10-29T23:43:54"/>
    <s v="food/food trucks"/>
    <x v="7"/>
    <x v="19"/>
    <n v="1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n v="0.5"/>
    <x v="2583"/>
    <d v="2015-03-16T17:28:00"/>
    <s v="food/food trucks"/>
    <x v="7"/>
    <x v="19"/>
    <n v="1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n v="0"/>
    <x v="2584"/>
    <d v="2015-06-15T04:09:29"/>
    <s v="food/food trucks"/>
    <x v="7"/>
    <x v="19"/>
    <e v="#DIV/0!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n v="0.16666666666666669"/>
    <x v="2585"/>
    <d v="2014-07-05T23:07:12"/>
    <s v="food/food trucks"/>
    <x v="7"/>
    <x v="19"/>
    <n v="5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n v="0.16666666666666669"/>
    <x v="2586"/>
    <d v="2015-12-25T07:55:36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n v="2.4340000000000002"/>
    <x v="2587"/>
    <d v="2015-12-30T16:12:33"/>
    <s v="food/food trucks"/>
    <x v="7"/>
    <x v="19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n v="3.8833333333333329"/>
    <x v="2588"/>
    <d v="2015-03-31T13:14:00"/>
    <s v="food/food trucks"/>
    <x v="7"/>
    <x v="19"/>
    <n v="29.12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n v="0.01"/>
    <x v="2589"/>
    <d v="2016-03-23T11:52:07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n v="0"/>
    <x v="2590"/>
    <d v="2016-01-26T14:08:17"/>
    <s v="food/food trucks"/>
    <x v="7"/>
    <x v="19"/>
    <e v="#DIV/0!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n v="1.7333333333333332"/>
    <x v="2591"/>
    <d v="2016-03-13T20:45:24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n v="0.16666666666666669"/>
    <x v="2592"/>
    <d v="2014-10-05T19:13:41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n v="0"/>
    <x v="2593"/>
    <d v="2015-04-25T20:17:06"/>
    <s v="food/food trucks"/>
    <x v="7"/>
    <x v="19"/>
    <e v="#DIV/0!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n v="1.25E-3"/>
    <x v="2594"/>
    <d v="2014-08-07T23:13:48"/>
    <s v="food/food trucks"/>
    <x v="7"/>
    <x v="19"/>
    <n v="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n v="12.166666666666668"/>
    <x v="2595"/>
    <d v="2017-02-24T05:51:40"/>
    <s v="food/food trucks"/>
    <x v="7"/>
    <x v="19"/>
    <n v="96.05263157894737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n v="23.588571428571427"/>
    <x v="2596"/>
    <d v="2014-08-07T15:56:49"/>
    <s v="food/food trucks"/>
    <x v="7"/>
    <x v="19"/>
    <n v="305.77777777777777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n v="5.6666666666666661"/>
    <x v="2597"/>
    <d v="2016-06-19T08:11:57"/>
    <s v="food/food trucks"/>
    <x v="7"/>
    <x v="19"/>
    <n v="12.142857142857142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n v="39"/>
    <x v="2598"/>
    <d v="2015-09-23T20:10:01"/>
    <s v="food/food trucks"/>
    <x v="7"/>
    <x v="19"/>
    <n v="83.57142857142856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n v="0.99546510341776351"/>
    <x v="2599"/>
    <d v="2014-08-03T18:05:47"/>
    <s v="food/food trucks"/>
    <x v="7"/>
    <x v="19"/>
    <n v="18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n v="6.9320000000000004"/>
    <x v="2600"/>
    <d v="2016-03-25T20:36:40"/>
    <s v="food/food trucks"/>
    <x v="7"/>
    <x v="19"/>
    <n v="115.53333333333333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n v="661.4"/>
    <x v="2601"/>
    <d v="2012-09-13T03:59:00"/>
    <s v="technology/space exploration"/>
    <x v="2"/>
    <x v="36"/>
    <n v="21.90066225165562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n v="326.0916666666667"/>
    <x v="2602"/>
    <d v="2014-11-12T21:20:00"/>
    <s v="technology/space exploration"/>
    <x v="2"/>
    <x v="36"/>
    <n v="80.022494887525568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n v="101.48571428571429"/>
    <x v="2603"/>
    <d v="2013-12-23T21:54:14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n v="104.21799999999999"/>
    <x v="2604"/>
    <d v="2012-04-29T01:13:43"/>
    <s v="technology/space exploration"/>
    <x v="2"/>
    <x v="36"/>
    <n v="64.93333333333332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n v="107.42157000000002"/>
    <x v="2605"/>
    <d v="2016-06-17T12:59:50"/>
    <s v="technology/space exploration"/>
    <x v="2"/>
    <x v="36"/>
    <n v="60.965703745743475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n v="110.05454545454545"/>
    <x v="2606"/>
    <d v="2014-04-29T17:06:22"/>
    <s v="technology/space exploration"/>
    <x v="2"/>
    <x v="36"/>
    <n v="31.444155844155844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n v="407.7"/>
    <x v="2607"/>
    <d v="2015-08-12T02:00:00"/>
    <s v="technology/space exploration"/>
    <x v="2"/>
    <x v="36"/>
    <n v="81.949748743718587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n v="223.92500000000001"/>
    <x v="2608"/>
    <d v="2017-03-15T00:00:00"/>
    <s v="technology/space exploration"/>
    <x v="2"/>
    <x v="36"/>
    <n v="58.9276315789473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n v="303.80111428571428"/>
    <x v="2609"/>
    <d v="2012-07-15T05:42:31"/>
    <s v="technology/space exploration"/>
    <x v="2"/>
    <x v="36"/>
    <n v="157.29347633136095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n v="141.3251043268175"/>
    <x v="2610"/>
    <d v="2016-08-22T06:59:00"/>
    <s v="technology/space exploration"/>
    <x v="2"/>
    <x v="36"/>
    <n v="55.758509532062391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n v="2790.6363636363635"/>
    <x v="2611"/>
    <d v="2017-01-02T22:59:00"/>
    <s v="technology/space exploration"/>
    <x v="2"/>
    <x v="36"/>
    <n v="83.80289380289380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n v="171.76130000000001"/>
    <x v="2612"/>
    <d v="2015-01-09T03:26:10"/>
    <s v="technology/space exploration"/>
    <x v="2"/>
    <x v="36"/>
    <n v="58.42221088435374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n v="101.01333333333334"/>
    <x v="2613"/>
    <d v="2012-09-21T19:38:14"/>
    <s v="technology/space exploration"/>
    <x v="2"/>
    <x v="36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n v="102"/>
    <x v="2614"/>
    <d v="2014-04-30T05:00:00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n v="169.76511744127936"/>
    <x v="2615"/>
    <d v="2016-04-30T12:00:00"/>
    <s v="technology/space exploration"/>
    <x v="2"/>
    <x v="36"/>
    <n v="47.180555555555557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n v="114.53400000000001"/>
    <x v="2616"/>
    <d v="2015-08-25T23:52:09"/>
    <s v="technology/space exploration"/>
    <x v="2"/>
    <x v="36"/>
    <n v="120.30882352941177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n v="877.6"/>
    <x v="2617"/>
    <d v="2014-10-20T20:59:11"/>
    <s v="technology/space exploration"/>
    <x v="2"/>
    <x v="36"/>
    <n v="27.5974842767295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n v="105.38666666666667"/>
    <x v="2618"/>
    <d v="2015-12-01T20:01:01"/>
    <s v="technology/space exploration"/>
    <x v="2"/>
    <x v="36"/>
    <n v="205.2987012987013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n v="188.39999999999998"/>
    <x v="2619"/>
    <d v="2015-10-23T11:00:00"/>
    <s v="technology/space exploration"/>
    <x v="2"/>
    <x v="36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n v="143.65230769230772"/>
    <x v="2620"/>
    <d v="2015-10-11T01:00:00"/>
    <s v="technology/space exploration"/>
    <x v="2"/>
    <x v="36"/>
    <n v="74.63948840927258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n v="145.88"/>
    <x v="2621"/>
    <d v="2015-05-21T17:56:28"/>
    <s v="technology/space exploration"/>
    <x v="2"/>
    <x v="36"/>
    <n v="47.058064516129029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n v="131.184"/>
    <x v="2622"/>
    <d v="2016-12-30T17:50:16"/>
    <s v="technology/space exploration"/>
    <x v="2"/>
    <x v="36"/>
    <n v="26.591351351351353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n v="113.99999999999999"/>
    <x v="2623"/>
    <d v="2016-12-02T06:09:26"/>
    <s v="technology/space exploration"/>
    <x v="2"/>
    <x v="36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n v="1379.4206249999997"/>
    <x v="2624"/>
    <d v="2012-09-13T10:07:02"/>
    <s v="technology/space exploration"/>
    <x v="2"/>
    <x v="36"/>
    <n v="31.820544982698959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n v="956"/>
    <x v="2625"/>
    <d v="2016-11-09T20:26:48"/>
    <s v="technology/space exploration"/>
    <x v="2"/>
    <x v="36"/>
    <n v="27.576923076923077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n v="112.00000000000001"/>
    <x v="2626"/>
    <d v="2015-06-03T15:04:29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n v="646.66666666666663"/>
    <x v="2627"/>
    <d v="2015-11-26T20:54:21"/>
    <s v="technology/space exploration"/>
    <x v="2"/>
    <x v="36"/>
    <n v="21.555555555555557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n v="110.36948748510132"/>
    <x v="2628"/>
    <d v="2014-11-30T23:11:07"/>
    <s v="technology/space exploration"/>
    <x v="2"/>
    <x v="36"/>
    <n v="44.09523809523809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n v="127.74000000000001"/>
    <x v="2629"/>
    <d v="2015-05-14T12:55:22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n v="157.9"/>
    <x v="2630"/>
    <d v="2016-06-30T10:00:00"/>
    <s v="technology/space exploration"/>
    <x v="2"/>
    <x v="36"/>
    <n v="38.98765432098765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n v="114.66525000000001"/>
    <x v="2631"/>
    <d v="2015-08-30T04:03:47"/>
    <s v="technology/space exploration"/>
    <x v="2"/>
    <x v="36"/>
    <n v="80.185489510489504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n v="137.00934579439252"/>
    <x v="2632"/>
    <d v="2016-05-29T01:28:59"/>
    <s v="technology/space exploration"/>
    <x v="2"/>
    <x v="36"/>
    <n v="34.904761904761905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n v="354.62"/>
    <x v="2633"/>
    <d v="2014-02-27T23:00:00"/>
    <s v="technology/space exploration"/>
    <x v="2"/>
    <x v="36"/>
    <n v="89.100502512562812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n v="106.02150537634409"/>
    <x v="2634"/>
    <d v="2016-09-29T15:45:2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n v="100"/>
    <x v="2635"/>
    <d v="2015-03-09T21:49:21"/>
    <s v="technology/space exploration"/>
    <x v="2"/>
    <x v="36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n v="187.3"/>
    <x v="2636"/>
    <d v="2016-10-16T01:00:00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n v="166.2"/>
    <x v="2637"/>
    <d v="2016-10-12T13:11:15"/>
    <s v="technology/space exploration"/>
    <x v="2"/>
    <x v="36"/>
    <n v="31.9615384615384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n v="101.72910662824208"/>
    <x v="2638"/>
    <d v="2015-01-15T21:54:55"/>
    <s v="technology/space exploration"/>
    <x v="2"/>
    <x v="36"/>
    <n v="25.21428571428571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n v="164"/>
    <x v="2639"/>
    <d v="2015-02-19T20:45:48"/>
    <s v="technology/space exploration"/>
    <x v="2"/>
    <x v="36"/>
    <n v="10.040816326530612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n v="105.66666666666666"/>
    <x v="2640"/>
    <d v="2015-06-08T03:51:14"/>
    <s v="technology/space exploration"/>
    <x v="2"/>
    <x v="36"/>
    <n v="45.94202898550725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n v="1"/>
    <x v="2641"/>
    <d v="2014-09-15T20:09:0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n v="0"/>
    <x v="2642"/>
    <d v="2016-07-15T06:57:00"/>
    <s v="technology/space exploration"/>
    <x v="2"/>
    <x v="36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n v="33.559730999999999"/>
    <x v="2643"/>
    <d v="2016-12-21T07:59:00"/>
    <s v="technology/space exploration"/>
    <x v="2"/>
    <x v="36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n v="2.0529999999999999"/>
    <x v="2644"/>
    <d v="2017-03-10T19:00:35"/>
    <s v="technology/space exploration"/>
    <x v="2"/>
    <x v="36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n v="10.5"/>
    <x v="2645"/>
    <d v="2014-11-08T21:13:23"/>
    <s v="technology/space exploration"/>
    <x v="2"/>
    <x v="36"/>
    <n v="91.30434782608695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n v="8.4172840000000004"/>
    <x v="2646"/>
    <d v="2015-09-09T07:31:09"/>
    <s v="technology/space exploration"/>
    <x v="2"/>
    <x v="36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n v="1.44"/>
    <x v="2647"/>
    <d v="2015-08-14T06:16:59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n v="0.88333333333333341"/>
    <x v="2648"/>
    <d v="2016-03-09T17:09:20"/>
    <s v="technology/space exploration"/>
    <x v="2"/>
    <x v="36"/>
    <n v="17.666666666666668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n v="9.920000000000001E-2"/>
    <x v="2649"/>
    <d v="2016-02-01T23:55:41"/>
    <s v="technology/space exploration"/>
    <x v="2"/>
    <x v="36"/>
    <n v="41.3333333333333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n v="0.59666666666666668"/>
    <x v="2650"/>
    <d v="2016-12-21T14:59:03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n v="1.8689285714285715"/>
    <x v="2651"/>
    <d v="2015-12-17T19:20:09"/>
    <s v="technology/space exploration"/>
    <x v="2"/>
    <x v="36"/>
    <n v="307.8235294117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n v="0.88500000000000001"/>
    <x v="2652"/>
    <d v="2014-12-10T03:48:45"/>
    <s v="technology/space exploration"/>
    <x v="2"/>
    <x v="36"/>
    <n v="80.454545454545453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n v="11.52156862745098"/>
    <x v="2653"/>
    <d v="2014-06-13T04:00:00"/>
    <s v="technology/space exploration"/>
    <x v="2"/>
    <x v="36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n v="5.1000000000000004E-2"/>
    <x v="2654"/>
    <d v="2015-04-21T13:25:26"/>
    <s v="technology/space exploration"/>
    <x v="2"/>
    <x v="36"/>
    <n v="8.5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n v="21.033333333333335"/>
    <x v="2655"/>
    <d v="2016-02-09T20:00:00"/>
    <s v="technology/space exploration"/>
    <x v="2"/>
    <x v="36"/>
    <n v="73.372093023255815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n v="11.436666666666667"/>
    <x v="2656"/>
    <d v="2017-03-12T19:00:00"/>
    <s v="technology/space exploration"/>
    <x v="2"/>
    <x v="36"/>
    <n v="112.8618421052631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n v="18.737933333333334"/>
    <x v="2657"/>
    <d v="2016-08-03T01:30:00"/>
    <s v="technology/space exploration"/>
    <x v="2"/>
    <x v="36"/>
    <n v="95.27762711864407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n v="9.285714285714286E-2"/>
    <x v="2658"/>
    <d v="2016-07-30T21:13:14"/>
    <s v="technology/space exploration"/>
    <x v="2"/>
    <x v="36"/>
    <n v="22.75"/>
  </r>
  <r>
    <n v="2659"/>
    <s v="test (Canceled)"/>
    <s v="test"/>
    <x v="197"/>
    <n v="1333"/>
    <x v="1"/>
    <x v="0"/>
    <s v="USD"/>
    <n v="1429321210"/>
    <n v="1426729210"/>
    <b v="0"/>
    <n v="10"/>
    <b v="0"/>
    <n v="2.7204081632653061"/>
    <x v="2659"/>
    <d v="2015-04-18T01:40:1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n v="9.5000000000000001E-2"/>
    <x v="2660"/>
    <d v="2015-11-24T18:06:58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n v="102.89999999999999"/>
    <x v="2661"/>
    <d v="2013-10-25T23:00:10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n v="106.80000000000001"/>
    <x v="2662"/>
    <d v="2015-08-21T17:55:13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n v="104.59625"/>
    <x v="2663"/>
    <d v="2015-09-04T15:00:00"/>
    <s v="technology/makerspaces"/>
    <x v="2"/>
    <x v="37"/>
    <n v="373.55803571428572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n v="103.42857142857143"/>
    <x v="2664"/>
    <d v="2015-12-09T06:59:00"/>
    <s v="technology/makerspaces"/>
    <x v="2"/>
    <x v="37"/>
    <n v="174.03846153846155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n v="123.14285714285715"/>
    <x v="2665"/>
    <d v="2015-05-04T21:29:34"/>
    <s v="technology/makerspaces"/>
    <x v="2"/>
    <x v="37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n v="159.29509999999999"/>
    <x v="2666"/>
    <d v="2015-09-25T21:00:00"/>
    <s v="technology/makerspaces"/>
    <x v="2"/>
    <x v="37"/>
    <n v="77.32771844660194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n v="110.66666666666667"/>
    <x v="2667"/>
    <d v="2016-02-10T22:13:36"/>
    <s v="technology/makerspaces"/>
    <x v="2"/>
    <x v="37"/>
    <n v="92.222222222222229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n v="170.70000000000002"/>
    <x v="2668"/>
    <d v="2015-11-09T14:32:00"/>
    <s v="technology/makerspaces"/>
    <x v="2"/>
    <x v="37"/>
    <n v="60.96428571428571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n v="125.125"/>
    <x v="2669"/>
    <d v="2016-01-10T00:51:36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n v="6.4158609339642041"/>
    <x v="2670"/>
    <d v="2014-07-29T00:29:40"/>
    <s v="technology/makerspaces"/>
    <x v="2"/>
    <x v="37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n v="11.343999999999999"/>
    <x v="2671"/>
    <d v="2014-12-19T19:38:00"/>
    <s v="technology/makerspaces"/>
    <x v="2"/>
    <x v="37"/>
    <n v="33.761904761904759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n v="33.19"/>
    <x v="2672"/>
    <d v="2015-12-28T06:00:00"/>
    <s v="technology/makerspaces"/>
    <x v="2"/>
    <x v="37"/>
    <n v="70.61702127659575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n v="27.58"/>
    <x v="2673"/>
    <d v="2014-10-29T22:45:00"/>
    <s v="technology/makerspaces"/>
    <x v="2"/>
    <x v="37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n v="62.839999999999996"/>
    <x v="2674"/>
    <d v="2016-07-05T04:59:00"/>
    <s v="technology/makerspaces"/>
    <x v="2"/>
    <x v="37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n v="7.5880000000000001"/>
    <x v="2675"/>
    <d v="2014-11-10T21:34:49"/>
    <s v="technology/makerspaces"/>
    <x v="2"/>
    <x v="37"/>
    <n v="65.4137931034482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n v="50.38095238095238"/>
    <x v="2676"/>
    <d v="2016-05-22T14:59:34"/>
    <s v="technology/makerspaces"/>
    <x v="2"/>
    <x v="37"/>
    <n v="117.55555555555556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n v="17.512820512820511"/>
    <x v="2677"/>
    <d v="2014-07-03T00:42:23"/>
    <s v="technology/makerspaces"/>
    <x v="2"/>
    <x v="37"/>
    <n v="126.48148148148148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n v="1.375E-2"/>
    <x v="2678"/>
    <d v="2015-09-24T19:09:25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n v="0.33"/>
    <x v="2679"/>
    <d v="2015-02-28T00:01:34"/>
    <s v="technology/makerspaces"/>
    <x v="2"/>
    <x v="37"/>
    <n v="4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n v="0.86250000000000004"/>
    <x v="2680"/>
    <d v="2016-04-06T04:04:51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n v="0.6875"/>
    <x v="2681"/>
    <d v="2014-07-10T21:29:10"/>
    <s v="food/food trucks"/>
    <x v="7"/>
    <x v="19"/>
    <n v="27.5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n v="28.299999999999997"/>
    <x v="2682"/>
    <d v="2014-11-22T05:59:0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n v="0.24"/>
    <x v="2683"/>
    <d v="2015-03-01T18:07:2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n v="1.1428571428571428"/>
    <x v="2684"/>
    <d v="2014-08-09T21:57:05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n v="0.02"/>
    <x v="2685"/>
    <d v="2015-04-27T15:42:1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n v="0"/>
    <x v="2686"/>
    <d v="2014-09-30T23:23:43"/>
    <s v="food/food trucks"/>
    <x v="7"/>
    <x v="19"/>
    <e v="#DIV/0!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n v="0"/>
    <x v="2687"/>
    <d v="2015-06-29T15:21:58"/>
    <s v="food/food trucks"/>
    <x v="7"/>
    <x v="19"/>
    <e v="#DIV/0!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n v="0.14799999999999999"/>
    <x v="2688"/>
    <d v="2015-02-24T03:00:00"/>
    <s v="food/food trucks"/>
    <x v="7"/>
    <x v="19"/>
    <n v="5.2857142857142856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n v="2.8571428571428571E-3"/>
    <x v="2689"/>
    <d v="2016-07-30T23:04:5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n v="10.7325"/>
    <x v="2690"/>
    <d v="2015-06-03T02:31:16"/>
    <s v="food/food trucks"/>
    <x v="7"/>
    <x v="19"/>
    <n v="72.762711864406782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n v="5.3846153846153842E-2"/>
    <x v="2691"/>
    <d v="2015-05-10T17:22:37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n v="0.7142857142857143"/>
    <x v="2692"/>
    <d v="2015-03-25T07:01:0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n v="0.8"/>
    <x v="2693"/>
    <d v="2014-08-13T03:19:26"/>
    <s v="food/food trucks"/>
    <x v="7"/>
    <x v="19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n v="3.3333333333333335E-3"/>
    <x v="2694"/>
    <d v="2014-09-26T03:22:19"/>
    <s v="food/food trucks"/>
    <x v="7"/>
    <x v="19"/>
    <n v="1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n v="0.47333333333333333"/>
    <x v="2695"/>
    <d v="2015-04-14T03:21:58"/>
    <s v="food/food trucks"/>
    <x v="7"/>
    <x v="19"/>
    <n v="23.66666666666666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n v="5.65"/>
    <x v="2696"/>
    <d v="2014-12-25T20:16:00"/>
    <s v="food/food trucks"/>
    <x v="7"/>
    <x v="19"/>
    <n v="89.21052631578948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n v="26.35217391304348"/>
    <x v="2697"/>
    <d v="2015-08-02T22:00:00"/>
    <s v="food/food trucks"/>
    <x v="7"/>
    <x v="19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n v="0.325125"/>
    <x v="2698"/>
    <d v="2014-06-27T21:33:28"/>
    <s v="food/food trucks"/>
    <x v="7"/>
    <x v="19"/>
    <n v="13.005000000000001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n v="0"/>
    <x v="2699"/>
    <d v="2014-08-08T21:31:03"/>
    <s v="food/food trucks"/>
    <x v="7"/>
    <x v="19"/>
    <e v="#DIV/0!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n v="0.7000700070007001"/>
    <x v="2700"/>
    <d v="2014-09-18T20:59:32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n v="46.176470588235297"/>
    <x v="2701"/>
    <d v="2017-04-07T17:35:34"/>
    <s v="theater/spaces"/>
    <x v="1"/>
    <x v="38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n v="34.410000000000004"/>
    <x v="2702"/>
    <d v="2017-04-05T18:14:37"/>
    <s v="theater/spaces"/>
    <x v="1"/>
    <x v="38"/>
    <n v="132.34615384615384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n v="103.75000000000001"/>
    <x v="2703"/>
    <d v="2017-03-22T15:33:50"/>
    <s v="theater/spaces"/>
    <x v="1"/>
    <x v="38"/>
    <n v="922.22222222222217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n v="6.0263157894736841"/>
    <x v="2704"/>
    <d v="2017-04-05T19:41:54"/>
    <s v="theater/spaces"/>
    <x v="1"/>
    <x v="38"/>
    <n v="163.5714285714285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n v="10.539393939393939"/>
    <x v="2705"/>
    <d v="2017-03-24T20:59:18"/>
    <s v="theater/spaces"/>
    <x v="1"/>
    <x v="38"/>
    <n v="217.375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n v="112.29714285714284"/>
    <x v="2706"/>
    <d v="2014-10-16T06:59:00"/>
    <s v="theater/spaces"/>
    <x v="1"/>
    <x v="38"/>
    <n v="149.44486692015209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n v="350.84462500000001"/>
    <x v="2707"/>
    <d v="2013-05-27T06:59:00"/>
    <s v="theater/spaces"/>
    <x v="1"/>
    <x v="38"/>
    <n v="71.23748730964466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n v="233.21535"/>
    <x v="2708"/>
    <d v="2016-07-21T16:45:26"/>
    <s v="theater/spaces"/>
    <x v="1"/>
    <x v="38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n v="101.60599999999999"/>
    <x v="2709"/>
    <d v="2016-10-04T03:59:00"/>
    <s v="theater/spaces"/>
    <x v="1"/>
    <x v="38"/>
    <n v="164.9448051948051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n v="153.90035000000003"/>
    <x v="2710"/>
    <d v="2014-08-09T02:00:00"/>
    <s v="theater/spaces"/>
    <x v="1"/>
    <x v="38"/>
    <n v="84.871516544117654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n v="100.7161125319693"/>
    <x v="2711"/>
    <d v="2014-06-20T22:01:00"/>
    <s v="theater/spaces"/>
    <x v="1"/>
    <x v="38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n v="131.38181818181818"/>
    <x v="2712"/>
    <d v="2013-07-13T18:00:00"/>
    <s v="theater/spaces"/>
    <x v="1"/>
    <x v="3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n v="102.24133333333334"/>
    <x v="2713"/>
    <d v="2015-12-24T15:41:24"/>
    <s v="theater/spaces"/>
    <x v="1"/>
    <x v="38"/>
    <n v="108.00140845070422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n v="116.35599999999999"/>
    <x v="2714"/>
    <d v="2016-10-14T23:00:00"/>
    <s v="theater/spaces"/>
    <x v="1"/>
    <x v="38"/>
    <n v="95.373770491803285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n v="264.62241666666665"/>
    <x v="2715"/>
    <d v="2016-02-21T09:33:48"/>
    <s v="theater/spaces"/>
    <x v="1"/>
    <x v="38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n v="119.98010000000001"/>
    <x v="2716"/>
    <d v="2015-10-08T07:59:53"/>
    <s v="theater/spaces"/>
    <x v="1"/>
    <x v="38"/>
    <n v="64.160481283422456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n v="120.10400000000001"/>
    <x v="2717"/>
    <d v="2014-12-06T22:57:29"/>
    <s v="theater/spaces"/>
    <x v="1"/>
    <x v="38"/>
    <n v="92.387692307692305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n v="103.58333333333334"/>
    <x v="2718"/>
    <d v="2016-05-03T23:00:00"/>
    <s v="theater/spaces"/>
    <x v="1"/>
    <x v="38"/>
    <n v="125.97972972972973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n v="108.83333333333334"/>
    <x v="2719"/>
    <d v="2016-04-17T23:44:54"/>
    <s v="theater/spaces"/>
    <x v="1"/>
    <x v="38"/>
    <n v="94.637681159420296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n v="118.12400000000001"/>
    <x v="2720"/>
    <d v="2016-11-11T12:10:53"/>
    <s v="theater/spaces"/>
    <x v="1"/>
    <x v="38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n v="1462"/>
    <x v="2721"/>
    <d v="2013-09-06T19:00:00"/>
    <s v="technology/hardware"/>
    <x v="2"/>
    <x v="30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n v="252.54"/>
    <x v="2722"/>
    <d v="2017-01-29T20:34:13"/>
    <s v="technology/hardware"/>
    <x v="2"/>
    <x v="30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n v="140.05000000000001"/>
    <x v="2723"/>
    <d v="2014-12-31T21:08:08"/>
    <s v="technology/hardware"/>
    <x v="2"/>
    <x v="30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n v="296.87520259319291"/>
    <x v="2724"/>
    <d v="2015-08-15T07:50:59"/>
    <s v="technology/hardware"/>
    <x v="2"/>
    <x v="30"/>
    <n v="7.1902649656526005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n v="144.54249999999999"/>
    <x v="2725"/>
    <d v="2017-03-01T17:52:15"/>
    <s v="technology/hardware"/>
    <x v="2"/>
    <x v="30"/>
    <n v="511.654867256637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n v="105.745"/>
    <x v="2726"/>
    <d v="2016-04-22T13:55:11"/>
    <s v="technology/hardware"/>
    <x v="2"/>
    <x v="30"/>
    <n v="261.74504950495049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n v="493.21000000000004"/>
    <x v="2727"/>
    <d v="2015-08-07T16:14:23"/>
    <s v="technology/hardware"/>
    <x v="2"/>
    <x v="30"/>
    <n v="69.760961810466767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n v="201.82666666666668"/>
    <x v="2728"/>
    <d v="2015-12-30T14:23:54"/>
    <s v="technology/hardware"/>
    <x v="2"/>
    <x v="30"/>
    <n v="77.229591836734699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n v="104.44"/>
    <x v="2729"/>
    <d v="2015-05-01T05:46:37"/>
    <s v="technology/hardware"/>
    <x v="2"/>
    <x v="30"/>
    <n v="340.565217391304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n v="170.29262962962963"/>
    <x v="2730"/>
    <d v="2013-04-22T12:59:35"/>
    <s v="technology/hardware"/>
    <x v="2"/>
    <x v="30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n v="104.30333333333333"/>
    <x v="2731"/>
    <d v="2014-10-18T04:00:00"/>
    <s v="technology/hardware"/>
    <x v="2"/>
    <x v="30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n v="118.25000000000001"/>
    <x v="2732"/>
    <d v="2013-05-28T00:00:00"/>
    <s v="technology/hardware"/>
    <x v="2"/>
    <x v="30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n v="107.538"/>
    <x v="2733"/>
    <d v="2015-04-10T05:32:54"/>
    <s v="technology/hardware"/>
    <x v="2"/>
    <x v="30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n v="2260300"/>
    <x v="2734"/>
    <d v="2016-10-13T21:59:00"/>
    <s v="technology/hardware"/>
    <x v="2"/>
    <x v="3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n v="978.13466666666682"/>
    <x v="2735"/>
    <d v="2013-03-13T20:00:00"/>
    <s v="technology/hardware"/>
    <x v="2"/>
    <x v="30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n v="122.9"/>
    <x v="2736"/>
    <d v="2014-04-23T15:59:33"/>
    <s v="technology/hardware"/>
    <x v="2"/>
    <x v="30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n v="246.0608"/>
    <x v="2737"/>
    <d v="2014-01-15T19:00:00"/>
    <s v="technology/hardware"/>
    <x v="2"/>
    <x v="30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n v="147.94"/>
    <x v="2738"/>
    <d v="2016-11-06T03:26:44"/>
    <s v="technology/hardware"/>
    <x v="2"/>
    <x v="30"/>
    <n v="493.13333333333333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n v="384.09090909090907"/>
    <x v="2739"/>
    <d v="2014-05-05T21:18:37"/>
    <s v="technology/hardware"/>
    <x v="2"/>
    <x v="30"/>
    <n v="22.120418848167539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n v="103.33333333333334"/>
    <x v="2740"/>
    <d v="2015-03-11T23:45:52"/>
    <s v="technology/hardware"/>
    <x v="2"/>
    <x v="30"/>
    <n v="18.235294117647058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n v="0.43750000000000006"/>
    <x v="2741"/>
    <d v="2014-10-20T02:07:00"/>
    <s v="publishing/children's books"/>
    <x v="3"/>
    <x v="39"/>
    <n v="8.75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n v="29.24"/>
    <x v="2742"/>
    <d v="2012-05-15T17:16:27"/>
    <s v="publishing/children's books"/>
    <x v="3"/>
    <x v="39"/>
    <n v="40.611111111111114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n v="0"/>
    <x v="2743"/>
    <d v="2016-10-19T07:53:27"/>
    <s v="publishing/children's books"/>
    <x v="3"/>
    <x v="39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n v="5.21875"/>
    <x v="2744"/>
    <d v="2012-02-29T01:29:58"/>
    <s v="publishing/children's books"/>
    <x v="3"/>
    <x v="39"/>
    <n v="37.954545454545453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n v="21.887499999999999"/>
    <x v="2745"/>
    <d v="2012-07-14T23:42:48"/>
    <s v="publishing/children's books"/>
    <x v="3"/>
    <x v="39"/>
    <n v="35.734693877551024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n v="26.700000000000003"/>
    <x v="2746"/>
    <d v="2014-08-29T18:45:11"/>
    <s v="publishing/children's books"/>
    <x v="3"/>
    <x v="39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n v="28.000000000000004"/>
    <x v="2747"/>
    <d v="2012-06-16T03:10:0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n v="1.06"/>
    <x v="2748"/>
    <d v="2016-09-02T17:03:22"/>
    <s v="publishing/children's books"/>
    <x v="3"/>
    <x v="39"/>
    <n v="13.25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n v="1.0999999999999999"/>
    <x v="2749"/>
    <d v="2015-04-04T18:10:37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n v="0"/>
    <x v="2750"/>
    <d v="2012-06-30T20:00:00"/>
    <s v="publishing/children's books"/>
    <x v="3"/>
    <x v="39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n v="0"/>
    <x v="2751"/>
    <d v="2014-06-17T21:17:22"/>
    <s v="publishing/children's books"/>
    <x v="3"/>
    <x v="39"/>
    <e v="#DIV/0!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n v="11.458333333333332"/>
    <x v="2752"/>
    <d v="2011-12-18T18:21:44"/>
    <s v="publishing/children's books"/>
    <x v="3"/>
    <x v="39"/>
    <n v="39.285714285714285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n v="19"/>
    <x v="2753"/>
    <d v="2012-08-26T21:37:03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n v="0"/>
    <x v="2754"/>
    <d v="2014-09-11T15:15:51"/>
    <s v="publishing/children's books"/>
    <x v="3"/>
    <x v="39"/>
    <e v="#DIV/0!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n v="52"/>
    <x v="2755"/>
    <d v="2015-04-08T18:58:47"/>
    <s v="publishing/children's books"/>
    <x v="3"/>
    <x v="39"/>
    <n v="17.333333333333332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n v="10.48"/>
    <x v="2756"/>
    <d v="2014-01-11T21:36:41"/>
    <s v="publishing/children's books"/>
    <x v="3"/>
    <x v="39"/>
    <n v="31.757575757575758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n v="0.66666666666666674"/>
    <x v="2757"/>
    <d v="2016-08-06T15:45:32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n v="11.700000000000001"/>
    <x v="2758"/>
    <d v="2016-10-10T10:36:23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n v="10.5"/>
    <x v="2759"/>
    <d v="2016-07-16T08:47:46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n v="0"/>
    <x v="2760"/>
    <d v="2013-06-20T11:04:18"/>
    <s v="publishing/children's books"/>
    <x v="3"/>
    <x v="39"/>
    <e v="#DIV/0!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n v="0.72"/>
    <x v="2761"/>
    <d v="2013-01-03T01:31:33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n v="0.76923076923076927"/>
    <x v="2762"/>
    <d v="2012-03-18T23:53:15"/>
    <s v="publishing/children's books"/>
    <x v="3"/>
    <x v="39"/>
    <n v="2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n v="0.22842639593908631"/>
    <x v="2763"/>
    <d v="2013-05-24T13:54:44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n v="1.125"/>
    <x v="2764"/>
    <d v="2012-05-30T19:00:0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n v="0"/>
    <x v="2765"/>
    <d v="2012-10-28T13:53:48"/>
    <s v="publishing/children's books"/>
    <x v="3"/>
    <x v="39"/>
    <e v="#DIV/0!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n v="2"/>
    <x v="2766"/>
    <d v="2011-08-11T16:01:58"/>
    <s v="publishing/children's books"/>
    <x v="3"/>
    <x v="39"/>
    <n v="25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n v="0.85000000000000009"/>
    <x v="2767"/>
    <d v="2015-08-16T23:00:50"/>
    <s v="publishing/children's books"/>
    <x v="3"/>
    <x v="39"/>
    <n v="11.333333333333334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n v="14.314285714285715"/>
    <x v="2768"/>
    <d v="2012-03-29T13:45:23"/>
    <s v="publishing/children's books"/>
    <x v="3"/>
    <x v="39"/>
    <n v="29.470588235294116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n v="0.25"/>
    <x v="2769"/>
    <d v="2014-06-05T19:49:5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n v="10.411249999999999"/>
    <x v="2770"/>
    <d v="2014-03-18T15:55:30"/>
    <s v="publishing/children's books"/>
    <x v="3"/>
    <x v="39"/>
    <n v="63.098484848484851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n v="0"/>
    <x v="2771"/>
    <d v="2013-02-01T17:00:00"/>
    <s v="publishing/children's books"/>
    <x v="3"/>
    <x v="39"/>
    <e v="#DIV/0!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n v="0"/>
    <x v="2772"/>
    <d v="2013-10-05T20:51:34"/>
    <s v="publishing/children's books"/>
    <x v="3"/>
    <x v="39"/>
    <e v="#DIV/0!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n v="0.18867924528301888"/>
    <x v="2773"/>
    <d v="2016-04-24T20:45:21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n v="14.249999999999998"/>
    <x v="2774"/>
    <d v="2013-03-08T03:02:08"/>
    <s v="publishing/children's books"/>
    <x v="3"/>
    <x v="39"/>
    <n v="43.846153846153847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n v="3"/>
    <x v="2775"/>
    <d v="2011-12-16T00:19:14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n v="7.8809523809523814"/>
    <x v="2776"/>
    <d v="2015-06-12T07:07:56"/>
    <s v="publishing/children's books"/>
    <x v="3"/>
    <x v="39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n v="0.33333333333333337"/>
    <x v="2777"/>
    <d v="2015-07-17T16:03:24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n v="25.545454545454543"/>
    <x v="2778"/>
    <d v="2014-08-25T23:28:26"/>
    <s v="publishing/children's books"/>
    <x v="3"/>
    <x v="39"/>
    <n v="93.666666666666671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n v="2.12"/>
    <x v="2779"/>
    <d v="2015-11-22T15:03:41"/>
    <s v="publishing/children's books"/>
    <x v="3"/>
    <x v="39"/>
    <n v="53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n v="0"/>
    <x v="2780"/>
    <d v="2017-03-10T10:44:48"/>
    <s v="publishing/children's books"/>
    <x v="3"/>
    <x v="39"/>
    <e v="#DIV/0!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n v="105.28"/>
    <x v="2781"/>
    <d v="2015-02-12T07:00:00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n v="120"/>
    <x v="2782"/>
    <d v="2015-02-17T04:59:00"/>
    <s v="theater/plays"/>
    <x v="1"/>
    <x v="6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n v="114.5"/>
    <x v="2783"/>
    <d v="2015-04-23T12:50:46"/>
    <s v="theater/plays"/>
    <x v="1"/>
    <x v="6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n v="119"/>
    <x v="2784"/>
    <d v="2014-10-29T18:54:03"/>
    <s v="theater/plays"/>
    <x v="1"/>
    <x v="6"/>
    <n v="66.111111111111114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n v="104.67999999999999"/>
    <x v="2785"/>
    <d v="2016-08-05T21:00:00"/>
    <s v="theater/plays"/>
    <x v="1"/>
    <x v="6"/>
    <n v="36.859154929577464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n v="117.83999999999999"/>
    <x v="2786"/>
    <d v="2014-07-09T13:39:40"/>
    <s v="theater/plays"/>
    <x v="1"/>
    <x v="6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n v="119.7"/>
    <x v="2787"/>
    <d v="2014-07-18T04:45:52"/>
    <s v="theater/plays"/>
    <x v="1"/>
    <x v="6"/>
    <n v="31.5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n v="102.49999999999999"/>
    <x v="2788"/>
    <d v="2016-07-29T16:50:43"/>
    <s v="theater/plays"/>
    <x v="1"/>
    <x v="6"/>
    <n v="102.5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n v="101.16666666666667"/>
    <x v="2789"/>
    <d v="2015-03-12T04:00:00"/>
    <s v="theater/plays"/>
    <x v="1"/>
    <x v="6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n v="105.33333333333333"/>
    <x v="2790"/>
    <d v="2015-02-11T22:31:43"/>
    <s v="theater/plays"/>
    <x v="1"/>
    <x v="6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n v="102.49999999999999"/>
    <x v="2791"/>
    <d v="2016-09-09T04:00:00"/>
    <s v="theater/plays"/>
    <x v="1"/>
    <x v="6"/>
    <n v="73.214285714285708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n v="107.60000000000001"/>
    <x v="2792"/>
    <d v="2015-08-12T05:32:39"/>
    <s v="theater/plays"/>
    <x v="1"/>
    <x v="6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n v="110.5675"/>
    <x v="2793"/>
    <d v="2015-07-21T10:03:25"/>
    <s v="theater/plays"/>
    <x v="1"/>
    <x v="6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n v="150"/>
    <x v="2794"/>
    <d v="2016-03-03T19:00:00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n v="104.28571428571429"/>
    <x v="2795"/>
    <d v="2014-06-06T23:00:00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n v="115.5"/>
    <x v="2796"/>
    <d v="2014-07-05T12:40:28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n v="102.64512500000001"/>
    <x v="2797"/>
    <d v="2014-07-08T22:34:00"/>
    <s v="theater/plays"/>
    <x v="1"/>
    <x v="6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n v="101.4"/>
    <x v="2798"/>
    <d v="2015-07-31T16:00:00"/>
    <s v="theater/plays"/>
    <x v="1"/>
    <x v="6"/>
    <n v="36.474820143884891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n v="116.6348"/>
    <x v="2799"/>
    <d v="2016-06-17T16:00:00"/>
    <s v="theater/plays"/>
    <x v="1"/>
    <x v="6"/>
    <n v="44.859538461538463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n v="133"/>
    <x v="2800"/>
    <d v="2015-01-04T13:16:06"/>
    <s v="theater/plays"/>
    <x v="1"/>
    <x v="6"/>
    <n v="42.90322580645161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n v="133.20000000000002"/>
    <x v="2801"/>
    <d v="2014-10-10T11:00:00"/>
    <s v="theater/plays"/>
    <x v="1"/>
    <x v="6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n v="101.83333333333333"/>
    <x v="2802"/>
    <d v="2015-08-06T15:31:47"/>
    <s v="theater/plays"/>
    <x v="1"/>
    <x v="6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n v="127.95"/>
    <x v="2803"/>
    <d v="2015-07-16T00:00:00"/>
    <s v="theater/plays"/>
    <x v="1"/>
    <x v="6"/>
    <n v="90.744680851063833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n v="114.99999999999999"/>
    <x v="2804"/>
    <d v="2014-09-29T10:53:10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n v="110.00000000000001"/>
    <x v="2805"/>
    <d v="2015-08-22T12:07:53"/>
    <s v="theater/plays"/>
    <x v="1"/>
    <x v="6"/>
    <n v="24.44444444444444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n v="112.1"/>
    <x v="2806"/>
    <d v="2015-08-05T11:00:00"/>
    <s v="theater/plays"/>
    <x v="1"/>
    <x v="6"/>
    <n v="44.25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n v="126"/>
    <x v="2807"/>
    <d v="2015-06-29T20:57:18"/>
    <s v="theater/plays"/>
    <x v="1"/>
    <x v="6"/>
    <n v="67.74193548387096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n v="100.24444444444444"/>
    <x v="2808"/>
    <d v="2015-08-22T20:18:55"/>
    <s v="theater/plays"/>
    <x v="1"/>
    <x v="6"/>
    <n v="65.37681159420290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n v="102.4"/>
    <x v="2809"/>
    <d v="2016-03-30T14:39:00"/>
    <s v="theater/plays"/>
    <x v="1"/>
    <x v="6"/>
    <n v="121.904761904761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n v="108.2"/>
    <x v="2810"/>
    <d v="2014-06-01T03:59:00"/>
    <s v="theater/plays"/>
    <x v="1"/>
    <x v="6"/>
    <n v="47.456140350877192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n v="100.27"/>
    <x v="2811"/>
    <d v="2015-02-23T11:55:03"/>
    <s v="theater/plays"/>
    <x v="1"/>
    <x v="6"/>
    <n v="92.842592592592595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n v="113.3"/>
    <x v="2812"/>
    <d v="2015-04-06T04:00:00"/>
    <s v="theater/plays"/>
    <x v="1"/>
    <x v="6"/>
    <n v="68.253012048192772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n v="127.57571428571428"/>
    <x v="2813"/>
    <d v="2016-12-14T17:49:21"/>
    <s v="theater/plays"/>
    <x v="1"/>
    <x v="6"/>
    <n v="37.209583333333335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n v="107.73333333333332"/>
    <x v="2814"/>
    <d v="2015-05-09T09:35:15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n v="242"/>
    <x v="2815"/>
    <d v="2016-08-07T18:38:29"/>
    <s v="theater/plays"/>
    <x v="1"/>
    <x v="6"/>
    <n v="43.2142857142857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n v="141.56666666666666"/>
    <x v="2816"/>
    <d v="2015-08-02T16:00:00"/>
    <s v="theater/plays"/>
    <x v="1"/>
    <x v="6"/>
    <n v="25.130177514792898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n v="130"/>
    <x v="2817"/>
    <d v="2015-02-28T15:14:22"/>
    <s v="theater/plays"/>
    <x v="1"/>
    <x v="6"/>
    <n v="23.636363636363637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n v="106.03"/>
    <x v="2818"/>
    <d v="2015-09-23T14:21:26"/>
    <s v="theater/plays"/>
    <x v="1"/>
    <x v="6"/>
    <n v="103.9509803921568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n v="104.80000000000001"/>
    <x v="2819"/>
    <d v="2015-06-14T12:36:49"/>
    <s v="theater/plays"/>
    <x v="1"/>
    <x v="6"/>
    <n v="50.384615384615387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n v="136"/>
    <x v="2820"/>
    <d v="2016-02-26T00:00:00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n v="100"/>
    <x v="2821"/>
    <d v="2014-09-23T22:08:55"/>
    <s v="theater/plays"/>
    <x v="1"/>
    <x v="6"/>
    <n v="28.57142857142857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n v="100"/>
    <x v="2822"/>
    <d v="2015-03-27T15:24:52"/>
    <s v="theater/plays"/>
    <x v="1"/>
    <x v="6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n v="124"/>
    <x v="2823"/>
    <d v="2015-03-31T22:59:00"/>
    <s v="theater/plays"/>
    <x v="1"/>
    <x v="6"/>
    <n v="8.8571428571428577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n v="116.92307692307693"/>
    <x v="2824"/>
    <d v="2015-06-13T01:43:00"/>
    <s v="theater/plays"/>
    <x v="1"/>
    <x v="6"/>
    <n v="50.666666666666664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n v="103.33333333333334"/>
    <x v="2825"/>
    <d v="2015-12-04T19:01:26"/>
    <s v="theater/plays"/>
    <x v="1"/>
    <x v="6"/>
    <n v="60.784313725490193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n v="107.74999999999999"/>
    <x v="2826"/>
    <d v="2015-07-10T07:00:00"/>
    <s v="theater/plays"/>
    <x v="1"/>
    <x v="6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n v="120.24999999999999"/>
    <x v="2827"/>
    <d v="2016-06-03T16:30:00"/>
    <s v="theater/plays"/>
    <x v="1"/>
    <x v="6"/>
    <n v="104.56521739130434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n v="100.37894736842105"/>
    <x v="2828"/>
    <d v="2015-10-02T23:00:00"/>
    <s v="theater/plays"/>
    <x v="1"/>
    <x v="6"/>
    <n v="98.30927835051547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n v="106.52"/>
    <x v="2829"/>
    <d v="2016-06-02T10:25:18"/>
    <s v="theater/plays"/>
    <x v="1"/>
    <x v="6"/>
    <n v="35.039473684210527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n v="100"/>
    <x v="2830"/>
    <d v="2014-05-12T03:59:00"/>
    <s v="theater/plays"/>
    <x v="1"/>
    <x v="6"/>
    <n v="272.72727272727275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n v="110.66666666666667"/>
    <x v="2831"/>
    <d v="2015-07-16T19:47:50"/>
    <s v="theater/plays"/>
    <x v="1"/>
    <x v="6"/>
    <n v="63.84615384615384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n v="114.71959999999999"/>
    <x v="2832"/>
    <d v="2014-11-23T22:00:00"/>
    <s v="theater/plays"/>
    <x v="1"/>
    <x v="6"/>
    <n v="30.189368421052631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n v="108.25925925925925"/>
    <x v="2833"/>
    <d v="2015-10-11T02:00:00"/>
    <s v="theater/plays"/>
    <x v="1"/>
    <x v="6"/>
    <n v="83.51428571428572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n v="170"/>
    <x v="2834"/>
    <d v="2015-01-30T23:02:10"/>
    <s v="theater/plays"/>
    <x v="1"/>
    <x v="6"/>
    <n v="64.761904761904759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n v="187.09899999999999"/>
    <x v="2835"/>
    <d v="2015-12-05T00:00:00"/>
    <s v="theater/plays"/>
    <x v="1"/>
    <x v="6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n v="107.77777777777777"/>
    <x v="2836"/>
    <d v="2017-02-18T04:59:00"/>
    <s v="theater/plays"/>
    <x v="1"/>
    <x v="6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n v="100"/>
    <x v="2837"/>
    <d v="2015-12-09T22:48:04"/>
    <s v="theater/plays"/>
    <x v="1"/>
    <x v="6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n v="120.24999999999999"/>
    <x v="2838"/>
    <d v="2014-08-13T22:00:00"/>
    <s v="theater/plays"/>
    <x v="1"/>
    <x v="6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n v="111.42857142857143"/>
    <x v="2839"/>
    <d v="2014-08-25T04:59:00"/>
    <s v="theater/plays"/>
    <x v="1"/>
    <x v="6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n v="104"/>
    <x v="2840"/>
    <d v="2015-03-18T17:00:00"/>
    <s v="theater/plays"/>
    <x v="1"/>
    <x v="6"/>
    <n v="19.696969696969695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n v="1"/>
    <x v="2841"/>
    <d v="2015-12-13T18:44:57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n v="0"/>
    <x v="2842"/>
    <d v="2014-06-21T11:00:00"/>
    <s v="theater/plays"/>
    <x v="1"/>
    <x v="6"/>
    <e v="#DIV/0!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n v="0"/>
    <x v="2843"/>
    <d v="2016-06-13T04:00:00"/>
    <s v="theater/plays"/>
    <x v="1"/>
    <x v="6"/>
    <e v="#DIV/0!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n v="5.4545454545454541"/>
    <x v="2844"/>
    <d v="2017-01-04T13:06:2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n v="31.546666666666667"/>
    <x v="2845"/>
    <d v="2015-06-08T00:23:53"/>
    <s v="theater/plays"/>
    <x v="1"/>
    <x v="6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n v="0"/>
    <x v="2846"/>
    <d v="2015-05-29T16:36:34"/>
    <s v="theater/plays"/>
    <x v="1"/>
    <x v="6"/>
    <e v="#DIV/0!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n v="0"/>
    <x v="2847"/>
    <d v="2016-05-23T19:21:05"/>
    <s v="theater/plays"/>
    <x v="1"/>
    <x v="6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n v="0.2"/>
    <x v="2848"/>
    <d v="2015-05-29T15:34:19"/>
    <s v="theater/plays"/>
    <x v="1"/>
    <x v="6"/>
    <n v="23.333333333333332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n v="1"/>
    <x v="2849"/>
    <d v="2016-04-23T10:16:4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n v="3.8875000000000002"/>
    <x v="2850"/>
    <d v="2014-09-06T00:10:11"/>
    <s v="theater/plays"/>
    <x v="1"/>
    <x v="6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n v="0"/>
    <x v="2851"/>
    <d v="2016-01-29T23:17:00"/>
    <s v="theater/plays"/>
    <x v="1"/>
    <x v="6"/>
    <e v="#DIV/0!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n v="1.9"/>
    <x v="2852"/>
    <d v="2014-06-21T01:05:03"/>
    <s v="theater/plays"/>
    <x v="1"/>
    <x v="6"/>
    <n v="15.833333333333334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n v="0"/>
    <x v="2853"/>
    <d v="2014-09-14T04:34:57"/>
    <s v="theater/plays"/>
    <x v="1"/>
    <x v="6"/>
    <e v="#DIV/0!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n v="41.699999999999996"/>
    <x v="2854"/>
    <d v="2015-05-07T17:11:59"/>
    <s v="theater/plays"/>
    <x v="1"/>
    <x v="6"/>
    <n v="29.785714285714285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n v="50"/>
    <x v="2855"/>
    <d v="2016-01-29T23:34:0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n v="4.8666666666666663"/>
    <x v="2856"/>
    <d v="2015-08-08T21:34:00"/>
    <s v="theater/plays"/>
    <x v="1"/>
    <x v="6"/>
    <n v="24.33333333333333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n v="19.736842105263158"/>
    <x v="2857"/>
    <d v="2017-02-20T18:00:0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n v="0"/>
    <x v="2858"/>
    <d v="2014-12-05T11:28:00"/>
    <s v="theater/plays"/>
    <x v="1"/>
    <x v="6"/>
    <e v="#DIV/0!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n v="1.7500000000000002"/>
    <x v="2859"/>
    <d v="2015-10-16T08:41:44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n v="6.65"/>
    <x v="2860"/>
    <d v="2016-06-19T19:12:56"/>
    <s v="theater/plays"/>
    <x v="1"/>
    <x v="6"/>
    <n v="29.555555555555557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n v="32"/>
    <x v="2861"/>
    <d v="2015-09-24T14:10:48"/>
    <s v="theater/plays"/>
    <x v="1"/>
    <x v="6"/>
    <n v="26.66666666666666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n v="0.43307086614173229"/>
    <x v="2862"/>
    <d v="2014-06-24T18:57:09"/>
    <s v="theater/plays"/>
    <x v="1"/>
    <x v="6"/>
    <n v="18.333333333333332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n v="0.04"/>
    <x v="2863"/>
    <d v="2014-09-09T16:12:03"/>
    <s v="theater/plays"/>
    <x v="1"/>
    <x v="6"/>
    <n v="20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n v="1.6"/>
    <x v="2864"/>
    <d v="2015-07-17T13:18:00"/>
    <s v="theater/plays"/>
    <x v="1"/>
    <x v="6"/>
    <n v="13.333333333333334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n v="0"/>
    <x v="2865"/>
    <d v="2015-01-06T02:44:19"/>
    <s v="theater/plays"/>
    <x v="1"/>
    <x v="6"/>
    <e v="#DIV/0!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n v="0.89999999999999991"/>
    <x v="2866"/>
    <d v="2016-10-14T22:00:0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n v="20.16"/>
    <x v="2867"/>
    <d v="2016-07-04T04:00:0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n v="42.011733333333332"/>
    <x v="2868"/>
    <d v="2016-10-05T19:50:54"/>
    <s v="theater/plays"/>
    <x v="1"/>
    <x v="6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n v="0.88500000000000001"/>
    <x v="2869"/>
    <d v="2016-07-19T14:14:41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n v="15"/>
    <x v="2870"/>
    <d v="2014-05-17T04:32:45"/>
    <s v="theater/plays"/>
    <x v="1"/>
    <x v="6"/>
    <n v="83.333333333333329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n v="4.67"/>
    <x v="2871"/>
    <d v="2014-12-21T17:43:33"/>
    <s v="theater/plays"/>
    <x v="1"/>
    <x v="6"/>
    <n v="35.92307692307692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n v="0"/>
    <x v="2872"/>
    <d v="2015-06-20T02:47:18"/>
    <s v="theater/plays"/>
    <x v="1"/>
    <x v="6"/>
    <e v="#DIV/0!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n v="38.119999999999997"/>
    <x v="2873"/>
    <d v="2015-01-28T19:37:11"/>
    <s v="theater/plays"/>
    <x v="1"/>
    <x v="6"/>
    <n v="119.125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n v="5.42"/>
    <x v="2874"/>
    <d v="2017-01-17T20:16:26"/>
    <s v="theater/plays"/>
    <x v="1"/>
    <x v="6"/>
    <n v="90.333333333333329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n v="3.4999999999999996E-2"/>
    <x v="2875"/>
    <d v="2016-05-05T03:04:53"/>
    <s v="theater/plays"/>
    <x v="1"/>
    <x v="6"/>
    <n v="2.3333333333333335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n v="0"/>
    <x v="2876"/>
    <d v="2015-07-16T17:51:19"/>
    <s v="theater/plays"/>
    <x v="1"/>
    <x v="6"/>
    <e v="#DIV/0!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n v="10.833333333333334"/>
    <x v="2877"/>
    <d v="2016-11-30T17:00:00"/>
    <s v="theater/plays"/>
    <x v="1"/>
    <x v="6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n v="2.1"/>
    <x v="2878"/>
    <d v="2015-07-03T14:46:35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n v="0.2589285714285714"/>
    <x v="2879"/>
    <d v="2016-01-20T17:24:21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n v="23.333333333333332"/>
    <x v="2880"/>
    <d v="2015-08-20T17:05:00"/>
    <s v="theater/plays"/>
    <x v="1"/>
    <x v="6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n v="0"/>
    <x v="2881"/>
    <d v="2014-12-03T15:20:36"/>
    <s v="theater/plays"/>
    <x v="1"/>
    <x v="6"/>
    <e v="#DIV/0!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n v="33.6"/>
    <x v="2882"/>
    <d v="2016-05-01T14:18:38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n v="19.079999999999998"/>
    <x v="2883"/>
    <d v="2016-02-06T04:59:00"/>
    <s v="theater/plays"/>
    <x v="1"/>
    <x v="6"/>
    <n v="381.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n v="0.41111111111111115"/>
    <x v="2884"/>
    <d v="2014-12-05T17:27:15"/>
    <s v="theater/plays"/>
    <x v="1"/>
    <x v="6"/>
    <n v="46.2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n v="32.5"/>
    <x v="2885"/>
    <d v="2015-03-14T00:50:01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n v="5"/>
    <x v="2886"/>
    <d v="2015-09-19T03:59:0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n v="0.16666666666666669"/>
    <x v="2887"/>
    <d v="2015-01-11T10:15:24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n v="0"/>
    <x v="2888"/>
    <d v="2014-10-18T04:59:00"/>
    <s v="theater/plays"/>
    <x v="1"/>
    <x v="6"/>
    <e v="#DIV/0!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n v="38.066666666666663"/>
    <x v="2889"/>
    <d v="2014-08-29T20:43:05"/>
    <s v="theater/plays"/>
    <x v="1"/>
    <x v="6"/>
    <n v="81.571428571428569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n v="1.05"/>
    <x v="2890"/>
    <d v="2014-08-09T03:00:0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n v="2.73"/>
    <x v="2891"/>
    <d v="2016-04-15T20:12:08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n v="9.0909090909090917"/>
    <x v="2892"/>
    <d v="2014-08-25T21:00:00"/>
    <s v="theater/plays"/>
    <x v="1"/>
    <x v="6"/>
    <n v="29.411764705882351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n v="0.5"/>
    <x v="2893"/>
    <d v="2015-01-09T02:00:00"/>
    <s v="theater/plays"/>
    <x v="1"/>
    <x v="6"/>
    <n v="12.5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n v="0"/>
    <x v="2894"/>
    <d v="2015-04-03T22:40:15"/>
    <s v="theater/plays"/>
    <x v="1"/>
    <x v="6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n v="4.5999999999999996"/>
    <x v="2895"/>
    <d v="2014-06-22T21:00:0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n v="20.833333333333336"/>
    <x v="2896"/>
    <d v="2016-12-12T06:00:00"/>
    <s v="theater/plays"/>
    <x v="1"/>
    <x v="6"/>
    <n v="52.08333333333333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n v="4.583333333333333"/>
    <x v="2897"/>
    <d v="2015-10-11T15:29:05"/>
    <s v="theater/plays"/>
    <x v="1"/>
    <x v="6"/>
    <n v="183.33333333333334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n v="4.2133333333333338"/>
    <x v="2898"/>
    <d v="2015-10-31T15:57:33"/>
    <s v="theater/plays"/>
    <x v="1"/>
    <x v="6"/>
    <n v="26.333333333333332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n v="0"/>
    <x v="2899"/>
    <d v="2016-07-24T01:52:38"/>
    <s v="theater/plays"/>
    <x v="1"/>
    <x v="6"/>
    <e v="#DIV/0!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n v="61.909090909090914"/>
    <x v="2900"/>
    <d v="2014-08-09T05:37:12"/>
    <s v="theater/plays"/>
    <x v="1"/>
    <x v="6"/>
    <n v="486.42857142857144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n v="0.8"/>
    <x v="2901"/>
    <d v="2015-02-07T21:42:19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n v="1.6666666666666666E-2"/>
    <x v="2902"/>
    <d v="2015-08-24T10:33:16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n v="0.77999999999999992"/>
    <x v="2903"/>
    <d v="2015-09-09T04:00:18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n v="5"/>
    <x v="2904"/>
    <d v="2014-11-09T12:00:0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n v="17.771428571428572"/>
    <x v="2905"/>
    <d v="2016-09-07T01:21:53"/>
    <s v="theater/plays"/>
    <x v="1"/>
    <x v="6"/>
    <n v="36.58823529411764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n v="9.4166666666666661"/>
    <x v="2906"/>
    <d v="2015-08-01T01:00:00"/>
    <s v="theater/plays"/>
    <x v="1"/>
    <x v="6"/>
    <n v="80.714285714285708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n v="0.08"/>
    <x v="2907"/>
    <d v="2016-05-14T21:03:57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n v="2.75"/>
    <x v="2908"/>
    <d v="2016-06-08T17:33:39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n v="1.1111111111111112E-2"/>
    <x v="2909"/>
    <d v="2014-11-25T19:46:00"/>
    <s v="theater/plays"/>
    <x v="1"/>
    <x v="6"/>
    <n v="2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n v="3.3333333333333335E-3"/>
    <x v="2910"/>
    <d v="2015-06-12T20:11:27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n v="36.5"/>
    <x v="2911"/>
    <d v="2015-06-27T18:27:06"/>
    <s v="theater/plays"/>
    <x v="1"/>
    <x v="6"/>
    <n v="46.928571428571431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n v="14.058171745152354"/>
    <x v="2912"/>
    <d v="2016-01-15T03:09:34"/>
    <s v="theater/plays"/>
    <x v="1"/>
    <x v="6"/>
    <n v="78.076923076923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n v="0.02"/>
    <x v="2913"/>
    <d v="2014-09-06T22:08:59"/>
    <s v="theater/plays"/>
    <x v="1"/>
    <x v="6"/>
    <n v="1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n v="4.0000000000000001E-3"/>
    <x v="2914"/>
    <d v="2015-03-14T20:46:34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n v="61.1"/>
    <x v="2915"/>
    <d v="2016-03-16T08:33:10"/>
    <s v="theater/plays"/>
    <x v="1"/>
    <x v="6"/>
    <n v="203.6666666666666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n v="7.8378378378378386"/>
    <x v="2916"/>
    <d v="2014-05-19T11:26:29"/>
    <s v="theater/plays"/>
    <x v="1"/>
    <x v="6"/>
    <n v="20.714285714285715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n v="21.85"/>
    <x v="2917"/>
    <d v="2015-09-16T05:37:27"/>
    <s v="theater/plays"/>
    <x v="1"/>
    <x v="6"/>
    <n v="48.55555555555555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n v="27.24"/>
    <x v="2918"/>
    <d v="2015-10-29T15:06:47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n v="8.5"/>
    <x v="2919"/>
    <d v="2014-08-05T14:52:09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n v="26.840000000000003"/>
    <x v="2920"/>
    <d v="2015-03-25T18:01:10"/>
    <s v="theater/plays"/>
    <x v="1"/>
    <x v="6"/>
    <n v="51.615384615384613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n v="129"/>
    <x v="2921"/>
    <d v="2014-09-25T21:16:44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n v="100"/>
    <x v="2922"/>
    <d v="2015-05-18T20:58:47"/>
    <s v="theater/musical"/>
    <x v="1"/>
    <x v="40"/>
    <n v="83.333333333333329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n v="100"/>
    <x v="2923"/>
    <d v="2015-01-24T03:00:00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n v="103.2"/>
    <x v="2924"/>
    <d v="2015-05-09T03:59:00"/>
    <s v="theater/musical"/>
    <x v="1"/>
    <x v="40"/>
    <n v="175.5102040816326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n v="102.44597777777777"/>
    <x v="2925"/>
    <d v="2014-09-11T14:01:08"/>
    <s v="theater/musical"/>
    <x v="1"/>
    <x v="40"/>
    <n v="231.66175879396985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n v="125"/>
    <x v="2926"/>
    <d v="2015-02-23T18:22:59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n v="130.83333333333334"/>
    <x v="2927"/>
    <d v="2014-07-15T05:00:00"/>
    <s v="theater/musical"/>
    <x v="1"/>
    <x v="40"/>
    <n v="112.14285714285714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n v="100"/>
    <x v="2928"/>
    <d v="2016-03-04T23:57:26"/>
    <s v="theater/musical"/>
    <x v="1"/>
    <x v="4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n v="102.06937499999999"/>
    <x v="2929"/>
    <d v="2014-05-25T13:32:38"/>
    <s v="theater/musical"/>
    <x v="1"/>
    <x v="40"/>
    <n v="255.17343750000001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n v="100.92000000000002"/>
    <x v="2930"/>
    <d v="2015-05-07T14:01:04"/>
    <s v="theater/musical"/>
    <x v="1"/>
    <x v="40"/>
    <n v="162.774193548387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n v="106"/>
    <x v="2931"/>
    <d v="2014-09-15T06:08:00"/>
    <s v="theater/musical"/>
    <x v="1"/>
    <x v="40"/>
    <n v="88.333333333333329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n v="105.0967741935484"/>
    <x v="2932"/>
    <d v="2015-02-21T11:00:00"/>
    <s v="theater/musical"/>
    <x v="1"/>
    <x v="40"/>
    <n v="85.736842105263165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n v="102.76"/>
    <x v="2933"/>
    <d v="2016-06-04T22:57:33"/>
    <s v="theater/musical"/>
    <x v="1"/>
    <x v="40"/>
    <n v="47.574074074074076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n v="108"/>
    <x v="2934"/>
    <d v="2014-06-15T15:16:04"/>
    <s v="theater/musical"/>
    <x v="1"/>
    <x v="40"/>
    <n v="72.972972972972968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n v="100.88571428571429"/>
    <x v="2935"/>
    <d v="2016-08-29T17:00:00"/>
    <s v="theater/musical"/>
    <x v="1"/>
    <x v="40"/>
    <n v="90.538461538461533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n v="128"/>
    <x v="2936"/>
    <d v="2014-10-13T04:59:00"/>
    <s v="theater/musical"/>
    <x v="1"/>
    <x v="40"/>
    <n v="37.647058823529413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n v="133.33333333333331"/>
    <x v="2937"/>
    <d v="2014-07-13T10:58:33"/>
    <s v="theater/musical"/>
    <x v="1"/>
    <x v="40"/>
    <n v="36.363636363636367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n v="101.375"/>
    <x v="2938"/>
    <d v="2015-01-30T16:53:34"/>
    <s v="theater/musical"/>
    <x v="1"/>
    <x v="40"/>
    <n v="126.71875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n v="102.875"/>
    <x v="2939"/>
    <d v="2014-08-28T01:00:00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n v="107.24000000000001"/>
    <x v="2940"/>
    <d v="2015-01-18T18:33:38"/>
    <s v="theater/musical"/>
    <x v="1"/>
    <x v="40"/>
    <n v="81.242424242424249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n v="4.0000000000000001E-3"/>
    <x v="2941"/>
    <d v="2015-03-01T23:02:35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n v="20.424999999999997"/>
    <x v="2942"/>
    <d v="2015-12-16T20:18:00"/>
    <s v="theater/spaces"/>
    <x v="1"/>
    <x v="38"/>
    <n v="202.2277227722772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n v="0"/>
    <x v="2943"/>
    <d v="2015-04-13T03:06:20"/>
    <s v="theater/spaces"/>
    <x v="1"/>
    <x v="38"/>
    <e v="#DIV/0!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n v="1"/>
    <x v="2944"/>
    <d v="2015-06-07T21:56:38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n v="0"/>
    <x v="2945"/>
    <d v="2015-05-24T03:21:00"/>
    <s v="theater/spaces"/>
    <x v="1"/>
    <x v="38"/>
    <e v="#DIV/0!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n v="0.1"/>
    <x v="2946"/>
    <d v="2016-08-15T12:44:52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n v="4.2880000000000003"/>
    <x v="2947"/>
    <d v="2016-11-24T17:11:00"/>
    <s v="theater/spaces"/>
    <x v="1"/>
    <x v="38"/>
    <n v="82.461538461538467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n v="4.8000000000000004E-3"/>
    <x v="2948"/>
    <d v="2015-06-02T15:34:53"/>
    <s v="theater/spaces"/>
    <x v="1"/>
    <x v="38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n v="2.5"/>
    <x v="2949"/>
    <d v="2015-11-19T20:45:17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n v="0"/>
    <x v="2950"/>
    <d v="2016-01-23T08:45:52"/>
    <s v="theater/spaces"/>
    <x v="1"/>
    <x v="38"/>
    <e v="#DIV/0!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n v="2.1919999999999997"/>
    <x v="2951"/>
    <d v="2014-10-05T19:16:13"/>
    <s v="theater/spaces"/>
    <x v="1"/>
    <x v="38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n v="8.0250000000000004"/>
    <x v="2952"/>
    <d v="2016-10-17T04:00:00"/>
    <s v="theater/spaces"/>
    <x v="1"/>
    <x v="38"/>
    <n v="200.625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n v="0.15125"/>
    <x v="2953"/>
    <d v="2015-10-08T19:00:21"/>
    <s v="theater/spaces"/>
    <x v="1"/>
    <x v="38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n v="0"/>
    <x v="2954"/>
    <d v="2017-03-16T13:00:03"/>
    <s v="theater/spaces"/>
    <x v="1"/>
    <x v="38"/>
    <e v="#DIV/0!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n v="59.583333333333336"/>
    <x v="2955"/>
    <d v="2015-06-16T17:47:29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n v="16.734177215189874"/>
    <x v="2956"/>
    <d v="2016-05-04T23:00:5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n v="1.8666666666666669"/>
    <x v="2957"/>
    <d v="2015-03-27T23:16:12"/>
    <s v="theater/spaces"/>
    <x v="1"/>
    <x v="38"/>
    <n v="93.333333333333329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n v="0"/>
    <x v="2958"/>
    <d v="2016-05-08T17:41:57"/>
    <s v="theater/spaces"/>
    <x v="1"/>
    <x v="38"/>
    <e v="#DIV/0!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n v="0"/>
    <x v="2959"/>
    <d v="2016-06-07T00:12:05"/>
    <s v="theater/spaces"/>
    <x v="1"/>
    <x v="38"/>
    <e v="#DIV/0!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n v="0"/>
    <x v="2960"/>
    <d v="2014-09-11T18:10:23"/>
    <s v="theater/spaces"/>
    <x v="1"/>
    <x v="38"/>
    <e v="#DIV/0!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n v="109.62"/>
    <x v="2961"/>
    <d v="2015-03-26T04:00:00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n v="121.8"/>
    <x v="2962"/>
    <d v="2015-03-01T06:59:00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n v="106.85"/>
    <x v="2963"/>
    <d v="2015-07-02T11:17:04"/>
    <s v="theater/plays"/>
    <x v="1"/>
    <x v="6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n v="100.71379999999999"/>
    <x v="2964"/>
    <d v="2014-08-06T21:32:00"/>
    <s v="theater/plays"/>
    <x v="1"/>
    <x v="6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n v="109.00000000000001"/>
    <x v="2965"/>
    <d v="2015-07-07T17:30:33"/>
    <s v="theater/plays"/>
    <x v="1"/>
    <x v="6"/>
    <n v="41.92307692307692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n v="113.63000000000001"/>
    <x v="2966"/>
    <d v="2015-09-16T17:43:32"/>
    <s v="theater/plays"/>
    <x v="1"/>
    <x v="6"/>
    <n v="88.7734375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n v="113.92"/>
    <x v="2967"/>
    <d v="2015-03-09T03:44:52"/>
    <s v="theater/plays"/>
    <x v="1"/>
    <x v="6"/>
    <n v="80.2253521126760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n v="106"/>
    <x v="2968"/>
    <d v="2016-08-17T03:59:00"/>
    <s v="theater/plays"/>
    <x v="1"/>
    <x v="6"/>
    <n v="78.93617021276595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n v="162.5"/>
    <x v="2969"/>
    <d v="2015-05-03T22:51:00"/>
    <s v="theater/plays"/>
    <x v="1"/>
    <x v="6"/>
    <n v="95.588235294117652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n v="106"/>
    <x v="2970"/>
    <d v="2014-07-18T16:04:11"/>
    <s v="theater/plays"/>
    <x v="1"/>
    <x v="6"/>
    <n v="69.89010989010988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n v="100.15624999999999"/>
    <x v="2971"/>
    <d v="2014-08-31T15:47:58"/>
    <s v="theater/plays"/>
    <x v="1"/>
    <x v="6"/>
    <n v="74.534883720930239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n v="105.35000000000001"/>
    <x v="2972"/>
    <d v="2016-12-05T01:00:00"/>
    <s v="theater/plays"/>
    <x v="1"/>
    <x v="6"/>
    <n v="123.94117647058823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n v="174.8"/>
    <x v="2973"/>
    <d v="2016-01-01T04:00:00"/>
    <s v="theater/plays"/>
    <x v="1"/>
    <x v="6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n v="102"/>
    <x v="2974"/>
    <d v="2014-09-26T01:35:00"/>
    <s v="theater/plays"/>
    <x v="1"/>
    <x v="6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n v="100.125"/>
    <x v="2975"/>
    <d v="2014-11-27T03:00:00"/>
    <s v="theater/plays"/>
    <x v="1"/>
    <x v="6"/>
    <n v="70.884955752212392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n v="171.42857142857142"/>
    <x v="2976"/>
    <d v="2016-03-13T12:00:00"/>
    <s v="theater/plays"/>
    <x v="1"/>
    <x v="6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n v="113.56666666666666"/>
    <x v="2977"/>
    <d v="2015-03-23T02:14:00"/>
    <s v="theater/plays"/>
    <x v="1"/>
    <x v="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n v="129.46666666666667"/>
    <x v="2978"/>
    <d v="2014-10-20T05:59:00"/>
    <s v="theater/plays"/>
    <x v="1"/>
    <x v="6"/>
    <n v="60.6875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n v="101.4"/>
    <x v="2979"/>
    <d v="2015-01-06T06:00:00"/>
    <s v="theater/plays"/>
    <x v="1"/>
    <x v="6"/>
    <n v="110.2173913043478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n v="109.16666666666666"/>
    <x v="2980"/>
    <d v="2015-08-24T02:00:00"/>
    <s v="theater/plays"/>
    <x v="1"/>
    <x v="6"/>
    <n v="136.45833333333334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n v="128.92500000000001"/>
    <x v="2981"/>
    <d v="2015-09-23T13:25:56"/>
    <s v="theater/spaces"/>
    <x v="1"/>
    <x v="38"/>
    <n v="53.16494845360824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n v="102.06"/>
    <x v="2982"/>
    <d v="2016-02-11T16:29:03"/>
    <s v="theater/spaces"/>
    <x v="1"/>
    <x v="38"/>
    <n v="86.491525423728817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n v="146.53957758620692"/>
    <x v="2983"/>
    <d v="2014-11-11T16:10:36"/>
    <s v="theater/spaces"/>
    <x v="1"/>
    <x v="38"/>
    <n v="155.23827397260274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n v="100.352"/>
    <x v="2984"/>
    <d v="2016-08-24T06:41:21"/>
    <s v="theater/spaces"/>
    <x v="1"/>
    <x v="38"/>
    <n v="115.08256880733946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n v="121.64999999999999"/>
    <x v="2985"/>
    <d v="2016-10-31T04:00:00"/>
    <s v="theater/spaces"/>
    <x v="1"/>
    <x v="38"/>
    <n v="109.5945945945946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n v="105.5"/>
    <x v="2986"/>
    <d v="2016-05-01T11:00:06"/>
    <s v="theater/spaces"/>
    <x v="1"/>
    <x v="38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n v="110.4008"/>
    <x v="2987"/>
    <d v="2016-10-13T00:00:00"/>
    <s v="theater/spaces"/>
    <x v="1"/>
    <x v="38"/>
    <n v="104.15169811320754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n v="100"/>
    <x v="2988"/>
    <d v="2016-06-20T08:41:21"/>
    <s v="theater/spaces"/>
    <x v="1"/>
    <x v="38"/>
    <n v="35.714285714285715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n v="176.535"/>
    <x v="2989"/>
    <d v="2015-12-21T04:59:00"/>
    <s v="theater/spaces"/>
    <x v="1"/>
    <x v="38"/>
    <n v="96.99725274725274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n v="100"/>
    <x v="2990"/>
    <d v="2016-01-07T13:47:00"/>
    <s v="theater/spaces"/>
    <x v="1"/>
    <x v="38"/>
    <n v="370.370370370370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n v="103.29411764705883"/>
    <x v="2991"/>
    <d v="2017-01-27T20:05:30"/>
    <s v="theater/spaces"/>
    <x v="1"/>
    <x v="38"/>
    <n v="94.408602150537632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n v="104.5"/>
    <x v="2992"/>
    <d v="2016-10-09T18:25:10"/>
    <s v="theater/spaces"/>
    <x v="1"/>
    <x v="38"/>
    <n v="48.984375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n v="100.29999999999998"/>
    <x v="2993"/>
    <d v="2016-02-20T20:07:47"/>
    <s v="theater/spaces"/>
    <x v="1"/>
    <x v="38"/>
    <n v="45.5909090909090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n v="457.74666666666673"/>
    <x v="2994"/>
    <d v="2014-10-03T11:29:32"/>
    <s v="theater/spaces"/>
    <x v="1"/>
    <x v="38"/>
    <n v="23.27525423728813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n v="104.96000000000001"/>
    <x v="2995"/>
    <d v="2017-01-19T15:57:51"/>
    <s v="theater/spaces"/>
    <x v="1"/>
    <x v="38"/>
    <n v="63.2289156626506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n v="171.94285714285715"/>
    <x v="2996"/>
    <d v="2015-05-26T21:54:00"/>
    <s v="theater/spaces"/>
    <x v="1"/>
    <x v="38"/>
    <n v="153.5204081632653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n v="103.73000000000002"/>
    <x v="2997"/>
    <d v="2017-02-27T04:59:00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n v="103.029"/>
    <x v="2998"/>
    <d v="2014-06-16T04:25:00"/>
    <s v="theater/spaces"/>
    <x v="1"/>
    <x v="38"/>
    <n v="118.97113163972287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n v="118.88888888888889"/>
    <x v="2999"/>
    <d v="2017-03-01T02:00:00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n v="100"/>
    <x v="3000"/>
    <d v="2017-01-31T18:00:00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n v="318.69988910451895"/>
    <x v="3001"/>
    <d v="2016-07-13T21:29:42"/>
    <s v="theater/spaces"/>
    <x v="1"/>
    <x v="38"/>
    <n v="131.37719999999999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n v="108.50614285714286"/>
    <x v="3002"/>
    <d v="2012-12-26T20:04:12"/>
    <s v="theater/spaces"/>
    <x v="1"/>
    <x v="38"/>
    <n v="73.03298076923077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n v="101.16666666666667"/>
    <x v="3003"/>
    <d v="2016-03-01T05:59:00"/>
    <s v="theater/spaces"/>
    <x v="1"/>
    <x v="38"/>
    <n v="178.5294117647058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n v="112.815"/>
    <x v="3004"/>
    <d v="2014-11-15T22:08:44"/>
    <s v="theater/spaces"/>
    <x v="1"/>
    <x v="38"/>
    <n v="162.9097472924187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n v="120.49622641509434"/>
    <x v="3005"/>
    <d v="2014-10-06T16:11:45"/>
    <s v="theater/spaces"/>
    <x v="1"/>
    <x v="38"/>
    <n v="108.24237288135593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n v="107.74999999999999"/>
    <x v="3006"/>
    <d v="2014-12-14T18:09:51"/>
    <s v="theater/spaces"/>
    <x v="1"/>
    <x v="38"/>
    <n v="88.865979381443296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n v="180"/>
    <x v="3007"/>
    <d v="2015-04-25T05:11:23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n v="101.16666666666667"/>
    <x v="3008"/>
    <d v="2016-01-21T05:05:19"/>
    <s v="theater/spaces"/>
    <x v="1"/>
    <x v="38"/>
    <n v="116.7307692307692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n v="119.756"/>
    <x v="3009"/>
    <d v="2014-11-26T14:40:40"/>
    <s v="theater/spaces"/>
    <x v="1"/>
    <x v="38"/>
    <n v="233.8984375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n v="158"/>
    <x v="3010"/>
    <d v="2015-02-21T19:58:39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n v="123.66666666666666"/>
    <x v="3011"/>
    <d v="2015-12-23T22:59:00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n v="117.12499999999999"/>
    <x v="3012"/>
    <d v="2015-02-10T16:52:10"/>
    <s v="theater/spaces"/>
    <x v="1"/>
    <x v="38"/>
    <n v="85.18181818181818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n v="156.96"/>
    <x v="3013"/>
    <d v="2015-06-21T20:04:09"/>
    <s v="theater/spaces"/>
    <x v="1"/>
    <x v="38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n v="113.104"/>
    <x v="3014"/>
    <d v="2014-11-05T05:00:00"/>
    <s v="theater/spaces"/>
    <x v="1"/>
    <x v="38"/>
    <n v="50.764811490125673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n v="103.17647058823529"/>
    <x v="3015"/>
    <d v="2014-06-11T04:00:00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n v="102.61176470588236"/>
    <x v="3016"/>
    <d v="2014-07-18T13:09:12"/>
    <s v="theater/spaces"/>
    <x v="1"/>
    <x v="38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n v="105.84090909090908"/>
    <x v="3017"/>
    <d v="2014-08-20T20:24:03"/>
    <s v="theater/spaces"/>
    <x v="1"/>
    <x v="38"/>
    <n v="146.44654088050314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n v="100.71428571428571"/>
    <x v="3018"/>
    <d v="2015-07-20T22:00:00"/>
    <s v="theater/spaces"/>
    <x v="1"/>
    <x v="38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n v="121.23333333333332"/>
    <x v="3019"/>
    <d v="2014-05-27T03:00:00"/>
    <s v="theater/spaces"/>
    <x v="1"/>
    <x v="38"/>
    <n v="80.464601769911511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n v="100.57142857142858"/>
    <x v="3020"/>
    <d v="2015-08-14T20:18:53"/>
    <s v="theater/spaces"/>
    <x v="1"/>
    <x v="38"/>
    <n v="234.66666666666666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n v="116.02222222222223"/>
    <x v="3021"/>
    <d v="2016-11-22T05:59:00"/>
    <s v="theater/spaces"/>
    <x v="1"/>
    <x v="38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n v="100.88"/>
    <x v="3022"/>
    <d v="2016-08-27T22:53:29"/>
    <s v="theater/spaces"/>
    <x v="1"/>
    <x v="38"/>
    <n v="162.70967741935485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n v="103"/>
    <x v="3023"/>
    <d v="2015-06-11T16:13:06"/>
    <s v="theater/spaces"/>
    <x v="1"/>
    <x v="38"/>
    <n v="120.16666666666667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n v="246.42"/>
    <x v="3024"/>
    <d v="2012-10-06T23:51:15"/>
    <s v="theater/spaces"/>
    <x v="1"/>
    <x v="38"/>
    <n v="67.69780219780220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n v="302.2"/>
    <x v="3025"/>
    <d v="2014-05-30T16:00:00"/>
    <s v="theater/spaces"/>
    <x v="1"/>
    <x v="3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n v="143.33333333333334"/>
    <x v="3026"/>
    <d v="2017-03-03T11:01:32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n v="131.44"/>
    <x v="3027"/>
    <d v="2015-03-20T15:54:11"/>
    <s v="theater/spaces"/>
    <x v="1"/>
    <x v="38"/>
    <n v="164.3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n v="168.01999999999998"/>
    <x v="3028"/>
    <d v="2016-08-15T06:20:25"/>
    <s v="theater/spaces"/>
    <x v="1"/>
    <x v="38"/>
    <n v="84.85858585858585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n v="109.67666666666666"/>
    <x v="3029"/>
    <d v="2014-11-18T04:35:00"/>
    <s v="theater/spaces"/>
    <x v="1"/>
    <x v="38"/>
    <n v="94.548850574712645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n v="106.6857142857143"/>
    <x v="3030"/>
    <d v="2015-09-16T17:56:11"/>
    <s v="theater/spaces"/>
    <x v="1"/>
    <x v="38"/>
    <n v="45.53658536585366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n v="100"/>
    <x v="3031"/>
    <d v="2016-10-14T21:10:47"/>
    <s v="theater/spaces"/>
    <x v="1"/>
    <x v="38"/>
    <n v="51.724137931034484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n v="127.2"/>
    <x v="3032"/>
    <d v="2015-09-11T01:04:19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n v="146.53333333333333"/>
    <x v="3033"/>
    <d v="2016-08-18T02:38:45"/>
    <s v="theater/spaces"/>
    <x v="1"/>
    <x v="38"/>
    <n v="191.13043478260869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n v="112.53599999999999"/>
    <x v="3034"/>
    <d v="2016-11-01T03:59:00"/>
    <s v="theater/spaces"/>
    <x v="1"/>
    <x v="38"/>
    <n v="89.314285714285717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n v="108.78684000000001"/>
    <x v="3035"/>
    <d v="2013-05-04T13:26:49"/>
    <s v="theater/spaces"/>
    <x v="1"/>
    <x v="38"/>
    <n v="88.588631921824103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n v="126.732"/>
    <x v="3036"/>
    <d v="2013-08-16T11:59:00"/>
    <s v="theater/spaces"/>
    <x v="1"/>
    <x v="38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n v="213.20000000000002"/>
    <x v="3037"/>
    <d v="2010-10-02T04:59:00"/>
    <s v="theater/spaces"/>
    <x v="1"/>
    <x v="38"/>
    <n v="33.3125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n v="100.49999999999999"/>
    <x v="3038"/>
    <d v="2016-03-04T06:03:17"/>
    <s v="theater/spaces"/>
    <x v="1"/>
    <x v="38"/>
    <n v="37.222222222222221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n v="108.71389999999998"/>
    <x v="3039"/>
    <d v="2013-12-29T07:59:00"/>
    <s v="theater/spaces"/>
    <x v="1"/>
    <x v="38"/>
    <n v="92.13042372881355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n v="107.5"/>
    <x v="3040"/>
    <d v="2015-06-26T23:00:00"/>
    <s v="theater/spaces"/>
    <x v="1"/>
    <x v="38"/>
    <n v="76.785714285714292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n v="110.48192771084338"/>
    <x v="3041"/>
    <d v="2016-01-20T20:50:48"/>
    <s v="theater/spaces"/>
    <x v="1"/>
    <x v="38"/>
    <n v="96.526315789473685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n v="128"/>
    <x v="3042"/>
    <d v="2015-10-06T16:30:47"/>
    <s v="theater/spaces"/>
    <x v="1"/>
    <x v="38"/>
    <n v="51.891891891891895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n v="110.00666666666667"/>
    <x v="3043"/>
    <d v="2015-04-16T02:50:00"/>
    <s v="theater/spaces"/>
    <x v="1"/>
    <x v="38"/>
    <n v="128.9140625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n v="109.34166666666667"/>
    <x v="3044"/>
    <d v="2016-02-02T17:26:38"/>
    <s v="theater/spaces"/>
    <x v="1"/>
    <x v="38"/>
    <n v="84.108974358974365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n v="132.70650000000001"/>
    <x v="3045"/>
    <d v="2014-08-22T03:44:15"/>
    <s v="theater/spaces"/>
    <x v="1"/>
    <x v="38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n v="190.84810126582278"/>
    <x v="3046"/>
    <d v="2014-09-10T04:52:00"/>
    <s v="theater/spaces"/>
    <x v="1"/>
    <x v="38"/>
    <n v="259.94827586206895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n v="149"/>
    <x v="3047"/>
    <d v="2016-04-27T13:16:00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n v="166.4"/>
    <x v="3048"/>
    <d v="2014-12-31T21:22:00"/>
    <s v="theater/spaces"/>
    <x v="1"/>
    <x v="38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n v="106.66666666666667"/>
    <x v="3049"/>
    <d v="2015-06-14T00:20:55"/>
    <s v="theater/spaces"/>
    <x v="1"/>
    <x v="38"/>
    <n v="74.074074074074076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n v="106"/>
    <x v="3050"/>
    <d v="2016-05-05T04:02:40"/>
    <s v="theater/spaces"/>
    <x v="1"/>
    <x v="38"/>
    <n v="70.666666666666671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n v="23.62857142857143"/>
    <x v="3051"/>
    <d v="2017-02-08T09:59:05"/>
    <s v="theater/spaces"/>
    <x v="1"/>
    <x v="38"/>
    <n v="23.62857142857143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n v="0.15"/>
    <x v="3052"/>
    <d v="2015-05-28T15:59:0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n v="0.4"/>
    <x v="3053"/>
    <d v="2014-10-02T03:59:00"/>
    <s v="theater/spaces"/>
    <x v="1"/>
    <x v="38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n v="0"/>
    <x v="3054"/>
    <d v="2015-03-02T01:04:00"/>
    <s v="theater/spaces"/>
    <x v="1"/>
    <x v="38"/>
    <e v="#DIV/0!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n v="5.0000000000000001E-3"/>
    <x v="3055"/>
    <d v="2015-01-09T22:59:5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n v="0"/>
    <x v="3056"/>
    <d v="2014-09-29T15:16:24"/>
    <s v="theater/spaces"/>
    <x v="1"/>
    <x v="38"/>
    <e v="#DIV/0!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n v="0"/>
    <x v="3057"/>
    <d v="2016-04-03T14:36:51"/>
    <s v="theater/spaces"/>
    <x v="1"/>
    <x v="38"/>
    <e v="#DIV/0!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n v="1.6666666666666666E-2"/>
    <x v="3058"/>
    <d v="2016-05-20T08:59:0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n v="3.0066666666666664"/>
    <x v="3059"/>
    <d v="2014-08-08T22:27:26"/>
    <s v="theater/spaces"/>
    <x v="1"/>
    <x v="38"/>
    <n v="41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n v="0.15227272727272728"/>
    <x v="3060"/>
    <d v="2015-09-28T06:35:34"/>
    <s v="theater/spaces"/>
    <x v="1"/>
    <x v="38"/>
    <n v="55.833333333333336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n v="0"/>
    <x v="3061"/>
    <d v="2014-08-13T18:49:08"/>
    <s v="theater/spaces"/>
    <x v="1"/>
    <x v="38"/>
    <e v="#DIV/0!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n v="66.84"/>
    <x v="3062"/>
    <d v="2015-09-30T18:00:00"/>
    <s v="theater/spaces"/>
    <x v="1"/>
    <x v="38"/>
    <n v="99.761194029850742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n v="19.566666666666666"/>
    <x v="3063"/>
    <d v="2016-10-22T22:08:58"/>
    <s v="theater/spaces"/>
    <x v="1"/>
    <x v="38"/>
    <n v="25.521739130434781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n v="11.294666666666666"/>
    <x v="3064"/>
    <d v="2015-11-22T06:59:00"/>
    <s v="theater/spaces"/>
    <x v="1"/>
    <x v="38"/>
    <n v="117.65277777777777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n v="0.04"/>
    <x v="3065"/>
    <d v="2014-07-30T01:19:32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n v="11.985714285714286"/>
    <x v="3066"/>
    <d v="2016-07-10T05:28:57"/>
    <s v="theater/spaces"/>
    <x v="1"/>
    <x v="38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n v="2.5"/>
    <x v="3067"/>
    <d v="2015-09-09T22:31:19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n v="6.9999999999999993E-2"/>
    <x v="3068"/>
    <d v="2015-10-16T16:35:52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n v="14.099999999999998"/>
    <x v="3069"/>
    <d v="2014-12-14T20:00:34"/>
    <s v="theater/spaces"/>
    <x v="1"/>
    <x v="38"/>
    <n v="20.142857142857142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n v="3.34"/>
    <x v="3070"/>
    <d v="2016-12-07T17:36:09"/>
    <s v="theater/spaces"/>
    <x v="1"/>
    <x v="38"/>
    <n v="20.87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n v="59.774999999999999"/>
    <x v="3071"/>
    <d v="2015-04-21T05:59:00"/>
    <s v="theater/spaces"/>
    <x v="1"/>
    <x v="38"/>
    <n v="61.307692307692307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n v="1.6666666666666666E-2"/>
    <x v="3072"/>
    <d v="2016-10-30T01:46:0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n v="2.3035714285714284E-2"/>
    <x v="3073"/>
    <d v="2015-06-14T19:19:00"/>
    <s v="theater/spaces"/>
    <x v="1"/>
    <x v="38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n v="8.8000000000000009E-2"/>
    <x v="3074"/>
    <d v="2016-03-10T13:42:39"/>
    <s v="theater/spaces"/>
    <x v="1"/>
    <x v="38"/>
    <n v="7.333333333333333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n v="8.64"/>
    <x v="3075"/>
    <d v="2016-08-19T02:27:20"/>
    <s v="theater/spaces"/>
    <x v="1"/>
    <x v="38"/>
    <n v="64.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n v="15.06"/>
    <x v="3076"/>
    <d v="2015-10-09T15:38:43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n v="0.47727272727272729"/>
    <x v="3077"/>
    <d v="2017-03-02T22:57:58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n v="0.11833333333333333"/>
    <x v="3078"/>
    <d v="2015-02-26T03:19:55"/>
    <s v="theater/spaces"/>
    <x v="1"/>
    <x v="38"/>
    <n v="23.66666666666666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n v="0.8417399858735245"/>
    <x v="3079"/>
    <d v="2015-03-22T16:07:15"/>
    <s v="theater/spaces"/>
    <x v="1"/>
    <x v="38"/>
    <n v="415.77777777777777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n v="1.8799999999999997E-2"/>
    <x v="3080"/>
    <d v="2014-12-27T01:40:44"/>
    <s v="theater/spaces"/>
    <x v="1"/>
    <x v="38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n v="0.21029999999999999"/>
    <x v="3081"/>
    <d v="2015-09-20T04:21:31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n v="0"/>
    <x v="3082"/>
    <d v="2015-11-15T23:09:06"/>
    <s v="theater/spaces"/>
    <x v="1"/>
    <x v="38"/>
    <e v="#DIV/0!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n v="0.27999999999999997"/>
    <x v="3083"/>
    <d v="2014-09-01T05:00:00"/>
    <s v="theater/spaces"/>
    <x v="1"/>
    <x v="38"/>
    <n v="18.66666666666666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n v="11.57920670115792"/>
    <x v="3084"/>
    <d v="2015-05-05T18:48:00"/>
    <s v="theater/spaces"/>
    <x v="1"/>
    <x v="38"/>
    <n v="78.33333333333332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n v="2.44"/>
    <x v="3085"/>
    <d v="2015-09-29T21:12:39"/>
    <s v="theater/spaces"/>
    <x v="1"/>
    <x v="38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n v="0.25"/>
    <x v="3086"/>
    <d v="2015-08-17T16:05:59"/>
    <s v="theater/spaces"/>
    <x v="1"/>
    <x v="38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n v="0.625"/>
    <x v="3087"/>
    <d v="2016-12-21T04:36:3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n v="0.19384615384615383"/>
    <x v="3088"/>
    <d v="2015-01-08T13:41:0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n v="23.416"/>
    <x v="3089"/>
    <d v="2016-07-09T01:59:00"/>
    <s v="theater/spaces"/>
    <x v="1"/>
    <x v="38"/>
    <n v="130.0888888888889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n v="5.0808888888888886"/>
    <x v="3090"/>
    <d v="2015-05-01T18:39:05"/>
    <s v="theater/spaces"/>
    <x v="1"/>
    <x v="38"/>
    <n v="1270.2222222222222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n v="15.920000000000002"/>
    <x v="3091"/>
    <d v="2016-08-14T22:45:43"/>
    <s v="theater/spaces"/>
    <x v="1"/>
    <x v="38"/>
    <n v="88.4444444444444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n v="1.1831900000000002"/>
    <x v="3092"/>
    <d v="2015-10-15T22:00:00"/>
    <s v="theater/spaces"/>
    <x v="1"/>
    <x v="38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n v="22.75"/>
    <x v="3093"/>
    <d v="2014-06-01T03:59:00"/>
    <s v="theater/spaces"/>
    <x v="1"/>
    <x v="38"/>
    <n v="53.529411764705884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n v="2.5000000000000001E-2"/>
    <x v="3094"/>
    <d v="2015-09-20T19:05:56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n v="0.33512064343163539"/>
    <x v="3095"/>
    <d v="2016-08-01T00:36:2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n v="3.9750000000000001"/>
    <x v="3096"/>
    <d v="2015-05-20T19:48:46"/>
    <s v="theater/spaces"/>
    <x v="1"/>
    <x v="38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n v="17.150000000000002"/>
    <x v="3097"/>
    <d v="2016-10-07T14:00:00"/>
    <s v="theater/spaces"/>
    <x v="1"/>
    <x v="38"/>
    <n v="40.833333333333336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n v="3.6080041046690612"/>
    <x v="3098"/>
    <d v="2016-02-08T00:17:00"/>
    <s v="theater/spaces"/>
    <x v="1"/>
    <x v="38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n v="13.900000000000002"/>
    <x v="3099"/>
    <d v="2016-02-12T04:33:11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n v="15.225"/>
    <x v="3100"/>
    <d v="2014-10-20T14:56:15"/>
    <s v="theater/spaces"/>
    <x v="1"/>
    <x v="38"/>
    <n v="140.5384615384615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n v="12"/>
    <x v="3101"/>
    <d v="2015-07-16T07:56:0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n v="39.112499999999997"/>
    <x v="3102"/>
    <d v="2016-08-23T08:10:18"/>
    <s v="theater/spaces"/>
    <x v="1"/>
    <x v="38"/>
    <n v="69.533333333333331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n v="0.26829268292682928"/>
    <x v="3103"/>
    <d v="2015-06-12T03:45:06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n v="29.625"/>
    <x v="3104"/>
    <d v="2015-02-03T02:00:0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n v="42.360992301112063"/>
    <x v="3105"/>
    <d v="2014-10-19T05:00:00"/>
    <s v="theater/spaces"/>
    <x v="1"/>
    <x v="38"/>
    <n v="79.87096774193548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n v="4.1000000000000005"/>
    <x v="3106"/>
    <d v="2015-09-16T22:00:0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n v="19.762499999999999"/>
    <x v="3107"/>
    <d v="2015-05-11T19:32:31"/>
    <s v="theater/spaces"/>
    <x v="1"/>
    <x v="38"/>
    <n v="272.58620689655174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n v="5.1999999999999998E-2"/>
    <x v="3108"/>
    <d v="2015-04-28T15:19:54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n v="25.030188679245285"/>
    <x v="3109"/>
    <d v="2014-08-28T03:00:10"/>
    <s v="theater/spaces"/>
    <x v="1"/>
    <x v="38"/>
    <n v="58.18421052631578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n v="0.04"/>
    <x v="3110"/>
    <d v="2017-02-19T00:45:19"/>
    <s v="theater/spaces"/>
    <x v="1"/>
    <x v="38"/>
    <n v="1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n v="26.640000000000004"/>
    <x v="3111"/>
    <d v="2014-10-04T14:17:00"/>
    <s v="theater/spaces"/>
    <x v="1"/>
    <x v="38"/>
    <n v="70.10526315789474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n v="4.7363636363636363"/>
    <x v="3112"/>
    <d v="2016-11-01T02:55:34"/>
    <s v="theater/spaces"/>
    <x v="1"/>
    <x v="38"/>
    <n v="57.88888888888888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n v="4.2435339894712749"/>
    <x v="3113"/>
    <d v="2015-04-17T17:33:02"/>
    <s v="theater/spaces"/>
    <x v="1"/>
    <x v="38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n v="0"/>
    <x v="3114"/>
    <d v="2014-09-21T15:10:50"/>
    <s v="theater/spaces"/>
    <x v="1"/>
    <x v="38"/>
    <e v="#DIV/0!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n v="3"/>
    <x v="3115"/>
    <d v="2016-06-05T10:43:47"/>
    <s v="theater/spaces"/>
    <x v="1"/>
    <x v="38"/>
    <n v="30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n v="57.333333333333336"/>
    <x v="3116"/>
    <d v="2015-04-01T12:22:05"/>
    <s v="theater/spaces"/>
    <x v="1"/>
    <x v="38"/>
    <n v="43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n v="0.1"/>
    <x v="3117"/>
    <d v="2016-05-27T13:12:00"/>
    <s v="theater/spaces"/>
    <x v="1"/>
    <x v="38"/>
    <n v="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n v="0.31"/>
    <x v="3118"/>
    <d v="2016-07-02T15:35:23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n v="0.05"/>
    <x v="3119"/>
    <d v="2015-03-27T00:05:32"/>
    <s v="theater/spaces"/>
    <x v="1"/>
    <x v="38"/>
    <n v="5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n v="9.8461538461538465E-3"/>
    <x v="3120"/>
    <d v="2016-05-05T21:36:36"/>
    <s v="theater/spaces"/>
    <x v="1"/>
    <x v="38"/>
    <n v="12.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n v="0.66666666666666674"/>
    <x v="3121"/>
    <d v="2014-09-26T16:18:55"/>
    <s v="theater/spaces"/>
    <x v="1"/>
    <x v="38"/>
    <n v="10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n v="58.291457286432156"/>
    <x v="3122"/>
    <d v="2016-11-09T23:22:12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n v="68.153599999999997"/>
    <x v="3123"/>
    <d v="2016-07-09T23:49:58"/>
    <s v="theater/spaces"/>
    <x v="1"/>
    <x v="38"/>
    <n v="244.80459770114942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n v="3.2499999999999999E-3"/>
    <x v="3124"/>
    <d v="2015-02-02T18:43:21"/>
    <s v="theater/spaces"/>
    <x v="1"/>
    <x v="38"/>
    <n v="6.5"/>
  </r>
  <r>
    <n v="3125"/>
    <s v="N/A (Canceled)"/>
    <s v="N/A"/>
    <x v="86"/>
    <n v="0"/>
    <x v="1"/>
    <x v="0"/>
    <s v="USD"/>
    <n v="1452142672"/>
    <n v="1449550672"/>
    <b v="0"/>
    <n v="0"/>
    <b v="0"/>
    <n v="0"/>
    <x v="3125"/>
    <d v="2016-01-07T04:57:52"/>
    <s v="theater/spaces"/>
    <x v="1"/>
    <x v="38"/>
    <e v="#DIV/0!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n v="4.16"/>
    <x v="3126"/>
    <d v="2016-03-27T23:26:02"/>
    <s v="theater/spaces"/>
    <x v="1"/>
    <x v="38"/>
    <n v="61.176470588235297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n v="0"/>
    <x v="3127"/>
    <d v="2015-03-01T20:33:49"/>
    <s v="theater/spaces"/>
    <x v="1"/>
    <x v="38"/>
    <e v="#DIV/0!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n v="108.60666666666667"/>
    <x v="3128"/>
    <d v="2017-03-16T18:49:01"/>
    <s v="theater/plays"/>
    <x v="1"/>
    <x v="6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n v="0.8"/>
    <x v="3129"/>
    <d v="2017-04-18T19:13:39"/>
    <s v="theater/plays"/>
    <x v="1"/>
    <x v="6"/>
    <n v="10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n v="3.75"/>
    <x v="3130"/>
    <d v="2017-04-14T04:59:00"/>
    <s v="theater/plays"/>
    <x v="1"/>
    <x v="6"/>
    <n v="93.75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n v="15.731707317073171"/>
    <x v="3131"/>
    <d v="2017-04-08T12:54:05"/>
    <s v="theater/plays"/>
    <x v="1"/>
    <x v="6"/>
    <n v="53.7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n v="3.3333333333333333E-2"/>
    <x v="3132"/>
    <d v="2017-04-21T07:24:2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n v="108"/>
    <x v="3133"/>
    <d v="2017-03-24T12:33:54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n v="22.5"/>
    <x v="3134"/>
    <d v="2017-03-27T16:16:59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n v="20.849420849420849"/>
    <x v="3135"/>
    <d v="2017-04-04T03:38:41"/>
    <s v="theater/plays"/>
    <x v="1"/>
    <x v="6"/>
    <n v="23.14285714285714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n v="127.8"/>
    <x v="3136"/>
    <d v="2017-03-31T22:59:00"/>
    <s v="theater/plays"/>
    <x v="1"/>
    <x v="6"/>
    <n v="29.045454545454547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n v="3.3333333333333335"/>
    <x v="3137"/>
    <d v="2017-05-03T19:12:0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n v="0"/>
    <x v="3138"/>
    <d v="2017-04-03T15:30:07"/>
    <s v="theater/plays"/>
    <x v="1"/>
    <x v="6"/>
    <e v="#DIV/0!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n v="5.4"/>
    <x v="3139"/>
    <d v="2017-03-25T04:33:0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n v="0.96"/>
    <x v="3140"/>
    <d v="2017-04-07T16:15:03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n v="51.6"/>
    <x v="3141"/>
    <d v="2017-04-16T20:00:0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n v="1.6363636363636365"/>
    <x v="3142"/>
    <d v="2017-03-19T11:18:59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n v="0"/>
    <x v="3143"/>
    <d v="2017-04-09T08:35:56"/>
    <s v="theater/plays"/>
    <x v="1"/>
    <x v="6"/>
    <e v="#DIV/0!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n v="75.400000000000006"/>
    <x v="3144"/>
    <d v="2017-03-19T06:00:00"/>
    <s v="theater/plays"/>
    <x v="1"/>
    <x v="6"/>
    <n v="251.33333333333334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n v="0"/>
    <x v="3145"/>
    <d v="2017-03-27T23:58:54"/>
    <s v="theater/plays"/>
    <x v="1"/>
    <x v="6"/>
    <e v="#DIV/0!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n v="10.5"/>
    <x v="3146"/>
    <d v="2017-04-16T15:22:46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n v="117.52499999999999"/>
    <x v="3147"/>
    <d v="2014-11-07T00:15:55"/>
    <s v="theater/plays"/>
    <x v="1"/>
    <x v="6"/>
    <n v="110.35211267605634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n v="131.16666666666669"/>
    <x v="3148"/>
    <d v="2014-10-01T04:00:00"/>
    <s v="theater/plays"/>
    <x v="1"/>
    <x v="6"/>
    <n v="41.421052631578945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n v="104"/>
    <x v="3149"/>
    <d v="2012-12-07T02:00:00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n v="101"/>
    <x v="3150"/>
    <d v="2011-01-25T04:00:00"/>
    <s v="theater/plays"/>
    <x v="1"/>
    <x v="6"/>
    <n v="33.990384615384613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n v="100.4"/>
    <x v="3151"/>
    <d v="2014-09-10T20:09:34"/>
    <s v="theater/plays"/>
    <x v="1"/>
    <x v="6"/>
    <n v="103.35294117647059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n v="105.95454545454545"/>
    <x v="3152"/>
    <d v="2013-11-02T20:49:27"/>
    <s v="theater/plays"/>
    <x v="1"/>
    <x v="6"/>
    <n v="34.79104477611940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n v="335.58333333333337"/>
    <x v="3153"/>
    <d v="2011-05-01T04:59:00"/>
    <s v="theater/plays"/>
    <x v="1"/>
    <x v="6"/>
    <n v="41.773858921161825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n v="112.92857142857142"/>
    <x v="3154"/>
    <d v="2012-04-01T20:00:58"/>
    <s v="theater/plays"/>
    <x v="1"/>
    <x v="6"/>
    <n v="64.268292682926827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n v="188.50460000000001"/>
    <x v="3155"/>
    <d v="2012-12-20T11:58:45"/>
    <s v="theater/plays"/>
    <x v="1"/>
    <x v="6"/>
    <n v="31.20937086092715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n v="101.81818181818181"/>
    <x v="3156"/>
    <d v="2012-06-01T22:52:24"/>
    <s v="theater/plays"/>
    <x v="1"/>
    <x v="6"/>
    <n v="62.921348314606739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n v="101"/>
    <x v="3157"/>
    <d v="2014-07-19T05:00:00"/>
    <s v="theater/plays"/>
    <x v="1"/>
    <x v="6"/>
    <n v="98.536585365853654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n v="113.99999999999999"/>
    <x v="3158"/>
    <d v="2013-07-22T20:09:12"/>
    <s v="theater/plays"/>
    <x v="1"/>
    <x v="6"/>
    <n v="82.608695652173907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n v="133.48133333333334"/>
    <x v="3159"/>
    <d v="2012-01-18T23:00:00"/>
    <s v="theater/plays"/>
    <x v="1"/>
    <x v="6"/>
    <n v="38.50423076923077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n v="101.53333333333335"/>
    <x v="3160"/>
    <d v="2014-08-13T04:59:00"/>
    <s v="theater/plays"/>
    <x v="1"/>
    <x v="6"/>
    <n v="80.15789473684211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n v="105.1"/>
    <x v="3161"/>
    <d v="2014-10-15T12:52:02"/>
    <s v="theater/plays"/>
    <x v="1"/>
    <x v="6"/>
    <n v="28.405405405405407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n v="127.15"/>
    <x v="3162"/>
    <d v="2014-07-07T02:00:00"/>
    <s v="theater/plays"/>
    <x v="1"/>
    <x v="6"/>
    <n v="80.730158730158735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n v="111.15384615384616"/>
    <x v="3163"/>
    <d v="2014-06-15T18:05:25"/>
    <s v="theater/plays"/>
    <x v="1"/>
    <x v="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n v="106.76"/>
    <x v="3164"/>
    <d v="2014-06-09T19:20:15"/>
    <s v="theater/plays"/>
    <x v="1"/>
    <x v="6"/>
    <n v="37.59154929577464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n v="162.66666666666666"/>
    <x v="3165"/>
    <d v="2011-05-03T03:59:00"/>
    <s v="theater/plays"/>
    <x v="1"/>
    <x v="6"/>
    <n v="58.09523809523809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n v="160.22808571428573"/>
    <x v="3166"/>
    <d v="2014-11-26T07:59:00"/>
    <s v="theater/plays"/>
    <x v="1"/>
    <x v="6"/>
    <n v="60.300892473118282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n v="116.16666666666666"/>
    <x v="3167"/>
    <d v="2014-08-02T04:13:01"/>
    <s v="theater/plays"/>
    <x v="1"/>
    <x v="6"/>
    <n v="63.363636363636367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n v="124.2"/>
    <x v="3168"/>
    <d v="2014-06-13T22:00:00"/>
    <s v="theater/plays"/>
    <x v="1"/>
    <x v="6"/>
    <n v="50.901639344262293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n v="103.01249999999999"/>
    <x v="3169"/>
    <d v="2013-12-13T04:59:00"/>
    <s v="theater/plays"/>
    <x v="1"/>
    <x v="6"/>
    <n v="100.5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n v="112.25"/>
    <x v="3170"/>
    <d v="2014-07-02T04:00:00"/>
    <s v="theater/plays"/>
    <x v="1"/>
    <x v="6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n v="108.8142857142857"/>
    <x v="3171"/>
    <d v="2016-05-06T14:35:58"/>
    <s v="theater/plays"/>
    <x v="1"/>
    <x v="6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n v="114.99999999999999"/>
    <x v="3172"/>
    <d v="2012-02-14T17:31:08"/>
    <s v="theater/plays"/>
    <x v="1"/>
    <x v="6"/>
    <n v="79.31034482758620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n v="103"/>
    <x v="3173"/>
    <d v="2014-09-26T21:04:52"/>
    <s v="theater/plays"/>
    <x v="1"/>
    <x v="6"/>
    <n v="139.18918918918919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n v="101.13333333333334"/>
    <x v="3174"/>
    <d v="2014-08-25T20:45:08"/>
    <s v="theater/plays"/>
    <x v="1"/>
    <x v="6"/>
    <n v="131.9130434782608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n v="109.55999999999999"/>
    <x v="3175"/>
    <d v="2011-02-17T21:17:07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n v="114.8421052631579"/>
    <x v="3176"/>
    <d v="2013-08-18T15:00:00"/>
    <s v="theater/plays"/>
    <x v="1"/>
    <x v="6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n v="117.39999999999999"/>
    <x v="3177"/>
    <d v="2014-06-21T16:00:09"/>
    <s v="theater/plays"/>
    <x v="1"/>
    <x v="6"/>
    <n v="57.549019607843135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n v="171.73333333333335"/>
    <x v="3178"/>
    <d v="2014-07-16T14:31:15"/>
    <s v="theater/plays"/>
    <x v="1"/>
    <x v="6"/>
    <n v="33.025641025641029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n v="114.16238095238094"/>
    <x v="3179"/>
    <d v="2013-05-06T16:51:11"/>
    <s v="theater/plays"/>
    <x v="1"/>
    <x v="6"/>
    <n v="77.33580645161289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n v="119.75"/>
    <x v="3180"/>
    <d v="2014-06-20T09:54:09"/>
    <s v="theater/plays"/>
    <x v="1"/>
    <x v="6"/>
    <n v="31.933333333333334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n v="109.00000000000001"/>
    <x v="3181"/>
    <d v="2014-06-15T16:00:00"/>
    <s v="theater/plays"/>
    <x v="1"/>
    <x v="6"/>
    <n v="36.33333333333333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n v="100.88571428571429"/>
    <x v="3182"/>
    <d v="2012-01-31T17:00:00"/>
    <s v="theater/plays"/>
    <x v="1"/>
    <x v="6"/>
    <n v="46.768211920529801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n v="109.00000000000001"/>
    <x v="3183"/>
    <d v="2013-08-23T19:04:29"/>
    <s v="theater/plays"/>
    <x v="1"/>
    <x v="6"/>
    <n v="40.073529411764703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n v="107.20930232558139"/>
    <x v="3184"/>
    <d v="2014-07-01T23:50:31"/>
    <s v="theater/plays"/>
    <x v="1"/>
    <x v="6"/>
    <n v="100.2173913043478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n v="100"/>
    <x v="3185"/>
    <d v="2014-07-16T23:27:21"/>
    <s v="theater/plays"/>
    <x v="1"/>
    <x v="6"/>
    <n v="41.666666666666664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n v="102.18750000000001"/>
    <x v="3186"/>
    <d v="2014-09-16T21:00:00"/>
    <s v="theater/plays"/>
    <x v="1"/>
    <x v="6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n v="116.29333333333334"/>
    <x v="3187"/>
    <d v="2014-08-04T15:59:33"/>
    <s v="theater/plays"/>
    <x v="1"/>
    <x v="6"/>
    <n v="71.491803278688522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n v="65"/>
    <x v="3188"/>
    <d v="2015-06-10T09:58:22"/>
    <s v="theater/musical"/>
    <x v="1"/>
    <x v="40"/>
    <n v="14.444444444444445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n v="12.327272727272726"/>
    <x v="3189"/>
    <d v="2015-05-24T08:18:52"/>
    <s v="theater/musical"/>
    <x v="1"/>
    <x v="40"/>
    <n v="356.8421052631579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n v="0"/>
    <x v="3190"/>
    <d v="2016-12-09T04:37:55"/>
    <s v="theater/musical"/>
    <x v="1"/>
    <x v="40"/>
    <e v="#DIV/0!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n v="4.0266666666666664"/>
    <x v="3191"/>
    <d v="2016-08-16T18:07:49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n v="1.02"/>
    <x v="3192"/>
    <d v="2015-02-28T22:00:0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n v="11.74"/>
    <x v="3193"/>
    <d v="2015-02-20T23:14:16"/>
    <s v="theater/musical"/>
    <x v="1"/>
    <x v="40"/>
    <n v="24.458333333333332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n v="0"/>
    <x v="3194"/>
    <d v="2015-07-27T01:29:58"/>
    <s v="theater/musical"/>
    <x v="1"/>
    <x v="40"/>
    <e v="#DIV/0!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n v="59.142857142857139"/>
    <x v="3195"/>
    <d v="2015-02-12T14:15:42"/>
    <s v="theater/musical"/>
    <x v="1"/>
    <x v="40"/>
    <n v="53.0769230769230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n v="0.06"/>
    <x v="3196"/>
    <d v="2015-08-01T14:00:00"/>
    <s v="theater/musical"/>
    <x v="1"/>
    <x v="40"/>
    <n v="3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n v="11.450000000000001"/>
    <x v="3197"/>
    <d v="2015-02-04T11:50:18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n v="0.36666666666666664"/>
    <x v="3198"/>
    <d v="2015-02-16T10:11:17"/>
    <s v="theater/musical"/>
    <x v="1"/>
    <x v="40"/>
    <n v="36.666666666666664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n v="52.16"/>
    <x v="3199"/>
    <d v="2014-09-06T21:00:00"/>
    <s v="theater/musical"/>
    <x v="1"/>
    <x v="40"/>
    <n v="49.2075471698113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n v="2E-3"/>
    <x v="3200"/>
    <d v="2016-04-30T05:34:0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n v="1.25"/>
    <x v="3201"/>
    <d v="2014-08-31T18:24:37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n v="54.52"/>
    <x v="3202"/>
    <d v="2015-12-14T05:59:0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n v="25"/>
    <x v="3203"/>
    <d v="2015-09-25T23:43:42"/>
    <s v="theater/musical"/>
    <x v="1"/>
    <x v="40"/>
    <n v="41.666666666666664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n v="0"/>
    <x v="3204"/>
    <d v="2015-07-17T16:14:00"/>
    <s v="theater/musical"/>
    <x v="1"/>
    <x v="40"/>
    <e v="#DIV/0!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n v="3.4125000000000001"/>
    <x v="3205"/>
    <d v="2015-05-01T08:59:32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n v="0"/>
    <x v="3206"/>
    <d v="2015-09-19T06:37:31"/>
    <s v="theater/musical"/>
    <x v="1"/>
    <x v="4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n v="46.36363636363636"/>
    <x v="3207"/>
    <d v="2015-04-23T05:40:07"/>
    <s v="theater/musical"/>
    <x v="1"/>
    <x v="40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n v="103.49999999999999"/>
    <x v="3208"/>
    <d v="2014-07-28T14:31:17"/>
    <s v="theater/plays"/>
    <x v="1"/>
    <x v="6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n v="119.32315789473684"/>
    <x v="3209"/>
    <d v="2014-06-20T23:00:00"/>
    <s v="theater/plays"/>
    <x v="1"/>
    <x v="6"/>
    <n v="50.15796460176991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n v="125.76666666666667"/>
    <x v="3210"/>
    <d v="2012-06-01T03:59:00"/>
    <s v="theater/plays"/>
    <x v="1"/>
    <x v="6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n v="119.74347826086958"/>
    <x v="3211"/>
    <d v="2014-08-15T02:00:00"/>
    <s v="theater/plays"/>
    <x v="1"/>
    <x v="6"/>
    <n v="85.531055900621112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n v="126.25"/>
    <x v="3212"/>
    <d v="2014-08-08T19:05:51"/>
    <s v="theater/plays"/>
    <x v="1"/>
    <x v="6"/>
    <n v="53.72340425531914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n v="100.11666666666667"/>
    <x v="3213"/>
    <d v="2015-07-26T18:19:19"/>
    <s v="theater/plays"/>
    <x v="1"/>
    <x v="6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n v="102.13333333333334"/>
    <x v="3214"/>
    <d v="2016-01-05T23:55:00"/>
    <s v="theater/plays"/>
    <x v="1"/>
    <x v="6"/>
    <n v="106.5739130434782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n v="100.35142857142858"/>
    <x v="3215"/>
    <d v="2015-09-10T03:59:00"/>
    <s v="theater/plays"/>
    <x v="1"/>
    <x v="6"/>
    <n v="262.1119402985074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n v="100.05"/>
    <x v="3216"/>
    <d v="2015-07-11T14:30:00"/>
    <s v="theater/plays"/>
    <x v="1"/>
    <x v="6"/>
    <n v="57.171428571428571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n v="116.02222222222223"/>
    <x v="3217"/>
    <d v="2016-11-04T13:06:24"/>
    <s v="theater/plays"/>
    <x v="1"/>
    <x v="6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n v="102.1"/>
    <x v="3218"/>
    <d v="2014-12-31T00:00:00"/>
    <s v="theater/plays"/>
    <x v="1"/>
    <x v="6"/>
    <n v="66.586956521739125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n v="100.11000000000001"/>
    <x v="3219"/>
    <d v="2015-03-22T22:35:47"/>
    <s v="theater/plays"/>
    <x v="1"/>
    <x v="6"/>
    <n v="168.25210084033614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n v="100.84"/>
    <x v="3220"/>
    <d v="2017-03-12T21:00:00"/>
    <s v="theater/plays"/>
    <x v="1"/>
    <x v="6"/>
    <n v="256.37288135593218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n v="103.42499999999998"/>
    <x v="3221"/>
    <d v="2015-07-05T16:43:23"/>
    <s v="theater/plays"/>
    <x v="1"/>
    <x v="6"/>
    <n v="36.610619469026545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n v="124.8"/>
    <x v="3222"/>
    <d v="2015-10-24T21:29:00"/>
    <s v="theater/plays"/>
    <x v="1"/>
    <x v="6"/>
    <n v="37.14285714285714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n v="109.51612903225806"/>
    <x v="3223"/>
    <d v="2015-08-20T20:02:56"/>
    <s v="theater/plays"/>
    <x v="1"/>
    <x v="6"/>
    <n v="45.878378378378379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n v="102.03333333333333"/>
    <x v="3224"/>
    <d v="2017-01-10T05:00:00"/>
    <s v="theater/plays"/>
    <x v="1"/>
    <x v="6"/>
    <n v="141.7129629629629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n v="102.35000000000001"/>
    <x v="3225"/>
    <d v="2016-06-03T21:00:00"/>
    <s v="theater/plays"/>
    <x v="1"/>
    <x v="6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n v="104.16666666666667"/>
    <x v="3226"/>
    <d v="2015-10-30T14:00:12"/>
    <s v="theater/plays"/>
    <x v="1"/>
    <x v="6"/>
    <n v="59.5238095238095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n v="125"/>
    <x v="3227"/>
    <d v="2017-01-17T21:10:36"/>
    <s v="theater/plays"/>
    <x v="1"/>
    <x v="6"/>
    <n v="5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n v="102.34285714285714"/>
    <x v="3228"/>
    <d v="2015-12-17T04:59:00"/>
    <s v="theater/plays"/>
    <x v="1"/>
    <x v="6"/>
    <n v="193.6216216216216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n v="107.86500000000001"/>
    <x v="3229"/>
    <d v="2014-11-20T07:59:58"/>
    <s v="theater/plays"/>
    <x v="1"/>
    <x v="6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n v="109.88461538461539"/>
    <x v="3230"/>
    <d v="2014-10-01T03:59:00"/>
    <s v="theater/plays"/>
    <x v="1"/>
    <x v="6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n v="161"/>
    <x v="3231"/>
    <d v="2016-04-16T22:39:07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n v="131.20000000000002"/>
    <x v="3232"/>
    <d v="2016-05-04T03:59:00"/>
    <s v="theater/plays"/>
    <x v="1"/>
    <x v="6"/>
    <n v="50.4615384615384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n v="118.8"/>
    <x v="3233"/>
    <d v="2017-03-02T19:19:15"/>
    <s v="theater/plays"/>
    <x v="1"/>
    <x v="6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n v="100.39275000000001"/>
    <x v="3234"/>
    <d v="2017-02-01T23:31:00"/>
    <s v="theater/plays"/>
    <x v="1"/>
    <x v="6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n v="103.20666666666666"/>
    <x v="3235"/>
    <d v="2016-07-01T08:20:51"/>
    <s v="theater/plays"/>
    <x v="1"/>
    <x v="6"/>
    <n v="85.530386740331494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n v="100.6"/>
    <x v="3236"/>
    <d v="2016-12-28T22:00:33"/>
    <s v="theater/plays"/>
    <x v="1"/>
    <x v="6"/>
    <n v="182.90909090909091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n v="100.78754285714287"/>
    <x v="3237"/>
    <d v="2015-09-29T03:59:00"/>
    <s v="theater/plays"/>
    <x v="1"/>
    <x v="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n v="112.32142857142857"/>
    <x v="3238"/>
    <d v="2015-07-01T12:14:58"/>
    <s v="theater/plays"/>
    <x v="1"/>
    <x v="6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n v="105.91914022517912"/>
    <x v="3239"/>
    <d v="2015-10-25T23:59:00"/>
    <s v="theater/plays"/>
    <x v="1"/>
    <x v="6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n v="100.56666666666668"/>
    <x v="3240"/>
    <d v="2017-02-16T23:00:00"/>
    <s v="theater/plays"/>
    <x v="1"/>
    <x v="6"/>
    <n v="88.73529411764705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n v="115.30588235294117"/>
    <x v="3241"/>
    <d v="2014-10-14T06:59:00"/>
    <s v="theater/plays"/>
    <x v="1"/>
    <x v="6"/>
    <n v="58.688622754491021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n v="127.30419999999999"/>
    <x v="3242"/>
    <d v="2014-09-19T18:08:12"/>
    <s v="theater/plays"/>
    <x v="1"/>
    <x v="6"/>
    <n v="69.5651366120218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n v="102.83750000000001"/>
    <x v="3243"/>
    <d v="2015-10-09T00:00:00"/>
    <s v="theater/plays"/>
    <x v="1"/>
    <x v="6"/>
    <n v="115.87323943661971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n v="102.9375"/>
    <x v="3244"/>
    <d v="2016-12-01T17:39:42"/>
    <s v="theater/plays"/>
    <x v="1"/>
    <x v="6"/>
    <n v="23.869565217391305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n v="104.3047619047619"/>
    <x v="3245"/>
    <d v="2015-06-12T02:00:00"/>
    <s v="theater/plays"/>
    <x v="1"/>
    <x v="6"/>
    <n v="81.12592592592592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n v="111.22000000000001"/>
    <x v="3246"/>
    <d v="2015-09-12T03:59:00"/>
    <s v="theater/plays"/>
    <x v="1"/>
    <x v="6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n v="105.86"/>
    <x v="3247"/>
    <d v="2015-07-12T10:25:12"/>
    <s v="theater/plays"/>
    <x v="1"/>
    <x v="6"/>
    <n v="46.429824561403507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n v="100.79166666666666"/>
    <x v="3248"/>
    <d v="2015-04-04T20:19:17"/>
    <s v="theater/plays"/>
    <x v="1"/>
    <x v="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n v="104.92727272727274"/>
    <x v="3249"/>
    <d v="2015-06-20T17:55:14"/>
    <s v="theater/plays"/>
    <x v="1"/>
    <x v="6"/>
    <n v="65.579545454545453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n v="101.55199999999999"/>
    <x v="3250"/>
    <d v="2014-11-05T18:48:44"/>
    <s v="theater/plays"/>
    <x v="1"/>
    <x v="6"/>
    <n v="119.1924882629108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n v="110.73333333333333"/>
    <x v="3251"/>
    <d v="2015-06-21T17:32:46"/>
    <s v="theater/plays"/>
    <x v="1"/>
    <x v="6"/>
    <n v="83.05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n v="127.82222222222221"/>
    <x v="3252"/>
    <d v="2016-09-07T11:20:40"/>
    <s v="theater/plays"/>
    <x v="1"/>
    <x v="6"/>
    <n v="57.5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n v="101.82500000000002"/>
    <x v="3253"/>
    <d v="2016-09-08T03:45:00"/>
    <s v="theater/plays"/>
    <x v="1"/>
    <x v="6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n v="101.25769230769231"/>
    <x v="3254"/>
    <d v="2015-03-26T01:03:29"/>
    <s v="theater/plays"/>
    <x v="1"/>
    <x v="6"/>
    <n v="70.771505376344081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n v="175"/>
    <x v="3255"/>
    <d v="2014-10-07T18:26:15"/>
    <s v="theater/plays"/>
    <x v="1"/>
    <x v="6"/>
    <n v="29.166666666666668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n v="128.06"/>
    <x v="3256"/>
    <d v="2015-06-11T03:59:00"/>
    <s v="theater/plays"/>
    <x v="1"/>
    <x v="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n v="106.29949999999999"/>
    <x v="3257"/>
    <d v="2017-02-22T13:25:52"/>
    <s v="theater/plays"/>
    <x v="1"/>
    <x v="6"/>
    <n v="51.853414634146333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n v="105.21428571428571"/>
    <x v="3258"/>
    <d v="2015-01-08T21:17:4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n v="106.16782608695652"/>
    <x v="3259"/>
    <d v="2016-10-01T03:59:00"/>
    <s v="theater/plays"/>
    <x v="1"/>
    <x v="6"/>
    <n v="251.7381443298969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n v="109.24000000000001"/>
    <x v="3260"/>
    <d v="2015-11-30T17:08:38"/>
    <s v="theater/plays"/>
    <x v="1"/>
    <x v="6"/>
    <n v="74.821917808219183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n v="100.45454545454547"/>
    <x v="3261"/>
    <d v="2015-07-16T17:24:36"/>
    <s v="theater/plays"/>
    <x v="1"/>
    <x v="6"/>
    <n v="67.65306122448979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n v="103.04098360655738"/>
    <x v="3262"/>
    <d v="2014-12-22T04:00:00"/>
    <s v="theater/plays"/>
    <x v="1"/>
    <x v="6"/>
    <n v="93.81343283582089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n v="112.1664"/>
    <x v="3263"/>
    <d v="2015-10-30T21:00:00"/>
    <s v="theater/plays"/>
    <x v="1"/>
    <x v="6"/>
    <n v="41.23764705882352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n v="103"/>
    <x v="3264"/>
    <d v="2015-01-28T22:00:00"/>
    <s v="theater/plays"/>
    <x v="1"/>
    <x v="6"/>
    <n v="52.55102040816326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n v="164"/>
    <x v="3265"/>
    <d v="2015-12-03T17:00:00"/>
    <s v="theater/plays"/>
    <x v="1"/>
    <x v="6"/>
    <n v="70.285714285714292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n v="131.28333333333333"/>
    <x v="3266"/>
    <d v="2015-06-12T21:00:00"/>
    <s v="theater/plays"/>
    <x v="1"/>
    <x v="6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n v="102.1"/>
    <x v="3267"/>
    <d v="2015-07-17T18:11:00"/>
    <s v="theater/plays"/>
    <x v="1"/>
    <x v="6"/>
    <n v="53.17708333333333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n v="128"/>
    <x v="3268"/>
    <d v="2016-08-24T21:42:08"/>
    <s v="theater/plays"/>
    <x v="1"/>
    <x v="6"/>
    <n v="60.952380952380949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n v="101.49999999999999"/>
    <x v="3269"/>
    <d v="2015-06-16T11:00:00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n v="101.66666666666666"/>
    <x v="3270"/>
    <d v="2015-07-12T12:47:45"/>
    <s v="theater/plays"/>
    <x v="1"/>
    <x v="6"/>
    <n v="61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n v="130"/>
    <x v="3271"/>
    <d v="2014-11-02T11:29:35"/>
    <s v="theater/plays"/>
    <x v="1"/>
    <x v="6"/>
    <n v="38.235294117647058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n v="154.43"/>
    <x v="3272"/>
    <d v="2015-11-06T13:00:09"/>
    <s v="theater/plays"/>
    <x v="1"/>
    <x v="6"/>
    <n v="106.50344827586207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n v="107.4"/>
    <x v="3273"/>
    <d v="2016-09-14T19:00:00"/>
    <s v="theater/plays"/>
    <x v="1"/>
    <x v="6"/>
    <n v="204.57142857142858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n v="101.32258064516128"/>
    <x v="3274"/>
    <d v="2016-03-15T21:00:00"/>
    <s v="theater/plays"/>
    <x v="1"/>
    <x v="6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n v="100.27777777777777"/>
    <x v="3275"/>
    <d v="2015-02-09T04:30:00"/>
    <s v="theater/plays"/>
    <x v="1"/>
    <x v="6"/>
    <n v="150.4166666666666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n v="116.84444444444443"/>
    <x v="3276"/>
    <d v="2016-04-01T03:59:00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n v="108.60000000000001"/>
    <x v="3277"/>
    <d v="2014-11-18T17:23:26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n v="103.4"/>
    <x v="3278"/>
    <d v="2015-05-30T20:21:43"/>
    <s v="theater/plays"/>
    <x v="1"/>
    <x v="6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n v="114.27586206896552"/>
    <x v="3279"/>
    <d v="2016-04-01T01:27:39"/>
    <s v="theater/plays"/>
    <x v="1"/>
    <x v="6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n v="103"/>
    <x v="3280"/>
    <d v="2015-06-01T05:00:00"/>
    <s v="theater/plays"/>
    <x v="1"/>
    <x v="6"/>
    <n v="68.666666666666671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n v="121.6"/>
    <x v="3281"/>
    <d v="2015-09-02T00:28:25"/>
    <s v="theater/plays"/>
    <x v="1"/>
    <x v="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n v="102.6467741935484"/>
    <x v="3282"/>
    <d v="2016-04-29T04:39:48"/>
    <s v="theater/plays"/>
    <x v="1"/>
    <x v="6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n v="104.75000000000001"/>
    <x v="3283"/>
    <d v="2016-02-10T21:00:00"/>
    <s v="theater/plays"/>
    <x v="1"/>
    <x v="6"/>
    <n v="17.829787234042552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n v="101.6"/>
    <x v="3284"/>
    <d v="2016-01-29T05:59:00"/>
    <s v="theater/plays"/>
    <x v="1"/>
    <x v="6"/>
    <n v="203.2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n v="112.10242048409683"/>
    <x v="3285"/>
    <d v="2017-02-28T05:00:00"/>
    <s v="theater/plays"/>
    <x v="1"/>
    <x v="6"/>
    <n v="69.18518518518519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n v="101.76666666666667"/>
    <x v="3286"/>
    <d v="2016-08-15T20:09:42"/>
    <s v="theater/plays"/>
    <x v="1"/>
    <x v="6"/>
    <n v="125.12295081967213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n v="100"/>
    <x v="3287"/>
    <d v="2015-11-28T18:00:28"/>
    <s v="theater/plays"/>
    <x v="1"/>
    <x v="6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n v="100.26489999999998"/>
    <x v="3288"/>
    <d v="2016-06-20T23:00:00"/>
    <s v="theater/plays"/>
    <x v="1"/>
    <x v="6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n v="133.04200000000003"/>
    <x v="3289"/>
    <d v="2017-02-20T08:50:02"/>
    <s v="theater/plays"/>
    <x v="1"/>
    <x v="6"/>
    <n v="26.608400000000003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n v="121.2"/>
    <x v="3290"/>
    <d v="2017-03-11T12:21:31"/>
    <s v="theater/plays"/>
    <x v="1"/>
    <x v="6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n v="113.99999999999999"/>
    <x v="3291"/>
    <d v="2015-09-17T03:59:00"/>
    <s v="theater/plays"/>
    <x v="1"/>
    <x v="6"/>
    <n v="40.714285714285715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n v="286.13861386138615"/>
    <x v="3292"/>
    <d v="2015-12-04T19:29:08"/>
    <s v="theater/plays"/>
    <x v="1"/>
    <x v="6"/>
    <n v="19.26666666666666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n v="170.44444444444446"/>
    <x v="3293"/>
    <d v="2017-03-04T10:12:32"/>
    <s v="theater/plays"/>
    <x v="1"/>
    <x v="6"/>
    <n v="84.28571428571429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n v="118.33333333333333"/>
    <x v="3294"/>
    <d v="2015-06-16T12:59:14"/>
    <s v="theater/plays"/>
    <x v="1"/>
    <x v="6"/>
    <n v="29.583333333333332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n v="102.85857142857142"/>
    <x v="3295"/>
    <d v="2016-09-26T10:37:09"/>
    <s v="theater/plays"/>
    <x v="1"/>
    <x v="6"/>
    <n v="26.66703703703703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n v="144.06666666666666"/>
    <x v="3296"/>
    <d v="2015-11-22T22:00:00"/>
    <s v="theater/plays"/>
    <x v="1"/>
    <x v="6"/>
    <n v="45.978723404255319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n v="100.07272727272726"/>
    <x v="3297"/>
    <d v="2015-07-27T22:59:00"/>
    <s v="theater/plays"/>
    <x v="1"/>
    <x v="6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n v="101.73"/>
    <x v="3298"/>
    <d v="2015-09-13T00:00:00"/>
    <s v="theater/plays"/>
    <x v="1"/>
    <x v="6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n v="116.19999999999999"/>
    <x v="3299"/>
    <d v="2015-10-14T22:01:03"/>
    <s v="theater/plays"/>
    <x v="1"/>
    <x v="6"/>
    <n v="55.33333333333333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n v="136.16666666666666"/>
    <x v="3300"/>
    <d v="2015-04-29T17:51:02"/>
    <s v="theater/plays"/>
    <x v="1"/>
    <x v="6"/>
    <n v="46.420454545454547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n v="133.46666666666667"/>
    <x v="3301"/>
    <d v="2016-08-01T06:59:00"/>
    <s v="theater/plays"/>
    <x v="1"/>
    <x v="6"/>
    <n v="57.2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n v="103.39285714285715"/>
    <x v="3302"/>
    <d v="2016-12-07T08:26:16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n v="115.88888888888889"/>
    <x v="3303"/>
    <d v="2015-03-28T14:38:04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n v="104.51666666666665"/>
    <x v="3304"/>
    <d v="2016-12-22T14:59:12"/>
    <s v="theater/plays"/>
    <x v="1"/>
    <x v="6"/>
    <n v="89.585714285714289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n v="102.02500000000001"/>
    <x v="3305"/>
    <d v="2015-07-31T20:32:28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n v="175.33333333333334"/>
    <x v="3306"/>
    <d v="2016-06-10T03:00:00"/>
    <s v="theater/plays"/>
    <x v="1"/>
    <x v="6"/>
    <n v="48.70370370370370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n v="106.67999999999999"/>
    <x v="3307"/>
    <d v="2016-05-15T01:22:19"/>
    <s v="theater/plays"/>
    <x v="1"/>
    <x v="6"/>
    <n v="53.33999999999999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n v="122.28571428571429"/>
    <x v="3308"/>
    <d v="2016-04-13T21:02:45"/>
    <s v="theater/plays"/>
    <x v="1"/>
    <x v="6"/>
    <n v="75.087719298245617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n v="159.42857142857144"/>
    <x v="3309"/>
    <d v="2016-10-16T15:36:18"/>
    <s v="theater/plays"/>
    <x v="1"/>
    <x v="6"/>
    <n v="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n v="100.07692307692308"/>
    <x v="3310"/>
    <d v="2015-10-06T22:17:05"/>
    <s v="theater/plays"/>
    <x v="1"/>
    <x v="6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n v="109.84"/>
    <x v="3311"/>
    <d v="2015-10-17T07:00:10"/>
    <s v="theater/plays"/>
    <x v="1"/>
    <x v="6"/>
    <n v="61.02222222222222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n v="100.03999999999999"/>
    <x v="3312"/>
    <d v="2016-11-11T22:00:00"/>
    <s v="theater/plays"/>
    <x v="1"/>
    <x v="6"/>
    <n v="61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n v="116.05000000000001"/>
    <x v="3313"/>
    <d v="2016-01-27T01:00:00"/>
    <s v="theater/plays"/>
    <x v="1"/>
    <x v="6"/>
    <n v="80.034482758620683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n v="210.75"/>
    <x v="3314"/>
    <d v="2015-05-08T20:05:00"/>
    <s v="theater/plays"/>
    <x v="1"/>
    <x v="6"/>
    <n v="29.06896551724138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n v="110.00000000000001"/>
    <x v="3315"/>
    <d v="2016-05-06T07:17:21"/>
    <s v="theater/plays"/>
    <x v="1"/>
    <x v="6"/>
    <n v="49.4382022471910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n v="100.08673425918037"/>
    <x v="3316"/>
    <d v="2014-08-08T13:54:00"/>
    <s v="theater/plays"/>
    <x v="1"/>
    <x v="6"/>
    <n v="93.977440000000001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n v="106.19047619047619"/>
    <x v="3317"/>
    <d v="2016-06-08T00:57:04"/>
    <s v="theater/plays"/>
    <x v="1"/>
    <x v="6"/>
    <n v="61.944444444444443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n v="125.6"/>
    <x v="3318"/>
    <d v="2016-04-11T02:30:00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n v="108"/>
    <x v="3319"/>
    <d v="2015-01-31T14:03:06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n v="101"/>
    <x v="3320"/>
    <d v="2016-06-22T01:05:57"/>
    <s v="theater/plays"/>
    <x v="1"/>
    <x v="6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n v="107.4"/>
    <x v="3321"/>
    <d v="2014-10-16T03:59:00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n v="101.51515151515152"/>
    <x v="3322"/>
    <d v="2016-06-22T03:55:00"/>
    <s v="theater/plays"/>
    <x v="1"/>
    <x v="6"/>
    <n v="145.65217391304347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n v="125.89999999999999"/>
    <x v="3323"/>
    <d v="2016-09-25T08:46:48"/>
    <s v="theater/plays"/>
    <x v="1"/>
    <x v="6"/>
    <n v="25.693877551020407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n v="101.66666666666666"/>
    <x v="3324"/>
    <d v="2016-06-05T13:59:50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n v="112.5"/>
    <x v="3325"/>
    <d v="2015-04-05T17:51:17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n v="101.375"/>
    <x v="3326"/>
    <d v="2015-03-08T16:08:25"/>
    <s v="theater/plays"/>
    <x v="1"/>
    <x v="6"/>
    <n v="142.28070175438597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n v="101.25"/>
    <x v="3327"/>
    <d v="2016-05-08T08:59:26"/>
    <s v="theater/plays"/>
    <x v="1"/>
    <x v="6"/>
    <n v="24.54545454545454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n v="146.38888888888889"/>
    <x v="3328"/>
    <d v="2014-07-05T01:00:00"/>
    <s v="theater/plays"/>
    <x v="1"/>
    <x v="6"/>
    <n v="292.77777777777777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n v="116.8"/>
    <x v="3329"/>
    <d v="2014-07-27T23:00:00"/>
    <s v="theater/plays"/>
    <x v="1"/>
    <x v="6"/>
    <n v="44.92307692307692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n v="106.26666666666667"/>
    <x v="3330"/>
    <d v="2015-04-01T20:17:48"/>
    <s v="theater/plays"/>
    <x v="1"/>
    <x v="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n v="104.52"/>
    <x v="3331"/>
    <d v="2015-10-06T16:44:46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n v="100"/>
    <x v="3332"/>
    <d v="2014-07-19T20:38:50"/>
    <s v="theater/plays"/>
    <x v="1"/>
    <x v="6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n v="104.57142857142858"/>
    <x v="3333"/>
    <d v="2015-06-15T16:14:40"/>
    <s v="theater/plays"/>
    <x v="1"/>
    <x v="6"/>
    <n v="32.97297297297297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n v="138.62051149573753"/>
    <x v="3334"/>
    <d v="2015-07-30T12:30:22"/>
    <s v="theater/plays"/>
    <x v="1"/>
    <x v="6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n v="100.32000000000001"/>
    <x v="3335"/>
    <d v="2014-08-03T23:00:00"/>
    <s v="theater/plays"/>
    <x v="1"/>
    <x v="6"/>
    <n v="79.61904761904762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n v="100"/>
    <x v="3336"/>
    <d v="2016-04-05T08:34:06"/>
    <s v="theater/plays"/>
    <x v="1"/>
    <x v="6"/>
    <n v="27.777777777777779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n v="110.2"/>
    <x v="3337"/>
    <d v="2014-10-10T21:00:00"/>
    <s v="theater/plays"/>
    <x v="1"/>
    <x v="6"/>
    <n v="81.029411764705884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n v="102.18"/>
    <x v="3338"/>
    <d v="2017-02-24T13:48:00"/>
    <s v="theater/plays"/>
    <x v="1"/>
    <x v="6"/>
    <n v="136.84821428571428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n v="104.35000000000001"/>
    <x v="3339"/>
    <d v="2016-07-28T15:58:38"/>
    <s v="theater/plays"/>
    <x v="1"/>
    <x v="6"/>
    <n v="177.61702127659575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n v="138.16666666666666"/>
    <x v="3340"/>
    <d v="2016-12-06T23:22:34"/>
    <s v="theater/plays"/>
    <x v="1"/>
    <x v="6"/>
    <n v="109.07894736842105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n v="100"/>
    <x v="3341"/>
    <d v="2016-06-12T17:00:00"/>
    <s v="theater/plays"/>
    <x v="1"/>
    <x v="6"/>
    <n v="119.64285714285714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n v="101.66666666666666"/>
    <x v="3342"/>
    <d v="2015-04-01T04:59:00"/>
    <s v="theater/plays"/>
    <x v="1"/>
    <x v="6"/>
    <n v="78.20512820512820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n v="171.42857142857142"/>
    <x v="3343"/>
    <d v="2016-04-13T13:18:00"/>
    <s v="theater/plays"/>
    <x v="1"/>
    <x v="6"/>
    <n v="52.173913043478258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n v="101.44444444444444"/>
    <x v="3344"/>
    <d v="2014-08-30T04:48:13"/>
    <s v="theater/plays"/>
    <x v="1"/>
    <x v="6"/>
    <n v="114.125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n v="130"/>
    <x v="3345"/>
    <d v="2015-04-18T00:37:00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n v="110.00000000000001"/>
    <x v="3346"/>
    <d v="2015-02-26T00:35:10"/>
    <s v="theater/plays"/>
    <x v="1"/>
    <x v="6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n v="119.44999999999999"/>
    <x v="3347"/>
    <d v="2016-05-08T21:00:00"/>
    <s v="theater/plays"/>
    <x v="1"/>
    <x v="6"/>
    <n v="108.5909090909090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n v="100.2909090909091"/>
    <x v="3348"/>
    <d v="2016-04-30T03:59:00"/>
    <s v="theater/plays"/>
    <x v="1"/>
    <x v="6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n v="153.4"/>
    <x v="3349"/>
    <d v="2016-06-13T17:00:00"/>
    <s v="theater/plays"/>
    <x v="1"/>
    <x v="6"/>
    <n v="109.57142857142857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n v="104.42857142857143"/>
    <x v="3350"/>
    <d v="2015-11-29T23:00:00"/>
    <s v="theater/plays"/>
    <x v="1"/>
    <x v="6"/>
    <n v="71.666666666666671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n v="101.1"/>
    <x v="3351"/>
    <d v="2014-07-23T11:00:00"/>
    <s v="theater/plays"/>
    <x v="1"/>
    <x v="6"/>
    <n v="93.611111111111114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n v="107.52"/>
    <x v="3352"/>
    <d v="2016-07-01T23:00:00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n v="315"/>
    <x v="3353"/>
    <d v="2016-05-02T23:00:00"/>
    <s v="theater/plays"/>
    <x v="1"/>
    <x v="6"/>
    <n v="35.795454545454547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n v="101.93333333333334"/>
    <x v="3354"/>
    <d v="2015-10-29T04:01:00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n v="126.28571428571429"/>
    <x v="3355"/>
    <d v="2016-05-10T11:17:00"/>
    <s v="theater/plays"/>
    <x v="1"/>
    <x v="6"/>
    <n v="147.33333333333334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n v="101.4"/>
    <x v="3356"/>
    <d v="2016-07-15T19:34:32"/>
    <s v="theater/plays"/>
    <x v="1"/>
    <x v="6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n v="101"/>
    <x v="3357"/>
    <d v="2014-08-01T10:01:50"/>
    <s v="theater/plays"/>
    <x v="1"/>
    <x v="6"/>
    <n v="96.1904761904761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n v="102.99000000000001"/>
    <x v="3358"/>
    <d v="2014-11-19T08:27:59"/>
    <s v="theater/plays"/>
    <x v="1"/>
    <x v="6"/>
    <n v="63.57407407407407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n v="106.25"/>
    <x v="3359"/>
    <d v="2017-02-25T01:22:14"/>
    <s v="theater/plays"/>
    <x v="1"/>
    <x v="6"/>
    <n v="184.78260869565219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n v="101.37777777777779"/>
    <x v="3360"/>
    <d v="2016-12-14T15:59:00"/>
    <s v="theater/plays"/>
    <x v="1"/>
    <x v="6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n v="113.46000000000001"/>
    <x v="3361"/>
    <d v="2014-09-01T15:59:00"/>
    <s v="theater/plays"/>
    <x v="1"/>
    <x v="6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n v="218.00000000000003"/>
    <x v="3362"/>
    <d v="2015-03-07T04:55:00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n v="101.41935483870968"/>
    <x v="3363"/>
    <d v="2014-08-19T16:00:00"/>
    <s v="theater/plays"/>
    <x v="1"/>
    <x v="6"/>
    <n v="302.30769230769232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n v="105.93333333333332"/>
    <x v="3364"/>
    <d v="2016-03-15T21:00:00"/>
    <s v="theater/plays"/>
    <x v="1"/>
    <x v="6"/>
    <n v="44.13888888888888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n v="104"/>
    <x v="3365"/>
    <d v="2015-12-13T02:26:32"/>
    <s v="theater/plays"/>
    <x v="1"/>
    <x v="6"/>
    <n v="866.66666666666663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n v="221"/>
    <x v="3366"/>
    <d v="2015-05-13T01:37:17"/>
    <s v="theater/plays"/>
    <x v="1"/>
    <x v="6"/>
    <n v="61.38888888888888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n v="118.66666666666667"/>
    <x v="3367"/>
    <d v="2015-08-01T22:24:54"/>
    <s v="theater/plays"/>
    <x v="1"/>
    <x v="6"/>
    <n v="29.66666666666666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n v="104.60000000000001"/>
    <x v="3368"/>
    <d v="2015-01-01T05:00:00"/>
    <s v="theater/plays"/>
    <x v="1"/>
    <x v="6"/>
    <n v="45.47826086956521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n v="103.89999999999999"/>
    <x v="3369"/>
    <d v="2017-01-15T00:59:40"/>
    <s v="theater/plays"/>
    <x v="1"/>
    <x v="6"/>
    <n v="96.203703703703709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n v="117.73333333333333"/>
    <x v="3370"/>
    <d v="2016-12-17T08:00:00"/>
    <s v="theater/plays"/>
    <x v="1"/>
    <x v="6"/>
    <n v="67.92307692307692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n v="138.5"/>
    <x v="3371"/>
    <d v="2015-12-02T20:59:25"/>
    <s v="theater/plays"/>
    <x v="1"/>
    <x v="6"/>
    <n v="30.777777777777779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n v="103.49999999999999"/>
    <x v="3372"/>
    <d v="2014-08-25T04:59:00"/>
    <s v="theater/plays"/>
    <x v="1"/>
    <x v="6"/>
    <n v="38.33333333333333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n v="100.25"/>
    <x v="3373"/>
    <d v="2015-07-18T16:00:00"/>
    <s v="theater/plays"/>
    <x v="1"/>
    <x v="6"/>
    <n v="66.833333333333329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n v="106.57142857142856"/>
    <x v="3374"/>
    <d v="2015-10-28T17:33:36"/>
    <s v="theater/plays"/>
    <x v="1"/>
    <x v="6"/>
    <n v="71.73076923076922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n v="100"/>
    <x v="3375"/>
    <d v="2014-05-18T14:39:33"/>
    <s v="theater/plays"/>
    <x v="1"/>
    <x v="6"/>
    <n v="176.47058823529412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n v="100.01249999999999"/>
    <x v="3376"/>
    <d v="2015-04-25T15:49:54"/>
    <s v="theater/plays"/>
    <x v="1"/>
    <x v="6"/>
    <n v="421.1052631578947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n v="101.05"/>
    <x v="3377"/>
    <d v="2015-03-20T16:56:00"/>
    <s v="theater/plays"/>
    <x v="1"/>
    <x v="6"/>
    <n v="104.98701298701299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n v="107.63636363636364"/>
    <x v="3378"/>
    <d v="2014-08-31T13:08:00"/>
    <s v="theater/plays"/>
    <x v="1"/>
    <x v="6"/>
    <n v="28.19047619047619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n v="103.64999999999999"/>
    <x v="3379"/>
    <d v="2015-08-26T23:00:00"/>
    <s v="theater/plays"/>
    <x v="1"/>
    <x v="6"/>
    <n v="54.55263157894737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n v="104.43333333333334"/>
    <x v="3380"/>
    <d v="2014-11-29T23:52:58"/>
    <s v="theater/plays"/>
    <x v="1"/>
    <x v="6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n v="102.25"/>
    <x v="3381"/>
    <d v="2015-03-11T03:26:23"/>
    <s v="theater/plays"/>
    <x v="1"/>
    <x v="6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n v="100.74285714285713"/>
    <x v="3382"/>
    <d v="2016-08-01T22:59:00"/>
    <s v="theater/plays"/>
    <x v="1"/>
    <x v="6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n v="111.71428571428572"/>
    <x v="3383"/>
    <d v="2016-06-23T18:47:00"/>
    <s v="theater/plays"/>
    <x v="1"/>
    <x v="6"/>
    <n v="65.166666666666671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n v="100.01100000000001"/>
    <x v="3384"/>
    <d v="2015-11-21T03:00:00"/>
    <s v="theater/plays"/>
    <x v="1"/>
    <x v="6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n v="100"/>
    <x v="3385"/>
    <d v="2014-12-10T20:49:12"/>
    <s v="theater/plays"/>
    <x v="1"/>
    <x v="6"/>
    <n v="133.33333333333334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n v="105"/>
    <x v="3386"/>
    <d v="2014-12-03T15:28:26"/>
    <s v="theater/plays"/>
    <x v="1"/>
    <x v="6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n v="116.86666666666667"/>
    <x v="3387"/>
    <d v="2014-12-14T18:18:08"/>
    <s v="theater/plays"/>
    <x v="1"/>
    <x v="6"/>
    <n v="100.1714285714285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n v="103.8"/>
    <x v="3388"/>
    <d v="2015-06-18T11:04:0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n v="114.5"/>
    <x v="3389"/>
    <d v="2016-06-03T13:31:22"/>
    <s v="theater/plays"/>
    <x v="1"/>
    <x v="6"/>
    <n v="184.6774193548387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n v="102.4"/>
    <x v="3390"/>
    <d v="2014-07-10T18:35:45"/>
    <s v="theater/plays"/>
    <x v="1"/>
    <x v="6"/>
    <n v="69.81818181818181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n v="223"/>
    <x v="3391"/>
    <d v="2014-08-08T22:28:00"/>
    <s v="theater/plays"/>
    <x v="1"/>
    <x v="6"/>
    <n v="61.94444444444444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n v="100"/>
    <x v="3392"/>
    <d v="2016-05-06T20:17:35"/>
    <s v="theater/plays"/>
    <x v="1"/>
    <x v="6"/>
    <n v="41.666666666666664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n v="105.80000000000001"/>
    <x v="3393"/>
    <d v="2014-11-06T00:46:00"/>
    <s v="theater/plays"/>
    <x v="1"/>
    <x v="6"/>
    <n v="36.06818181818182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n v="142.36363636363635"/>
    <x v="3394"/>
    <d v="2014-07-27T14:17:25"/>
    <s v="theater/plays"/>
    <x v="1"/>
    <x v="6"/>
    <n v="29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n v="184"/>
    <x v="3395"/>
    <d v="2015-05-30T18:10:00"/>
    <s v="theater/plays"/>
    <x v="1"/>
    <x v="6"/>
    <n v="24.210526315789473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n v="104.33333333333333"/>
    <x v="3396"/>
    <d v="2014-06-01T03:59:00"/>
    <s v="theater/plays"/>
    <x v="1"/>
    <x v="6"/>
    <n v="55.89285714285714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n v="112.00000000000001"/>
    <x v="3397"/>
    <d v="2016-02-18T22:00:00"/>
    <s v="theater/plays"/>
    <x v="1"/>
    <x v="6"/>
    <n v="11.66666666666666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n v="111.07499999999999"/>
    <x v="3398"/>
    <d v="2014-11-21T17:00:00"/>
    <s v="theater/plays"/>
    <x v="1"/>
    <x v="6"/>
    <n v="68.353846153846149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n v="103.75000000000001"/>
    <x v="3399"/>
    <d v="2015-02-21T22:05:25"/>
    <s v="theater/plays"/>
    <x v="1"/>
    <x v="6"/>
    <n v="27.06521739130434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n v="100.41"/>
    <x v="3400"/>
    <d v="2014-08-28T22:53:34"/>
    <s v="theater/plays"/>
    <x v="1"/>
    <x v="6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n v="101.86206896551724"/>
    <x v="3401"/>
    <d v="2015-08-07T17:22:26"/>
    <s v="theater/plays"/>
    <x v="1"/>
    <x v="6"/>
    <n v="44.757575757575758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n v="109.76666666666665"/>
    <x v="3402"/>
    <d v="2015-11-12T02:31:00"/>
    <s v="theater/plays"/>
    <x v="1"/>
    <x v="6"/>
    <n v="99.78787878787878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n v="100"/>
    <x v="3403"/>
    <d v="2015-06-25T11:05:24"/>
    <s v="theater/plays"/>
    <x v="1"/>
    <x v="6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n v="122"/>
    <x v="3404"/>
    <d v="2015-06-17T12:05:02"/>
    <s v="theater/plays"/>
    <x v="1"/>
    <x v="6"/>
    <n v="203.3333333333333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n v="137.57142857142856"/>
    <x v="3405"/>
    <d v="2016-03-01T23:59:00"/>
    <s v="theater/plays"/>
    <x v="1"/>
    <x v="6"/>
    <n v="28.323529411764707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n v="100.31000000000002"/>
    <x v="3406"/>
    <d v="2014-07-16T11:49:36"/>
    <s v="theater/plays"/>
    <x v="1"/>
    <x v="6"/>
    <n v="110.2307692307692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n v="107.1"/>
    <x v="3407"/>
    <d v="2014-07-06T10:08:09"/>
    <s v="theater/plays"/>
    <x v="1"/>
    <x v="6"/>
    <n v="31.97014925373134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n v="211"/>
    <x v="3408"/>
    <d v="2014-07-18T23:48:24"/>
    <s v="theater/plays"/>
    <x v="1"/>
    <x v="6"/>
    <n v="58.61111111111111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n v="123.6"/>
    <x v="3409"/>
    <d v="2016-07-31T20:58:00"/>
    <s v="theater/plays"/>
    <x v="1"/>
    <x v="6"/>
    <n v="29.428571428571427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n v="108.5"/>
    <x v="3410"/>
    <d v="2016-06-06T07:00:00"/>
    <s v="theater/plays"/>
    <x v="1"/>
    <x v="6"/>
    <n v="81.375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n v="103.56666666666668"/>
    <x v="3411"/>
    <d v="2015-10-08T00:32:52"/>
    <s v="theater/plays"/>
    <x v="1"/>
    <x v="6"/>
    <n v="199.1666666666666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n v="100"/>
    <x v="3412"/>
    <d v="2014-09-27T23:01:02"/>
    <s v="theater/plays"/>
    <x v="1"/>
    <x v="6"/>
    <n v="115.38461538461539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n v="130"/>
    <x v="3413"/>
    <d v="2015-02-28T04:59:00"/>
    <s v="theater/plays"/>
    <x v="1"/>
    <x v="6"/>
    <n v="46.428571428571431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n v="103.49999999999999"/>
    <x v="3414"/>
    <d v="2016-12-01T07:59:00"/>
    <s v="theater/plays"/>
    <x v="1"/>
    <x v="6"/>
    <n v="70.56818181818181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n v="100"/>
    <x v="3415"/>
    <d v="2016-04-17T23:30:00"/>
    <s v="theater/plays"/>
    <x v="1"/>
    <x v="6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n v="119.6"/>
    <x v="3416"/>
    <d v="2015-04-23T18:30:00"/>
    <s v="theater/plays"/>
    <x v="1"/>
    <x v="6"/>
    <n v="159.46666666666667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n v="100.00058823529412"/>
    <x v="3417"/>
    <d v="2014-10-26T00:43:00"/>
    <s v="theater/plays"/>
    <x v="1"/>
    <x v="6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n v="100.875"/>
    <x v="3418"/>
    <d v="2014-05-23T20:01:47"/>
    <s v="theater/plays"/>
    <x v="1"/>
    <x v="6"/>
    <n v="72.05357142857143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n v="106.54545454545455"/>
    <x v="3419"/>
    <d v="2016-04-06T21:30:00"/>
    <s v="theater/plays"/>
    <x v="1"/>
    <x v="6"/>
    <n v="63.695652173913047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n v="138"/>
    <x v="3420"/>
    <d v="2016-02-14T00:00:00"/>
    <s v="theater/plays"/>
    <x v="1"/>
    <x v="6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n v="101.15"/>
    <x v="3421"/>
    <d v="2015-03-04T18:59:23"/>
    <s v="theater/plays"/>
    <x v="1"/>
    <x v="6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n v="109.1"/>
    <x v="3422"/>
    <d v="2015-12-14T00:00:00"/>
    <s v="theater/plays"/>
    <x v="1"/>
    <x v="6"/>
    <n v="71.152173913043484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n v="140"/>
    <x v="3423"/>
    <d v="2015-04-24T21:52:2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n v="103.58333333333334"/>
    <x v="3424"/>
    <d v="2015-02-05T06:59:00"/>
    <s v="theater/plays"/>
    <x v="1"/>
    <x v="6"/>
    <n v="81.776315789473685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n v="102.97033333333331"/>
    <x v="3425"/>
    <d v="2014-10-04T14:48:56"/>
    <s v="theater/plays"/>
    <x v="1"/>
    <x v="6"/>
    <n v="297.0298076923076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n v="108.13333333333333"/>
    <x v="3426"/>
    <d v="2014-09-21T02:00:00"/>
    <s v="theater/plays"/>
    <x v="1"/>
    <x v="6"/>
    <n v="46.609195402298852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n v="100"/>
    <x v="3427"/>
    <d v="2014-07-02T15:29:12"/>
    <s v="theater/plays"/>
    <x v="1"/>
    <x v="6"/>
    <n v="51.724137931034484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n v="102.75000000000001"/>
    <x v="3428"/>
    <d v="2015-02-28T17:00:00"/>
    <s v="theater/plays"/>
    <x v="1"/>
    <x v="6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n v="130"/>
    <x v="3429"/>
    <d v="2016-11-02T00:31:0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n v="108.54949999999999"/>
    <x v="3430"/>
    <d v="2014-07-30T22:41:41"/>
    <s v="theater/plays"/>
    <x v="1"/>
    <x v="6"/>
    <n v="30.152638888888887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n v="100"/>
    <x v="3431"/>
    <d v="2014-08-18T17:32:33"/>
    <s v="theater/plays"/>
    <x v="1"/>
    <x v="6"/>
    <n v="95.238095238095241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n v="109.65"/>
    <x v="3432"/>
    <d v="2016-02-05T22:00:00"/>
    <s v="theater/plays"/>
    <x v="1"/>
    <x v="6"/>
    <n v="52.214285714285715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n v="100.26315789473684"/>
    <x v="3433"/>
    <d v="2014-06-17T03:00:00"/>
    <s v="theater/plays"/>
    <x v="1"/>
    <x v="6"/>
    <n v="134.1549295774648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n v="105.55000000000001"/>
    <x v="3434"/>
    <d v="2014-07-10T09:07:49"/>
    <s v="theater/plays"/>
    <x v="1"/>
    <x v="6"/>
    <n v="62.8273809523809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n v="112.00000000000001"/>
    <x v="3435"/>
    <d v="2016-08-07T03:00:00"/>
    <s v="theater/plays"/>
    <x v="1"/>
    <x v="6"/>
    <n v="58.9473684210526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n v="105.89999999999999"/>
    <x v="3436"/>
    <d v="2014-08-21T16:28:00"/>
    <s v="theater/plays"/>
    <x v="1"/>
    <x v="6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n v="101"/>
    <x v="3437"/>
    <d v="2015-08-19T17:03:40"/>
    <s v="theater/plays"/>
    <x v="1"/>
    <x v="6"/>
    <n v="84.166666666666671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n v="104.2"/>
    <x v="3438"/>
    <d v="2015-05-02T21:00:00"/>
    <s v="theater/plays"/>
    <x v="1"/>
    <x v="6"/>
    <n v="186.07142857142858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n v="134.67833333333334"/>
    <x v="3439"/>
    <d v="2016-01-19T04:59:00"/>
    <s v="theater/plays"/>
    <x v="1"/>
    <x v="6"/>
    <n v="89.785555555555561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n v="105.2184"/>
    <x v="3440"/>
    <d v="2014-07-11T16:15:00"/>
    <s v="theater/plays"/>
    <x v="1"/>
    <x v="6"/>
    <n v="64.157560975609755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n v="102.60000000000001"/>
    <x v="3441"/>
    <d v="2015-11-13T20:17:00"/>
    <s v="theater/plays"/>
    <x v="1"/>
    <x v="6"/>
    <n v="59.65116279069767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n v="100"/>
    <x v="3442"/>
    <d v="2015-05-30T20:11:12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n v="185.5"/>
    <x v="3443"/>
    <d v="2014-09-09T12:35:46"/>
    <s v="theater/plays"/>
    <x v="1"/>
    <x v="6"/>
    <n v="41.22222222222222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n v="289"/>
    <x v="3444"/>
    <d v="2016-06-08T13:59:00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n v="100"/>
    <x v="3445"/>
    <d v="2015-10-23T12:43:56"/>
    <s v="theater/plays"/>
    <x v="1"/>
    <x v="6"/>
    <n v="64.516129032258064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n v="108.2"/>
    <x v="3446"/>
    <d v="2015-02-05T12:20:00"/>
    <s v="theater/plays"/>
    <x v="1"/>
    <x v="6"/>
    <n v="43.28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n v="107.80000000000001"/>
    <x v="3447"/>
    <d v="2016-03-18T20:20:12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n v="109.76190476190477"/>
    <x v="3448"/>
    <d v="2014-12-17T02:51:29"/>
    <s v="theater/plays"/>
    <x v="1"/>
    <x v="6"/>
    <n v="51.22222222222222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n v="170.625"/>
    <x v="3449"/>
    <d v="2016-07-09T04:00:00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n v="152"/>
    <x v="3450"/>
    <d v="2015-04-02T15:54:31"/>
    <s v="theater/plays"/>
    <x v="1"/>
    <x v="6"/>
    <n v="19.487179487179485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n v="101.23076923076924"/>
    <x v="3451"/>
    <d v="2015-04-21T17:22:07"/>
    <s v="theater/plays"/>
    <x v="1"/>
    <x v="6"/>
    <n v="41.125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n v="153.19999999999999"/>
    <x v="3452"/>
    <d v="2014-07-23T03:59:00"/>
    <s v="theater/plays"/>
    <x v="1"/>
    <x v="6"/>
    <n v="41.40540540540540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n v="128.33333333333334"/>
    <x v="3453"/>
    <d v="2016-08-13T23:29:16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n v="100.71428571428571"/>
    <x v="3454"/>
    <d v="2014-07-31T16:45:59"/>
    <s v="theater/plays"/>
    <x v="1"/>
    <x v="6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n v="100.64999999999999"/>
    <x v="3455"/>
    <d v="2016-10-13T18:00:27"/>
    <s v="theater/plays"/>
    <x v="1"/>
    <x v="6"/>
    <n v="145.86956521739131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n v="191.3"/>
    <x v="3456"/>
    <d v="2014-08-01T06:59:00"/>
    <s v="theater/plays"/>
    <x v="1"/>
    <x v="6"/>
    <n v="358.6875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n v="140.19999999999999"/>
    <x v="3457"/>
    <d v="2015-02-12T05:59:00"/>
    <s v="theater/plays"/>
    <x v="1"/>
    <x v="6"/>
    <n v="50.981818181818184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n v="124.33537832310839"/>
    <x v="3458"/>
    <d v="2015-02-03T04:27:00"/>
    <s v="theater/plays"/>
    <x v="1"/>
    <x v="6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n v="126.2"/>
    <x v="3459"/>
    <d v="2016-05-20T11:31:00"/>
    <s v="theater/plays"/>
    <x v="1"/>
    <x v="6"/>
    <n v="17.527777777777779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n v="190"/>
    <x v="3460"/>
    <d v="2014-08-15T12:39:12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n v="139"/>
    <x v="3461"/>
    <d v="2016-10-29T03:00:00"/>
    <s v="theater/plays"/>
    <x v="1"/>
    <x v="6"/>
    <n v="57.916666666666664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n v="202"/>
    <x v="3462"/>
    <d v="2015-07-10T18:00:00"/>
    <s v="theater/plays"/>
    <x v="1"/>
    <x v="6"/>
    <n v="29.70588235294117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n v="103.38000000000001"/>
    <x v="3463"/>
    <d v="2016-10-11T03:59:00"/>
    <s v="theater/plays"/>
    <x v="1"/>
    <x v="6"/>
    <n v="90.684210526315795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n v="102.3236"/>
    <x v="3464"/>
    <d v="2016-08-23T03:07:17"/>
    <s v="theater/plays"/>
    <x v="1"/>
    <x v="6"/>
    <n v="55.012688172043013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n v="103"/>
    <x v="3465"/>
    <d v="2015-08-09T16:00:00"/>
    <s v="theater/plays"/>
    <x v="1"/>
    <x v="6"/>
    <n v="57.222222222222221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n v="127.14285714285714"/>
    <x v="3466"/>
    <d v="2016-04-19T23:27:30"/>
    <s v="theater/plays"/>
    <x v="1"/>
    <x v="6"/>
    <n v="72.95081967213114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n v="101"/>
    <x v="3467"/>
    <d v="2015-03-20T15:07:12"/>
    <s v="theater/plays"/>
    <x v="1"/>
    <x v="6"/>
    <n v="64.46808510638297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n v="121.78"/>
    <x v="3468"/>
    <d v="2016-09-21T03:00:00"/>
    <s v="theater/plays"/>
    <x v="1"/>
    <x v="6"/>
    <n v="716.3529411764706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n v="113.39285714285714"/>
    <x v="3469"/>
    <d v="2016-04-28T15:24:05"/>
    <s v="theater/plays"/>
    <x v="1"/>
    <x v="6"/>
    <n v="50.396825396825399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n v="150"/>
    <x v="3470"/>
    <d v="2016-07-15T21:38:00"/>
    <s v="theater/plays"/>
    <x v="1"/>
    <x v="6"/>
    <n v="41.666666666666664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n v="214.6"/>
    <x v="3471"/>
    <d v="2014-08-31T20:00:00"/>
    <s v="theater/plays"/>
    <x v="1"/>
    <x v="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n v="102.05"/>
    <x v="3472"/>
    <d v="2014-11-06T05:59:00"/>
    <s v="theater/plays"/>
    <x v="1"/>
    <x v="6"/>
    <n v="88.739130434782609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n v="100"/>
    <x v="3473"/>
    <d v="2015-03-20T20:27:00"/>
    <s v="theater/plays"/>
    <x v="1"/>
    <x v="6"/>
    <n v="148.4848484848485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n v="101"/>
    <x v="3474"/>
    <d v="2016-07-20T12:02:11"/>
    <s v="theater/plays"/>
    <x v="1"/>
    <x v="6"/>
    <n v="51.79487179487179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n v="113.33333333333333"/>
    <x v="3475"/>
    <d v="2014-11-03T00:00:00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n v="104"/>
    <x v="3476"/>
    <d v="2014-10-27T03:00:00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n v="115.33333333333333"/>
    <x v="3477"/>
    <d v="2015-05-17T03:00:00"/>
    <s v="theater/plays"/>
    <x v="1"/>
    <x v="6"/>
    <n v="53.230769230769234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n v="112.85000000000001"/>
    <x v="3478"/>
    <d v="2015-03-16T21:00:00"/>
    <s v="theater/plays"/>
    <x v="1"/>
    <x v="6"/>
    <n v="39.596491228070178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n v="127.86666666666666"/>
    <x v="3479"/>
    <d v="2014-06-21T20:31:20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n v="142.66666666666669"/>
    <x v="3480"/>
    <d v="2015-07-10T21:00:00"/>
    <s v="theater/plays"/>
    <x v="1"/>
    <x v="6"/>
    <n v="164.61538461538461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n v="118.8"/>
    <x v="3481"/>
    <d v="2015-01-02T05:56:28"/>
    <s v="theater/plays"/>
    <x v="1"/>
    <x v="6"/>
    <n v="125.05263157894737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n v="138.33333333333334"/>
    <x v="3482"/>
    <d v="2014-07-06T18:31:06"/>
    <s v="theater/plays"/>
    <x v="1"/>
    <x v="6"/>
    <n v="51.875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n v="159.9402985074627"/>
    <x v="3483"/>
    <d v="2014-07-03T16:03:01"/>
    <s v="theater/plays"/>
    <x v="1"/>
    <x v="6"/>
    <n v="40.285714285714285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n v="114.24000000000001"/>
    <x v="3484"/>
    <d v="2016-06-15T18:14:59"/>
    <s v="theater/plays"/>
    <x v="1"/>
    <x v="6"/>
    <n v="64.909090909090907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n v="100.60606060606061"/>
    <x v="3485"/>
    <d v="2016-02-02T16:38:00"/>
    <s v="theater/plays"/>
    <x v="1"/>
    <x v="6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n v="155.20000000000002"/>
    <x v="3486"/>
    <d v="2015-06-03T06:59:00"/>
    <s v="theater/plays"/>
    <x v="1"/>
    <x v="6"/>
    <n v="83.142857142857139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n v="127.75000000000001"/>
    <x v="3487"/>
    <d v="2015-06-24T22:34:12"/>
    <s v="theater/plays"/>
    <x v="1"/>
    <x v="6"/>
    <n v="38.71212121212121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n v="121.2"/>
    <x v="3488"/>
    <d v="2015-04-17T16:00:00"/>
    <s v="theater/plays"/>
    <x v="1"/>
    <x v="6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n v="112.7"/>
    <x v="3489"/>
    <d v="2014-05-24T21:00:00"/>
    <s v="theater/plays"/>
    <x v="1"/>
    <x v="6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n v="127.49999999999999"/>
    <x v="3490"/>
    <d v="2016-04-13T19:15:24"/>
    <s v="theater/plays"/>
    <x v="1"/>
    <x v="6"/>
    <n v="47.222222222222221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n v="158.20000000000002"/>
    <x v="3491"/>
    <d v="2015-05-18T05:59:44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n v="105.26894736842105"/>
    <x v="3492"/>
    <d v="2015-10-26T00:13:17"/>
    <s v="theater/plays"/>
    <x v="1"/>
    <x v="6"/>
    <n v="114.29199999999999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n v="100"/>
    <x v="3493"/>
    <d v="2014-08-17T05:11:00"/>
    <s v="theater/plays"/>
    <x v="1"/>
    <x v="6"/>
    <n v="51.724137931034484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n v="100"/>
    <x v="3494"/>
    <d v="2016-11-26T06:00:00"/>
    <s v="theater/plays"/>
    <x v="1"/>
    <x v="6"/>
    <n v="30.76923076923077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n v="106.86"/>
    <x v="3495"/>
    <d v="2014-11-01T17:18:00"/>
    <s v="theater/plays"/>
    <x v="1"/>
    <x v="6"/>
    <n v="74.20833333333332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n v="124.4"/>
    <x v="3496"/>
    <d v="2016-09-11T20:19:26"/>
    <s v="theater/plays"/>
    <x v="1"/>
    <x v="6"/>
    <n v="47.846153846153847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n v="108.70406189555126"/>
    <x v="3497"/>
    <d v="2016-06-02T22:00:00"/>
    <s v="theater/plays"/>
    <x v="1"/>
    <x v="6"/>
    <n v="34.40816326530612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n v="102.42424242424242"/>
    <x v="3498"/>
    <d v="2016-05-28T21:44:00"/>
    <s v="theater/plays"/>
    <x v="1"/>
    <x v="6"/>
    <n v="40.238095238095241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n v="105.5"/>
    <x v="3499"/>
    <d v="2015-07-01T06:59:00"/>
    <s v="theater/plays"/>
    <x v="1"/>
    <x v="6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n v="106.3"/>
    <x v="3500"/>
    <d v="2016-03-07T04:59:00"/>
    <s v="theater/plays"/>
    <x v="1"/>
    <x v="6"/>
    <n v="25.30952380952381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n v="100.66666666666666"/>
    <x v="3501"/>
    <d v="2015-09-11T18:19:55"/>
    <s v="theater/plays"/>
    <x v="1"/>
    <x v="6"/>
    <n v="35.95238095238094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n v="105.4"/>
    <x v="3502"/>
    <d v="2016-03-16T03:59:00"/>
    <s v="theater/plays"/>
    <x v="1"/>
    <x v="6"/>
    <n v="13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n v="107.55999999999999"/>
    <x v="3503"/>
    <d v="2016-07-24T11:28:48"/>
    <s v="theater/plays"/>
    <x v="1"/>
    <x v="6"/>
    <n v="70.763157894736835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n v="100"/>
    <x v="3504"/>
    <d v="2015-11-19T18:58:1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n v="103.76"/>
    <x v="3505"/>
    <d v="2014-05-13T04:00:00"/>
    <s v="theater/plays"/>
    <x v="1"/>
    <x v="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n v="101.49999999999999"/>
    <x v="3506"/>
    <d v="2014-08-23T17:37:20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n v="104.4"/>
    <x v="3507"/>
    <d v="2016-05-31T22:08:57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n v="180"/>
    <x v="3508"/>
    <d v="2016-05-10T21:00:00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n v="106.33333333333333"/>
    <x v="3509"/>
    <d v="2014-11-21T04:55:00"/>
    <s v="theater/plays"/>
    <x v="1"/>
    <x v="6"/>
    <n v="96.666666666666671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n v="100.55555555555556"/>
    <x v="3510"/>
    <d v="2014-07-02T14:54:06"/>
    <s v="theater/plays"/>
    <x v="1"/>
    <x v="6"/>
    <n v="60.33333333333333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n v="101.2"/>
    <x v="3511"/>
    <d v="2014-11-07T18:30:00"/>
    <s v="theater/plays"/>
    <x v="1"/>
    <x v="6"/>
    <n v="79.8947368421052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n v="100"/>
    <x v="3512"/>
    <d v="2015-04-23T11:53:12"/>
    <s v="theater/plays"/>
    <x v="1"/>
    <x v="6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n v="118.39285714285714"/>
    <x v="3513"/>
    <d v="2014-06-04T04:59:00"/>
    <s v="theater/plays"/>
    <x v="1"/>
    <x v="6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n v="110.00000000000001"/>
    <x v="3514"/>
    <d v="2015-02-02T04:59:00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n v="102.66666666666666"/>
    <x v="3515"/>
    <d v="2015-05-31T18:32:51"/>
    <s v="theater/plays"/>
    <x v="1"/>
    <x v="6"/>
    <n v="66.956521739130437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n v="100"/>
    <x v="3516"/>
    <d v="2014-09-08T03:00:00"/>
    <s v="theater/plays"/>
    <x v="1"/>
    <x v="6"/>
    <n v="227.27272727272728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n v="100"/>
    <x v="3517"/>
    <d v="2014-07-04T11:00:00"/>
    <s v="theater/plays"/>
    <x v="1"/>
    <x v="6"/>
    <n v="307.69230769230768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n v="110.04599999999999"/>
    <x v="3518"/>
    <d v="2014-10-02T14:21:00"/>
    <s v="theater/plays"/>
    <x v="1"/>
    <x v="6"/>
    <n v="50.020909090909093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n v="101.35000000000001"/>
    <x v="3519"/>
    <d v="2015-03-04T14:22:30"/>
    <s v="theater/plays"/>
    <x v="1"/>
    <x v="6"/>
    <n v="72.392857142857139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n v="100.75"/>
    <x v="3520"/>
    <d v="2015-09-06T13:47:00"/>
    <s v="theater/plays"/>
    <x v="1"/>
    <x v="6"/>
    <n v="95.952380952380949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n v="169.42857142857144"/>
    <x v="3521"/>
    <d v="2014-09-29T08:40:20"/>
    <s v="theater/plays"/>
    <x v="1"/>
    <x v="6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n v="100"/>
    <x v="3522"/>
    <d v="2015-09-15T10:06:00"/>
    <s v="theater/plays"/>
    <x v="1"/>
    <x v="6"/>
    <n v="41.029411764705884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n v="113.65"/>
    <x v="3523"/>
    <d v="2016-09-25T23:00:00"/>
    <s v="theater/plays"/>
    <x v="1"/>
    <x v="6"/>
    <n v="56.825000000000003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n v="101.56"/>
    <x v="3524"/>
    <d v="2014-09-13T04:00:00"/>
    <s v="theater/plays"/>
    <x v="1"/>
    <x v="6"/>
    <n v="137.2432432432432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n v="106"/>
    <x v="3525"/>
    <d v="2015-08-09T16:00:00"/>
    <s v="theater/plays"/>
    <x v="1"/>
    <x v="6"/>
    <n v="75.714285714285708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n v="102"/>
    <x v="3526"/>
    <d v="2016-04-28T05:59:00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n v="116.91666666666667"/>
    <x v="3527"/>
    <d v="2015-07-11T03:59:00"/>
    <s v="theater/plays"/>
    <x v="1"/>
    <x v="6"/>
    <n v="81.569767441860463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n v="101.15151515151514"/>
    <x v="3528"/>
    <d v="2017-01-18T12:01:58"/>
    <s v="theater/plays"/>
    <x v="1"/>
    <x v="6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n v="132"/>
    <x v="3529"/>
    <d v="2015-07-13T01:00:00"/>
    <s v="theater/plays"/>
    <x v="1"/>
    <x v="6"/>
    <n v="36.666666666666664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n v="100"/>
    <x v="3530"/>
    <d v="2016-04-10T20:00:00"/>
    <s v="theater/plays"/>
    <x v="1"/>
    <x v="6"/>
    <n v="125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n v="128"/>
    <x v="3531"/>
    <d v="2016-06-30T15:42:14"/>
    <s v="theater/plays"/>
    <x v="1"/>
    <x v="6"/>
    <n v="49.23076923076923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n v="118.95833333333334"/>
    <x v="3532"/>
    <d v="2014-09-18T03:59:00"/>
    <s v="theater/plays"/>
    <x v="1"/>
    <x v="6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n v="126.2"/>
    <x v="3533"/>
    <d v="2015-11-11T19:16:07"/>
    <s v="theater/plays"/>
    <x v="1"/>
    <x v="6"/>
    <n v="78.875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n v="156.20000000000002"/>
    <x v="3534"/>
    <d v="2015-10-01T15:00:23"/>
    <s v="theater/plays"/>
    <x v="1"/>
    <x v="6"/>
    <n v="38.28431372549019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n v="103.15"/>
    <x v="3535"/>
    <d v="2015-10-02T18:00:00"/>
    <s v="theater/plays"/>
    <x v="1"/>
    <x v="6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n v="153.33333333333334"/>
    <x v="3536"/>
    <d v="2015-12-20T11:59:00"/>
    <s v="theater/plays"/>
    <x v="1"/>
    <x v="6"/>
    <n v="13.52941176470588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n v="180.44444444444446"/>
    <x v="3537"/>
    <d v="2014-11-17T07:59:00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n v="128.44999999999999"/>
    <x v="3538"/>
    <d v="2016-08-17T10:05:40"/>
    <s v="theater/plays"/>
    <x v="1"/>
    <x v="6"/>
    <n v="30.95180722891566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n v="119.66666666666667"/>
    <x v="3539"/>
    <d v="2016-09-08T18:08:42"/>
    <s v="theater/plays"/>
    <x v="1"/>
    <x v="6"/>
    <n v="55.230769230769234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n v="123"/>
    <x v="3540"/>
    <d v="2016-06-26T00:04:51"/>
    <s v="theater/plays"/>
    <x v="1"/>
    <x v="6"/>
    <n v="46.125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n v="105"/>
    <x v="3541"/>
    <d v="2015-08-31T17:31:15"/>
    <s v="theater/plays"/>
    <x v="1"/>
    <x v="6"/>
    <n v="39.37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n v="102.23636363636363"/>
    <x v="3542"/>
    <d v="2014-09-07T14:23:42"/>
    <s v="theater/plays"/>
    <x v="1"/>
    <x v="6"/>
    <n v="66.152941176470591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n v="104.66666666666666"/>
    <x v="3543"/>
    <d v="2015-06-25T18:07:39"/>
    <s v="theater/plays"/>
    <x v="1"/>
    <x v="6"/>
    <n v="54.137931034482762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n v="100"/>
    <x v="3544"/>
    <d v="2015-03-07T19:57:37"/>
    <s v="theater/plays"/>
    <x v="1"/>
    <x v="6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n v="100.4"/>
    <x v="3545"/>
    <d v="2015-04-11T19:22:39"/>
    <s v="theater/plays"/>
    <x v="1"/>
    <x v="6"/>
    <n v="31.37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n v="102.27272727272727"/>
    <x v="3546"/>
    <d v="2015-04-01T03:59:00"/>
    <s v="theater/plays"/>
    <x v="1"/>
    <x v="6"/>
    <n v="59.210526315789473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n v="114.40928571428573"/>
    <x v="3547"/>
    <d v="2016-05-14T03:59:00"/>
    <s v="theater/plays"/>
    <x v="1"/>
    <x v="6"/>
    <n v="119.17633928571429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n v="101.9047619047619"/>
    <x v="3548"/>
    <d v="2016-03-05T01:00:00"/>
    <s v="theater/plays"/>
    <x v="1"/>
    <x v="6"/>
    <n v="164.61538461538461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n v="102"/>
    <x v="3549"/>
    <d v="2015-09-04T09:27:53"/>
    <s v="theater/plays"/>
    <x v="1"/>
    <x v="6"/>
    <n v="24.28571428571428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n v="104.80000000000001"/>
    <x v="3550"/>
    <d v="2016-05-02T21:26:38"/>
    <s v="theater/plays"/>
    <x v="1"/>
    <x v="6"/>
    <n v="40.9375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n v="101.83333333333333"/>
    <x v="3551"/>
    <d v="2014-05-22T22:07:00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n v="100"/>
    <x v="3552"/>
    <d v="2014-06-28T14:05:24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n v="106.27272727272728"/>
    <x v="3553"/>
    <d v="2015-08-12T00:00:00"/>
    <s v="theater/plays"/>
    <x v="1"/>
    <x v="6"/>
    <n v="56.20192307692308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n v="113.42219999999999"/>
    <x v="3554"/>
    <d v="2015-02-11T17:00:00"/>
    <s v="theater/plays"/>
    <x v="1"/>
    <x v="6"/>
    <n v="107.00207547169811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n v="100"/>
    <x v="3555"/>
    <d v="2016-11-17T11:36:34"/>
    <s v="theater/plays"/>
    <x v="1"/>
    <x v="6"/>
    <n v="171.42857142857142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n v="100.45454545454547"/>
    <x v="3556"/>
    <d v="2014-08-17T15:35:24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n v="100.03599999999999"/>
    <x v="3557"/>
    <d v="2014-05-05T06:38:31"/>
    <s v="theater/plays"/>
    <x v="1"/>
    <x v="6"/>
    <n v="179.27598566308242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n v="144"/>
    <x v="3558"/>
    <d v="2015-06-26T21:00:00"/>
    <s v="theater/plays"/>
    <x v="1"/>
    <x v="6"/>
    <n v="22.90909090909091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n v="103.49999999999999"/>
    <x v="3559"/>
    <d v="2015-07-31T08:58:00"/>
    <s v="theater/plays"/>
    <x v="1"/>
    <x v="6"/>
    <n v="43.12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n v="108.43750000000001"/>
    <x v="3560"/>
    <d v="2015-05-27T02:45:00"/>
    <s v="theater/plays"/>
    <x v="1"/>
    <x v="6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n v="102.4"/>
    <x v="3561"/>
    <d v="2015-08-05T18:36:00"/>
    <s v="theater/plays"/>
    <x v="1"/>
    <x v="6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n v="148.88888888888889"/>
    <x v="3562"/>
    <d v="2016-03-13T22:00:00"/>
    <s v="theater/plays"/>
    <x v="1"/>
    <x v="6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n v="105.49000000000002"/>
    <x v="3563"/>
    <d v="2016-08-01T19:00:00"/>
    <s v="theater/plays"/>
    <x v="1"/>
    <x v="6"/>
    <n v="21.098000000000003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n v="100.49999999999999"/>
    <x v="3564"/>
    <d v="2015-10-05T16:00:00"/>
    <s v="theater/plays"/>
    <x v="1"/>
    <x v="6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n v="130.55555555555557"/>
    <x v="3565"/>
    <d v="2014-12-31T17:50:08"/>
    <s v="theater/plays"/>
    <x v="1"/>
    <x v="6"/>
    <n v="97.91666666666667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n v="104.75000000000001"/>
    <x v="3566"/>
    <d v="2015-01-23T12:11:23"/>
    <s v="theater/plays"/>
    <x v="1"/>
    <x v="6"/>
    <n v="55.131578947368418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n v="108.80000000000001"/>
    <x v="3567"/>
    <d v="2015-06-10T19:27:24"/>
    <s v="theater/plays"/>
    <x v="1"/>
    <x v="6"/>
    <n v="26.53658536585365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n v="111.00000000000001"/>
    <x v="3568"/>
    <d v="2014-09-17T17:46:34"/>
    <s v="theater/plays"/>
    <x v="1"/>
    <x v="6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n v="100.47999999999999"/>
    <x v="3569"/>
    <d v="2015-01-08T16:31:36"/>
    <s v="theater/plays"/>
    <x v="1"/>
    <x v="6"/>
    <n v="122.5365853658536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n v="114.35"/>
    <x v="3570"/>
    <d v="2014-12-31T07:00:00"/>
    <s v="theater/plays"/>
    <x v="1"/>
    <x v="6"/>
    <n v="87.961538461538467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n v="122.06666666666666"/>
    <x v="3571"/>
    <d v="2014-10-30T20:36:53"/>
    <s v="theater/plays"/>
    <x v="1"/>
    <x v="6"/>
    <n v="73.239999999999995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n v="100"/>
    <x v="3572"/>
    <d v="2015-06-21T13:41:22"/>
    <s v="theater/plays"/>
    <x v="1"/>
    <x v="6"/>
    <n v="55.555555555555557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n v="102.8"/>
    <x v="3573"/>
    <d v="2014-11-08T10:00:46"/>
    <s v="theater/plays"/>
    <x v="1"/>
    <x v="6"/>
    <n v="39.53846153846154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n v="106.12068965517241"/>
    <x v="3574"/>
    <d v="2014-11-13T23:37:28"/>
    <s v="theater/plays"/>
    <x v="1"/>
    <x v="6"/>
    <n v="136.77777777777777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n v="101.33000000000001"/>
    <x v="3575"/>
    <d v="2016-08-11T03:59:00"/>
    <s v="theater/plays"/>
    <x v="1"/>
    <x v="6"/>
    <n v="99.3431372549019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n v="100"/>
    <x v="3576"/>
    <d v="2016-12-05T14:10:54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n v="130"/>
    <x v="3577"/>
    <d v="2015-04-26T06:28:00"/>
    <s v="theater/plays"/>
    <x v="1"/>
    <x v="6"/>
    <n v="28.888888888888889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n v="100.01333333333334"/>
    <x v="3578"/>
    <d v="2016-04-30T17:36:17"/>
    <s v="theater/plays"/>
    <x v="1"/>
    <x v="6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n v="100"/>
    <x v="3579"/>
    <d v="2016-03-31T17:17:36"/>
    <s v="theater/plays"/>
    <x v="1"/>
    <x v="6"/>
    <n v="35.71428571428571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n v="113.88888888888889"/>
    <x v="3580"/>
    <d v="2015-03-01T04:59:00"/>
    <s v="theater/plays"/>
    <x v="1"/>
    <x v="6"/>
    <n v="37.96296296296296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n v="100"/>
    <x v="3581"/>
    <d v="2014-07-30T11:18:30"/>
    <s v="theater/plays"/>
    <x v="1"/>
    <x v="6"/>
    <n v="33.33333333333333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n v="287"/>
    <x v="3582"/>
    <d v="2016-04-05T02:18:02"/>
    <s v="theater/plays"/>
    <x v="1"/>
    <x v="6"/>
    <n v="58.571428571428569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n v="108.5"/>
    <x v="3583"/>
    <d v="2016-04-18T09:13:25"/>
    <s v="theater/plays"/>
    <x v="1"/>
    <x v="6"/>
    <n v="135.6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n v="115.5"/>
    <x v="3584"/>
    <d v="2015-07-13T07:35:44"/>
    <s v="theater/plays"/>
    <x v="1"/>
    <x v="6"/>
    <n v="30.9375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n v="119.11764705882352"/>
    <x v="3585"/>
    <d v="2014-12-21T17:11:30"/>
    <s v="theater/plays"/>
    <x v="1"/>
    <x v="6"/>
    <n v="176.08695652173913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n v="109.42666666666668"/>
    <x v="3586"/>
    <d v="2016-09-23T16:44:30"/>
    <s v="theater/plays"/>
    <x v="1"/>
    <x v="6"/>
    <n v="151.9814814814815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n v="126.6"/>
    <x v="3587"/>
    <d v="2016-06-27T19:00:00"/>
    <s v="theater/plays"/>
    <x v="1"/>
    <x v="6"/>
    <n v="22.607142857142858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n v="100.49999999999999"/>
    <x v="3588"/>
    <d v="2015-04-29T23:00:00"/>
    <s v="theater/plays"/>
    <x v="1"/>
    <x v="6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n v="127.49999999999999"/>
    <x v="3589"/>
    <d v="2015-05-26T15:32:27"/>
    <s v="theater/plays"/>
    <x v="1"/>
    <x v="6"/>
    <n v="82.258064516129039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n v="100.05999999999999"/>
    <x v="3590"/>
    <d v="2014-10-20T08:00:34"/>
    <s v="theater/plays"/>
    <x v="1"/>
    <x v="6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n v="175"/>
    <x v="3591"/>
    <d v="2015-01-24T04:59:00"/>
    <s v="theater/plays"/>
    <x v="1"/>
    <x v="6"/>
    <n v="68.05555555555555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n v="127.25"/>
    <x v="3592"/>
    <d v="2015-02-11T04:59:00"/>
    <s v="theater/plays"/>
    <x v="1"/>
    <x v="6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n v="110.63333333333334"/>
    <x v="3593"/>
    <d v="2015-01-05T20:26:00"/>
    <s v="theater/plays"/>
    <x v="1"/>
    <x v="6"/>
    <n v="77.186046511627907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n v="125.93749999999999"/>
    <x v="3594"/>
    <d v="2016-09-04T01:36:22"/>
    <s v="theater/plays"/>
    <x v="1"/>
    <x v="6"/>
    <n v="55.972222222222221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n v="118.5"/>
    <x v="3595"/>
    <d v="2015-03-13T06:59:00"/>
    <s v="theater/plays"/>
    <x v="1"/>
    <x v="6"/>
    <n v="49.69354838709677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n v="107.72727272727273"/>
    <x v="3596"/>
    <d v="2014-08-26T17:09:42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n v="102.60000000000001"/>
    <x v="3597"/>
    <d v="2016-03-03T05:59:00"/>
    <s v="theater/plays"/>
    <x v="1"/>
    <x v="6"/>
    <n v="77.727272727272734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n v="110.1"/>
    <x v="3598"/>
    <d v="2014-09-03T04:59:00"/>
    <s v="theater/plays"/>
    <x v="1"/>
    <x v="6"/>
    <n v="40.777777777777779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n v="202"/>
    <x v="3599"/>
    <d v="2015-08-30T00:00:00"/>
    <s v="theater/plays"/>
    <x v="1"/>
    <x v="6"/>
    <n v="59.41176470588235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n v="130"/>
    <x v="3600"/>
    <d v="2016-10-13T20:22:44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n v="104.35000000000001"/>
    <x v="3601"/>
    <d v="2015-01-16T23:58:02"/>
    <s v="theater/plays"/>
    <x v="1"/>
    <x v="6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n v="100.05"/>
    <x v="3602"/>
    <d v="2016-05-17T21:27:59"/>
    <s v="theater/plays"/>
    <x v="1"/>
    <x v="6"/>
    <n v="81.673469387755105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n v="170.66666666666669"/>
    <x v="3603"/>
    <d v="2015-11-05T21:44:40"/>
    <s v="theater/plays"/>
    <x v="1"/>
    <x v="6"/>
    <n v="44.91228070175438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n v="112.83333333333334"/>
    <x v="3604"/>
    <d v="2016-04-29T06:59:00"/>
    <s v="theater/plays"/>
    <x v="1"/>
    <x v="6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n v="184"/>
    <x v="3605"/>
    <d v="2016-02-13T19:02:06"/>
    <s v="theater/plays"/>
    <x v="1"/>
    <x v="6"/>
    <n v="30.666666666666668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n v="130.26666666666665"/>
    <x v="3606"/>
    <d v="2016-08-14T14:30:57"/>
    <s v="theater/plays"/>
    <x v="1"/>
    <x v="6"/>
    <n v="61.0625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n v="105.45454545454544"/>
    <x v="3607"/>
    <d v="2015-12-15T00:00:00"/>
    <s v="theater/plays"/>
    <x v="1"/>
    <x v="6"/>
    <n v="29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n v="100"/>
    <x v="3608"/>
    <d v="2016-06-17T14:00:00"/>
    <s v="theater/plays"/>
    <x v="1"/>
    <x v="6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n v="153.31632653061226"/>
    <x v="3609"/>
    <d v="2016-03-30T22:48:05"/>
    <s v="theater/plays"/>
    <x v="1"/>
    <x v="6"/>
    <n v="143.0952380952381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n v="162.30000000000001"/>
    <x v="3610"/>
    <d v="2015-08-17T10:22:16"/>
    <s v="theater/plays"/>
    <x v="1"/>
    <x v="6"/>
    <n v="52.3548387096774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n v="136"/>
    <x v="3611"/>
    <d v="2015-04-08T08:53:21"/>
    <s v="theater/plays"/>
    <x v="1"/>
    <x v="6"/>
    <n v="66.66666666666667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n v="144.4"/>
    <x v="3612"/>
    <d v="2014-06-09T17:26:51"/>
    <s v="theater/plays"/>
    <x v="1"/>
    <x v="6"/>
    <n v="126.66666666666667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n v="100"/>
    <x v="3613"/>
    <d v="2014-06-28T14:09:34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n v="100.8"/>
    <x v="3614"/>
    <d v="2015-06-19T01:00:16"/>
    <s v="theater/plays"/>
    <x v="1"/>
    <x v="6"/>
    <n v="35.492957746478872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n v="106.80000000000001"/>
    <x v="3615"/>
    <d v="2015-12-10T14:14:56"/>
    <s v="theater/plays"/>
    <x v="1"/>
    <x v="6"/>
    <n v="37.08333333333333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n v="124.8"/>
    <x v="3616"/>
    <d v="2015-03-19T21:47:44"/>
    <s v="theater/plays"/>
    <x v="1"/>
    <x v="6"/>
    <n v="69.33333333333332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n v="118.91891891891892"/>
    <x v="3617"/>
    <d v="2017-02-28T00:00:00"/>
    <s v="theater/plays"/>
    <x v="1"/>
    <x v="6"/>
    <n v="17.25490196078431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n v="101"/>
    <x v="3618"/>
    <d v="2015-06-03T15:04:10"/>
    <s v="theater/plays"/>
    <x v="1"/>
    <x v="6"/>
    <n v="36.071428571428569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n v="112.99999999999999"/>
    <x v="3619"/>
    <d v="2016-11-19T22:00:00"/>
    <s v="theater/plays"/>
    <x v="1"/>
    <x v="6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n v="105.19047619047619"/>
    <x v="3620"/>
    <d v="2015-03-05T04:00:00"/>
    <s v="theater/plays"/>
    <x v="1"/>
    <x v="6"/>
    <n v="56.065989847715734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n v="109.73333333333332"/>
    <x v="3621"/>
    <d v="2016-09-30T21:00:00"/>
    <s v="theater/plays"/>
    <x v="1"/>
    <x v="6"/>
    <n v="47.02857142857143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n v="100.099"/>
    <x v="3622"/>
    <d v="2014-09-28T03:23:00"/>
    <s v="theater/plays"/>
    <x v="1"/>
    <x v="6"/>
    <n v="47.666190476190479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n v="120"/>
    <x v="3623"/>
    <d v="2014-07-26T07:00:00"/>
    <s v="theater/plays"/>
    <x v="1"/>
    <x v="6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n v="104.93333333333332"/>
    <x v="3624"/>
    <d v="2016-08-23T18:34:50"/>
    <s v="theater/plays"/>
    <x v="1"/>
    <x v="6"/>
    <n v="80.717948717948715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n v="102.66666666666666"/>
    <x v="3625"/>
    <d v="2015-07-02T15:39:37"/>
    <s v="theater/plays"/>
    <x v="1"/>
    <x v="6"/>
    <n v="39.487179487179489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n v="101.82500000000002"/>
    <x v="3626"/>
    <d v="2014-08-16T16:00:57"/>
    <s v="theater/plays"/>
    <x v="1"/>
    <x v="6"/>
    <n v="84.85416666666667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n v="100"/>
    <x v="3627"/>
    <d v="2016-05-21T03:59:00"/>
    <s v="theater/plays"/>
    <x v="1"/>
    <x v="6"/>
    <n v="68.965517241379317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n v="0"/>
    <x v="3628"/>
    <d v="2015-12-13T20:59:56"/>
    <s v="theater/musical"/>
    <x v="1"/>
    <x v="4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n v="1.9999999999999998E-4"/>
    <x v="3629"/>
    <d v="2016-05-05T17:00:0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n v="3.3333333333333333E-2"/>
    <x v="3630"/>
    <d v="2014-11-29T21:19:5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n v="51.023391812865491"/>
    <x v="3631"/>
    <d v="2014-09-23T03:59:00"/>
    <s v="theater/musical"/>
    <x v="1"/>
    <x v="40"/>
    <n v="147.88135593220338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n v="20"/>
    <x v="3632"/>
    <d v="2014-11-23T22:29:09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n v="35.24"/>
    <x v="3633"/>
    <d v="2016-11-19T01:00:00"/>
    <s v="theater/musical"/>
    <x v="1"/>
    <x v="40"/>
    <n v="56.838709677419352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n v="4.246666666666667"/>
    <x v="3634"/>
    <d v="2017-01-14T03:59:00"/>
    <s v="theater/musical"/>
    <x v="1"/>
    <x v="40"/>
    <n v="176.94444444444446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n v="36.457142857142856"/>
    <x v="3635"/>
    <d v="2016-04-20T21:11:16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n v="0"/>
    <x v="3636"/>
    <d v="2015-09-14T16:40:29"/>
    <s v="theater/musical"/>
    <x v="1"/>
    <x v="40"/>
    <e v="#DIV/0!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n v="30.866666666666664"/>
    <x v="3637"/>
    <d v="2015-01-01T16:48:55"/>
    <s v="theater/musical"/>
    <x v="1"/>
    <x v="40"/>
    <n v="66.142857142857139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n v="6.5454545454545459"/>
    <x v="3638"/>
    <d v="2015-04-19T15:08:52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n v="4.0000000000000001E-3"/>
    <x v="3639"/>
    <d v="2016-10-07T15:11:0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n v="5.5"/>
    <x v="3640"/>
    <d v="2015-05-10T18:45:30"/>
    <s v="theater/musical"/>
    <x v="1"/>
    <x v="40"/>
    <n v="18.333333333333332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n v="0"/>
    <x v="3641"/>
    <d v="2014-10-05T05:00:00"/>
    <s v="theater/musical"/>
    <x v="1"/>
    <x v="40"/>
    <e v="#DIV/0!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n v="2.1428571428571428"/>
    <x v="3642"/>
    <d v="2015-11-30T17:00:0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n v="0"/>
    <x v="3643"/>
    <d v="2015-11-17T04:27:19"/>
    <s v="theater/musical"/>
    <x v="1"/>
    <x v="40"/>
    <e v="#DIV/0!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n v="16.420000000000002"/>
    <x v="3644"/>
    <d v="2016-03-08T04:59:00"/>
    <s v="theater/musical"/>
    <x v="1"/>
    <x v="40"/>
    <n v="68.416666666666671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n v="0.1"/>
    <x v="3645"/>
    <d v="2016-11-22T00:17:18"/>
    <s v="theater/musical"/>
    <x v="1"/>
    <x v="40"/>
    <n v="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n v="4.8099999999999996"/>
    <x v="3646"/>
    <d v="2015-06-16T23:30:00"/>
    <s v="theater/musical"/>
    <x v="1"/>
    <x v="40"/>
    <n v="60.125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n v="6"/>
    <x v="3647"/>
    <d v="2016-09-30T17:58:47"/>
    <s v="theater/musical"/>
    <x v="1"/>
    <x v="40"/>
    <n v="15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n v="100.38249999999999"/>
    <x v="3648"/>
    <d v="2014-10-05T07:00:45"/>
    <s v="theater/plays"/>
    <x v="1"/>
    <x v="6"/>
    <n v="550.0410958904109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n v="104"/>
    <x v="3649"/>
    <d v="2014-06-16T17:06:34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n v="100"/>
    <x v="3650"/>
    <d v="2016-02-02T11:29:44"/>
    <s v="theater/plays"/>
    <x v="1"/>
    <x v="6"/>
    <n v="29.41176470588235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n v="104"/>
    <x v="3651"/>
    <d v="2014-08-10T15:59:00"/>
    <s v="theater/plays"/>
    <x v="1"/>
    <x v="6"/>
    <n v="57.777777777777779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n v="250.66666666666669"/>
    <x v="3652"/>
    <d v="2016-08-25T03:59:00"/>
    <s v="theater/plays"/>
    <x v="1"/>
    <x v="6"/>
    <n v="44.23529411764705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n v="100.49999999999999"/>
    <x v="3653"/>
    <d v="2015-08-05T08:43:27"/>
    <s v="theater/plays"/>
    <x v="1"/>
    <x v="6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n v="174.4"/>
    <x v="3654"/>
    <d v="2016-04-03T17:00:00"/>
    <s v="theater/plays"/>
    <x v="1"/>
    <x v="6"/>
    <n v="68.84210526315789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n v="116.26"/>
    <x v="3655"/>
    <d v="2015-07-18T06:59:00"/>
    <s v="theater/plays"/>
    <x v="1"/>
    <x v="6"/>
    <n v="73.58227848101266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n v="105.82000000000001"/>
    <x v="3656"/>
    <d v="2017-02-01T22:59:00"/>
    <s v="theater/plays"/>
    <x v="1"/>
    <x v="6"/>
    <n v="115.02173913043478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n v="110.75"/>
    <x v="3657"/>
    <d v="2016-06-01T21:42:00"/>
    <s v="theater/plays"/>
    <x v="1"/>
    <x v="6"/>
    <n v="110.75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n v="100.66666666666666"/>
    <x v="3658"/>
    <d v="2014-07-02T03:59:00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n v="102.03333333333333"/>
    <x v="3659"/>
    <d v="2015-03-19T14:39:00"/>
    <s v="theater/plays"/>
    <x v="1"/>
    <x v="6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n v="100"/>
    <x v="3660"/>
    <d v="2014-12-23T21:08:45"/>
    <s v="theater/plays"/>
    <x v="1"/>
    <x v="6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n v="111.00000000000001"/>
    <x v="3661"/>
    <d v="2016-04-10T04:00:00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n v="101.42500000000001"/>
    <x v="3662"/>
    <d v="2015-03-31T04:16:54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n v="104"/>
    <x v="3663"/>
    <d v="2016-12-21T11:50:30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n v="109.375"/>
    <x v="3664"/>
    <d v="2016-06-16T05:58:09"/>
    <s v="theater/plays"/>
    <x v="1"/>
    <x v="6"/>
    <n v="46.05263157894737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n v="115.16129032258064"/>
    <x v="3665"/>
    <d v="2015-10-28T19:54:00"/>
    <s v="theater/plays"/>
    <x v="1"/>
    <x v="6"/>
    <n v="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n v="100"/>
    <x v="3666"/>
    <d v="2014-07-24T07:00:00"/>
    <s v="theater/plays"/>
    <x v="1"/>
    <x v="6"/>
    <n v="31.578947368421051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n v="103.17033333333335"/>
    <x v="3667"/>
    <d v="2015-07-18T23:16:59"/>
    <s v="theater/plays"/>
    <x v="1"/>
    <x v="6"/>
    <n v="53.363965517241382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n v="103.49999999999999"/>
    <x v="3668"/>
    <d v="2015-07-23T18:33:00"/>
    <s v="theater/plays"/>
    <x v="1"/>
    <x v="6"/>
    <n v="36.964285714285715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n v="138.19999999999999"/>
    <x v="3669"/>
    <d v="2015-06-11T16:12:17"/>
    <s v="theater/plays"/>
    <x v="1"/>
    <x v="6"/>
    <n v="81.29411764705882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n v="109.54545454545455"/>
    <x v="3670"/>
    <d v="2015-05-31T23:00:00"/>
    <s v="theater/plays"/>
    <x v="1"/>
    <x v="6"/>
    <n v="20.083333333333332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n v="100.85714285714286"/>
    <x v="3671"/>
    <d v="2014-07-21T03:59:00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n v="101.53333333333335"/>
    <x v="3672"/>
    <d v="2014-09-26T22:43:04"/>
    <s v="theater/plays"/>
    <x v="1"/>
    <x v="6"/>
    <n v="53.43859649122806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n v="113.625"/>
    <x v="3673"/>
    <d v="2014-11-05T12:52:00"/>
    <s v="theater/plays"/>
    <x v="1"/>
    <x v="6"/>
    <n v="39.868421052631582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n v="100"/>
    <x v="3674"/>
    <d v="2016-09-03T20:57:09"/>
    <s v="theater/plays"/>
    <x v="1"/>
    <x v="6"/>
    <n v="145.16129032258064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n v="140"/>
    <x v="3675"/>
    <d v="2016-05-15T23:00:00"/>
    <s v="theater/plays"/>
    <x v="1"/>
    <x v="6"/>
    <n v="23.33333333333333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n v="128.75"/>
    <x v="3676"/>
    <d v="2014-09-12T19:34:44"/>
    <s v="theater/plays"/>
    <x v="1"/>
    <x v="6"/>
    <n v="64.375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n v="102.90416666666667"/>
    <x v="3677"/>
    <d v="2014-07-03T03:59:00"/>
    <s v="theater/plays"/>
    <x v="1"/>
    <x v="6"/>
    <n v="62.052763819095475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n v="102.49999999999999"/>
    <x v="3678"/>
    <d v="2015-05-31T12:44:58"/>
    <s v="theater/plays"/>
    <x v="1"/>
    <x v="6"/>
    <n v="66.129032258064512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n v="110.1"/>
    <x v="3679"/>
    <d v="2014-07-01T04:59:00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n v="112.76666666666667"/>
    <x v="3680"/>
    <d v="2016-10-05T10:53:54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n v="111.9"/>
    <x v="3681"/>
    <d v="2016-01-15T15:38:10"/>
    <s v="theater/plays"/>
    <x v="1"/>
    <x v="6"/>
    <n v="62.166666666666664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n v="139.19999999999999"/>
    <x v="3682"/>
    <d v="2014-06-16T06:59:00"/>
    <s v="theater/plays"/>
    <x v="1"/>
    <x v="6"/>
    <n v="62.32835820895522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n v="110.85714285714286"/>
    <x v="3683"/>
    <d v="2016-10-20T02:48:16"/>
    <s v="theater/plays"/>
    <x v="1"/>
    <x v="6"/>
    <n v="58.78787878787878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n v="139.06666666666666"/>
    <x v="3684"/>
    <d v="2015-09-02T04:19:46"/>
    <s v="theater/plays"/>
    <x v="1"/>
    <x v="6"/>
    <n v="45.347826086956523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n v="105.69999999999999"/>
    <x v="3685"/>
    <d v="2014-05-19T21:00:00"/>
    <s v="theater/plays"/>
    <x v="1"/>
    <x v="6"/>
    <n v="41.94444444444444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n v="101.42857142857142"/>
    <x v="3686"/>
    <d v="2015-08-29T03:59:00"/>
    <s v="theater/plays"/>
    <x v="1"/>
    <x v="6"/>
    <n v="59.166666666666664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n v="100.245"/>
    <x v="3687"/>
    <d v="2014-06-27T05:14:15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n v="109.16666666666666"/>
    <x v="3688"/>
    <d v="2014-08-08T18:53:24"/>
    <s v="theater/plays"/>
    <x v="1"/>
    <x v="6"/>
    <n v="83.974358974358978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n v="118.33333333333333"/>
    <x v="3689"/>
    <d v="2015-06-21T22:25:00"/>
    <s v="theater/plays"/>
    <x v="1"/>
    <x v="6"/>
    <n v="57.258064516129032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n v="120"/>
    <x v="3690"/>
    <d v="2014-11-27T15:21:23"/>
    <s v="theater/plays"/>
    <x v="1"/>
    <x v="6"/>
    <n v="58.06451612903225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n v="127.96000000000001"/>
    <x v="3691"/>
    <d v="2015-03-02T04:59:00"/>
    <s v="theater/plays"/>
    <x v="1"/>
    <x v="6"/>
    <n v="186.80291970802921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n v="126"/>
    <x v="3692"/>
    <d v="2014-09-19T00:00:00"/>
    <s v="theater/plays"/>
    <x v="1"/>
    <x v="6"/>
    <n v="74.11764705882353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n v="129.12912912912913"/>
    <x v="3693"/>
    <d v="2015-11-30T22:30:00"/>
    <s v="theater/plays"/>
    <x v="1"/>
    <x v="6"/>
    <n v="30.714285714285715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n v="107.42857142857143"/>
    <x v="3694"/>
    <d v="2016-06-06T02:00:00"/>
    <s v="theater/plays"/>
    <x v="1"/>
    <x v="6"/>
    <n v="62.666666666666664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n v="100.125"/>
    <x v="3695"/>
    <d v="2015-01-11T20:53:30"/>
    <s v="theater/plays"/>
    <x v="1"/>
    <x v="6"/>
    <n v="121.3636363636363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n v="155"/>
    <x v="3696"/>
    <d v="2015-02-13T14:48:36"/>
    <s v="theater/plays"/>
    <x v="1"/>
    <x v="6"/>
    <n v="39.743589743589745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n v="108"/>
    <x v="3697"/>
    <d v="2016-05-10T11:10:48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n v="110.52"/>
    <x v="3698"/>
    <d v="2016-03-02T19:21:27"/>
    <s v="theater/plays"/>
    <x v="1"/>
    <x v="6"/>
    <n v="40.632352941176471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n v="100.8"/>
    <x v="3699"/>
    <d v="2014-10-15T14:26:56"/>
    <s v="theater/plays"/>
    <x v="1"/>
    <x v="6"/>
    <n v="63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n v="121.2"/>
    <x v="3700"/>
    <d v="2014-09-30T16:00:00"/>
    <s v="theater/plays"/>
    <x v="1"/>
    <x v="6"/>
    <n v="33.666666666666664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n v="100.33333333333334"/>
    <x v="3701"/>
    <d v="2015-06-04T12:59:53"/>
    <s v="theater/plays"/>
    <x v="1"/>
    <x v="6"/>
    <n v="38.58974358974359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n v="109.16666666666666"/>
    <x v="3702"/>
    <d v="2016-07-10T22:59:00"/>
    <s v="theater/plays"/>
    <x v="1"/>
    <x v="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n v="123.42857142857142"/>
    <x v="3703"/>
    <d v="2016-08-13T06:59:00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n v="136.33666666666667"/>
    <x v="3704"/>
    <d v="2016-05-31T16:33:14"/>
    <s v="theater/plays"/>
    <x v="1"/>
    <x v="6"/>
    <n v="15.148518518518518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n v="103.46657233816768"/>
    <x v="3705"/>
    <d v="2014-06-23T18:00:00"/>
    <s v="theater/plays"/>
    <x v="1"/>
    <x v="6"/>
    <n v="83.571428571428569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n v="121.33333333333334"/>
    <x v="3706"/>
    <d v="2014-09-12T21:55:49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n v="186"/>
    <x v="3707"/>
    <d v="2016-07-22T05:26:00"/>
    <s v="theater/plays"/>
    <x v="1"/>
    <x v="6"/>
    <n v="80.869565217391298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n v="300"/>
    <x v="3708"/>
    <d v="2014-07-04T03:24:46"/>
    <s v="theater/plays"/>
    <x v="1"/>
    <x v="6"/>
    <n v="53.846153846153847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n v="108.25"/>
    <x v="3709"/>
    <d v="2014-06-25T16:59:06"/>
    <s v="theater/plays"/>
    <x v="1"/>
    <x v="6"/>
    <n v="30.928571428571427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n v="141.15384615384616"/>
    <x v="3710"/>
    <d v="2015-04-03T13:49:48"/>
    <s v="theater/plays"/>
    <x v="1"/>
    <x v="6"/>
    <n v="67.962962962962962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n v="113.99999999999999"/>
    <x v="3711"/>
    <d v="2014-06-15T16:00:00"/>
    <s v="theater/plays"/>
    <x v="1"/>
    <x v="6"/>
    <n v="27.142857142857142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n v="153.73333333333335"/>
    <x v="3712"/>
    <d v="2015-05-31T06:59:00"/>
    <s v="theater/plays"/>
    <x v="1"/>
    <x v="6"/>
    <n v="110.8653846153846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n v="101.49999999999999"/>
    <x v="3713"/>
    <d v="2016-06-04T17:42:46"/>
    <s v="theater/plays"/>
    <x v="1"/>
    <x v="6"/>
    <n v="106.84210526315789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n v="102.35000000000001"/>
    <x v="3714"/>
    <d v="2015-05-26T03:59:00"/>
    <s v="theater/plays"/>
    <x v="1"/>
    <x v="6"/>
    <n v="105.51546391752578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n v="102.57142857142858"/>
    <x v="3715"/>
    <d v="2015-03-31T12:52:00"/>
    <s v="theater/plays"/>
    <x v="1"/>
    <x v="6"/>
    <n v="132.9629629629629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n v="155.75"/>
    <x v="3716"/>
    <d v="2016-01-21T21:18:29"/>
    <s v="theater/plays"/>
    <x v="1"/>
    <x v="6"/>
    <n v="51.916666666666664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n v="100.75"/>
    <x v="3717"/>
    <d v="2015-05-09T20:47:29"/>
    <s v="theater/plays"/>
    <x v="1"/>
    <x v="6"/>
    <n v="31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n v="239.4"/>
    <x v="3718"/>
    <d v="2015-02-27T17:11:15"/>
    <s v="theater/plays"/>
    <x v="1"/>
    <x v="6"/>
    <n v="26.021739130434781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n v="210"/>
    <x v="3719"/>
    <d v="2015-06-22T17:31:06"/>
    <s v="theater/plays"/>
    <x v="1"/>
    <x v="6"/>
    <n v="105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n v="104.51515151515152"/>
    <x v="3720"/>
    <d v="2015-07-02T23:50:06"/>
    <s v="theater/plays"/>
    <x v="1"/>
    <x v="6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n v="100.8"/>
    <x v="3721"/>
    <d v="2014-11-05T23:28:04"/>
    <s v="theater/plays"/>
    <x v="1"/>
    <x v="6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n v="111.20000000000002"/>
    <x v="3722"/>
    <d v="2016-02-11T22:59:00"/>
    <s v="theater/plays"/>
    <x v="1"/>
    <x v="6"/>
    <n v="47.657142857142858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n v="102.04444444444445"/>
    <x v="3723"/>
    <d v="2014-11-30T19:04:22"/>
    <s v="theater/plays"/>
    <x v="1"/>
    <x v="6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n v="102.54767441860466"/>
    <x v="3724"/>
    <d v="2016-05-04T23:00:00"/>
    <s v="theater/plays"/>
    <x v="1"/>
    <x v="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n v="127"/>
    <x v="3725"/>
    <d v="2016-02-18T21:30:00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n v="338.70588235294122"/>
    <x v="3726"/>
    <d v="2016-04-29T21:00:00"/>
    <s v="theater/plays"/>
    <x v="1"/>
    <x v="6"/>
    <n v="62.586956521739133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n v="100.75"/>
    <x v="3727"/>
    <d v="2016-10-20T04:55:00"/>
    <s v="theater/plays"/>
    <x v="1"/>
    <x v="6"/>
    <n v="61.06060606060606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n v="9.31"/>
    <x v="3728"/>
    <d v="2015-08-19T04:06:16"/>
    <s v="theater/plays"/>
    <x v="1"/>
    <x v="6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n v="7.24"/>
    <x v="3729"/>
    <d v="2015-03-23T03:55:12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n v="10"/>
    <x v="3730"/>
    <d v="2015-08-17T16:15:59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n v="11.272727272727273"/>
    <x v="3731"/>
    <d v="2015-01-10T03:23:00"/>
    <s v="theater/plays"/>
    <x v="1"/>
    <x v="6"/>
    <n v="51.666666666666664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n v="15.411764705882353"/>
    <x v="3732"/>
    <d v="2015-01-24T12:00:00"/>
    <s v="theater/plays"/>
    <x v="1"/>
    <x v="6"/>
    <n v="32.75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n v="0"/>
    <x v="3733"/>
    <d v="2015-04-18T22:30:00"/>
    <s v="theater/plays"/>
    <x v="1"/>
    <x v="6"/>
    <e v="#DIV/0!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n v="28.466666666666669"/>
    <x v="3734"/>
    <d v="2015-05-25T21:38:16"/>
    <s v="theater/plays"/>
    <x v="1"/>
    <x v="6"/>
    <n v="61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n v="13.333333333333334"/>
    <x v="3735"/>
    <d v="2015-05-28T16:38:09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n v="0.66666666666666674"/>
    <x v="3736"/>
    <d v="2015-03-23T18:00:00"/>
    <s v="theater/plays"/>
    <x v="1"/>
    <x v="6"/>
    <n v="1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n v="21.428571428571427"/>
    <x v="3737"/>
    <d v="2015-11-12T06:59:00"/>
    <s v="theater/plays"/>
    <x v="1"/>
    <x v="6"/>
    <n v="37.5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n v="18"/>
    <x v="3738"/>
    <d v="2014-07-15T22:00:0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n v="20.125"/>
    <x v="3739"/>
    <d v="2016-07-17T10:47:48"/>
    <s v="theater/plays"/>
    <x v="1"/>
    <x v="6"/>
    <n v="100.625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n v="17.899999999999999"/>
    <x v="3740"/>
    <d v="2014-08-12T01:53:58"/>
    <s v="theater/plays"/>
    <x v="1"/>
    <x v="6"/>
    <n v="25.571428571428573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n v="0"/>
    <x v="3741"/>
    <d v="2015-12-17T22:05:50"/>
    <s v="theater/plays"/>
    <x v="1"/>
    <x v="6"/>
    <e v="#DIV/0!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n v="2"/>
    <x v="3742"/>
    <d v="2014-09-06T05:09:04"/>
    <s v="theater/plays"/>
    <x v="1"/>
    <x v="6"/>
    <n v="25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n v="0"/>
    <x v="3743"/>
    <d v="2014-07-03T17:02:44"/>
    <s v="theater/plays"/>
    <x v="1"/>
    <x v="6"/>
    <e v="#DIV/0!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n v="0"/>
    <x v="3744"/>
    <d v="2014-07-05T03:59:00"/>
    <s v="theater/plays"/>
    <x v="1"/>
    <x v="6"/>
    <e v="#DIV/0!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n v="10"/>
    <x v="3745"/>
    <d v="2014-08-10T16:45:02"/>
    <s v="theater/plays"/>
    <x v="1"/>
    <x v="6"/>
    <n v="1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n v="2.3764705882352941"/>
    <x v="3746"/>
    <d v="2016-10-08T09:20:39"/>
    <s v="theater/plays"/>
    <x v="1"/>
    <x v="6"/>
    <n v="20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n v="1"/>
    <x v="3747"/>
    <d v="2015-07-05T22:59:0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n v="103.52"/>
    <x v="3748"/>
    <d v="2016-02-16T05:59:00"/>
    <s v="theater/musical"/>
    <x v="1"/>
    <x v="40"/>
    <n v="99.5384615384615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n v="105"/>
    <x v="3749"/>
    <d v="2016-04-29T03:59:00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n v="100.44999999999999"/>
    <x v="3750"/>
    <d v="2015-02-10T07:59:00"/>
    <s v="theater/musical"/>
    <x v="1"/>
    <x v="40"/>
    <n v="215.2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n v="132.6"/>
    <x v="3751"/>
    <d v="2016-04-02T23:51:13"/>
    <s v="theater/musical"/>
    <x v="1"/>
    <x v="40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n v="112.99999999999999"/>
    <x v="3752"/>
    <d v="2016-10-16T21:00:00"/>
    <s v="theater/musical"/>
    <x v="1"/>
    <x v="40"/>
    <n v="37.666666666666664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n v="103.34"/>
    <x v="3753"/>
    <d v="2015-06-03T00:00:00"/>
    <s v="theater/musical"/>
    <x v="1"/>
    <x v="40"/>
    <n v="172.23333333333332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n v="120"/>
    <x v="3754"/>
    <d v="2014-07-26T04:59:00"/>
    <s v="theater/musical"/>
    <x v="1"/>
    <x v="40"/>
    <n v="111.11111111111111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n v="129.63636363636363"/>
    <x v="3755"/>
    <d v="2016-04-15T20:48:27"/>
    <s v="theater/musical"/>
    <x v="1"/>
    <x v="40"/>
    <n v="25.46428571428571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n v="101.11111111111111"/>
    <x v="3756"/>
    <d v="2014-06-11T19:33:18"/>
    <s v="theater/musical"/>
    <x v="1"/>
    <x v="40"/>
    <n v="267.64705882352939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n v="108.51428571428572"/>
    <x v="3757"/>
    <d v="2014-12-01T20:25:15"/>
    <s v="theater/musical"/>
    <x v="1"/>
    <x v="40"/>
    <n v="75.959999999999994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n v="102.33333333333334"/>
    <x v="3758"/>
    <d v="2014-05-19T05:00:00"/>
    <s v="theater/musical"/>
    <x v="1"/>
    <x v="40"/>
    <n v="59.03846153846154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n v="110.24425000000002"/>
    <x v="3759"/>
    <d v="2015-08-26T02:35:53"/>
    <s v="theater/musical"/>
    <x v="1"/>
    <x v="40"/>
    <n v="50.11102272727273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n v="101.0154"/>
    <x v="3760"/>
    <d v="2014-05-05T12:36:26"/>
    <s v="theater/musical"/>
    <x v="1"/>
    <x v="40"/>
    <n v="55.50296703296703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n v="100"/>
    <x v="3761"/>
    <d v="2015-08-10T23:00:00"/>
    <s v="theater/musical"/>
    <x v="1"/>
    <x v="40"/>
    <n v="166.6666666666666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n v="106.24"/>
    <x v="3762"/>
    <d v="2015-08-02T19:31:29"/>
    <s v="theater/musical"/>
    <x v="1"/>
    <x v="40"/>
    <n v="47.428571428571431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n v="100"/>
    <x v="3763"/>
    <d v="2015-04-01T17:00:26"/>
    <s v="theater/musical"/>
    <x v="1"/>
    <x v="40"/>
    <n v="64.935064935064929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n v="100"/>
    <x v="3764"/>
    <d v="2016-05-29T00:36:00"/>
    <s v="theater/musical"/>
    <x v="1"/>
    <x v="40"/>
    <n v="55.555555555555557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n v="113.45714285714286"/>
    <x v="3765"/>
    <d v="2014-07-30T18:38:02"/>
    <s v="theater/musical"/>
    <x v="1"/>
    <x v="40"/>
    <n v="74.224299065420567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n v="102.65010000000001"/>
    <x v="3766"/>
    <d v="2014-07-03T04:00:45"/>
    <s v="theater/musical"/>
    <x v="1"/>
    <x v="40"/>
    <n v="106.927187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n v="116.75"/>
    <x v="3767"/>
    <d v="2015-03-01T04:59:00"/>
    <s v="theater/musical"/>
    <x v="1"/>
    <x v="40"/>
    <n v="41.696428571428569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n v="107.65274999999998"/>
    <x v="3768"/>
    <d v="2014-06-12T17:28:10"/>
    <s v="theater/musical"/>
    <x v="1"/>
    <x v="40"/>
    <n v="74.243275862068955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n v="100"/>
    <x v="3769"/>
    <d v="2016-04-15T14:21:19"/>
    <s v="theater/musical"/>
    <x v="1"/>
    <x v="40"/>
    <n v="73.33333333333332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n v="100"/>
    <x v="3770"/>
    <d v="2015-06-13T22:20:10"/>
    <s v="theater/musical"/>
    <x v="1"/>
    <x v="40"/>
    <n v="10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n v="146"/>
    <x v="3771"/>
    <d v="2016-05-18T00:00:00"/>
    <s v="theater/musical"/>
    <x v="1"/>
    <x v="40"/>
    <n v="38.42105263157894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n v="110.2"/>
    <x v="3772"/>
    <d v="2016-11-29T06:00:00"/>
    <s v="theater/musical"/>
    <x v="1"/>
    <x v="40"/>
    <n v="166.96969696969697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n v="108.2"/>
    <x v="3773"/>
    <d v="2016-11-15T02:08:00"/>
    <s v="theater/musical"/>
    <x v="1"/>
    <x v="40"/>
    <n v="94.912280701754383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n v="100"/>
    <x v="3774"/>
    <d v="2015-04-09T19:00:55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n v="100.25"/>
    <x v="3775"/>
    <d v="2015-04-09T04:00:00"/>
    <s v="theater/musical"/>
    <x v="1"/>
    <x v="40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n v="106.71250000000001"/>
    <x v="3776"/>
    <d v="2014-08-01T01:00:00"/>
    <s v="theater/musical"/>
    <x v="1"/>
    <x v="40"/>
    <n v="90.81914893617020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n v="143.19999999999999"/>
    <x v="3777"/>
    <d v="2014-09-27T04:00:00"/>
    <s v="theater/musical"/>
    <x v="1"/>
    <x v="40"/>
    <n v="48.54237288135593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n v="105.04166666666667"/>
    <x v="3778"/>
    <d v="2015-02-14T19:39:40"/>
    <s v="theater/musical"/>
    <x v="1"/>
    <x v="40"/>
    <n v="70.027777777777771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n v="103.98"/>
    <x v="3779"/>
    <d v="2016-03-26T16:39:00"/>
    <s v="theater/musical"/>
    <x v="1"/>
    <x v="40"/>
    <n v="135.6260869565217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n v="120"/>
    <x v="3780"/>
    <d v="2015-07-13T20:06:00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n v="109.66666666666667"/>
    <x v="3781"/>
    <d v="2014-09-08T21:11:25"/>
    <s v="theater/musical"/>
    <x v="1"/>
    <x v="40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n v="101.75"/>
    <x v="3782"/>
    <d v="2016-07-24T23:00:00"/>
    <s v="theater/musical"/>
    <x v="1"/>
    <x v="40"/>
    <n v="75.37037037037036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n v="128.91666666666666"/>
    <x v="3783"/>
    <d v="2016-03-15T16:00:00"/>
    <s v="theater/musical"/>
    <x v="1"/>
    <x v="40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n v="114.99999999999999"/>
    <x v="3784"/>
    <d v="2016-07-10T23:32:12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n v="150.75"/>
    <x v="3785"/>
    <d v="2016-08-02T10:03:00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n v="110.96666666666665"/>
    <x v="3786"/>
    <d v="2016-05-27T00:54:35"/>
    <s v="theater/musical"/>
    <x v="1"/>
    <x v="40"/>
    <n v="93.774647887323937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n v="100.28571428571429"/>
    <x v="3787"/>
    <d v="2015-07-11T03:59:00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n v="0.66666666666666674"/>
    <x v="3788"/>
    <d v="2015-12-23T16:18:0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n v="3.267605633802817"/>
    <x v="3789"/>
    <d v="2015-06-15T19:10:18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n v="0"/>
    <x v="3790"/>
    <d v="2016-11-22T17:00:23"/>
    <s v="theater/musical"/>
    <x v="1"/>
    <x v="40"/>
    <e v="#DIV/0!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n v="0"/>
    <x v="3791"/>
    <d v="2014-07-06T16:36:32"/>
    <s v="theater/musical"/>
    <x v="1"/>
    <x v="40"/>
    <e v="#DIV/0!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n v="0.27999999999999997"/>
    <x v="3792"/>
    <d v="2015-07-15T10:43:42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n v="59.657142857142851"/>
    <x v="3793"/>
    <d v="2014-12-16T22:32:09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n v="1"/>
    <x v="3794"/>
    <d v="2015-06-07T13:55:54"/>
    <s v="theater/musical"/>
    <x v="1"/>
    <x v="40"/>
    <n v="5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n v="1.6666666666666667"/>
    <x v="3795"/>
    <d v="2015-08-28T22:30:0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n v="4.4444444444444444E-3"/>
    <x v="3796"/>
    <d v="2017-01-14T00:42:36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n v="89.666666666666657"/>
    <x v="3797"/>
    <d v="2015-04-20T21:09:25"/>
    <s v="theater/musical"/>
    <x v="1"/>
    <x v="40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n v="1.4642857142857144"/>
    <x v="3798"/>
    <d v="2014-08-10T17:20:48"/>
    <s v="theater/musical"/>
    <x v="1"/>
    <x v="40"/>
    <n v="205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n v="4.0199999999999996"/>
    <x v="3799"/>
    <d v="2016-03-11T22:20:43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n v="4.004545454545454"/>
    <x v="3800"/>
    <d v="2015-01-11T04:59:00"/>
    <s v="theater/musical"/>
    <x v="1"/>
    <x v="40"/>
    <n v="55.0625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n v="8.52"/>
    <x v="3801"/>
    <d v="2015-01-02T16:13:36"/>
    <s v="theater/musical"/>
    <x v="1"/>
    <x v="40"/>
    <n v="47.3333333333333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n v="0"/>
    <x v="3802"/>
    <d v="2015-10-22T03:01:46"/>
    <s v="theater/musical"/>
    <x v="1"/>
    <x v="40"/>
    <e v="#DIV/0!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n v="19.650000000000002"/>
    <x v="3803"/>
    <d v="2016-03-04T23:19:28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n v="0"/>
    <x v="3804"/>
    <d v="2016-07-31T07:00:00"/>
    <s v="theater/musical"/>
    <x v="1"/>
    <x v="40"/>
    <e v="#DIV/0!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n v="2E-3"/>
    <x v="3805"/>
    <d v="2014-09-27T21:17:2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n v="6.6666666666666666E-2"/>
    <x v="3806"/>
    <d v="2014-06-29T06:13:01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n v="30.333333333333336"/>
    <x v="3807"/>
    <d v="2015-04-03T21:48:59"/>
    <s v="theater/musical"/>
    <x v="1"/>
    <x v="40"/>
    <n v="50.55555555555555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n v="100"/>
    <x v="3808"/>
    <d v="2015-04-25T09:53:39"/>
    <s v="theater/plays"/>
    <x v="1"/>
    <x v="6"/>
    <n v="41.666666666666664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n v="101.25"/>
    <x v="3809"/>
    <d v="2014-07-30T23:00:00"/>
    <s v="theater/plays"/>
    <x v="1"/>
    <x v="6"/>
    <n v="53.289473684210527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n v="121.73333333333333"/>
    <x v="3810"/>
    <d v="2015-03-21T19:22:38"/>
    <s v="theater/plays"/>
    <x v="1"/>
    <x v="6"/>
    <n v="70.23076923076922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n v="330"/>
    <x v="3811"/>
    <d v="2016-05-31T11:00:00"/>
    <s v="theater/plays"/>
    <x v="1"/>
    <x v="6"/>
    <n v="43.421052631578945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n v="109.55"/>
    <x v="3812"/>
    <d v="2015-06-01T03:59:00"/>
    <s v="theater/plays"/>
    <x v="1"/>
    <x v="6"/>
    <n v="199.18181818181819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n v="100.95190476190474"/>
    <x v="3813"/>
    <d v="2016-06-14T21:43:00"/>
    <s v="theater/plays"/>
    <x v="1"/>
    <x v="6"/>
    <n v="78.51814814814814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n v="140.13333333333333"/>
    <x v="3814"/>
    <d v="2015-04-01T03:59:00"/>
    <s v="theater/plays"/>
    <x v="1"/>
    <x v="6"/>
    <n v="61.823529411764703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n v="100.001"/>
    <x v="3815"/>
    <d v="2015-08-20T23:00:00"/>
    <s v="theater/plays"/>
    <x v="1"/>
    <x v="6"/>
    <n v="50.000500000000002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n v="119.238"/>
    <x v="3816"/>
    <d v="2014-07-17T16:33:43"/>
    <s v="theater/plays"/>
    <x v="1"/>
    <x v="6"/>
    <n v="48.33972972972972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n v="107.25"/>
    <x v="3817"/>
    <d v="2015-10-24T03:59:00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n v="227.99999999999997"/>
    <x v="3818"/>
    <d v="2015-03-12T19:13:02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n v="106.4"/>
    <x v="3819"/>
    <d v="2015-07-17T21:02:00"/>
    <s v="theater/plays"/>
    <x v="1"/>
    <x v="6"/>
    <n v="40.92307692307692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n v="143.33333333333334"/>
    <x v="3820"/>
    <d v="2015-07-05T15:38:37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n v="104.54285714285714"/>
    <x v="3821"/>
    <d v="2016-01-04T04:20:07"/>
    <s v="theater/plays"/>
    <x v="1"/>
    <x v="6"/>
    <n v="79.543478260869563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n v="110.02000000000001"/>
    <x v="3822"/>
    <d v="2016-01-19T22:59:00"/>
    <s v="theater/plays"/>
    <x v="1"/>
    <x v="6"/>
    <n v="72.381578947368425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n v="106"/>
    <x v="3823"/>
    <d v="2015-07-20T03:59:00"/>
    <s v="theater/plays"/>
    <x v="1"/>
    <x v="6"/>
    <n v="64.63414634146342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n v="108"/>
    <x v="3824"/>
    <d v="2016-08-01T13:41:00"/>
    <s v="theater/plays"/>
    <x v="1"/>
    <x v="6"/>
    <n v="38.571428571428569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n v="105.42"/>
    <x v="3825"/>
    <d v="2015-06-17T01:40:14"/>
    <s v="theater/plays"/>
    <x v="1"/>
    <x v="6"/>
    <n v="107.57142857142857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n v="119.16666666666667"/>
    <x v="3826"/>
    <d v="2015-05-07T10:09:54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n v="152.66666666666666"/>
    <x v="3827"/>
    <d v="2015-03-27T00:00:00"/>
    <s v="theater/plays"/>
    <x v="1"/>
    <x v="6"/>
    <n v="70.46153846153846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n v="100"/>
    <x v="3828"/>
    <d v="2014-12-31T13:39:47"/>
    <s v="theater/plays"/>
    <x v="1"/>
    <x v="6"/>
    <n v="178.57142857142858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n v="100.2"/>
    <x v="3829"/>
    <d v="2016-08-31T20:46:11"/>
    <s v="theater/plays"/>
    <x v="1"/>
    <x v="6"/>
    <n v="62.625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n v="225"/>
    <x v="3830"/>
    <d v="2016-05-27T17:46:5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n v="106.02199999999999"/>
    <x v="3831"/>
    <d v="2014-11-05T21:22:25"/>
    <s v="theater/plays"/>
    <x v="1"/>
    <x v="6"/>
    <n v="58.90111111111111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n v="104.66666666666666"/>
    <x v="3832"/>
    <d v="2016-02-20T02:45:35"/>
    <s v="theater/plays"/>
    <x v="1"/>
    <x v="6"/>
    <n v="139.55555555555554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n v="116.66666666666667"/>
    <x v="3833"/>
    <d v="2014-12-01T19:09:00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n v="109.03333333333333"/>
    <x v="3834"/>
    <d v="2015-06-18T10:41:07"/>
    <s v="theater/plays"/>
    <x v="1"/>
    <x v="6"/>
    <n v="57.385964912280699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n v="160"/>
    <x v="3835"/>
    <d v="2016-04-21T22:36:48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n v="112.5"/>
    <x v="3836"/>
    <d v="2016-08-03T04:09:00"/>
    <s v="theater/plays"/>
    <x v="1"/>
    <x v="6"/>
    <n v="64.28571428571429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n v="102.1"/>
    <x v="3837"/>
    <d v="2015-07-03T18:22:38"/>
    <s v="theater/plays"/>
    <x v="1"/>
    <x v="6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n v="100.824"/>
    <x v="3838"/>
    <d v="2015-05-22T17:03:29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n v="101.25"/>
    <x v="3839"/>
    <d v="2015-07-30T03:25:24"/>
    <s v="theater/plays"/>
    <x v="1"/>
    <x v="6"/>
    <n v="63.28125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n v="6500"/>
    <x v="3840"/>
    <d v="2016-03-28T15:50:29"/>
    <s v="theater/plays"/>
    <x v="1"/>
    <x v="6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n v="8.7200000000000006"/>
    <x v="3841"/>
    <d v="2014-07-20T18:51:27"/>
    <s v="theater/plays"/>
    <x v="1"/>
    <x v="6"/>
    <n v="25.64705882352941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n v="21.94"/>
    <x v="3842"/>
    <d v="2014-05-11T11:50:52"/>
    <s v="theater/plays"/>
    <x v="1"/>
    <x v="6"/>
    <n v="47.695652173913047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n v="21.3"/>
    <x v="3843"/>
    <d v="2014-06-01T01:44:24"/>
    <s v="theater/plays"/>
    <x v="1"/>
    <x v="6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n v="41.489795918367342"/>
    <x v="3844"/>
    <d v="2014-06-03T06:59:0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n v="2.105"/>
    <x v="3845"/>
    <d v="2015-10-01T15:02:54"/>
    <s v="theater/plays"/>
    <x v="1"/>
    <x v="6"/>
    <n v="70.166666666666671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n v="2.7"/>
    <x v="3846"/>
    <d v="2014-10-04T06:59:00"/>
    <s v="theater/plays"/>
    <x v="1"/>
    <x v="6"/>
    <n v="23.625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n v="16.161904761904761"/>
    <x v="3847"/>
    <d v="2015-07-19T05:23:11"/>
    <s v="theater/plays"/>
    <x v="1"/>
    <x v="6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n v="16.376923076923077"/>
    <x v="3848"/>
    <d v="2015-10-18T19:36:29"/>
    <s v="theater/plays"/>
    <x v="1"/>
    <x v="6"/>
    <n v="49.511627906976742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n v="7.043333333333333"/>
    <x v="3849"/>
    <d v="2015-06-11T18:24:44"/>
    <s v="theater/plays"/>
    <x v="1"/>
    <x v="6"/>
    <n v="75.464285714285708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n v="3.8"/>
    <x v="3850"/>
    <d v="2015-01-01T02:59:03"/>
    <s v="theater/plays"/>
    <x v="1"/>
    <x v="6"/>
    <n v="9.5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n v="34.08"/>
    <x v="3851"/>
    <d v="2015-07-17T10:32:59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n v="0.2"/>
    <x v="3852"/>
    <d v="2015-03-27T03:34:36"/>
    <s v="theater/plays"/>
    <x v="1"/>
    <x v="6"/>
    <n v="1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n v="2.5999999999999999E-2"/>
    <x v="3853"/>
    <d v="2014-09-01T20:09:38"/>
    <s v="theater/plays"/>
    <x v="1"/>
    <x v="6"/>
    <n v="1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n v="16.254545454545454"/>
    <x v="3854"/>
    <d v="2015-05-09T21:14:18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n v="2.5"/>
    <x v="3855"/>
    <d v="2015-03-26T22:17:51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n v="0.02"/>
    <x v="3856"/>
    <d v="2015-03-08T16:50:03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n v="5.2"/>
    <x v="3857"/>
    <d v="2014-08-01T17:12:0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n v="2"/>
    <x v="3858"/>
    <d v="2015-05-22T21:00:0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n v="0.04"/>
    <x v="3859"/>
    <d v="2014-06-25T21:00:0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n v="17.666666666666668"/>
    <x v="3860"/>
    <d v="2014-08-12T15:51:50"/>
    <s v="theater/plays"/>
    <x v="1"/>
    <x v="6"/>
    <n v="81.538461538461533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n v="5"/>
    <x v="3861"/>
    <d v="2014-11-12T21:47:00"/>
    <s v="theater/plays"/>
    <x v="1"/>
    <x v="6"/>
    <n v="1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n v="1.3333333333333334E-2"/>
    <x v="3862"/>
    <d v="2016-09-12T16:59:0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n v="0"/>
    <x v="3863"/>
    <d v="2015-11-05T16:11:45"/>
    <s v="theater/plays"/>
    <x v="1"/>
    <x v="6"/>
    <e v="#DIV/0!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n v="1.2"/>
    <x v="3864"/>
    <d v="2015-11-17T22:24:14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n v="26.937422295897225"/>
    <x v="3865"/>
    <d v="2014-08-30T05:30:00"/>
    <s v="theater/plays"/>
    <x v="1"/>
    <x v="6"/>
    <n v="46.428571428571431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n v="0.54999999999999993"/>
    <x v="3866"/>
    <d v="2016-03-23T03:29:0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n v="12.55"/>
    <x v="3867"/>
    <d v="2016-06-18T19:32:19"/>
    <s v="theater/plays"/>
    <x v="1"/>
    <x v="6"/>
    <n v="50.2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n v="0.2"/>
    <x v="3868"/>
    <d v="2014-09-08T15:50:05"/>
    <s v="theater/musical"/>
    <x v="1"/>
    <x v="40"/>
    <n v="1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n v="3.4474868431088401"/>
    <x v="3869"/>
    <d v="2015-03-14T03:11:00"/>
    <s v="theater/musical"/>
    <x v="1"/>
    <x v="40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n v="15"/>
    <x v="3870"/>
    <d v="2014-07-03T04:07:58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n v="2.666666666666667"/>
    <x v="3871"/>
    <d v="2017-03-29T17:44:10"/>
    <s v="theater/musical"/>
    <x v="1"/>
    <x v="40"/>
    <n v="13.333333333333334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n v="0"/>
    <x v="3872"/>
    <d v="2015-08-14T03:29:56"/>
    <s v="theater/musical"/>
    <x v="1"/>
    <x v="40"/>
    <e v="#DIV/0!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n v="0"/>
    <x v="3873"/>
    <d v="2015-10-08T16:42:15"/>
    <s v="theater/musical"/>
    <x v="1"/>
    <x v="4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n v="0"/>
    <x v="3874"/>
    <d v="2015-01-24T01:00:00"/>
    <s v="theater/musical"/>
    <x v="1"/>
    <x v="4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n v="0"/>
    <x v="3875"/>
    <d v="2016-09-03T10:00:00"/>
    <s v="theater/musical"/>
    <x v="1"/>
    <x v="4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n v="52.794871794871788"/>
    <x v="3876"/>
    <d v="2016-02-02T14:58:48"/>
    <s v="theater/musical"/>
    <x v="1"/>
    <x v="40"/>
    <n v="44.76086956521739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n v="4.9639999999999995"/>
    <x v="3877"/>
    <d v="2016-12-08T16:15:52"/>
    <s v="theater/musical"/>
    <x v="1"/>
    <x v="40"/>
    <n v="88.642857142857139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n v="5.5555555555555552E-2"/>
    <x v="3878"/>
    <d v="2015-06-30T03:59:0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n v="0"/>
    <x v="3879"/>
    <d v="2015-01-25T20:39:56"/>
    <s v="theater/musical"/>
    <x v="1"/>
    <x v="40"/>
    <e v="#DIV/0!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n v="13.066666666666665"/>
    <x v="3880"/>
    <d v="2014-07-30T23:00:00"/>
    <s v="theater/musical"/>
    <x v="1"/>
    <x v="40"/>
    <n v="57.647058823529413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n v="5"/>
    <x v="3881"/>
    <d v="2017-02-20T00:26:39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n v="0"/>
    <x v="3882"/>
    <d v="2016-01-31T23:03:00"/>
    <s v="theater/musical"/>
    <x v="1"/>
    <x v="40"/>
    <e v="#DIV/0!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n v="0"/>
    <x v="3883"/>
    <d v="2014-09-02T14:27:49"/>
    <s v="theater/musical"/>
    <x v="1"/>
    <x v="40"/>
    <e v="#DIV/0!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n v="0"/>
    <x v="3884"/>
    <d v="2015-03-27T17:59:52"/>
    <s v="theater/musical"/>
    <x v="1"/>
    <x v="40"/>
    <e v="#DIV/0!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n v="0"/>
    <x v="3885"/>
    <d v="2016-05-09T22:49:51"/>
    <s v="theater/musical"/>
    <x v="1"/>
    <x v="40"/>
    <e v="#DIV/0!"/>
  </r>
  <r>
    <n v="3886"/>
    <s v="a (Canceled)"/>
    <n v="1"/>
    <x v="3"/>
    <n v="0"/>
    <x v="1"/>
    <x v="2"/>
    <s v="AUD"/>
    <n v="1418275702"/>
    <n v="1415683702"/>
    <b v="0"/>
    <n v="0"/>
    <b v="0"/>
    <n v="0"/>
    <x v="3886"/>
    <d v="2014-12-11T05:28:22"/>
    <s v="theater/musical"/>
    <x v="1"/>
    <x v="4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n v="1.7500000000000002"/>
    <x v="3887"/>
    <d v="2015-05-01T22:00:0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n v="27.1"/>
    <x v="3888"/>
    <d v="2017-02-26T13:05:58"/>
    <s v="theater/plays"/>
    <x v="1"/>
    <x v="6"/>
    <n v="38.714285714285715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n v="1.4749999999999999"/>
    <x v="3889"/>
    <d v="2015-01-04T23:26:00"/>
    <s v="theater/plays"/>
    <x v="1"/>
    <x v="6"/>
    <n v="13.111111111111111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n v="16.826666666666668"/>
    <x v="3890"/>
    <d v="2015-08-15T18:12:24"/>
    <s v="theater/plays"/>
    <x v="1"/>
    <x v="6"/>
    <n v="315.5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n v="32.5"/>
    <x v="3891"/>
    <d v="2015-03-23T04:59:00"/>
    <s v="theater/plays"/>
    <x v="1"/>
    <x v="6"/>
    <n v="37.14285714285714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n v="0"/>
    <x v="3892"/>
    <d v="2014-08-24T07:00:00"/>
    <s v="theater/plays"/>
    <x v="1"/>
    <x v="6"/>
    <e v="#DIV/0!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n v="21.55"/>
    <x v="3893"/>
    <d v="2014-07-01T06:00:00"/>
    <s v="theater/plays"/>
    <x v="1"/>
    <x v="6"/>
    <n v="128.27380952380952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n v="3.4666666666666663"/>
    <x v="3894"/>
    <d v="2016-12-06T04:59:00"/>
    <s v="theater/plays"/>
    <x v="1"/>
    <x v="6"/>
    <n v="47.272727272727273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n v="5"/>
    <x v="3895"/>
    <d v="2015-02-28T06:00:18"/>
    <s v="theater/plays"/>
    <x v="1"/>
    <x v="6"/>
    <n v="5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n v="10.625"/>
    <x v="3896"/>
    <d v="2014-06-17T04:36:18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n v="17.599999999999998"/>
    <x v="3897"/>
    <d v="2015-01-08T20:58:03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n v="32.56"/>
    <x v="3898"/>
    <d v="2015-08-17T16:00:00"/>
    <s v="theater/plays"/>
    <x v="1"/>
    <x v="6"/>
    <n v="50.875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n v="1.25"/>
    <x v="3899"/>
    <d v="2014-08-12T18:36:01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n v="5.4"/>
    <x v="3900"/>
    <d v="2015-06-11T02:13:11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n v="0.83333333333333337"/>
    <x v="3901"/>
    <d v="2015-12-19T19:49:59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n v="48.833333333333336"/>
    <x v="3902"/>
    <d v="2016-11-14T12:14:02"/>
    <s v="theater/plays"/>
    <x v="1"/>
    <x v="6"/>
    <n v="47.25806451612903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n v="0"/>
    <x v="3903"/>
    <d v="2015-08-14T19:38:00"/>
    <s v="theater/plays"/>
    <x v="1"/>
    <x v="6"/>
    <e v="#DIV/0!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n v="0.03"/>
    <x v="3904"/>
    <d v="2015-04-15T05:04:0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n v="11.533333333333333"/>
    <x v="3905"/>
    <d v="2015-06-11T23:00:00"/>
    <s v="theater/plays"/>
    <x v="1"/>
    <x v="6"/>
    <n v="24.71428571428571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n v="67.333333333333329"/>
    <x v="3906"/>
    <d v="2015-06-26T13:25:00"/>
    <s v="theater/plays"/>
    <x v="1"/>
    <x v="6"/>
    <n v="63.125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n v="15.299999999999999"/>
    <x v="3907"/>
    <d v="2014-10-26T20:08:0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n v="8.6666666666666679"/>
    <x v="3908"/>
    <d v="2014-07-29T03:14:56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n v="0.22499999999999998"/>
    <x v="3909"/>
    <d v="2014-09-11T08:37:22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n v="3.0833333333333335"/>
    <x v="3910"/>
    <d v="2015-09-07T18:09:57"/>
    <s v="theater/plays"/>
    <x v="1"/>
    <x v="6"/>
    <n v="61.666666666666664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n v="37.412500000000001"/>
    <x v="3911"/>
    <d v="2014-11-26T20:29:37"/>
    <s v="theater/plays"/>
    <x v="1"/>
    <x v="6"/>
    <n v="83.13888888888888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n v="6.6666666666666671E-3"/>
    <x v="3912"/>
    <d v="2015-04-25T04:35:0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n v="10"/>
    <x v="3913"/>
    <d v="2015-11-30T06:04:09"/>
    <s v="theater/plays"/>
    <x v="1"/>
    <x v="6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n v="36.36"/>
    <x v="3914"/>
    <d v="2015-05-10T22:59:00"/>
    <s v="theater/plays"/>
    <x v="1"/>
    <x v="6"/>
    <n v="33.66666666666666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n v="0.33333333333333337"/>
    <x v="3915"/>
    <d v="2016-06-01T23:38:29"/>
    <s v="theater/plays"/>
    <x v="1"/>
    <x v="6"/>
    <n v="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n v="0"/>
    <x v="3916"/>
    <d v="2016-06-03T11:19:12"/>
    <s v="theater/plays"/>
    <x v="1"/>
    <x v="6"/>
    <e v="#DIV/0!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n v="0.2857142857142857"/>
    <x v="3917"/>
    <d v="2014-09-11T12:39:21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n v="0.2"/>
    <x v="3918"/>
    <d v="2014-08-04T16:00:0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n v="1.7999999999999998"/>
    <x v="3919"/>
    <d v="2016-01-18T00:00:0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n v="5.4"/>
    <x v="3920"/>
    <d v="2016-11-13T10:17:4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n v="0"/>
    <x v="3921"/>
    <d v="2014-10-26T18:00:00"/>
    <s v="theater/plays"/>
    <x v="1"/>
    <x v="6"/>
    <e v="#DIV/0!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n v="8.1333333333333329"/>
    <x v="3922"/>
    <d v="2015-03-02T23:00:00"/>
    <s v="theater/plays"/>
    <x v="1"/>
    <x v="6"/>
    <n v="10.16666666666666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n v="12.034782608695652"/>
    <x v="3923"/>
    <d v="2015-04-09T23:31:11"/>
    <s v="theater/plays"/>
    <x v="1"/>
    <x v="6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n v="15.266666666666667"/>
    <x v="3924"/>
    <d v="2014-06-26T23:02:02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n v="10"/>
    <x v="3925"/>
    <d v="2014-07-30T20:53:59"/>
    <s v="theater/plays"/>
    <x v="1"/>
    <x v="6"/>
    <n v="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n v="0.3"/>
    <x v="3926"/>
    <d v="2014-12-27T02:02:28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n v="1"/>
    <x v="3927"/>
    <d v="2014-08-09T06:25:04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n v="13.020000000000001"/>
    <x v="3928"/>
    <d v="2015-10-16T04:59:0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n v="2.2650000000000001"/>
    <x v="3929"/>
    <d v="2016-09-18T19:51:05"/>
    <s v="theater/plays"/>
    <x v="1"/>
    <x v="6"/>
    <n v="32.357142857142854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n v="0"/>
    <x v="3930"/>
    <d v="2016-04-01T06:00:00"/>
    <s v="theater/plays"/>
    <x v="1"/>
    <x v="6"/>
    <e v="#DIV/0!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n v="0"/>
    <x v="3931"/>
    <d v="2015-09-06T03:38:27"/>
    <s v="theater/plays"/>
    <x v="1"/>
    <x v="6"/>
    <e v="#DIV/0!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n v="8.3333333333333332E-3"/>
    <x v="3932"/>
    <d v="2016-03-16T03:02:44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n v="15.742857142857142"/>
    <x v="3933"/>
    <d v="2016-07-17T00:43:00"/>
    <s v="theater/plays"/>
    <x v="1"/>
    <x v="6"/>
    <n v="91.833333333333329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n v="11"/>
    <x v="3934"/>
    <d v="2015-10-01T13:00:00"/>
    <s v="theater/plays"/>
    <x v="1"/>
    <x v="6"/>
    <n v="45.83333333333333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n v="43.833333333333336"/>
    <x v="3935"/>
    <d v="2015-10-04T15:45:46"/>
    <s v="theater/plays"/>
    <x v="1"/>
    <x v="6"/>
    <n v="57.173913043478258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n v="0"/>
    <x v="3936"/>
    <d v="2016-12-01T07:18:40"/>
    <s v="theater/plays"/>
    <x v="1"/>
    <x v="6"/>
    <e v="#DIV/0!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n v="86.135181975736558"/>
    <x v="3937"/>
    <d v="2016-07-11T15:09:2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n v="12.196620583717358"/>
    <x v="3938"/>
    <d v="2015-06-27T21:44:14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n v="0.1"/>
    <x v="3939"/>
    <d v="2014-10-07T04:30:0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n v="0.22"/>
    <x v="3940"/>
    <d v="2015-01-02T11:49:11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n v="0.90909090909090906"/>
    <x v="3941"/>
    <d v="2014-11-25T01:00:0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n v="0"/>
    <x v="3942"/>
    <d v="2015-06-16T21:41:54"/>
    <s v="theater/plays"/>
    <x v="1"/>
    <x v="6"/>
    <e v="#DIV/0!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n v="35.64"/>
    <x v="3943"/>
    <d v="2015-11-02T16:50:00"/>
    <s v="theater/plays"/>
    <x v="1"/>
    <x v="6"/>
    <n v="137.07692307692307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n v="0"/>
    <x v="3944"/>
    <d v="2015-08-27T15:54:35"/>
    <s v="theater/plays"/>
    <x v="1"/>
    <x v="6"/>
    <e v="#DIV/0!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n v="0.25"/>
    <x v="3945"/>
    <d v="2015-05-15T19:14:28"/>
    <s v="theater/plays"/>
    <x v="1"/>
    <x v="6"/>
    <n v="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n v="3.25"/>
    <x v="3946"/>
    <d v="2015-02-28T08:00:0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n v="3.3666666666666663"/>
    <x v="3947"/>
    <d v="2016-10-02T03:25:44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n v="0"/>
    <x v="3948"/>
    <d v="2014-09-07T07:48:43"/>
    <s v="theater/plays"/>
    <x v="1"/>
    <x v="6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n v="15.770000000000001"/>
    <x v="3949"/>
    <d v="2015-02-11T02:53:41"/>
    <s v="theater/plays"/>
    <x v="1"/>
    <x v="6"/>
    <n v="49.28125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n v="0.625"/>
    <x v="3950"/>
    <d v="2016-04-08T18:35:0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n v="5.0000000000000001E-4"/>
    <x v="3951"/>
    <d v="2016-05-03T18:49:02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n v="9.6153846153846159E-2"/>
    <x v="3952"/>
    <d v="2015-10-26T18:58:1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n v="0"/>
    <x v="3953"/>
    <d v="2016-07-29T23:29:00"/>
    <s v="theater/plays"/>
    <x v="1"/>
    <x v="6"/>
    <e v="#DIV/0!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n v="0"/>
    <x v="3954"/>
    <d v="2014-07-14T15:37:44"/>
    <s v="theater/plays"/>
    <x v="1"/>
    <x v="6"/>
    <e v="#DIV/0!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n v="24.285714285714285"/>
    <x v="3955"/>
    <d v="2015-11-28T21:22:21"/>
    <s v="theater/plays"/>
    <x v="1"/>
    <x v="6"/>
    <n v="53.12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n v="0"/>
    <x v="3956"/>
    <d v="2016-04-25T00:20:00"/>
    <s v="theater/plays"/>
    <x v="1"/>
    <x v="6"/>
    <e v="#DIV/0!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n v="2.5000000000000001E-2"/>
    <x v="3957"/>
    <d v="2016-07-08T23:25:54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n v="32.049999999999997"/>
    <x v="3958"/>
    <d v="2014-08-02T14:00:00"/>
    <s v="theater/plays"/>
    <x v="1"/>
    <x v="6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n v="24.333333333333336"/>
    <x v="3959"/>
    <d v="2014-09-28T18:55:56"/>
    <s v="theater/plays"/>
    <x v="1"/>
    <x v="6"/>
    <n v="24.333333333333332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n v="1.5"/>
    <x v="3960"/>
    <d v="2016-01-03T20:17:36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n v="0.42"/>
    <x v="3961"/>
    <d v="2014-05-08T21:23:3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n v="3.214285714285714"/>
    <x v="3962"/>
    <d v="2015-11-28T14:54:54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n v="0"/>
    <x v="3963"/>
    <d v="2015-11-18T04:41:57"/>
    <s v="theater/plays"/>
    <x v="1"/>
    <x v="6"/>
    <e v="#DIV/0!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n v="6.3"/>
    <x v="3964"/>
    <d v="2015-04-19T16:19:46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n v="14.249999999999998"/>
    <x v="3965"/>
    <d v="2016-04-14T04:39:4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n v="0.6"/>
    <x v="3966"/>
    <d v="2014-07-24T02:59:0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n v="24.117647058823529"/>
    <x v="3967"/>
    <d v="2017-03-06T06:58:27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n v="10.54"/>
    <x v="3968"/>
    <d v="2016-05-22T19:34:33"/>
    <s v="theater/plays"/>
    <x v="1"/>
    <x v="6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n v="7.4690265486725664"/>
    <x v="3969"/>
    <d v="2016-08-29T03:55:00"/>
    <s v="theater/plays"/>
    <x v="1"/>
    <x v="6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n v="7.3333333333333334E-2"/>
    <x v="3970"/>
    <d v="2016-04-17T20:43:31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n v="0.97142857142857131"/>
    <x v="3971"/>
    <d v="2014-07-21T12:52:06"/>
    <s v="theater/plays"/>
    <x v="1"/>
    <x v="6"/>
    <n v="22.666666666666668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n v="21.099999999999998"/>
    <x v="3972"/>
    <d v="2015-02-06T01:37:14"/>
    <s v="theater/plays"/>
    <x v="1"/>
    <x v="6"/>
    <n v="26.375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n v="78.100000000000009"/>
    <x v="3973"/>
    <d v="2016-05-09T04:00:00"/>
    <s v="theater/plays"/>
    <x v="1"/>
    <x v="6"/>
    <n v="105.54054054054055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n v="32"/>
    <x v="3974"/>
    <d v="2016-06-02T13:07:28"/>
    <s v="theater/plays"/>
    <x v="1"/>
    <x v="6"/>
    <n v="29.09090909090909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n v="0"/>
    <x v="3975"/>
    <d v="2016-07-13T20:48:18"/>
    <s v="theater/plays"/>
    <x v="1"/>
    <x v="6"/>
    <e v="#DIV/0!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n v="47.692307692307693"/>
    <x v="3976"/>
    <d v="2014-08-01T07:00:0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n v="1.4500000000000002"/>
    <x v="3977"/>
    <d v="2016-07-22T18:55:32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n v="10.7"/>
    <x v="3978"/>
    <d v="2015-01-31T15:25:53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n v="1.8333333333333333"/>
    <x v="3979"/>
    <d v="2015-03-29T20:00:00"/>
    <s v="theater/plays"/>
    <x v="1"/>
    <x v="6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n v="18"/>
    <x v="3980"/>
    <d v="2014-07-05T14:22:27"/>
    <s v="theater/plays"/>
    <x v="1"/>
    <x v="6"/>
    <n v="64.285714285714292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n v="4.083333333333333"/>
    <x v="3981"/>
    <d v="2016-07-17T04:19:09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n v="20"/>
    <x v="3982"/>
    <d v="2015-07-07T19:26:2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n v="34.802513464991023"/>
    <x v="3983"/>
    <d v="2014-05-20T06:59:00"/>
    <s v="theater/plays"/>
    <x v="1"/>
    <x v="6"/>
    <n v="84.282608695652172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n v="6.3333333333333339"/>
    <x v="3984"/>
    <d v="2014-11-08T00:00:0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n v="32.049999999999997"/>
    <x v="3985"/>
    <d v="2016-02-20T21:05:00"/>
    <s v="theater/plays"/>
    <x v="1"/>
    <x v="6"/>
    <n v="33.736842105263158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n v="9.76"/>
    <x v="3986"/>
    <d v="2016-05-06T13:04:00"/>
    <s v="theater/plays"/>
    <x v="1"/>
    <x v="6"/>
    <n v="37.53846153846154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n v="37.75"/>
    <x v="3987"/>
    <d v="2014-05-16T22:11:30"/>
    <s v="theater/plays"/>
    <x v="1"/>
    <x v="6"/>
    <n v="11.615384615384615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n v="2.1333333333333333"/>
    <x v="3988"/>
    <d v="2015-08-29T01:56:53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n v="0"/>
    <x v="3989"/>
    <d v="2015-11-08T18:59:41"/>
    <s v="theater/plays"/>
    <x v="1"/>
    <x v="6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n v="4.1818181818181817"/>
    <x v="3990"/>
    <d v="2016-03-02T16:08:13"/>
    <s v="theater/plays"/>
    <x v="1"/>
    <x v="6"/>
    <n v="2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n v="20"/>
    <x v="3991"/>
    <d v="2015-05-31T15:28:02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n v="5.41"/>
    <x v="3992"/>
    <d v="2015-12-11T23:34:19"/>
    <s v="theater/plays"/>
    <x v="1"/>
    <x v="6"/>
    <n v="60.111111111111114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n v="6.0000000000000001E-3"/>
    <x v="3993"/>
    <d v="2015-05-13T20:45:12"/>
    <s v="theater/plays"/>
    <x v="1"/>
    <x v="6"/>
    <n v="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n v="0.25"/>
    <x v="3994"/>
    <d v="2014-07-19T09:21:3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n v="35"/>
    <x v="3995"/>
    <d v="2015-02-14T11:27:0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n v="16.566666666666666"/>
    <x v="3996"/>
    <d v="2014-11-20T16:04:00"/>
    <s v="theater/plays"/>
    <x v="1"/>
    <x v="6"/>
    <n v="29.235294117647058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n v="0"/>
    <x v="3997"/>
    <d v="2015-04-05T08:23:41"/>
    <s v="theater/plays"/>
    <x v="1"/>
    <x v="6"/>
    <e v="#DIV/0!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n v="57.199999999999996"/>
    <x v="3998"/>
    <d v="2015-03-28T22:07:06"/>
    <s v="theater/plays"/>
    <x v="1"/>
    <x v="6"/>
    <n v="59.58333333333333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n v="16.514285714285716"/>
    <x v="3999"/>
    <d v="2014-08-31T19:51:49"/>
    <s v="theater/plays"/>
    <x v="1"/>
    <x v="6"/>
    <n v="82.57142857142856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n v="0.125"/>
    <x v="4000"/>
    <d v="2016-05-07T14:29:18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n v="37.75"/>
    <x v="4001"/>
    <d v="2017-03-01T19:00:00"/>
    <s v="theater/plays"/>
    <x v="1"/>
    <x v="6"/>
    <n v="32.357142857142854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n v="1.8399999999999999"/>
    <x v="4002"/>
    <d v="2014-09-27T01:02:41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n v="10.050000000000001"/>
    <x v="4003"/>
    <d v="2015-02-15T14:05:47"/>
    <s v="theater/plays"/>
    <x v="1"/>
    <x v="6"/>
    <n v="100.5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n v="0.2"/>
    <x v="4004"/>
    <d v="2014-10-08T03:54:17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n v="1.3333333333333335"/>
    <x v="4005"/>
    <d v="2014-10-20T19:23:05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n v="6.6666666666666671E-3"/>
    <x v="4006"/>
    <d v="2016-02-16T18:33:07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n v="0.25"/>
    <x v="4007"/>
    <d v="2014-08-26T16:28:0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n v="6"/>
    <x v="4008"/>
    <d v="2015-07-22T23:08:27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n v="3.8860103626943006"/>
    <x v="4009"/>
    <d v="2014-09-09T16:49:2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n v="24.194444444444443"/>
    <x v="4010"/>
    <d v="2014-10-26T18:29:26"/>
    <s v="theater/plays"/>
    <x v="1"/>
    <x v="6"/>
    <n v="45.842105263157897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n v="7.6"/>
    <x v="4011"/>
    <d v="2015-01-28T13:04:38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n v="0"/>
    <x v="4012"/>
    <d v="2015-05-02T13:04:09"/>
    <s v="theater/plays"/>
    <x v="1"/>
    <x v="6"/>
    <e v="#DIV/0!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n v="1.3"/>
    <x v="4013"/>
    <d v="2015-02-16T07:13:43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n v="0"/>
    <x v="4014"/>
    <d v="2016-03-05T05:54:29"/>
    <s v="theater/plays"/>
    <x v="1"/>
    <x v="6"/>
    <e v="#DIV/0!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n v="1.4285714285714287E-2"/>
    <x v="4015"/>
    <d v="2015-07-19T18:44:23"/>
    <s v="theater/plays"/>
    <x v="1"/>
    <x v="6"/>
    <n v="1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n v="14.000000000000002"/>
    <x v="4016"/>
    <d v="2014-09-17T20:56:4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n v="1.05"/>
    <x v="4017"/>
    <d v="2014-09-04T16:07:54"/>
    <s v="theater/plays"/>
    <x v="1"/>
    <x v="6"/>
    <n v="52.5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n v="8.6666666666666679"/>
    <x v="4018"/>
    <d v="2016-10-07T21:51:48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n v="0.82857142857142851"/>
    <x v="4019"/>
    <d v="2016-04-15T16:28:0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n v="16.666666666666664"/>
    <x v="4020"/>
    <d v="2015-03-24T03:34:59"/>
    <s v="theater/plays"/>
    <x v="1"/>
    <x v="6"/>
    <n v="33.33333333333333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n v="0.83333333333333337"/>
    <x v="4021"/>
    <d v="2014-10-26T21:52:38"/>
    <s v="theater/plays"/>
    <x v="1"/>
    <x v="6"/>
    <n v="62.5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n v="69.561111111111103"/>
    <x v="4022"/>
    <d v="2015-02-01T02:54:00"/>
    <s v="theater/plays"/>
    <x v="1"/>
    <x v="6"/>
    <n v="63.55837563451776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n v="0"/>
    <x v="4023"/>
    <d v="2016-03-24T22:59:23"/>
    <s v="theater/plays"/>
    <x v="1"/>
    <x v="6"/>
    <e v="#DIV/0!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n v="1.25"/>
    <x v="4024"/>
    <d v="2015-08-31T16:04:57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n v="5"/>
    <x v="4025"/>
    <d v="2015-07-26T05:42:16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n v="0"/>
    <x v="4026"/>
    <d v="2015-12-04T16:43:59"/>
    <s v="theater/plays"/>
    <x v="1"/>
    <x v="6"/>
    <e v="#DIV/0!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n v="7.166666666666667"/>
    <x v="4027"/>
    <d v="2017-02-23T01:00:00"/>
    <s v="theater/plays"/>
    <x v="1"/>
    <x v="6"/>
    <n v="30.714285714285715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n v="28.050000000000004"/>
    <x v="4028"/>
    <d v="2014-06-05T22:31:40"/>
    <s v="theater/plays"/>
    <x v="1"/>
    <x v="6"/>
    <n v="51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n v="0"/>
    <x v="4029"/>
    <d v="2015-12-14T00:36:10"/>
    <s v="theater/plays"/>
    <x v="1"/>
    <x v="6"/>
    <e v="#DIV/0!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n v="16"/>
    <x v="4030"/>
    <d v="2016-02-03T18:49:00"/>
    <s v="theater/plays"/>
    <x v="1"/>
    <x v="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n v="0"/>
    <x v="4031"/>
    <d v="2014-12-18T15:02:44"/>
    <s v="theater/plays"/>
    <x v="1"/>
    <x v="6"/>
    <e v="#DIV/0!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n v="6.8287037037037033"/>
    <x v="4032"/>
    <d v="2015-12-15T20:25:16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n v="25.698702928870294"/>
    <x v="4033"/>
    <d v="2016-10-02T09:00:00"/>
    <s v="theater/plays"/>
    <x v="1"/>
    <x v="6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n v="1.4814814814814816"/>
    <x v="4034"/>
    <d v="2015-04-03T21:44:10"/>
    <s v="theater/plays"/>
    <x v="1"/>
    <x v="6"/>
    <n v="10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n v="36.85"/>
    <x v="4035"/>
    <d v="2014-10-21T21:11:27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n v="47.05"/>
    <x v="4036"/>
    <d v="2014-07-01T22:30:00"/>
    <s v="theater/plays"/>
    <x v="1"/>
    <x v="6"/>
    <n v="166.05882352941177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n v="11.428571428571429"/>
    <x v="4037"/>
    <d v="2016-05-24T14:25:0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n v="12.04"/>
    <x v="4038"/>
    <d v="2014-10-17T19:10:1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n v="60"/>
    <x v="4039"/>
    <d v="2015-12-01T05:59:0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n v="31.25"/>
    <x v="4040"/>
    <d v="2015-07-18T03:00:00"/>
    <s v="theater/plays"/>
    <x v="1"/>
    <x v="6"/>
    <n v="125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n v="0.42"/>
    <x v="4041"/>
    <d v="2016-09-06T11:22:34"/>
    <s v="theater/plays"/>
    <x v="1"/>
    <x v="6"/>
    <n v="10.5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n v="0.21"/>
    <x v="4042"/>
    <d v="2015-01-20T19:16:0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n v="0"/>
    <x v="4043"/>
    <d v="2014-11-20T22:58:45"/>
    <s v="theater/plays"/>
    <x v="1"/>
    <x v="6"/>
    <e v="#DIV/0!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n v="37.5"/>
    <x v="4044"/>
    <d v="2015-04-10T05:00:0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n v="0.02"/>
    <x v="4045"/>
    <d v="2014-08-21T04:49:49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n v="8.2142857142857135"/>
    <x v="4046"/>
    <d v="2014-10-22T15:36:50"/>
    <s v="theater/plays"/>
    <x v="1"/>
    <x v="6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n v="2.1999999999999997"/>
    <x v="4047"/>
    <d v="2015-01-11T01:00:0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n v="17.652941176470588"/>
    <x v="4048"/>
    <d v="2016-04-11T11:13:07"/>
    <s v="theater/plays"/>
    <x v="1"/>
    <x v="6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n v="0.08"/>
    <x v="4049"/>
    <d v="2015-07-14T23:00:15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n v="6.6666666666666666E-2"/>
    <x v="4050"/>
    <d v="2014-10-23T15:16:31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n v="0"/>
    <x v="4051"/>
    <d v="2014-05-09T06:53:00"/>
    <s v="theater/plays"/>
    <x v="1"/>
    <x v="6"/>
    <e v="#DIV/0!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n v="37.533333333333339"/>
    <x v="4052"/>
    <d v="2014-10-13T21:05:16"/>
    <s v="theater/plays"/>
    <x v="1"/>
    <x v="6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n v="22"/>
    <x v="4053"/>
    <d v="2014-11-15T20:00:0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n v="0"/>
    <x v="4054"/>
    <d v="2016-10-01T04:00:00"/>
    <s v="theater/plays"/>
    <x v="1"/>
    <x v="6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n v="17.62"/>
    <x v="4055"/>
    <d v="2014-06-19T15:33:51"/>
    <s v="theater/plays"/>
    <x v="1"/>
    <x v="6"/>
    <n v="41.952380952380949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n v="53"/>
    <x v="4056"/>
    <d v="2016-07-03T19:59:00"/>
    <s v="theater/plays"/>
    <x v="1"/>
    <x v="6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n v="22.142857142857142"/>
    <x v="4057"/>
    <d v="2015-11-25T23:00:00"/>
    <s v="theater/plays"/>
    <x v="1"/>
    <x v="6"/>
    <n v="129.1666666666666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n v="2.5333333333333332"/>
    <x v="4058"/>
    <d v="2016-04-01T03:59:0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n v="2.5"/>
    <x v="4059"/>
    <d v="2014-09-16T03:00:00"/>
    <s v="theater/plays"/>
    <x v="1"/>
    <x v="6"/>
    <n v="35.714285714285715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n v="2.85"/>
    <x v="4060"/>
    <d v="2014-06-23T16:00:00"/>
    <s v="theater/plays"/>
    <x v="1"/>
    <x v="6"/>
    <n v="57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n v="0"/>
    <x v="4061"/>
    <d v="2016-04-21T02:23:43"/>
    <s v="theater/plays"/>
    <x v="1"/>
    <x v="6"/>
    <e v="#DIV/0!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n v="2.4500000000000002"/>
    <x v="4062"/>
    <d v="2016-07-02T17:44:28"/>
    <s v="theater/plays"/>
    <x v="1"/>
    <x v="6"/>
    <n v="163.33333333333334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n v="1.4210526315789473"/>
    <x v="4063"/>
    <d v="2014-06-27T16:21:24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n v="19.25"/>
    <x v="4064"/>
    <d v="2015-04-29T14:07:06"/>
    <s v="theater/plays"/>
    <x v="1"/>
    <x v="6"/>
    <n v="64.166666666666671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n v="0.67500000000000004"/>
    <x v="4065"/>
    <d v="2014-08-12T22:50:11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n v="0.16666666666666669"/>
    <x v="4066"/>
    <d v="2016-05-19T00:56:28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n v="60.9"/>
    <x v="4067"/>
    <d v="2015-09-28T02:49:10"/>
    <s v="theater/plays"/>
    <x v="1"/>
    <x v="6"/>
    <n v="179.11764705882354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n v="1"/>
    <x v="4068"/>
    <d v="2017-01-13T23:05:0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n v="34.4"/>
    <x v="4069"/>
    <d v="2015-02-28T12:00:00"/>
    <s v="theater/plays"/>
    <x v="1"/>
    <x v="6"/>
    <n v="33.07692307692308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n v="16.5"/>
    <x v="4070"/>
    <d v="2015-03-01T03:00:0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n v="0"/>
    <x v="4071"/>
    <d v="2016-12-26T19:18:51"/>
    <s v="theater/plays"/>
    <x v="1"/>
    <x v="6"/>
    <e v="#DIV/0!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n v="0.4"/>
    <x v="4072"/>
    <d v="2014-08-21T18:35:11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n v="1.0571428571428572"/>
    <x v="4073"/>
    <d v="2015-05-09T04:00:0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n v="26.727272727272727"/>
    <x v="4074"/>
    <d v="2015-11-05T14:16:15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n v="28.799999999999997"/>
    <x v="4075"/>
    <d v="2014-06-30T17:28:00"/>
    <s v="theater/plays"/>
    <x v="1"/>
    <x v="6"/>
    <n v="44.307692307692307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n v="0"/>
    <x v="4076"/>
    <d v="2014-10-21T19:51:00"/>
    <s v="theater/plays"/>
    <x v="1"/>
    <x v="6"/>
    <e v="#DIV/0!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n v="8.9"/>
    <x v="4077"/>
    <d v="2016-12-21T17:03:14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n v="0"/>
    <x v="4078"/>
    <d v="2017-01-27T18:54:02"/>
    <s v="theater/plays"/>
    <x v="1"/>
    <x v="6"/>
    <e v="#DIV/0!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n v="0.16666666666666669"/>
    <x v="4079"/>
    <d v="2016-06-19T22:32:01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n v="0"/>
    <x v="4080"/>
    <d v="2016-06-14T18:54:00"/>
    <s v="theater/plays"/>
    <x v="1"/>
    <x v="6"/>
    <e v="#DIV/0!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n v="15.737410071942445"/>
    <x v="4081"/>
    <d v="2015-03-08T12:57:05"/>
    <s v="theater/plays"/>
    <x v="1"/>
    <x v="6"/>
    <n v="29.166666666666668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n v="2"/>
    <x v="4082"/>
    <d v="2015-11-14T23:00:0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n v="21.685714285714287"/>
    <x v="4083"/>
    <d v="2016-01-14T18:16:56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n v="0.33333333333333337"/>
    <x v="4084"/>
    <d v="2016-10-09T10:28:26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n v="0.2857142857142857"/>
    <x v="4085"/>
    <d v="2015-03-24T03:59:0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n v="4.7"/>
    <x v="4086"/>
    <d v="2015-11-21T04:00:00"/>
    <s v="theater/plays"/>
    <x v="1"/>
    <x v="6"/>
    <n v="9.4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n v="0"/>
    <x v="4087"/>
    <d v="2016-07-17T17:49:46"/>
    <s v="theater/plays"/>
    <x v="1"/>
    <x v="6"/>
    <e v="#DIV/0!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n v="10.8"/>
    <x v="4088"/>
    <d v="2015-01-16T10:26:0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n v="4.8"/>
    <x v="4089"/>
    <d v="2015-05-31T17:35:0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n v="3.2"/>
    <x v="4090"/>
    <d v="2015-08-07T15:00:00"/>
    <s v="theater/plays"/>
    <x v="1"/>
    <x v="6"/>
    <n v="10.66666666666666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n v="12.75"/>
    <x v="4091"/>
    <d v="2015-01-16T12:09:11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n v="1.8181818181818181E-2"/>
    <x v="4092"/>
    <d v="2015-04-05T03:40:47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n v="2.4"/>
    <x v="4093"/>
    <d v="2015-08-22T19:34:53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n v="36.5"/>
    <x v="4094"/>
    <d v="2014-10-22T04:59:00"/>
    <s v="theater/plays"/>
    <x v="1"/>
    <x v="6"/>
    <n v="91.25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n v="2.666666666666667"/>
    <x v="4095"/>
    <d v="2016-12-19T00:45:5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n v="11.428571428571429"/>
    <x v="4096"/>
    <d v="2017-02-28T08:51:0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n v="0"/>
    <x v="4097"/>
    <d v="2016-01-31T23:55:00"/>
    <s v="theater/plays"/>
    <x v="1"/>
    <x v="6"/>
    <e v="#DIV/0!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n v="0"/>
    <x v="4098"/>
    <d v="2016-06-04T17:19:57"/>
    <s v="theater/plays"/>
    <x v="1"/>
    <x v="6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n v="1.1111111111111112"/>
    <x v="4099"/>
    <d v="2016-09-02T20:24:33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n v="0"/>
    <x v="4100"/>
    <d v="2014-10-25T02:59:50"/>
    <s v="theater/plays"/>
    <x v="1"/>
    <x v="6"/>
    <e v="#DIV/0!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n v="0"/>
    <x v="4101"/>
    <d v="2017-01-25T21:41:22"/>
    <s v="theater/plays"/>
    <x v="1"/>
    <x v="6"/>
    <e v="#DIV/0!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n v="27.400000000000002"/>
    <x v="4102"/>
    <d v="2016-05-15T20:21:13"/>
    <s v="theater/plays"/>
    <x v="1"/>
    <x v="6"/>
    <n v="22.83333333333333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n v="10"/>
    <x v="4103"/>
    <d v="2015-08-26T18:32:00"/>
    <s v="theater/plays"/>
    <x v="1"/>
    <x v="6"/>
    <n v="16.666666666666668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n v="21.366666666666667"/>
    <x v="4104"/>
    <d v="2016-10-27T06:40:34"/>
    <s v="theater/plays"/>
    <x v="1"/>
    <x v="6"/>
    <n v="45.785714285714285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n v="6.9696969696969706"/>
    <x v="4105"/>
    <d v="2016-12-26T00:15:09"/>
    <s v="theater/plays"/>
    <x v="1"/>
    <x v="6"/>
    <n v="383.33333333333331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n v="70.599999999999994"/>
    <x v="4106"/>
    <d v="2015-04-02T01:00:00"/>
    <s v="theater/plays"/>
    <x v="1"/>
    <x v="6"/>
    <n v="106.96969696969697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n v="2.0500000000000003"/>
    <x v="4107"/>
    <d v="2014-09-24T22:00:01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n v="1.9666666666666666"/>
    <x v="4108"/>
    <d v="2017-03-03T05:00:00"/>
    <s v="theater/plays"/>
    <x v="1"/>
    <x v="6"/>
    <n v="59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n v="0"/>
    <x v="4109"/>
    <d v="2015-11-29T13:56:44"/>
    <s v="theater/plays"/>
    <x v="1"/>
    <x v="6"/>
    <e v="#DIV/0!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n v="28.666666666666668"/>
    <x v="4110"/>
    <d v="2016-07-21T15:02:31"/>
    <s v="theater/plays"/>
    <x v="1"/>
    <x v="6"/>
    <n v="14.333333333333334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n v="3.1333333333333333"/>
    <x v="4111"/>
    <d v="2015-02-24T03:15:40"/>
    <s v="theater/plays"/>
    <x v="1"/>
    <x v="6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n v="0.04"/>
    <x v="4112"/>
    <d v="2016-02-28T00:00:0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n v="0.2"/>
    <x v="4113"/>
    <d v="2016-01-08T06:34:00"/>
    <s v="theater/plays"/>
    <x v="1"/>
    <x v="6"/>
    <n v="1"/>
  </r>
  <r>
    <m/>
    <m/>
    <m/>
    <x v="445"/>
    <m/>
    <x v="4"/>
    <x v="21"/>
    <m/>
    <m/>
    <m/>
    <m/>
    <m/>
    <m/>
    <m/>
    <x v="4114"/>
    <m/>
    <m/>
    <x v="9"/>
    <x v="4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B76CC-D81B-464C-B05E-D2F665033E3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BB371-CCDA-4C5D-8BDF-9555C7B528C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0E13F-0504-4A1E-9127-9ECE8DEFF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7" hier="-1"/>
    <pageField fld="21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80" zoomScaleNormal="80" workbookViewId="0">
      <selection activeCell="O2" sqref="O2"/>
    </sheetView>
  </sheetViews>
  <sheetFormatPr defaultRowHeight="15.7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15.5703125" style="8" bestFit="1" customWidth="1"/>
    <col min="15" max="15" width="23.5703125" style="13" bestFit="1" customWidth="1"/>
    <col min="16" max="16" width="22" style="13" bestFit="1" customWidth="1"/>
    <col min="17" max="17" width="41.140625" customWidth="1"/>
    <col min="18" max="18" width="15.5703125" style="18" bestFit="1" customWidth="1"/>
    <col min="19" max="19" width="19.140625" bestFit="1" customWidth="1"/>
    <col min="20" max="20" width="17.42578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7" t="s">
        <v>8305</v>
      </c>
      <c r="O1" s="12" t="s">
        <v>8353</v>
      </c>
      <c r="P1" s="12" t="s">
        <v>8354</v>
      </c>
      <c r="Q1" s="1" t="s">
        <v>8263</v>
      </c>
      <c r="R1" s="17" t="s">
        <v>8369</v>
      </c>
      <c r="S1" s="5" t="s">
        <v>8307</v>
      </c>
      <c r="T1" s="6" t="s">
        <v>8306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>(E2/D2)*100</f>
        <v>136.85882352941178</v>
      </c>
      <c r="O2" s="13">
        <f>J2/(60*60*24)+DATE(1970,1,1)</f>
        <v>42177.007071759261</v>
      </c>
      <c r="P2" s="13">
        <f>I2/(60*60*24)+"1/1/1970"</f>
        <v>42208.125</v>
      </c>
      <c r="Q2" t="s">
        <v>8264</v>
      </c>
      <c r="R2" s="18" t="str">
        <f>LEFT(Q2,SEARCH("/",Q2,1)-1)</f>
        <v>film &amp; video</v>
      </c>
      <c r="S2" t="str">
        <f>RIGHT(Q2,(LEN(Q2)-SEARCH("/",Q2,1)))</f>
        <v>television</v>
      </c>
      <c r="T2" s="14">
        <f>IFERROR(E2/L2,0)</f>
        <v>63.917582417582416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>(E3/D3)*100</f>
        <v>142.60827250608273</v>
      </c>
      <c r="O3" s="13">
        <f>J3/(60*60*24)+DATE(1970,1,1)</f>
        <v>42766.600497685184</v>
      </c>
      <c r="P3" s="13">
        <f>I3/(60*60*24)+"1/1/1970"</f>
        <v>42796.600497685184</v>
      </c>
      <c r="Q3" t="s">
        <v>8264</v>
      </c>
      <c r="R3" s="18" t="str">
        <f>LEFT(Q3,SEARCH("/",Q3,1)-1)</f>
        <v>film &amp; video</v>
      </c>
      <c r="S3" t="str">
        <f>RIGHT(Q3,(LEN(Q3)-SEARCH("/",Q3,1)))</f>
        <v>television</v>
      </c>
      <c r="T3" s="14">
        <f>IFERROR(E3/L3,0)</f>
        <v>185.48101265822785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>(E4/D4)*100</f>
        <v>105</v>
      </c>
      <c r="O4" s="13">
        <f>J4/(60*60*24)+DATE(1970,1,1)</f>
        <v>42405.702349537038</v>
      </c>
      <c r="P4" s="13">
        <f>I4/(60*60*24)+"1/1/1970"</f>
        <v>42415.702349537038</v>
      </c>
      <c r="Q4" t="s">
        <v>8264</v>
      </c>
      <c r="R4" s="18" t="str">
        <f>LEFT(Q4,SEARCH("/",Q4,1)-1)</f>
        <v>film &amp; video</v>
      </c>
      <c r="S4" t="str">
        <f>RIGHT(Q4,(LEN(Q4)-SEARCH("/",Q4,1)))</f>
        <v>television</v>
      </c>
      <c r="T4" s="14">
        <f>IFERROR(E4/L4,0)</f>
        <v>15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>(E5/D5)*100</f>
        <v>103.89999999999999</v>
      </c>
      <c r="O5" s="13">
        <f>J5/(60*60*24)+DATE(1970,1,1)</f>
        <v>41828.515127314815</v>
      </c>
      <c r="P5" s="13">
        <f>I5/(60*60*24)+"1/1/1970"</f>
        <v>41858.515127314815</v>
      </c>
      <c r="Q5" t="s">
        <v>8264</v>
      </c>
      <c r="R5" s="18" t="str">
        <f>LEFT(Q5,SEARCH("/",Q5,1)-1)</f>
        <v>film &amp; video</v>
      </c>
      <c r="S5" t="str">
        <f>RIGHT(Q5,(LEN(Q5)-SEARCH("/",Q5,1)))</f>
        <v>television</v>
      </c>
      <c r="T5" s="14">
        <f>IFERROR(E5/L5,0)</f>
        <v>69.266666666666666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>(E6/D6)*100</f>
        <v>122.99154545454545</v>
      </c>
      <c r="O6" s="13">
        <f>J6/(60*60*24)+DATE(1970,1,1)</f>
        <v>42327.834247685183</v>
      </c>
      <c r="P6" s="13">
        <f>I6/(60*60*24)+"1/1/1970"</f>
        <v>42357.834247685183</v>
      </c>
      <c r="Q6" t="s">
        <v>8264</v>
      </c>
      <c r="R6" s="18" t="str">
        <f>LEFT(Q6,SEARCH("/",Q6,1)-1)</f>
        <v>film &amp; video</v>
      </c>
      <c r="S6" t="str">
        <f>RIGHT(Q6,(LEN(Q6)-SEARCH("/",Q6,1)))</f>
        <v>television</v>
      </c>
      <c r="T6" s="14">
        <f>IFERROR(E6/L6,0)</f>
        <v>190.55028169014085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>(E7/D7)*100</f>
        <v>109.77744436109028</v>
      </c>
      <c r="O7" s="13">
        <f>J7/(60*60*24)+DATE(1970,1,1)</f>
        <v>42563.932951388888</v>
      </c>
      <c r="P7" s="13">
        <f>I7/(60*60*24)+"1/1/1970"</f>
        <v>42580.232638888891</v>
      </c>
      <c r="Q7" t="s">
        <v>8264</v>
      </c>
      <c r="R7" s="18" t="str">
        <f>LEFT(Q7,SEARCH("/",Q7,1)-1)</f>
        <v>film &amp; video</v>
      </c>
      <c r="S7" t="str">
        <f>RIGHT(Q7,(LEN(Q7)-SEARCH("/",Q7,1)))</f>
        <v>television</v>
      </c>
      <c r="T7" s="14">
        <f>IFERROR(E7/L7,0)</f>
        <v>93.40425531914893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>(E8/D8)*100</f>
        <v>106.4875</v>
      </c>
      <c r="O8" s="13">
        <f>J8/(60*60*24)+DATE(1970,1,1)</f>
        <v>41794.072337962964</v>
      </c>
      <c r="P8" s="13">
        <f>I8/(60*60*24)+"1/1/1970"</f>
        <v>41804.072337962964</v>
      </c>
      <c r="Q8" t="s">
        <v>8264</v>
      </c>
      <c r="R8" s="18" t="str">
        <f>LEFT(Q8,SEARCH("/",Q8,1)-1)</f>
        <v>film &amp; video</v>
      </c>
      <c r="S8" t="str">
        <f>RIGHT(Q8,(LEN(Q8)-SEARCH("/",Q8,1)))</f>
        <v>television</v>
      </c>
      <c r="T8" s="14">
        <f>IFERROR(E8/L8,0)</f>
        <v>146.87931034482759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>(E9/D9)*100</f>
        <v>101.22222222222221</v>
      </c>
      <c r="O9" s="13">
        <f>J9/(60*60*24)+DATE(1970,1,1)</f>
        <v>42516.047071759254</v>
      </c>
      <c r="P9" s="13">
        <f>I9/(60*60*24)+"1/1/1970"</f>
        <v>42556.047071759254</v>
      </c>
      <c r="Q9" t="s">
        <v>8264</v>
      </c>
      <c r="R9" s="18" t="str">
        <f>LEFT(Q9,SEARCH("/",Q9,1)-1)</f>
        <v>film &amp; video</v>
      </c>
      <c r="S9" t="str">
        <f>RIGHT(Q9,(LEN(Q9)-SEARCH("/",Q9,1)))</f>
        <v>television</v>
      </c>
      <c r="T9" s="14">
        <f>IFERROR(E9/L9,0)</f>
        <v>159.82456140350877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>(E10/D10)*100</f>
        <v>100.04342857142856</v>
      </c>
      <c r="O10" s="13">
        <f>J10/(60*60*24)+DATE(1970,1,1)</f>
        <v>42468.94458333333</v>
      </c>
      <c r="P10" s="13">
        <f>I10/(60*60*24)+"1/1/1970"</f>
        <v>42475.875</v>
      </c>
      <c r="Q10" t="s">
        <v>8264</v>
      </c>
      <c r="R10" s="18" t="str">
        <f>LEFT(Q10,SEARCH("/",Q10,1)-1)</f>
        <v>film &amp; video</v>
      </c>
      <c r="S10" t="str">
        <f>RIGHT(Q10,(LEN(Q10)-SEARCH("/",Q10,1)))</f>
        <v>television</v>
      </c>
      <c r="T10" s="14">
        <f>IFERROR(E10/L10,0)</f>
        <v>291.79333333333335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>(E11/D11)*100</f>
        <v>125.998</v>
      </c>
      <c r="O11" s="13">
        <f>J11/(60*60*24)+DATE(1970,1,1)</f>
        <v>42447.103518518517</v>
      </c>
      <c r="P11" s="13">
        <f>I11/(60*60*24)+"1/1/1970"</f>
        <v>42477.103518518517</v>
      </c>
      <c r="Q11" t="s">
        <v>8264</v>
      </c>
      <c r="R11" s="18" t="str">
        <f>LEFT(Q11,SEARCH("/",Q11,1)-1)</f>
        <v>film &amp; video</v>
      </c>
      <c r="S11" t="str">
        <f>RIGHT(Q11,(LEN(Q11)-SEARCH("/",Q11,1)))</f>
        <v>television</v>
      </c>
      <c r="T11" s="14">
        <f>IFERROR(E11/L11,0)</f>
        <v>31.499500000000001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>(E12/D12)*100</f>
        <v>100.49999999999999</v>
      </c>
      <c r="O12" s="13">
        <f>J12/(60*60*24)+DATE(1970,1,1)</f>
        <v>41780.068043981482</v>
      </c>
      <c r="P12" s="13">
        <f>I12/(60*60*24)+"1/1/1970"</f>
        <v>41815.068043981482</v>
      </c>
      <c r="Q12" t="s">
        <v>8264</v>
      </c>
      <c r="R12" s="18" t="str">
        <f>LEFT(Q12,SEARCH("/",Q12,1)-1)</f>
        <v>film &amp; video</v>
      </c>
      <c r="S12" t="str">
        <f>RIGHT(Q12,(LEN(Q12)-SEARCH("/",Q12,1)))</f>
        <v>television</v>
      </c>
      <c r="T12" s="14">
        <f>IFERROR(E12/L12,0)</f>
        <v>158.68421052631578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>(E13/D13)*100</f>
        <v>120.5</v>
      </c>
      <c r="O13" s="13">
        <f>J13/(60*60*24)+DATE(1970,1,1)</f>
        <v>42572.778495370367</v>
      </c>
      <c r="P13" s="13">
        <f>I13/(60*60*24)+"1/1/1970"</f>
        <v>42604.125</v>
      </c>
      <c r="Q13" t="s">
        <v>8264</v>
      </c>
      <c r="R13" s="18" t="str">
        <f>LEFT(Q13,SEARCH("/",Q13,1)-1)</f>
        <v>film &amp; video</v>
      </c>
      <c r="S13" t="str">
        <f>RIGHT(Q13,(LEN(Q13)-SEARCH("/",Q13,1)))</f>
        <v>television</v>
      </c>
      <c r="T13" s="14">
        <f>IFERROR(E13/L13,0)</f>
        <v>80.333333333333329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>(E14/D14)*100</f>
        <v>165.29333333333335</v>
      </c>
      <c r="O14" s="13">
        <f>J14/(60*60*24)+DATE(1970,1,1)</f>
        <v>41791.713252314818</v>
      </c>
      <c r="P14" s="13">
        <f>I14/(60*60*24)+"1/1/1970"</f>
        <v>41836.125</v>
      </c>
      <c r="Q14" t="s">
        <v>8264</v>
      </c>
      <c r="R14" s="18" t="str">
        <f>LEFT(Q14,SEARCH("/",Q14,1)-1)</f>
        <v>film &amp; video</v>
      </c>
      <c r="S14" t="str">
        <f>RIGHT(Q14,(LEN(Q14)-SEARCH("/",Q14,1)))</f>
        <v>television</v>
      </c>
      <c r="T14" s="14">
        <f>IFERROR(E14/L14,0)</f>
        <v>59.961305925030231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>(E15/D15)*100</f>
        <v>159.97142857142856</v>
      </c>
      <c r="O15" s="13">
        <f>J15/(60*60*24)+DATE(1970,1,1)</f>
        <v>42508.677187499998</v>
      </c>
      <c r="P15" s="13">
        <f>I15/(60*60*24)+"1/1/1970"</f>
        <v>42544.852083333331</v>
      </c>
      <c r="Q15" t="s">
        <v>8264</v>
      </c>
      <c r="R15" s="18" t="str">
        <f>LEFT(Q15,SEARCH("/",Q15,1)-1)</f>
        <v>film &amp; video</v>
      </c>
      <c r="S15" t="str">
        <f>RIGHT(Q15,(LEN(Q15)-SEARCH("/",Q15,1)))</f>
        <v>television</v>
      </c>
      <c r="T15" s="14">
        <f>IFERROR(E15/L15,0)</f>
        <v>109.78431372549019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>(E16/D16)*100</f>
        <v>100.93333333333334</v>
      </c>
      <c r="O16" s="13">
        <f>J16/(60*60*24)+DATE(1970,1,1)</f>
        <v>41808.02648148148</v>
      </c>
      <c r="P16" s="13">
        <f>I16/(60*60*24)+"1/1/1970"</f>
        <v>41833.582638888889</v>
      </c>
      <c r="Q16" t="s">
        <v>8264</v>
      </c>
      <c r="R16" s="18" t="str">
        <f>LEFT(Q16,SEARCH("/",Q16,1)-1)</f>
        <v>film &amp; video</v>
      </c>
      <c r="S16" t="str">
        <f>RIGHT(Q16,(LEN(Q16)-SEARCH("/",Q16,1)))</f>
        <v>television</v>
      </c>
      <c r="T16" s="14">
        <f>IFERROR(E16/L16,0)</f>
        <v>147.70731707317074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>(E17/D17)*100</f>
        <v>106.60000000000001</v>
      </c>
      <c r="O17" s="13">
        <f>J17/(60*60*24)+DATE(1970,1,1)</f>
        <v>42256.391875000001</v>
      </c>
      <c r="P17" s="13">
        <f>I17/(60*60*24)+"1/1/1970"</f>
        <v>42274.843055555553</v>
      </c>
      <c r="Q17" t="s">
        <v>8264</v>
      </c>
      <c r="R17" s="18" t="str">
        <f>LEFT(Q17,SEARCH("/",Q17,1)-1)</f>
        <v>film &amp; video</v>
      </c>
      <c r="S17" t="str">
        <f>RIGHT(Q17,(LEN(Q17)-SEARCH("/",Q17,1)))</f>
        <v>television</v>
      </c>
      <c r="T17" s="14">
        <f>IFERROR(E17/L17,0)</f>
        <v>21.755102040816325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>(E18/D18)*100</f>
        <v>100.24166666666667</v>
      </c>
      <c r="O18" s="13">
        <f>J18/(60*60*24)+DATE(1970,1,1)</f>
        <v>41760.796423611115</v>
      </c>
      <c r="P18" s="13">
        <f>I18/(60*60*24)+"1/1/1970"</f>
        <v>41806.229166666664</v>
      </c>
      <c r="Q18" t="s">
        <v>8264</v>
      </c>
      <c r="R18" s="18" t="str">
        <f>LEFT(Q18,SEARCH("/",Q18,1)-1)</f>
        <v>film &amp; video</v>
      </c>
      <c r="S18" t="str">
        <f>RIGHT(Q18,(LEN(Q18)-SEARCH("/",Q18,1)))</f>
        <v>television</v>
      </c>
      <c r="T18" s="14">
        <f>IFERROR(E18/L18,0)</f>
        <v>171.84285714285716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>(E19/D19)*100</f>
        <v>100.66666666666666</v>
      </c>
      <c r="O19" s="13">
        <f>J19/(60*60*24)+DATE(1970,1,1)</f>
        <v>41917.731736111113</v>
      </c>
      <c r="P19" s="13">
        <f>I19/(60*60*24)+"1/1/1970"</f>
        <v>41947.773402777777</v>
      </c>
      <c r="Q19" t="s">
        <v>8264</v>
      </c>
      <c r="R19" s="18" t="str">
        <f>LEFT(Q19,SEARCH("/",Q19,1)-1)</f>
        <v>film &amp; video</v>
      </c>
      <c r="S19" t="str">
        <f>RIGHT(Q19,(LEN(Q19)-SEARCH("/",Q19,1)))</f>
        <v>television</v>
      </c>
      <c r="T19" s="14">
        <f>IFERROR(E19/L19,0)</f>
        <v>41.944444444444443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>(E20/D20)*100</f>
        <v>106.32110000000002</v>
      </c>
      <c r="O20" s="13">
        <f>J20/(60*60*24)+DATE(1970,1,1)</f>
        <v>41869.542314814811</v>
      </c>
      <c r="P20" s="13">
        <f>I20/(60*60*24)+"1/1/1970"</f>
        <v>41899.542314814811</v>
      </c>
      <c r="Q20" t="s">
        <v>8264</v>
      </c>
      <c r="R20" s="18" t="str">
        <f>LEFT(Q20,SEARCH("/",Q20,1)-1)</f>
        <v>film &amp; video</v>
      </c>
      <c r="S20" t="str">
        <f>RIGHT(Q20,(LEN(Q20)-SEARCH("/",Q20,1)))</f>
        <v>television</v>
      </c>
      <c r="T20" s="14">
        <f>IFERROR(E20/L20,0)</f>
        <v>93.264122807017543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>(E21/D21)*100</f>
        <v>145.29411764705881</v>
      </c>
      <c r="O21" s="13">
        <f>J21/(60*60*24)+DATE(1970,1,1)</f>
        <v>42175.816365740742</v>
      </c>
      <c r="P21" s="13">
        <f>I21/(60*60*24)+"1/1/1970"</f>
        <v>42205.816365740742</v>
      </c>
      <c r="Q21" t="s">
        <v>8264</v>
      </c>
      <c r="R21" s="18" t="str">
        <f>LEFT(Q21,SEARCH("/",Q21,1)-1)</f>
        <v>film &amp; video</v>
      </c>
      <c r="S21" t="str">
        <f>RIGHT(Q21,(LEN(Q21)-SEARCH("/",Q21,1)))</f>
        <v>television</v>
      </c>
      <c r="T21" s="14">
        <f>IFERROR(E21/L21,0)</f>
        <v>56.136363636363633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>(E22/D22)*100</f>
        <v>100.2</v>
      </c>
      <c r="O22" s="13">
        <f>J22/(60*60*24)+DATE(1970,1,1)</f>
        <v>42200.758240740739</v>
      </c>
      <c r="P22" s="13">
        <f>I22/(60*60*24)+"1/1/1970"</f>
        <v>42260.758240740739</v>
      </c>
      <c r="Q22" t="s">
        <v>8264</v>
      </c>
      <c r="R22" s="18" t="str">
        <f>LEFT(Q22,SEARCH("/",Q22,1)-1)</f>
        <v>film &amp; video</v>
      </c>
      <c r="S22" t="str">
        <f>RIGHT(Q22,(LEN(Q22)-SEARCH("/",Q22,1)))</f>
        <v>television</v>
      </c>
      <c r="T22" s="14">
        <f>IFERROR(E22/L22,0)</f>
        <v>80.16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>(E23/D23)*100</f>
        <v>109.13513513513513</v>
      </c>
      <c r="O23" s="13">
        <f>J23/(60*60*24)+DATE(1970,1,1)</f>
        <v>41878.627187500002</v>
      </c>
      <c r="P23" s="13">
        <f>I23/(60*60*24)+"1/1/1970"</f>
        <v>41908.627187500002</v>
      </c>
      <c r="Q23" t="s">
        <v>8264</v>
      </c>
      <c r="R23" s="18" t="str">
        <f>LEFT(Q23,SEARCH("/",Q23,1)-1)</f>
        <v>film &amp; video</v>
      </c>
      <c r="S23" t="str">
        <f>RIGHT(Q23,(LEN(Q23)-SEARCH("/",Q23,1)))</f>
        <v>television</v>
      </c>
      <c r="T23" s="14">
        <f>IFERROR(E23/L23,0)</f>
        <v>199.9009900990099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>(E24/D24)*100</f>
        <v>117.14285714285715</v>
      </c>
      <c r="O24" s="13">
        <f>J24/(60*60*24)+DATE(1970,1,1)</f>
        <v>41989.91134259259</v>
      </c>
      <c r="P24" s="13">
        <f>I24/(60*60*24)+"1/1/1970"</f>
        <v>42005.332638888889</v>
      </c>
      <c r="Q24" t="s">
        <v>8264</v>
      </c>
      <c r="R24" s="18" t="str">
        <f>LEFT(Q24,SEARCH("/",Q24,1)-1)</f>
        <v>film &amp; video</v>
      </c>
      <c r="S24" t="str">
        <f>RIGHT(Q24,(LEN(Q24)-SEARCH("/",Q24,1)))</f>
        <v>television</v>
      </c>
      <c r="T24" s="14">
        <f>IFERROR(E24/L24,0)</f>
        <v>51.25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>(E25/D25)*100</f>
        <v>118.5</v>
      </c>
      <c r="O25" s="13">
        <f>J25/(60*60*24)+DATE(1970,1,1)</f>
        <v>42097.778946759259</v>
      </c>
      <c r="P25" s="13">
        <f>I25/(60*60*24)+"1/1/1970"</f>
        <v>42124.638888888891</v>
      </c>
      <c r="Q25" t="s">
        <v>8264</v>
      </c>
      <c r="R25" s="18" t="str">
        <f>LEFT(Q25,SEARCH("/",Q25,1)-1)</f>
        <v>film &amp; video</v>
      </c>
      <c r="S25" t="str">
        <f>RIGHT(Q25,(LEN(Q25)-SEARCH("/",Q25,1)))</f>
        <v>television</v>
      </c>
      <c r="T25" s="14">
        <f>IFERROR(E25/L25,0)</f>
        <v>103.04347826086956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>(E26/D26)*100</f>
        <v>108.80768571428572</v>
      </c>
      <c r="O26" s="13">
        <f>J26/(60*60*24)+DATE(1970,1,1)</f>
        <v>42229.820173611108</v>
      </c>
      <c r="P26" s="13">
        <f>I26/(60*60*24)+"1/1/1970"</f>
        <v>42262.818749999999</v>
      </c>
      <c r="Q26" t="s">
        <v>8264</v>
      </c>
      <c r="R26" s="18" t="str">
        <f>LEFT(Q26,SEARCH("/",Q26,1)-1)</f>
        <v>film &amp; video</v>
      </c>
      <c r="S26" t="str">
        <f>RIGHT(Q26,(LEN(Q26)-SEARCH("/",Q26,1)))</f>
        <v>television</v>
      </c>
      <c r="T26" s="14">
        <f>IFERROR(E26/L26,0)</f>
        <v>66.346149825783982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>(E27/D27)*100</f>
        <v>133.33333333333331</v>
      </c>
      <c r="O27" s="13">
        <f>J27/(60*60*24)+DATE(1970,1,1)</f>
        <v>42318.025011574078</v>
      </c>
      <c r="P27" s="13">
        <f>I27/(60*60*24)+"1/1/1970"</f>
        <v>42378.025011574078</v>
      </c>
      <c r="Q27" t="s">
        <v>8264</v>
      </c>
      <c r="R27" s="18" t="str">
        <f>LEFT(Q27,SEARCH("/",Q27,1)-1)</f>
        <v>film &amp; video</v>
      </c>
      <c r="S27" t="str">
        <f>RIGHT(Q27,(LEN(Q27)-SEARCH("/",Q27,1)))</f>
        <v>television</v>
      </c>
      <c r="T27" s="14">
        <f>IFERROR(E27/L27,0)</f>
        <v>57.142857142857146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>(E28/D28)*100</f>
        <v>155.20000000000002</v>
      </c>
      <c r="O28" s="13">
        <f>J28/(60*60*24)+DATE(1970,1,1)</f>
        <v>41828.515555555554</v>
      </c>
      <c r="P28" s="13">
        <f>I28/(60*60*24)+"1/1/1970"</f>
        <v>41868.515555555554</v>
      </c>
      <c r="Q28" t="s">
        <v>8264</v>
      </c>
      <c r="R28" s="18" t="str">
        <f>LEFT(Q28,SEARCH("/",Q28,1)-1)</f>
        <v>film &amp; video</v>
      </c>
      <c r="S28" t="str">
        <f>RIGHT(Q28,(LEN(Q28)-SEARCH("/",Q28,1)))</f>
        <v>television</v>
      </c>
      <c r="T28" s="14">
        <f>IFERROR(E28/L28,0)</f>
        <v>102.10526315789474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>(E29/D29)*100</f>
        <v>111.72500000000001</v>
      </c>
      <c r="O29" s="13">
        <f>J29/(60*60*24)+DATE(1970,1,1)</f>
        <v>41929.164733796293</v>
      </c>
      <c r="P29" s="13">
        <f>I29/(60*60*24)+"1/1/1970"</f>
        <v>41959.206400462965</v>
      </c>
      <c r="Q29" t="s">
        <v>8264</v>
      </c>
      <c r="R29" s="18" t="str">
        <f>LEFT(Q29,SEARCH("/",Q29,1)-1)</f>
        <v>film &amp; video</v>
      </c>
      <c r="S29" t="str">
        <f>RIGHT(Q29,(LEN(Q29)-SEARCH("/",Q29,1)))</f>
        <v>television</v>
      </c>
      <c r="T29" s="14">
        <f>IFERROR(E29/L29,0)</f>
        <v>148.96666666666667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>(E30/D30)*100</f>
        <v>100.35000000000001</v>
      </c>
      <c r="O30" s="13">
        <f>J30/(60*60*24)+DATE(1970,1,1)</f>
        <v>42324.96393518518</v>
      </c>
      <c r="P30" s="13">
        <f>I30/(60*60*24)+"1/1/1970"</f>
        <v>42354.96393518518</v>
      </c>
      <c r="Q30" t="s">
        <v>8264</v>
      </c>
      <c r="R30" s="18" t="str">
        <f>LEFT(Q30,SEARCH("/",Q30,1)-1)</f>
        <v>film &amp; video</v>
      </c>
      <c r="S30" t="str">
        <f>RIGHT(Q30,(LEN(Q30)-SEARCH("/",Q30,1)))</f>
        <v>television</v>
      </c>
      <c r="T30" s="14">
        <f>IFERROR(E30/L30,0)</f>
        <v>169.6056338028169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>(E31/D31)*100</f>
        <v>123.33333333333334</v>
      </c>
      <c r="O31" s="13">
        <f>J31/(60*60*24)+DATE(1970,1,1)</f>
        <v>41812.67324074074</v>
      </c>
      <c r="P31" s="13">
        <f>I31/(60*60*24)+"1/1/1970"</f>
        <v>41842.67324074074</v>
      </c>
      <c r="Q31" t="s">
        <v>8264</v>
      </c>
      <c r="R31" s="18" t="str">
        <f>LEFT(Q31,SEARCH("/",Q31,1)-1)</f>
        <v>film &amp; video</v>
      </c>
      <c r="S31" t="str">
        <f>RIGHT(Q31,(LEN(Q31)-SEARCH("/",Q31,1)))</f>
        <v>television</v>
      </c>
      <c r="T31" s="14">
        <f>IFERROR(E31/L31,0)</f>
        <v>31.623931623931625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>(E32/D32)*100</f>
        <v>101.29975</v>
      </c>
      <c r="O32" s="13">
        <f>J32/(60*60*24)+DATE(1970,1,1)</f>
        <v>41842.292997685188</v>
      </c>
      <c r="P32" s="13">
        <f>I32/(60*60*24)+"1/1/1970"</f>
        <v>41872.292997685188</v>
      </c>
      <c r="Q32" t="s">
        <v>8264</v>
      </c>
      <c r="R32" s="18" t="str">
        <f>LEFT(Q32,SEARCH("/",Q32,1)-1)</f>
        <v>film &amp; video</v>
      </c>
      <c r="S32" t="str">
        <f>RIGHT(Q32,(LEN(Q32)-SEARCH("/",Q32,1)))</f>
        <v>television</v>
      </c>
      <c r="T32" s="14">
        <f>IFERROR(E32/L32,0)</f>
        <v>76.45264150943396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>(E33/D33)*100</f>
        <v>100</v>
      </c>
      <c r="O33" s="13">
        <f>J33/(60*60*24)+DATE(1970,1,1)</f>
        <v>42376.79206018518</v>
      </c>
      <c r="P33" s="13">
        <f>I33/(60*60*24)+"1/1/1970"</f>
        <v>42394.79206018518</v>
      </c>
      <c r="Q33" t="s">
        <v>8264</v>
      </c>
      <c r="R33" s="18" t="str">
        <f>LEFT(Q33,SEARCH("/",Q33,1)-1)</f>
        <v>film &amp; video</v>
      </c>
      <c r="S33" t="str">
        <f>RIGHT(Q33,(LEN(Q33)-SEARCH("/",Q33,1)))</f>
        <v>television</v>
      </c>
      <c r="T33" s="14">
        <f>IFERROR(E33/L33,0)</f>
        <v>13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>(E34/D34)*100</f>
        <v>100.24604569420035</v>
      </c>
      <c r="O34" s="13">
        <f>J34/(60*60*24)+DATE(1970,1,1)</f>
        <v>42461.627511574072</v>
      </c>
      <c r="P34" s="13">
        <f>I34/(60*60*24)+"1/1/1970"</f>
        <v>42503.165972222225</v>
      </c>
      <c r="Q34" t="s">
        <v>8264</v>
      </c>
      <c r="R34" s="18" t="str">
        <f>LEFT(Q34,SEARCH("/",Q34,1)-1)</f>
        <v>film &amp; video</v>
      </c>
      <c r="S34" t="str">
        <f>RIGHT(Q34,(LEN(Q34)-SEARCH("/",Q34,1)))</f>
        <v>television</v>
      </c>
      <c r="T34" s="14">
        <f>IFERROR(E34/L34,0)</f>
        <v>320.44943820224717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>(E35/D35)*100</f>
        <v>102.0952380952381</v>
      </c>
      <c r="O35" s="13">
        <f>J35/(60*60*24)+DATE(1970,1,1)</f>
        <v>42286.660891203705</v>
      </c>
      <c r="P35" s="13">
        <f>I35/(60*60*24)+"1/1/1970"</f>
        <v>42316.702557870369</v>
      </c>
      <c r="Q35" t="s">
        <v>8264</v>
      </c>
      <c r="R35" s="18" t="str">
        <f>LEFT(Q35,SEARCH("/",Q35,1)-1)</f>
        <v>film &amp; video</v>
      </c>
      <c r="S35" t="str">
        <f>RIGHT(Q35,(LEN(Q35)-SEARCH("/",Q35,1)))</f>
        <v>television</v>
      </c>
      <c r="T35" s="14">
        <f>IFERROR(E35/L35,0)</f>
        <v>83.75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>(E36/D36)*100</f>
        <v>130.46153846153845</v>
      </c>
      <c r="O36" s="13">
        <f>J36/(60*60*24)+DATE(1970,1,1)</f>
        <v>41841.321770833332</v>
      </c>
      <c r="P36" s="13">
        <f>I36/(60*60*24)+"1/1/1970"</f>
        <v>41856.321770833332</v>
      </c>
      <c r="Q36" t="s">
        <v>8264</v>
      </c>
      <c r="R36" s="18" t="str">
        <f>LEFT(Q36,SEARCH("/",Q36,1)-1)</f>
        <v>film &amp; video</v>
      </c>
      <c r="S36" t="str">
        <f>RIGHT(Q36,(LEN(Q36)-SEARCH("/",Q36,1)))</f>
        <v>television</v>
      </c>
      <c r="T36" s="14">
        <f>IFERROR(E36/L36,0)</f>
        <v>49.882352941176471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>(E37/D37)*100</f>
        <v>166.5</v>
      </c>
      <c r="O37" s="13">
        <f>J37/(60*60*24)+DATE(1970,1,1)</f>
        <v>42098.291828703703</v>
      </c>
      <c r="P37" s="13">
        <f>I37/(60*60*24)+"1/1/1970"</f>
        <v>42122</v>
      </c>
      <c r="Q37" t="s">
        <v>8264</v>
      </c>
      <c r="R37" s="18" t="str">
        <f>LEFT(Q37,SEARCH("/",Q37,1)-1)</f>
        <v>film &amp; video</v>
      </c>
      <c r="S37" t="str">
        <f>RIGHT(Q37,(LEN(Q37)-SEARCH("/",Q37,1)))</f>
        <v>television</v>
      </c>
      <c r="T37" s="14">
        <f>IFERROR(E37/L37,0)</f>
        <v>59.464285714285715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>(E38/D38)*100</f>
        <v>142.15</v>
      </c>
      <c r="O38" s="13">
        <f>J38/(60*60*24)+DATE(1970,1,1)</f>
        <v>42068.307002314818</v>
      </c>
      <c r="P38" s="13">
        <f>I38/(60*60*24)+"1/1/1970"</f>
        <v>42098.265335648146</v>
      </c>
      <c r="Q38" t="s">
        <v>8264</v>
      </c>
      <c r="R38" s="18" t="str">
        <f>LEFT(Q38,SEARCH("/",Q38,1)-1)</f>
        <v>film &amp; video</v>
      </c>
      <c r="S38" t="str">
        <f>RIGHT(Q38,(LEN(Q38)-SEARCH("/",Q38,1)))</f>
        <v>television</v>
      </c>
      <c r="T38" s="14">
        <f>IFERROR(E38/L38,0)</f>
        <v>193.84090909090909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>(E39/D39)*100</f>
        <v>183.44090909090909</v>
      </c>
      <c r="O39" s="13">
        <f>J39/(60*60*24)+DATE(1970,1,1)</f>
        <v>42032.693043981482</v>
      </c>
      <c r="P39" s="13">
        <f>I39/(60*60*24)+"1/1/1970"</f>
        <v>42062.693043981482</v>
      </c>
      <c r="Q39" t="s">
        <v>8264</v>
      </c>
      <c r="R39" s="18" t="str">
        <f>LEFT(Q39,SEARCH("/",Q39,1)-1)</f>
        <v>film &amp; video</v>
      </c>
      <c r="S39" t="str">
        <f>RIGHT(Q39,(LEN(Q39)-SEARCH("/",Q39,1)))</f>
        <v>television</v>
      </c>
      <c r="T39" s="14">
        <f>IFERROR(E39/L39,0)</f>
        <v>159.51383399209487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>(E40/D40)*100</f>
        <v>110.04</v>
      </c>
      <c r="O40" s="13">
        <f>J40/(60*60*24)+DATE(1970,1,1)</f>
        <v>41375.057222222225</v>
      </c>
      <c r="P40" s="13">
        <f>I40/(60*60*24)+"1/1/1970"</f>
        <v>41405.057222222225</v>
      </c>
      <c r="Q40" t="s">
        <v>8264</v>
      </c>
      <c r="R40" s="18" t="str">
        <f>LEFT(Q40,SEARCH("/",Q40,1)-1)</f>
        <v>film &amp; video</v>
      </c>
      <c r="S40" t="str">
        <f>RIGHT(Q40,(LEN(Q40)-SEARCH("/",Q40,1)))</f>
        <v>television</v>
      </c>
      <c r="T40" s="14">
        <f>IFERROR(E40/L40,0)</f>
        <v>41.68181818181818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>(E41/D41)*100</f>
        <v>130.98000000000002</v>
      </c>
      <c r="O41" s="13">
        <f>J41/(60*60*24)+DATE(1970,1,1)</f>
        <v>41754.047083333331</v>
      </c>
      <c r="P41" s="13">
        <f>I41/(60*60*24)+"1/1/1970"</f>
        <v>41784.957638888889</v>
      </c>
      <c r="Q41" t="s">
        <v>8264</v>
      </c>
      <c r="R41" s="18" t="str">
        <f>LEFT(Q41,SEARCH("/",Q41,1)-1)</f>
        <v>film &amp; video</v>
      </c>
      <c r="S41" t="str">
        <f>RIGHT(Q41,(LEN(Q41)-SEARCH("/",Q41,1)))</f>
        <v>television</v>
      </c>
      <c r="T41" s="14">
        <f>IFERROR(E41/L41,0)</f>
        <v>150.89861751152074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>(E42/D42)*100</f>
        <v>101.35000000000001</v>
      </c>
      <c r="O42" s="13">
        <f>J42/(60*60*24)+DATE(1970,1,1)</f>
        <v>41789.21398148148</v>
      </c>
      <c r="P42" s="13">
        <f>I42/(60*60*24)+"1/1/1970"</f>
        <v>41809.166666666664</v>
      </c>
      <c r="Q42" t="s">
        <v>8264</v>
      </c>
      <c r="R42" s="18" t="str">
        <f>LEFT(Q42,SEARCH("/",Q42,1)-1)</f>
        <v>film &amp; video</v>
      </c>
      <c r="S42" t="str">
        <f>RIGHT(Q42,(LEN(Q42)-SEARCH("/",Q42,1)))</f>
        <v>television</v>
      </c>
      <c r="T42" s="14">
        <f>IFERROR(E42/L42,0)</f>
        <v>126.6875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>(E43/D43)*100</f>
        <v>100</v>
      </c>
      <c r="O43" s="13">
        <f>J43/(60*60*24)+DATE(1970,1,1)</f>
        <v>41887.568912037037</v>
      </c>
      <c r="P43" s="13">
        <f>I43/(60*60*24)+"1/1/1970"</f>
        <v>41917.568912037037</v>
      </c>
      <c r="Q43" t="s">
        <v>8264</v>
      </c>
      <c r="R43" s="18" t="str">
        <f>LEFT(Q43,SEARCH("/",Q43,1)-1)</f>
        <v>film &amp; video</v>
      </c>
      <c r="S43" t="str">
        <f>RIGHT(Q43,(LEN(Q43)-SEARCH("/",Q43,1)))</f>
        <v>television</v>
      </c>
      <c r="T43" s="14">
        <f>IFERROR(E43/L43,0)</f>
        <v>105.26315789473684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>(E44/D44)*100</f>
        <v>141.85714285714286</v>
      </c>
      <c r="O44" s="13">
        <f>J44/(60*60*24)+DATE(1970,1,1)</f>
        <v>41971.639189814814</v>
      </c>
      <c r="P44" s="13">
        <f>I44/(60*60*24)+"1/1/1970"</f>
        <v>42001.639189814814</v>
      </c>
      <c r="Q44" t="s">
        <v>8264</v>
      </c>
      <c r="R44" s="18" t="str">
        <f>LEFT(Q44,SEARCH("/",Q44,1)-1)</f>
        <v>film &amp; video</v>
      </c>
      <c r="S44" t="str">
        <f>RIGHT(Q44,(LEN(Q44)-SEARCH("/",Q44,1)))</f>
        <v>television</v>
      </c>
      <c r="T44" s="14">
        <f>IFERROR(E44/L44,0)</f>
        <v>117.51479289940828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>(E45/D45)*100</f>
        <v>308.65999999999997</v>
      </c>
      <c r="O45" s="13">
        <f>J45/(60*60*24)+DATE(1970,1,1)</f>
        <v>41802.790347222224</v>
      </c>
      <c r="P45" s="13">
        <f>I45/(60*60*24)+"1/1/1970"</f>
        <v>41833</v>
      </c>
      <c r="Q45" t="s">
        <v>8264</v>
      </c>
      <c r="R45" s="18" t="str">
        <f>LEFT(Q45,SEARCH("/",Q45,1)-1)</f>
        <v>film &amp; video</v>
      </c>
      <c r="S45" t="str">
        <f>RIGHT(Q45,(LEN(Q45)-SEARCH("/",Q45,1)))</f>
        <v>television</v>
      </c>
      <c r="T45" s="14">
        <f>IFERROR(E45/L45,0)</f>
        <v>117.36121673003802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>(E46/D46)*100</f>
        <v>100</v>
      </c>
      <c r="O46" s="13">
        <f>J46/(60*60*24)+DATE(1970,1,1)</f>
        <v>41874.098807870367</v>
      </c>
      <c r="P46" s="13">
        <f>I46/(60*60*24)+"1/1/1970"</f>
        <v>41919.098807870367</v>
      </c>
      <c r="Q46" t="s">
        <v>8264</v>
      </c>
      <c r="R46" s="18" t="str">
        <f>LEFT(Q46,SEARCH("/",Q46,1)-1)</f>
        <v>film &amp; video</v>
      </c>
      <c r="S46" t="str">
        <f>RIGHT(Q46,(LEN(Q46)-SEARCH("/",Q46,1)))</f>
        <v>television</v>
      </c>
      <c r="T46" s="14">
        <f>IFERROR(E46/L46,0)</f>
        <v>133.33333333333334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>(E47/D47)*100</f>
        <v>120</v>
      </c>
      <c r="O47" s="13">
        <f>J47/(60*60*24)+DATE(1970,1,1)</f>
        <v>42457.623923611114</v>
      </c>
      <c r="P47" s="13">
        <f>I47/(60*60*24)+"1/1/1970"</f>
        <v>42487.623923611114</v>
      </c>
      <c r="Q47" t="s">
        <v>8264</v>
      </c>
      <c r="R47" s="18" t="str">
        <f>LEFT(Q47,SEARCH("/",Q47,1)-1)</f>
        <v>film &amp; video</v>
      </c>
      <c r="S47" t="str">
        <f>RIGHT(Q47,(LEN(Q47)-SEARCH("/",Q47,1)))</f>
        <v>television</v>
      </c>
      <c r="T47" s="14">
        <f>IFERROR(E47/L47,0)</f>
        <v>98.360655737704917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>(E48/D48)*100</f>
        <v>104.16666666666667</v>
      </c>
      <c r="O48" s="13">
        <f>J48/(60*60*24)+DATE(1970,1,1)</f>
        <v>42323.96497685185</v>
      </c>
      <c r="P48" s="13">
        <f>I48/(60*60*24)+"1/1/1970"</f>
        <v>42353.96497685185</v>
      </c>
      <c r="Q48" t="s">
        <v>8264</v>
      </c>
      <c r="R48" s="18" t="str">
        <f>LEFT(Q48,SEARCH("/",Q48,1)-1)</f>
        <v>film &amp; video</v>
      </c>
      <c r="S48" t="str">
        <f>RIGHT(Q48,(LEN(Q48)-SEARCH("/",Q48,1)))</f>
        <v>television</v>
      </c>
      <c r="T48" s="14">
        <f>IFERROR(E48/L48,0)</f>
        <v>194.44444444444446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>(E49/D49)*100</f>
        <v>107.61100000000002</v>
      </c>
      <c r="O49" s="13">
        <f>J49/(60*60*24)+DATE(1970,1,1)</f>
        <v>41932.819525462961</v>
      </c>
      <c r="P49" s="13">
        <f>I49/(60*60*24)+"1/1/1970"</f>
        <v>41992.861192129625</v>
      </c>
      <c r="Q49" t="s">
        <v>8264</v>
      </c>
      <c r="R49" s="18" t="str">
        <f>LEFT(Q49,SEARCH("/",Q49,1)-1)</f>
        <v>film &amp; video</v>
      </c>
      <c r="S49" t="str">
        <f>RIGHT(Q49,(LEN(Q49)-SEARCH("/",Q49,1)))</f>
        <v>television</v>
      </c>
      <c r="T49" s="14">
        <f>IFERROR(E49/L49,0)</f>
        <v>76.865000000000009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>(E50/D50)*100</f>
        <v>107.94999999999999</v>
      </c>
      <c r="O50" s="13">
        <f>J50/(60*60*24)+DATE(1970,1,1)</f>
        <v>42033.516898148147</v>
      </c>
      <c r="P50" s="13">
        <f>I50/(60*60*24)+"1/1/1970"</f>
        <v>42064.5</v>
      </c>
      <c r="Q50" t="s">
        <v>8264</v>
      </c>
      <c r="R50" s="18" t="str">
        <f>LEFT(Q50,SEARCH("/",Q50,1)-1)</f>
        <v>film &amp; video</v>
      </c>
      <c r="S50" t="str">
        <f>RIGHT(Q50,(LEN(Q50)-SEARCH("/",Q50,1)))</f>
        <v>television</v>
      </c>
      <c r="T50" s="14">
        <f>IFERROR(E50/L50,0)</f>
        <v>56.815789473684212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>(E51/D51)*100</f>
        <v>100</v>
      </c>
      <c r="O51" s="13">
        <f>J51/(60*60*24)+DATE(1970,1,1)</f>
        <v>42271.176446759258</v>
      </c>
      <c r="P51" s="13">
        <f>I51/(60*60*24)+"1/1/1970"</f>
        <v>42301.176446759258</v>
      </c>
      <c r="Q51" t="s">
        <v>8264</v>
      </c>
      <c r="R51" s="18" t="str">
        <f>LEFT(Q51,SEARCH("/",Q51,1)-1)</f>
        <v>film &amp; video</v>
      </c>
      <c r="S51" t="str">
        <f>RIGHT(Q51,(LEN(Q51)-SEARCH("/",Q51,1)))</f>
        <v>television</v>
      </c>
      <c r="T51" s="14">
        <f>IFERROR(E51/L51,0)</f>
        <v>137.93103448275863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>(E52/D52)*100</f>
        <v>100</v>
      </c>
      <c r="O52" s="13">
        <f>J52/(60*60*24)+DATE(1970,1,1)</f>
        <v>41995.752986111111</v>
      </c>
      <c r="P52" s="13">
        <f>I52/(60*60*24)+"1/1/1970"</f>
        <v>42034.708333333328</v>
      </c>
      <c r="Q52" t="s">
        <v>8264</v>
      </c>
      <c r="R52" s="18" t="str">
        <f>LEFT(Q52,SEARCH("/",Q52,1)-1)</f>
        <v>film &amp; video</v>
      </c>
      <c r="S52" t="str">
        <f>RIGHT(Q52,(LEN(Q52)-SEARCH("/",Q52,1)))</f>
        <v>television</v>
      </c>
      <c r="T52" s="14">
        <f>IFERROR(E52/L52,0)</f>
        <v>27.272727272727273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>(E53/D53)*100</f>
        <v>128.0181818181818</v>
      </c>
      <c r="O53" s="13">
        <f>J53/(60*60*24)+DATE(1970,1,1)</f>
        <v>42196.928668981476</v>
      </c>
      <c r="P53" s="13">
        <f>I53/(60*60*24)+"1/1/1970"</f>
        <v>42226.928668981476</v>
      </c>
      <c r="Q53" t="s">
        <v>8264</v>
      </c>
      <c r="R53" s="18" t="str">
        <f>LEFT(Q53,SEARCH("/",Q53,1)-1)</f>
        <v>film &amp; video</v>
      </c>
      <c r="S53" t="str">
        <f>RIGHT(Q53,(LEN(Q53)-SEARCH("/",Q53,1)))</f>
        <v>television</v>
      </c>
      <c r="T53" s="14">
        <f>IFERROR(E53/L53,0)</f>
        <v>118.33613445378151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>(E54/D54)*100</f>
        <v>116.21</v>
      </c>
      <c r="O54" s="13">
        <f>J54/(60*60*24)+DATE(1970,1,1)</f>
        <v>41807.701921296299</v>
      </c>
      <c r="P54" s="13">
        <f>I54/(60*60*24)+"1/1/1970"</f>
        <v>41837.701921296299</v>
      </c>
      <c r="Q54" t="s">
        <v>8264</v>
      </c>
      <c r="R54" s="18" t="str">
        <f>LEFT(Q54,SEARCH("/",Q54,1)-1)</f>
        <v>film &amp; video</v>
      </c>
      <c r="S54" t="str">
        <f>RIGHT(Q54,(LEN(Q54)-SEARCH("/",Q54,1)))</f>
        <v>television</v>
      </c>
      <c r="T54" s="14">
        <f>IFERROR(E54/L54,0)</f>
        <v>223.48076923076923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>(E55/D55)*100</f>
        <v>109.63333333333334</v>
      </c>
      <c r="O55" s="13">
        <f>J55/(60*60*24)+DATE(1970,1,1)</f>
        <v>41719.549131944441</v>
      </c>
      <c r="P55" s="13">
        <f>I55/(60*60*24)+"1/1/1970"</f>
        <v>41733.916666666664</v>
      </c>
      <c r="Q55" t="s">
        <v>8264</v>
      </c>
      <c r="R55" s="18" t="str">
        <f>LEFT(Q55,SEARCH("/",Q55,1)-1)</f>
        <v>film &amp; video</v>
      </c>
      <c r="S55" t="str">
        <f>RIGHT(Q55,(LEN(Q55)-SEARCH("/",Q55,1)))</f>
        <v>television</v>
      </c>
      <c r="T55" s="14">
        <f>IFERROR(E55/L55,0)</f>
        <v>28.111111111111111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>(E56/D56)*100</f>
        <v>101</v>
      </c>
      <c r="O56" s="13">
        <f>J56/(60*60*24)+DATE(1970,1,1)</f>
        <v>42333.713206018518</v>
      </c>
      <c r="P56" s="13">
        <f>I56/(60*60*24)+"1/1/1970"</f>
        <v>42363.713206018518</v>
      </c>
      <c r="Q56" t="s">
        <v>8264</v>
      </c>
      <c r="R56" s="18" t="str">
        <f>LEFT(Q56,SEARCH("/",Q56,1)-1)</f>
        <v>film &amp; video</v>
      </c>
      <c r="S56" t="str">
        <f>RIGHT(Q56,(LEN(Q56)-SEARCH("/",Q56,1)))</f>
        <v>television</v>
      </c>
      <c r="T56" s="14">
        <f>IFERROR(E56/L56,0)</f>
        <v>194.23076923076923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>(E57/D57)*100</f>
        <v>128.95348837209301</v>
      </c>
      <c r="O57" s="13">
        <f>J57/(60*60*24)+DATE(1970,1,1)</f>
        <v>42496.968935185185</v>
      </c>
      <c r="P57" s="13">
        <f>I57/(60*60*24)+"1/1/1970"</f>
        <v>42517.968935185185</v>
      </c>
      <c r="Q57" t="s">
        <v>8264</v>
      </c>
      <c r="R57" s="18" t="str">
        <f>LEFT(Q57,SEARCH("/",Q57,1)-1)</f>
        <v>film &amp; video</v>
      </c>
      <c r="S57" t="str">
        <f>RIGHT(Q57,(LEN(Q57)-SEARCH("/",Q57,1)))</f>
        <v>television</v>
      </c>
      <c r="T57" s="14">
        <f>IFERROR(E57/L57,0)</f>
        <v>128.95348837209303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>(E58/D58)*100</f>
        <v>107.26249999999999</v>
      </c>
      <c r="O58" s="13">
        <f>J58/(60*60*24)+DATE(1970,1,1)</f>
        <v>42149.548888888894</v>
      </c>
      <c r="P58" s="13">
        <f>I58/(60*60*24)+"1/1/1970"</f>
        <v>42163.666666666672</v>
      </c>
      <c r="Q58" t="s">
        <v>8264</v>
      </c>
      <c r="R58" s="18" t="str">
        <f>LEFT(Q58,SEARCH("/",Q58,1)-1)</f>
        <v>film &amp; video</v>
      </c>
      <c r="S58" t="str">
        <f>RIGHT(Q58,(LEN(Q58)-SEARCH("/",Q58,1)))</f>
        <v>television</v>
      </c>
      <c r="T58" s="14">
        <f>IFERROR(E58/L58,0)</f>
        <v>49.316091954022987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>(E59/D59)*100</f>
        <v>101.89999999999999</v>
      </c>
      <c r="O59" s="13">
        <f>J59/(60*60*24)+DATE(1970,1,1)</f>
        <v>42089.83289351852</v>
      </c>
      <c r="P59" s="13">
        <f>I59/(60*60*24)+"1/1/1970"</f>
        <v>42119.83289351852</v>
      </c>
      <c r="Q59" t="s">
        <v>8264</v>
      </c>
      <c r="R59" s="18" t="str">
        <f>LEFT(Q59,SEARCH("/",Q59,1)-1)</f>
        <v>film &amp; video</v>
      </c>
      <c r="S59" t="str">
        <f>RIGHT(Q59,(LEN(Q59)-SEARCH("/",Q59,1)))</f>
        <v>television</v>
      </c>
      <c r="T59" s="14">
        <f>IFERROR(E59/L59,0)</f>
        <v>221.52173913043478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>(E60/D60)*100</f>
        <v>102.91</v>
      </c>
      <c r="O60" s="13">
        <f>J60/(60*60*24)+DATE(1970,1,1)</f>
        <v>41932.745046296295</v>
      </c>
      <c r="P60" s="13">
        <f>I60/(60*60*24)+"1/1/1970"</f>
        <v>41962.786712962959</v>
      </c>
      <c r="Q60" t="s">
        <v>8264</v>
      </c>
      <c r="R60" s="18" t="str">
        <f>LEFT(Q60,SEARCH("/",Q60,1)-1)</f>
        <v>film &amp; video</v>
      </c>
      <c r="S60" t="str">
        <f>RIGHT(Q60,(LEN(Q60)-SEARCH("/",Q60,1)))</f>
        <v>television</v>
      </c>
      <c r="T60" s="14">
        <f>IFERROR(E60/L60,0)</f>
        <v>137.21333333333334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>(E61/D61)*100</f>
        <v>100.12570000000001</v>
      </c>
      <c r="O61" s="13">
        <f>J61/(60*60*24)+DATE(1970,1,1)</f>
        <v>42230.235833333332</v>
      </c>
      <c r="P61" s="13">
        <f>I61/(60*60*24)+"1/1/1970"</f>
        <v>42261.875</v>
      </c>
      <c r="Q61" t="s">
        <v>8264</v>
      </c>
      <c r="R61" s="18" t="str">
        <f>LEFT(Q61,SEARCH("/",Q61,1)-1)</f>
        <v>film &amp; video</v>
      </c>
      <c r="S61" t="str">
        <f>RIGHT(Q61,(LEN(Q61)-SEARCH("/",Q61,1)))</f>
        <v>television</v>
      </c>
      <c r="T61" s="14">
        <f>IFERROR(E61/L61,0)</f>
        <v>606.82242424242418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>(E62/D62)*100</f>
        <v>103.29622222222221</v>
      </c>
      <c r="O62" s="13">
        <f>J62/(60*60*24)+DATE(1970,1,1)</f>
        <v>41701.901817129634</v>
      </c>
      <c r="P62" s="13">
        <f>I62/(60*60*24)+"1/1/1970"</f>
        <v>41721</v>
      </c>
      <c r="Q62" t="s">
        <v>8265</v>
      </c>
      <c r="R62" s="18" t="str">
        <f>LEFT(Q62,SEARCH("/",Q62,1)-1)</f>
        <v>film &amp; video</v>
      </c>
      <c r="S62" t="str">
        <f>RIGHT(Q62,(LEN(Q62)-SEARCH("/",Q62,1)))</f>
        <v>shorts</v>
      </c>
      <c r="T62" s="14">
        <f>IFERROR(E62/L62,0)</f>
        <v>43.040092592592593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>(E63/D63)*100</f>
        <v>148.30000000000001</v>
      </c>
      <c r="O63" s="13">
        <f>J63/(60*60*24)+DATE(1970,1,1)</f>
        <v>41409.814317129625</v>
      </c>
      <c r="P63" s="13">
        <f>I63/(60*60*24)+"1/1/1970"</f>
        <v>41431.814317129625</v>
      </c>
      <c r="Q63" t="s">
        <v>8265</v>
      </c>
      <c r="R63" s="18" t="str">
        <f>LEFT(Q63,SEARCH("/",Q63,1)-1)</f>
        <v>film &amp; video</v>
      </c>
      <c r="S63" t="str">
        <f>RIGHT(Q63,(LEN(Q63)-SEARCH("/",Q63,1)))</f>
        <v>shorts</v>
      </c>
      <c r="T63" s="14">
        <f>IFERROR(E63/L63,0)</f>
        <v>322.39130434782606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>(E64/D64)*100</f>
        <v>154.73333333333332</v>
      </c>
      <c r="O64" s="13">
        <f>J64/(60*60*24)+DATE(1970,1,1)</f>
        <v>41311.799513888887</v>
      </c>
      <c r="P64" s="13">
        <f>I64/(60*60*24)+"1/1/1970"</f>
        <v>41336.799513888887</v>
      </c>
      <c r="Q64" t="s">
        <v>8265</v>
      </c>
      <c r="R64" s="18" t="str">
        <f>LEFT(Q64,SEARCH("/",Q64,1)-1)</f>
        <v>film &amp; video</v>
      </c>
      <c r="S64" t="str">
        <f>RIGHT(Q64,(LEN(Q64)-SEARCH("/",Q64,1)))</f>
        <v>shorts</v>
      </c>
      <c r="T64" s="14">
        <f>IFERROR(E64/L64,0)</f>
        <v>96.708333333333329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>(E65/D65)*100</f>
        <v>113.51849999999999</v>
      </c>
      <c r="O65" s="13">
        <f>J65/(60*60*24)+DATE(1970,1,1)</f>
        <v>41612.912187499998</v>
      </c>
      <c r="P65" s="13">
        <f>I65/(60*60*24)+"1/1/1970"</f>
        <v>41636.207638888889</v>
      </c>
      <c r="Q65" t="s">
        <v>8265</v>
      </c>
      <c r="R65" s="18" t="str">
        <f>LEFT(Q65,SEARCH("/",Q65,1)-1)</f>
        <v>film &amp; video</v>
      </c>
      <c r="S65" t="str">
        <f>RIGHT(Q65,(LEN(Q65)-SEARCH("/",Q65,1)))</f>
        <v>shorts</v>
      </c>
      <c r="T65" s="14">
        <f>IFERROR(E65/L65,0)</f>
        <v>35.474531249999998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>(E66/D66)*100</f>
        <v>173.33333333333334</v>
      </c>
      <c r="O66" s="13">
        <f>J66/(60*60*24)+DATE(1970,1,1)</f>
        <v>41433.01829861111</v>
      </c>
      <c r="P66" s="13">
        <f>I66/(60*60*24)+"1/1/1970"</f>
        <v>41463.01829861111</v>
      </c>
      <c r="Q66" t="s">
        <v>8265</v>
      </c>
      <c r="R66" s="18" t="str">
        <f>LEFT(Q66,SEARCH("/",Q66,1)-1)</f>
        <v>film &amp; video</v>
      </c>
      <c r="S66" t="str">
        <f>RIGHT(Q66,(LEN(Q66)-SEARCH("/",Q66,1)))</f>
        <v>shorts</v>
      </c>
      <c r="T66" s="14">
        <f>IFERROR(E66/L66,0)</f>
        <v>86.666666666666671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>(E67/D67)*100</f>
        <v>107.52857142857141</v>
      </c>
      <c r="O67" s="13">
        <f>J67/(60*60*24)+DATE(1970,1,1)</f>
        <v>41835.821226851855</v>
      </c>
      <c r="P67" s="13">
        <f>I67/(60*60*24)+"1/1/1970"</f>
        <v>41862.249305555553</v>
      </c>
      <c r="Q67" t="s">
        <v>8265</v>
      </c>
      <c r="R67" s="18" t="str">
        <f>LEFT(Q67,SEARCH("/",Q67,1)-1)</f>
        <v>film &amp; video</v>
      </c>
      <c r="S67" t="str">
        <f>RIGHT(Q67,(LEN(Q67)-SEARCH("/",Q67,1)))</f>
        <v>shorts</v>
      </c>
      <c r="T67" s="14">
        <f>IFERROR(E67/L67,0)</f>
        <v>132.05263157894737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>(E68/D68)*100</f>
        <v>118.6</v>
      </c>
      <c r="O68" s="13">
        <f>J68/(60*60*24)+DATE(1970,1,1)</f>
        <v>42539.849768518514</v>
      </c>
      <c r="P68" s="13">
        <f>I68/(60*60*24)+"1/1/1970"</f>
        <v>42569.849768518514</v>
      </c>
      <c r="Q68" t="s">
        <v>8265</v>
      </c>
      <c r="R68" s="18" t="str">
        <f>LEFT(Q68,SEARCH("/",Q68,1)-1)</f>
        <v>film &amp; video</v>
      </c>
      <c r="S68" t="str">
        <f>RIGHT(Q68,(LEN(Q68)-SEARCH("/",Q68,1)))</f>
        <v>shorts</v>
      </c>
      <c r="T68" s="14">
        <f>IFERROR(E68/L68,0)</f>
        <v>91.230769230769226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>(E69/D69)*100</f>
        <v>116.25000000000001</v>
      </c>
      <c r="O69" s="13">
        <f>J69/(60*60*24)+DATE(1970,1,1)</f>
        <v>41075.583379629628</v>
      </c>
      <c r="P69" s="13">
        <f>I69/(60*60*24)+"1/1/1970"</f>
        <v>41105.583379629628</v>
      </c>
      <c r="Q69" t="s">
        <v>8265</v>
      </c>
      <c r="R69" s="18" t="str">
        <f>LEFT(Q69,SEARCH("/",Q69,1)-1)</f>
        <v>film &amp; video</v>
      </c>
      <c r="S69" t="str">
        <f>RIGHT(Q69,(LEN(Q69)-SEARCH("/",Q69,1)))</f>
        <v>shorts</v>
      </c>
      <c r="T69" s="14">
        <f>IFERROR(E69/L69,0)</f>
        <v>116.25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>(E70/D70)*100</f>
        <v>127.16666666666667</v>
      </c>
      <c r="O70" s="13">
        <f>J70/(60*60*24)+DATE(1970,1,1)</f>
        <v>41663.569340277776</v>
      </c>
      <c r="P70" s="13">
        <f>I70/(60*60*24)+"1/1/1970"</f>
        <v>41693.569340277776</v>
      </c>
      <c r="Q70" t="s">
        <v>8265</v>
      </c>
      <c r="R70" s="18" t="str">
        <f>LEFT(Q70,SEARCH("/",Q70,1)-1)</f>
        <v>film &amp; video</v>
      </c>
      <c r="S70" t="str">
        <f>RIGHT(Q70,(LEN(Q70)-SEARCH("/",Q70,1)))</f>
        <v>shorts</v>
      </c>
      <c r="T70" s="14">
        <f>IFERROR(E70/L70,0)</f>
        <v>21.194444444444443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>(E71/D71)*100</f>
        <v>110.9423</v>
      </c>
      <c r="O71" s="13">
        <f>J71/(60*60*24)+DATE(1970,1,1)</f>
        <v>40786.187789351854</v>
      </c>
      <c r="P71" s="13">
        <f>I71/(60*60*24)+"1/1/1970"</f>
        <v>40818.290972222225</v>
      </c>
      <c r="Q71" t="s">
        <v>8265</v>
      </c>
      <c r="R71" s="18" t="str">
        <f>LEFT(Q71,SEARCH("/",Q71,1)-1)</f>
        <v>film &amp; video</v>
      </c>
      <c r="S71" t="str">
        <f>RIGHT(Q71,(LEN(Q71)-SEARCH("/",Q71,1)))</f>
        <v>shorts</v>
      </c>
      <c r="T71" s="14">
        <f>IFERROR(E71/L71,0)</f>
        <v>62.327134831460668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>(E72/D72)*100</f>
        <v>127.2</v>
      </c>
      <c r="O72" s="13">
        <f>J72/(60*60*24)+DATE(1970,1,1)</f>
        <v>40730.896354166667</v>
      </c>
      <c r="P72" s="13">
        <f>I72/(60*60*24)+"1/1/1970"</f>
        <v>40790.896354166667</v>
      </c>
      <c r="Q72" t="s">
        <v>8265</v>
      </c>
      <c r="R72" s="18" t="str">
        <f>LEFT(Q72,SEARCH("/",Q72,1)-1)</f>
        <v>film &amp; video</v>
      </c>
      <c r="S72" t="str">
        <f>RIGHT(Q72,(LEN(Q72)-SEARCH("/",Q72,1)))</f>
        <v>shorts</v>
      </c>
      <c r="T72" s="14">
        <f>IFERROR(E72/L72,0)</f>
        <v>37.411764705882355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>(E73/D73)*100</f>
        <v>123.94444444444443</v>
      </c>
      <c r="O73" s="13">
        <f>J73/(60*60*24)+DATE(1970,1,1)</f>
        <v>40997.271493055552</v>
      </c>
      <c r="P73" s="13">
        <f>I73/(60*60*24)+"1/1/1970"</f>
        <v>41057.271493055552</v>
      </c>
      <c r="Q73" t="s">
        <v>8265</v>
      </c>
      <c r="R73" s="18" t="str">
        <f>LEFT(Q73,SEARCH("/",Q73,1)-1)</f>
        <v>film &amp; video</v>
      </c>
      <c r="S73" t="str">
        <f>RIGHT(Q73,(LEN(Q73)-SEARCH("/",Q73,1)))</f>
        <v>shorts</v>
      </c>
      <c r="T73" s="14">
        <f>IFERROR(E73/L73,0)</f>
        <v>69.71875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>(E74/D74)*100</f>
        <v>108.40909090909091</v>
      </c>
      <c r="O74" s="13">
        <f>J74/(60*60*24)+DATE(1970,1,1)</f>
        <v>41208.010196759264</v>
      </c>
      <c r="P74" s="13">
        <f>I74/(60*60*24)+"1/1/1970"</f>
        <v>41228</v>
      </c>
      <c r="Q74" t="s">
        <v>8265</v>
      </c>
      <c r="R74" s="18" t="str">
        <f>LEFT(Q74,SEARCH("/",Q74,1)-1)</f>
        <v>film &amp; video</v>
      </c>
      <c r="S74" t="str">
        <f>RIGHT(Q74,(LEN(Q74)-SEARCH("/",Q74,1)))</f>
        <v>shorts</v>
      </c>
      <c r="T74" s="14">
        <f>IFERROR(E74/L74,0)</f>
        <v>58.170731707317074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>(E75/D75)*100</f>
        <v>100</v>
      </c>
      <c r="O75" s="13">
        <f>J75/(60*60*24)+DATE(1970,1,1)</f>
        <v>40587.75675925926</v>
      </c>
      <c r="P75" s="13">
        <f>I75/(60*60*24)+"1/1/1970"</f>
        <v>40666.165972222225</v>
      </c>
      <c r="Q75" t="s">
        <v>8265</v>
      </c>
      <c r="R75" s="18" t="str">
        <f>LEFT(Q75,SEARCH("/",Q75,1)-1)</f>
        <v>film &amp; video</v>
      </c>
      <c r="S75" t="str">
        <f>RIGHT(Q75,(LEN(Q75)-SEARCH("/",Q75,1)))</f>
        <v>shorts</v>
      </c>
      <c r="T75" s="14">
        <f>IFERROR(E75/L75,0)</f>
        <v>50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>(E76/D76)*100</f>
        <v>112.93199999999999</v>
      </c>
      <c r="O76" s="13">
        <f>J76/(60*60*24)+DATE(1970,1,1)</f>
        <v>42360.487210648149</v>
      </c>
      <c r="P76" s="13">
        <f>I76/(60*60*24)+"1/1/1970"</f>
        <v>42390.487210648149</v>
      </c>
      <c r="Q76" t="s">
        <v>8265</v>
      </c>
      <c r="R76" s="18" t="str">
        <f>LEFT(Q76,SEARCH("/",Q76,1)-1)</f>
        <v>film &amp; video</v>
      </c>
      <c r="S76" t="str">
        <f>RIGHT(Q76,(LEN(Q76)-SEARCH("/",Q76,1)))</f>
        <v>shorts</v>
      </c>
      <c r="T76" s="14">
        <f>IFERROR(E76/L76,0)</f>
        <v>19.471034482758618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>(E77/D77)*100</f>
        <v>115.42857142857143</v>
      </c>
      <c r="O77" s="13">
        <f>J77/(60*60*24)+DATE(1970,1,1)</f>
        <v>41357.209166666667</v>
      </c>
      <c r="P77" s="13">
        <f>I77/(60*60*24)+"1/1/1970"</f>
        <v>41387.209166666667</v>
      </c>
      <c r="Q77" t="s">
        <v>8265</v>
      </c>
      <c r="R77" s="18" t="str">
        <f>LEFT(Q77,SEARCH("/",Q77,1)-1)</f>
        <v>film &amp; video</v>
      </c>
      <c r="S77" t="str">
        <f>RIGHT(Q77,(LEN(Q77)-SEARCH("/",Q77,1)))</f>
        <v>shorts</v>
      </c>
      <c r="T77" s="14">
        <f>IFERROR(E77/L77,0)</f>
        <v>85.957446808510639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>(E78/D78)*100</f>
        <v>153.33333333333334</v>
      </c>
      <c r="O78" s="13">
        <f>J78/(60*60*24)+DATE(1970,1,1)</f>
        <v>40844.691643518519</v>
      </c>
      <c r="P78" s="13">
        <f>I78/(60*60*24)+"1/1/1970"</f>
        <v>40904.733310185184</v>
      </c>
      <c r="Q78" t="s">
        <v>8265</v>
      </c>
      <c r="R78" s="18" t="str">
        <f>LEFT(Q78,SEARCH("/",Q78,1)-1)</f>
        <v>film &amp; video</v>
      </c>
      <c r="S78" t="str">
        <f>RIGHT(Q78,(LEN(Q78)-SEARCH("/",Q78,1)))</f>
        <v>shorts</v>
      </c>
      <c r="T78" s="14">
        <f>IFERROR(E78/L78,0)</f>
        <v>30.666666666666668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>(E79/D79)*100</f>
        <v>392.5</v>
      </c>
      <c r="O79" s="13">
        <f>J79/(60*60*24)+DATE(1970,1,1)</f>
        <v>40997.144872685181</v>
      </c>
      <c r="P79" s="13">
        <f>I79/(60*60*24)+"1/1/1970"</f>
        <v>41050.124305555553</v>
      </c>
      <c r="Q79" t="s">
        <v>8265</v>
      </c>
      <c r="R79" s="18" t="str">
        <f>LEFT(Q79,SEARCH("/",Q79,1)-1)</f>
        <v>film &amp; video</v>
      </c>
      <c r="S79" t="str">
        <f>RIGHT(Q79,(LEN(Q79)-SEARCH("/",Q79,1)))</f>
        <v>shorts</v>
      </c>
      <c r="T79" s="14">
        <f>IFERROR(E79/L79,0)</f>
        <v>60.384615384615387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>(E80/D80)*100</f>
        <v>2702</v>
      </c>
      <c r="O80" s="13">
        <f>J80/(60*60*24)+DATE(1970,1,1)</f>
        <v>42604.730567129634</v>
      </c>
      <c r="P80" s="13">
        <f>I80/(60*60*24)+"1/1/1970"</f>
        <v>42614.730567129634</v>
      </c>
      <c r="Q80" t="s">
        <v>8265</v>
      </c>
      <c r="R80" s="18" t="str">
        <f>LEFT(Q80,SEARCH("/",Q80,1)-1)</f>
        <v>film &amp; video</v>
      </c>
      <c r="S80" t="str">
        <f>RIGHT(Q80,(LEN(Q80)-SEARCH("/",Q80,1)))</f>
        <v>shorts</v>
      </c>
      <c r="T80" s="14">
        <f>IFERROR(E80/L80,0)</f>
        <v>38.6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>(E81/D81)*100</f>
        <v>127</v>
      </c>
      <c r="O81" s="13">
        <f>J81/(60*60*24)+DATE(1970,1,1)</f>
        <v>41724.776539351849</v>
      </c>
      <c r="P81" s="13">
        <f>I81/(60*60*24)+"1/1/1970"</f>
        <v>41754.776539351849</v>
      </c>
      <c r="Q81" t="s">
        <v>8265</v>
      </c>
      <c r="R81" s="18" t="str">
        <f>LEFT(Q81,SEARCH("/",Q81,1)-1)</f>
        <v>film &amp; video</v>
      </c>
      <c r="S81" t="str">
        <f>RIGHT(Q81,(LEN(Q81)-SEARCH("/",Q81,1)))</f>
        <v>shorts</v>
      </c>
      <c r="T81" s="14">
        <f>IFERROR(E81/L81,0)</f>
        <v>40.268292682926827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>(E82/D82)*100</f>
        <v>107.25</v>
      </c>
      <c r="O82" s="13">
        <f>J82/(60*60*24)+DATE(1970,1,1)</f>
        <v>41583.083981481483</v>
      </c>
      <c r="P82" s="13">
        <f>I82/(60*60*24)+"1/1/1970"</f>
        <v>41618.083981481483</v>
      </c>
      <c r="Q82" t="s">
        <v>8265</v>
      </c>
      <c r="R82" s="18" t="str">
        <f>LEFT(Q82,SEARCH("/",Q82,1)-1)</f>
        <v>film &amp; video</v>
      </c>
      <c r="S82" t="str">
        <f>RIGHT(Q82,(LEN(Q82)-SEARCH("/",Q82,1)))</f>
        <v>shorts</v>
      </c>
      <c r="T82" s="14">
        <f>IFERROR(E82/L82,0)</f>
        <v>273.82978723404256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>(E83/D83)*100</f>
        <v>198</v>
      </c>
      <c r="O83" s="13">
        <f>J83/(60*60*24)+DATE(1970,1,1)</f>
        <v>41100.158877314811</v>
      </c>
      <c r="P83" s="13">
        <f>I83/(60*60*24)+"1/1/1970"</f>
        <v>41104.126388888893</v>
      </c>
      <c r="Q83" t="s">
        <v>8265</v>
      </c>
      <c r="R83" s="18" t="str">
        <f>LEFT(Q83,SEARCH("/",Q83,1)-1)</f>
        <v>film &amp; video</v>
      </c>
      <c r="S83" t="str">
        <f>RIGHT(Q83,(LEN(Q83)-SEARCH("/",Q83,1)))</f>
        <v>shorts</v>
      </c>
      <c r="T83" s="14">
        <f>IFERROR(E83/L83,0)</f>
        <v>53.035714285714285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>(E84/D84)*100</f>
        <v>100.01249999999999</v>
      </c>
      <c r="O84" s="13">
        <f>J84/(60*60*24)+DATE(1970,1,1)</f>
        <v>40795.820150462961</v>
      </c>
      <c r="P84" s="13">
        <f>I84/(60*60*24)+"1/1/1970"</f>
        <v>40825.820150462961</v>
      </c>
      <c r="Q84" t="s">
        <v>8265</v>
      </c>
      <c r="R84" s="18" t="str">
        <f>LEFT(Q84,SEARCH("/",Q84,1)-1)</f>
        <v>film &amp; video</v>
      </c>
      <c r="S84" t="str">
        <f>RIGHT(Q84,(LEN(Q84)-SEARCH("/",Q84,1)))</f>
        <v>shorts</v>
      </c>
      <c r="T84" s="14">
        <f>IFERROR(E84/L84,0)</f>
        <v>40.005000000000003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>(E85/D85)*100</f>
        <v>102.49999999999999</v>
      </c>
      <c r="O85" s="13">
        <f>J85/(60*60*24)+DATE(1970,1,1)</f>
        <v>42042.615613425922</v>
      </c>
      <c r="P85" s="13">
        <f>I85/(60*60*24)+"1/1/1970"</f>
        <v>42057.479166666672</v>
      </c>
      <c r="Q85" t="s">
        <v>8265</v>
      </c>
      <c r="R85" s="18" t="str">
        <f>LEFT(Q85,SEARCH("/",Q85,1)-1)</f>
        <v>film &amp; video</v>
      </c>
      <c r="S85" t="str">
        <f>RIGHT(Q85,(LEN(Q85)-SEARCH("/",Q85,1)))</f>
        <v>shorts</v>
      </c>
      <c r="T85" s="14">
        <f>IFERROR(E85/L85,0)</f>
        <v>15.76923076923077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>(E86/D86)*100</f>
        <v>100</v>
      </c>
      <c r="O86" s="13">
        <f>J86/(60*60*24)+DATE(1970,1,1)</f>
        <v>40648.757939814815</v>
      </c>
      <c r="P86" s="13">
        <f>I86/(60*60*24)+"1/1/1970"</f>
        <v>40678.757939814815</v>
      </c>
      <c r="Q86" t="s">
        <v>8265</v>
      </c>
      <c r="R86" s="18" t="str">
        <f>LEFT(Q86,SEARCH("/",Q86,1)-1)</f>
        <v>film &amp; video</v>
      </c>
      <c r="S86" t="str">
        <f>RIGHT(Q86,(LEN(Q86)-SEARCH("/",Q86,1)))</f>
        <v>shorts</v>
      </c>
      <c r="T86" s="14">
        <f>IFERROR(E86/L86,0)</f>
        <v>71.428571428571431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>(E87/D87)*100</f>
        <v>125.49999999999999</v>
      </c>
      <c r="O87" s="13">
        <f>J87/(60*60*24)+DATE(1970,1,1)</f>
        <v>40779.125428240739</v>
      </c>
      <c r="P87" s="13">
        <f>I87/(60*60*24)+"1/1/1970"</f>
        <v>40809.125428240739</v>
      </c>
      <c r="Q87" t="s">
        <v>8265</v>
      </c>
      <c r="R87" s="18" t="str">
        <f>LEFT(Q87,SEARCH("/",Q87,1)-1)</f>
        <v>film &amp; video</v>
      </c>
      <c r="S87" t="str">
        <f>RIGHT(Q87,(LEN(Q87)-SEARCH("/",Q87,1)))</f>
        <v>shorts</v>
      </c>
      <c r="T87" s="14">
        <f>IFERROR(E87/L87,0)</f>
        <v>71.714285714285708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>(E88/D88)*100</f>
        <v>106.46666666666667</v>
      </c>
      <c r="O88" s="13">
        <f>J88/(60*60*24)+DATE(1970,1,1)</f>
        <v>42291.556076388893</v>
      </c>
      <c r="P88" s="13">
        <f>I88/(60*60*24)+"1/1/1970"</f>
        <v>42365.59774305555</v>
      </c>
      <c r="Q88" t="s">
        <v>8265</v>
      </c>
      <c r="R88" s="18" t="str">
        <f>LEFT(Q88,SEARCH("/",Q88,1)-1)</f>
        <v>film &amp; video</v>
      </c>
      <c r="S88" t="str">
        <f>RIGHT(Q88,(LEN(Q88)-SEARCH("/",Q88,1)))</f>
        <v>shorts</v>
      </c>
      <c r="T88" s="14">
        <f>IFERROR(E88/L88,0)</f>
        <v>375.76470588235293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>(E89/D89)*100</f>
        <v>104.60000000000001</v>
      </c>
      <c r="O89" s="13">
        <f>J89/(60*60*24)+DATE(1970,1,1)</f>
        <v>40322.539386574077</v>
      </c>
      <c r="P89" s="13">
        <f>I89/(60*60*24)+"1/1/1970"</f>
        <v>40332.070138888885</v>
      </c>
      <c r="Q89" t="s">
        <v>8265</v>
      </c>
      <c r="R89" s="18" t="str">
        <f>LEFT(Q89,SEARCH("/",Q89,1)-1)</f>
        <v>film &amp; video</v>
      </c>
      <c r="S89" t="str">
        <f>RIGHT(Q89,(LEN(Q89)-SEARCH("/",Q89,1)))</f>
        <v>shorts</v>
      </c>
      <c r="T89" s="14">
        <f>IFERROR(E89/L89,0)</f>
        <v>104.6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>(E90/D90)*100</f>
        <v>102.85714285714285</v>
      </c>
      <c r="O90" s="13">
        <f>J90/(60*60*24)+DATE(1970,1,1)</f>
        <v>41786.65892361111</v>
      </c>
      <c r="P90" s="13">
        <f>I90/(60*60*24)+"1/1/1970"</f>
        <v>41812.65892361111</v>
      </c>
      <c r="Q90" t="s">
        <v>8265</v>
      </c>
      <c r="R90" s="18" t="str">
        <f>LEFT(Q90,SEARCH("/",Q90,1)-1)</f>
        <v>film &amp; video</v>
      </c>
      <c r="S90" t="str">
        <f>RIGHT(Q90,(LEN(Q90)-SEARCH("/",Q90,1)))</f>
        <v>shorts</v>
      </c>
      <c r="T90" s="14">
        <f>IFERROR(E90/L90,0)</f>
        <v>60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>(E91/D91)*100</f>
        <v>115.06666666666668</v>
      </c>
      <c r="O91" s="13">
        <f>J91/(60*60*24)+DATE(1970,1,1)</f>
        <v>41402.752222222218</v>
      </c>
      <c r="P91" s="13">
        <f>I91/(60*60*24)+"1/1/1970"</f>
        <v>41427.752222222218</v>
      </c>
      <c r="Q91" t="s">
        <v>8265</v>
      </c>
      <c r="R91" s="18" t="str">
        <f>LEFT(Q91,SEARCH("/",Q91,1)-1)</f>
        <v>film &amp; video</v>
      </c>
      <c r="S91" t="str">
        <f>RIGHT(Q91,(LEN(Q91)-SEARCH("/",Q91,1)))</f>
        <v>shorts</v>
      </c>
      <c r="T91" s="14">
        <f>IFERROR(E91/L91,0)</f>
        <v>123.28571428571429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>(E92/D92)*100</f>
        <v>100.4</v>
      </c>
      <c r="O92" s="13">
        <f>J92/(60*60*24)+DATE(1970,1,1)</f>
        <v>40706.297442129631</v>
      </c>
      <c r="P92" s="13">
        <f>I92/(60*60*24)+"1/1/1970"</f>
        <v>40736.297442129631</v>
      </c>
      <c r="Q92" t="s">
        <v>8265</v>
      </c>
      <c r="R92" s="18" t="str">
        <f>LEFT(Q92,SEARCH("/",Q92,1)-1)</f>
        <v>film &amp; video</v>
      </c>
      <c r="S92" t="str">
        <f>RIGHT(Q92,(LEN(Q92)-SEARCH("/",Q92,1)))</f>
        <v>shorts</v>
      </c>
      <c r="T92" s="14">
        <f>IFERROR(E92/L92,0)</f>
        <v>31.375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>(E93/D93)*100</f>
        <v>120</v>
      </c>
      <c r="O93" s="13">
        <f>J93/(60*60*24)+DATE(1970,1,1)</f>
        <v>40619.402361111112</v>
      </c>
      <c r="P93" s="13">
        <f>I93/(60*60*24)+"1/1/1970"</f>
        <v>40680.402361111112</v>
      </c>
      <c r="Q93" t="s">
        <v>8265</v>
      </c>
      <c r="R93" s="18" t="str">
        <f>LEFT(Q93,SEARCH("/",Q93,1)-1)</f>
        <v>film &amp; video</v>
      </c>
      <c r="S93" t="str">
        <f>RIGHT(Q93,(LEN(Q93)-SEARCH("/",Q93,1)))</f>
        <v>shorts</v>
      </c>
      <c r="T93" s="14">
        <f>IFERROR(E93/L93,0)</f>
        <v>78.260869565217391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>(E94/D94)*100</f>
        <v>105.2</v>
      </c>
      <c r="O94" s="13">
        <f>J94/(60*60*24)+DATE(1970,1,1)</f>
        <v>42721.198877314819</v>
      </c>
      <c r="P94" s="13">
        <f>I94/(60*60*24)+"1/1/1970"</f>
        <v>42767.333333333328</v>
      </c>
      <c r="Q94" t="s">
        <v>8265</v>
      </c>
      <c r="R94" s="18" t="str">
        <f>LEFT(Q94,SEARCH("/",Q94,1)-1)</f>
        <v>film &amp; video</v>
      </c>
      <c r="S94" t="str">
        <f>RIGHT(Q94,(LEN(Q94)-SEARCH("/",Q94,1)))</f>
        <v>shorts</v>
      </c>
      <c r="T94" s="14">
        <f>IFERROR(E94/L94,0)</f>
        <v>122.32558139534883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>(E95/D95)*100</f>
        <v>110.60000000000001</v>
      </c>
      <c r="O95" s="13">
        <f>J95/(60*60*24)+DATE(1970,1,1)</f>
        <v>41065.858067129629</v>
      </c>
      <c r="P95" s="13">
        <f>I95/(60*60*24)+"1/1/1970"</f>
        <v>41093.875</v>
      </c>
      <c r="Q95" t="s">
        <v>8265</v>
      </c>
      <c r="R95" s="18" t="str">
        <f>LEFT(Q95,SEARCH("/",Q95,1)-1)</f>
        <v>film &amp; video</v>
      </c>
      <c r="S95" t="str">
        <f>RIGHT(Q95,(LEN(Q95)-SEARCH("/",Q95,1)))</f>
        <v>shorts</v>
      </c>
      <c r="T95" s="14">
        <f>IFERROR(E95/L95,0)</f>
        <v>73.733333333333334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>(E96/D96)*100</f>
        <v>104</v>
      </c>
      <c r="O96" s="13">
        <f>J96/(60*60*24)+DATE(1970,1,1)</f>
        <v>41716.717847222222</v>
      </c>
      <c r="P96" s="13">
        <f>I96/(60*60*24)+"1/1/1970"</f>
        <v>41736.717847222222</v>
      </c>
      <c r="Q96" t="s">
        <v>8265</v>
      </c>
      <c r="R96" s="18" t="str">
        <f>LEFT(Q96,SEARCH("/",Q96,1)-1)</f>
        <v>film &amp; video</v>
      </c>
      <c r="S96" t="str">
        <f>RIGHT(Q96,(LEN(Q96)-SEARCH("/",Q96,1)))</f>
        <v>shorts</v>
      </c>
      <c r="T96" s="14">
        <f>IFERROR(E96/L96,0)</f>
        <v>21.666666666666668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>(E97/D97)*100</f>
        <v>131.42857142857142</v>
      </c>
      <c r="O97" s="13">
        <f>J97/(60*60*24)+DATE(1970,1,1)</f>
        <v>40935.005104166667</v>
      </c>
      <c r="P97" s="13">
        <f>I97/(60*60*24)+"1/1/1970"</f>
        <v>40965.005104166667</v>
      </c>
      <c r="Q97" t="s">
        <v>8265</v>
      </c>
      <c r="R97" s="18" t="str">
        <f>LEFT(Q97,SEARCH("/",Q97,1)-1)</f>
        <v>film &amp; video</v>
      </c>
      <c r="S97" t="str">
        <f>RIGHT(Q97,(LEN(Q97)-SEARCH("/",Q97,1)))</f>
        <v>shorts</v>
      </c>
      <c r="T97" s="14">
        <f>IFERROR(E97/L97,0)</f>
        <v>21.904761904761905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>(E98/D98)*100</f>
        <v>114.66666666666667</v>
      </c>
      <c r="O98" s="13">
        <f>J98/(60*60*24)+DATE(1970,1,1)</f>
        <v>40324.662511574075</v>
      </c>
      <c r="P98" s="13">
        <f>I98/(60*60*24)+"1/1/1970"</f>
        <v>40391.125</v>
      </c>
      <c r="Q98" t="s">
        <v>8265</v>
      </c>
      <c r="R98" s="18" t="str">
        <f>LEFT(Q98,SEARCH("/",Q98,1)-1)</f>
        <v>film &amp; video</v>
      </c>
      <c r="S98" t="str">
        <f>RIGHT(Q98,(LEN(Q98)-SEARCH("/",Q98,1)))</f>
        <v>shorts</v>
      </c>
      <c r="T98" s="14">
        <f>IFERROR(E98/L98,0)</f>
        <v>50.588235294117645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>(E99/D99)*100</f>
        <v>106.25</v>
      </c>
      <c r="O99" s="13">
        <f>J99/(60*60*24)+DATE(1970,1,1)</f>
        <v>40706.135208333333</v>
      </c>
      <c r="P99" s="13">
        <f>I99/(60*60*24)+"1/1/1970"</f>
        <v>40736.135208333333</v>
      </c>
      <c r="Q99" t="s">
        <v>8265</v>
      </c>
      <c r="R99" s="18" t="str">
        <f>LEFT(Q99,SEARCH("/",Q99,1)-1)</f>
        <v>film &amp; video</v>
      </c>
      <c r="S99" t="str">
        <f>RIGHT(Q99,(LEN(Q99)-SEARCH("/",Q99,1)))</f>
        <v>shorts</v>
      </c>
      <c r="T99" s="14">
        <f>IFERROR(E99/L99,0)</f>
        <v>53.125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>(E100/D100)*100</f>
        <v>106.25</v>
      </c>
      <c r="O100" s="13">
        <f>J100/(60*60*24)+DATE(1970,1,1)</f>
        <v>41214.794837962967</v>
      </c>
      <c r="P100" s="13">
        <f>I100/(60*60*24)+"1/1/1970"</f>
        <v>41250.979166666664</v>
      </c>
      <c r="Q100" t="s">
        <v>8265</v>
      </c>
      <c r="R100" s="18" t="str">
        <f>LEFT(Q100,SEARCH("/",Q100,1)-1)</f>
        <v>film &amp; video</v>
      </c>
      <c r="S100" t="str">
        <f>RIGHT(Q100,(LEN(Q100)-SEARCH("/",Q100,1)))</f>
        <v>shorts</v>
      </c>
      <c r="T100" s="14">
        <f>IFERROR(E100/L100,0)</f>
        <v>56.666666666666664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>(E101/D101)*100</f>
        <v>106.01933333333334</v>
      </c>
      <c r="O101" s="13">
        <f>J101/(60*60*24)+DATE(1970,1,1)</f>
        <v>41631.902766203704</v>
      </c>
      <c r="P101" s="13">
        <f>I101/(60*60*24)+"1/1/1970"</f>
        <v>41661.902766203704</v>
      </c>
      <c r="Q101" t="s">
        <v>8265</v>
      </c>
      <c r="R101" s="18" t="str">
        <f>LEFT(Q101,SEARCH("/",Q101,1)-1)</f>
        <v>film &amp; video</v>
      </c>
      <c r="S101" t="str">
        <f>RIGHT(Q101,(LEN(Q101)-SEARCH("/",Q101,1)))</f>
        <v>shorts</v>
      </c>
      <c r="T101" s="14">
        <f>IFERROR(E101/L101,0)</f>
        <v>40.776666666666664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>(E102/D102)*100</f>
        <v>100</v>
      </c>
      <c r="O102" s="13">
        <f>J102/(60*60*24)+DATE(1970,1,1)</f>
        <v>41197.753310185188</v>
      </c>
      <c r="P102" s="13">
        <f>I102/(60*60*24)+"1/1/1970"</f>
        <v>41217.794976851852</v>
      </c>
      <c r="Q102" t="s">
        <v>8265</v>
      </c>
      <c r="R102" s="18" t="str">
        <f>LEFT(Q102,SEARCH("/",Q102,1)-1)</f>
        <v>film &amp; video</v>
      </c>
      <c r="S102" t="str">
        <f>RIGHT(Q102,(LEN(Q102)-SEARCH("/",Q102,1)))</f>
        <v>shorts</v>
      </c>
      <c r="T102" s="14">
        <f>IFERROR(E102/L102,0)</f>
        <v>192.30769230769232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>(E103/D103)*100</f>
        <v>100</v>
      </c>
      <c r="O103" s="13">
        <f>J103/(60*60*24)+DATE(1970,1,1)</f>
        <v>41274.776736111111</v>
      </c>
      <c r="P103" s="13">
        <f>I103/(60*60*24)+"1/1/1970"</f>
        <v>41298.776736111111</v>
      </c>
      <c r="Q103" t="s">
        <v>8265</v>
      </c>
      <c r="R103" s="18" t="str">
        <f>LEFT(Q103,SEARCH("/",Q103,1)-1)</f>
        <v>film &amp; video</v>
      </c>
      <c r="S103" t="str">
        <f>RIGHT(Q103,(LEN(Q103)-SEARCH("/",Q103,1)))</f>
        <v>shorts</v>
      </c>
      <c r="T103" s="14">
        <f>IFERROR(E103/L103,0)</f>
        <v>100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>(E104/D104)*100</f>
        <v>127.75000000000001</v>
      </c>
      <c r="O104" s="13">
        <f>J104/(60*60*24)+DATE(1970,1,1)</f>
        <v>40505.131168981483</v>
      </c>
      <c r="P104" s="13">
        <f>I104/(60*60*24)+"1/1/1970"</f>
        <v>40535.131168981483</v>
      </c>
      <c r="Q104" t="s">
        <v>8265</v>
      </c>
      <c r="R104" s="18" t="str">
        <f>LEFT(Q104,SEARCH("/",Q104,1)-1)</f>
        <v>film &amp; video</v>
      </c>
      <c r="S104" t="str">
        <f>RIGHT(Q104,(LEN(Q104)-SEARCH("/",Q104,1)))</f>
        <v>shorts</v>
      </c>
      <c r="T104" s="14">
        <f>IFERROR(E104/L104,0)</f>
        <v>117.92307692307692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>(E105/D105)*100</f>
        <v>105.15384615384616</v>
      </c>
      <c r="O105" s="13">
        <f>J105/(60*60*24)+DATE(1970,1,1)</f>
        <v>41682.805902777778</v>
      </c>
      <c r="P105" s="13">
        <f>I105/(60*60*24)+"1/1/1970"</f>
        <v>41705.805902777778</v>
      </c>
      <c r="Q105" t="s">
        <v>8265</v>
      </c>
      <c r="R105" s="18" t="str">
        <f>LEFT(Q105,SEARCH("/",Q105,1)-1)</f>
        <v>film &amp; video</v>
      </c>
      <c r="S105" t="str">
        <f>RIGHT(Q105,(LEN(Q105)-SEARCH("/",Q105,1)))</f>
        <v>shorts</v>
      </c>
      <c r="T105" s="14">
        <f>IFERROR(E105/L105,0)</f>
        <v>27.897959183673468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>(E106/D106)*100</f>
        <v>120</v>
      </c>
      <c r="O106" s="13">
        <f>J106/(60*60*24)+DATE(1970,1,1)</f>
        <v>40612.695208333331</v>
      </c>
      <c r="P106" s="13">
        <f>I106/(60*60*24)+"1/1/1970"</f>
        <v>40636.041666666664</v>
      </c>
      <c r="Q106" t="s">
        <v>8265</v>
      </c>
      <c r="R106" s="18" t="str">
        <f>LEFT(Q106,SEARCH("/",Q106,1)-1)</f>
        <v>film &amp; video</v>
      </c>
      <c r="S106" t="str">
        <f>RIGHT(Q106,(LEN(Q106)-SEARCH("/",Q106,1)))</f>
        <v>shorts</v>
      </c>
      <c r="T106" s="14">
        <f>IFERROR(E106/L106,0)</f>
        <v>60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>(E107/D107)*100</f>
        <v>107.40909090909089</v>
      </c>
      <c r="O107" s="13">
        <f>J107/(60*60*24)+DATE(1970,1,1)</f>
        <v>42485.724768518514</v>
      </c>
      <c r="P107" s="13">
        <f>I107/(60*60*24)+"1/1/1970"</f>
        <v>42504</v>
      </c>
      <c r="Q107" t="s">
        <v>8265</v>
      </c>
      <c r="R107" s="18" t="str">
        <f>LEFT(Q107,SEARCH("/",Q107,1)-1)</f>
        <v>film &amp; video</v>
      </c>
      <c r="S107" t="str">
        <f>RIGHT(Q107,(LEN(Q107)-SEARCH("/",Q107,1)))</f>
        <v>shorts</v>
      </c>
      <c r="T107" s="14">
        <f>IFERROR(E107/L107,0)</f>
        <v>39.383333333333333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>(E108/D108)*100</f>
        <v>100.49999999999999</v>
      </c>
      <c r="O108" s="13">
        <f>J108/(60*60*24)+DATE(1970,1,1)</f>
        <v>40987.776631944442</v>
      </c>
      <c r="P108" s="13">
        <f>I108/(60*60*24)+"1/1/1970"</f>
        <v>41001.776631944442</v>
      </c>
      <c r="Q108" t="s">
        <v>8265</v>
      </c>
      <c r="R108" s="18" t="str">
        <f>LEFT(Q108,SEARCH("/",Q108,1)-1)</f>
        <v>film &amp; video</v>
      </c>
      <c r="S108" t="str">
        <f>RIGHT(Q108,(LEN(Q108)-SEARCH("/",Q108,1)))</f>
        <v>shorts</v>
      </c>
      <c r="T108" s="14">
        <f>IFERROR(E108/L108,0)</f>
        <v>186.11111111111111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>(E109/D109)*100</f>
        <v>102.46666666666667</v>
      </c>
      <c r="O109" s="13">
        <f>J109/(60*60*24)+DATE(1970,1,1)</f>
        <v>40635.982488425929</v>
      </c>
      <c r="P109" s="13">
        <f>I109/(60*60*24)+"1/1/1970"</f>
        <v>40657.982488425929</v>
      </c>
      <c r="Q109" t="s">
        <v>8265</v>
      </c>
      <c r="R109" s="18" t="str">
        <f>LEFT(Q109,SEARCH("/",Q109,1)-1)</f>
        <v>film &amp; video</v>
      </c>
      <c r="S109" t="str">
        <f>RIGHT(Q109,(LEN(Q109)-SEARCH("/",Q109,1)))</f>
        <v>shorts</v>
      </c>
      <c r="T109" s="14">
        <f>IFERROR(E109/L109,0)</f>
        <v>111.37681159420291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>(E110/D110)*100</f>
        <v>246.66666666666669</v>
      </c>
      <c r="O110" s="13">
        <f>J110/(60*60*24)+DATE(1970,1,1)</f>
        <v>41365.613078703704</v>
      </c>
      <c r="P110" s="13">
        <f>I110/(60*60*24)+"1/1/1970"</f>
        <v>41425.613078703704</v>
      </c>
      <c r="Q110" t="s">
        <v>8265</v>
      </c>
      <c r="R110" s="18" t="str">
        <f>LEFT(Q110,SEARCH("/",Q110,1)-1)</f>
        <v>film &amp; video</v>
      </c>
      <c r="S110" t="str">
        <f>RIGHT(Q110,(LEN(Q110)-SEARCH("/",Q110,1)))</f>
        <v>shorts</v>
      </c>
      <c r="T110" s="14">
        <f>IFERROR(E110/L110,0)</f>
        <v>78.723404255319153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>(E111/D111)*100</f>
        <v>219.49999999999997</v>
      </c>
      <c r="O111" s="13">
        <f>J111/(60*60*24)+DATE(1970,1,1)</f>
        <v>40570.025810185187</v>
      </c>
      <c r="P111" s="13">
        <f>I111/(60*60*24)+"1/1/1970"</f>
        <v>40600.025810185187</v>
      </c>
      <c r="Q111" t="s">
        <v>8265</v>
      </c>
      <c r="R111" s="18" t="str">
        <f>LEFT(Q111,SEARCH("/",Q111,1)-1)</f>
        <v>film &amp; video</v>
      </c>
      <c r="S111" t="str">
        <f>RIGHT(Q111,(LEN(Q111)-SEARCH("/",Q111,1)))</f>
        <v>shorts</v>
      </c>
      <c r="T111" s="14">
        <f>IFERROR(E111/L111,0)</f>
        <v>46.702127659574465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>(E112/D112)*100</f>
        <v>130.76923076923077</v>
      </c>
      <c r="O112" s="13">
        <f>J112/(60*60*24)+DATE(1970,1,1)</f>
        <v>41557.949687500004</v>
      </c>
      <c r="P112" s="13">
        <f>I112/(60*60*24)+"1/1/1970"</f>
        <v>41592.249305555553</v>
      </c>
      <c r="Q112" t="s">
        <v>8265</v>
      </c>
      <c r="R112" s="18" t="str">
        <f>LEFT(Q112,SEARCH("/",Q112,1)-1)</f>
        <v>film &amp; video</v>
      </c>
      <c r="S112" t="str">
        <f>RIGHT(Q112,(LEN(Q112)-SEARCH("/",Q112,1)))</f>
        <v>shorts</v>
      </c>
      <c r="T112" s="14">
        <f>IFERROR(E112/L112,0)</f>
        <v>65.384615384615387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>(E113/D113)*100</f>
        <v>154.57142857142858</v>
      </c>
      <c r="O113" s="13">
        <f>J113/(60*60*24)+DATE(1970,1,1)</f>
        <v>42125.333182870367</v>
      </c>
      <c r="P113" s="13">
        <f>I113/(60*60*24)+"1/1/1970"</f>
        <v>42155.333182870367</v>
      </c>
      <c r="Q113" t="s">
        <v>8265</v>
      </c>
      <c r="R113" s="18" t="str">
        <f>LEFT(Q113,SEARCH("/",Q113,1)-1)</f>
        <v>film &amp; video</v>
      </c>
      <c r="S113" t="str">
        <f>RIGHT(Q113,(LEN(Q113)-SEARCH("/",Q113,1)))</f>
        <v>shorts</v>
      </c>
      <c r="T113" s="14">
        <f>IFERROR(E113/L113,0)</f>
        <v>102.0754716981132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>(E114/D114)*100</f>
        <v>104</v>
      </c>
      <c r="O114" s="13">
        <f>J114/(60*60*24)+DATE(1970,1,1)</f>
        <v>41718.043032407411</v>
      </c>
      <c r="P114" s="13">
        <f>I114/(60*60*24)+"1/1/1970"</f>
        <v>41742.083333333336</v>
      </c>
      <c r="Q114" t="s">
        <v>8265</v>
      </c>
      <c r="R114" s="18" t="str">
        <f>LEFT(Q114,SEARCH("/",Q114,1)-1)</f>
        <v>film &amp; video</v>
      </c>
      <c r="S114" t="str">
        <f>RIGHT(Q114,(LEN(Q114)-SEARCH("/",Q114,1)))</f>
        <v>shorts</v>
      </c>
      <c r="T114" s="14">
        <f>IFERROR(E114/L114,0)</f>
        <v>64.197530864197532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>(E115/D115)*100</f>
        <v>141</v>
      </c>
      <c r="O115" s="13">
        <f>J115/(60*60*24)+DATE(1970,1,1)</f>
        <v>40753.758425925924</v>
      </c>
      <c r="P115" s="13">
        <f>I115/(60*60*24)+"1/1/1970"</f>
        <v>40761.625</v>
      </c>
      <c r="Q115" t="s">
        <v>8265</v>
      </c>
      <c r="R115" s="18" t="str">
        <f>LEFT(Q115,SEARCH("/",Q115,1)-1)</f>
        <v>film &amp; video</v>
      </c>
      <c r="S115" t="str">
        <f>RIGHT(Q115,(LEN(Q115)-SEARCH("/",Q115,1)))</f>
        <v>shorts</v>
      </c>
      <c r="T115" s="14">
        <f>IFERROR(E115/L115,0)</f>
        <v>90.384615384615387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>(E116/D116)*100</f>
        <v>103.33333333333334</v>
      </c>
      <c r="O116" s="13">
        <f>J116/(60*60*24)+DATE(1970,1,1)</f>
        <v>40861.27416666667</v>
      </c>
      <c r="P116" s="13">
        <f>I116/(60*60*24)+"1/1/1970"</f>
        <v>40921.27416666667</v>
      </c>
      <c r="Q116" t="s">
        <v>8265</v>
      </c>
      <c r="R116" s="18" t="str">
        <f>LEFT(Q116,SEARCH("/",Q116,1)-1)</f>
        <v>film &amp; video</v>
      </c>
      <c r="S116" t="str">
        <f>RIGHT(Q116,(LEN(Q116)-SEARCH("/",Q116,1)))</f>
        <v>shorts</v>
      </c>
      <c r="T116" s="14">
        <f>IFERROR(E116/L116,0)</f>
        <v>88.571428571428569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>(E117/D117)*100</f>
        <v>140.44444444444443</v>
      </c>
      <c r="O117" s="13">
        <f>J117/(60*60*24)+DATE(1970,1,1)</f>
        <v>40918.738935185189</v>
      </c>
      <c r="P117" s="13">
        <f>I117/(60*60*24)+"1/1/1970"</f>
        <v>40943.738935185189</v>
      </c>
      <c r="Q117" t="s">
        <v>8265</v>
      </c>
      <c r="R117" s="18" t="str">
        <f>LEFT(Q117,SEARCH("/",Q117,1)-1)</f>
        <v>film &amp; video</v>
      </c>
      <c r="S117" t="str">
        <f>RIGHT(Q117,(LEN(Q117)-SEARCH("/",Q117,1)))</f>
        <v>shorts</v>
      </c>
      <c r="T117" s="14">
        <f>IFERROR(E117/L117,0)</f>
        <v>28.727272727272727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>(E118/D118)*100</f>
        <v>113.65714285714286</v>
      </c>
      <c r="O118" s="13">
        <f>J118/(60*60*24)+DATE(1970,1,1)</f>
        <v>40595.497164351851</v>
      </c>
      <c r="P118" s="13">
        <f>I118/(60*60*24)+"1/1/1970"</f>
        <v>40641.455497685187</v>
      </c>
      <c r="Q118" t="s">
        <v>8265</v>
      </c>
      <c r="R118" s="18" t="str">
        <f>LEFT(Q118,SEARCH("/",Q118,1)-1)</f>
        <v>film &amp; video</v>
      </c>
      <c r="S118" t="str">
        <f>RIGHT(Q118,(LEN(Q118)-SEARCH("/",Q118,1)))</f>
        <v>shorts</v>
      </c>
      <c r="T118" s="14">
        <f>IFERROR(E118/L118,0)</f>
        <v>69.78947368421052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>(E119/D119)*100</f>
        <v>100.49377777777779</v>
      </c>
      <c r="O119" s="13">
        <f>J119/(60*60*24)+DATE(1970,1,1)</f>
        <v>40248.834999999999</v>
      </c>
      <c r="P119" s="13">
        <f>I119/(60*60*24)+"1/1/1970"</f>
        <v>40338.791666666664</v>
      </c>
      <c r="Q119" t="s">
        <v>8265</v>
      </c>
      <c r="R119" s="18" t="str">
        <f>LEFT(Q119,SEARCH("/",Q119,1)-1)</f>
        <v>film &amp; video</v>
      </c>
      <c r="S119" t="str">
        <f>RIGHT(Q119,(LEN(Q119)-SEARCH("/",Q119,1)))</f>
        <v>shorts</v>
      </c>
      <c r="T119" s="14">
        <f>IFERROR(E119/L119,0)</f>
        <v>167.48962962962963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>(E120/D120)*100</f>
        <v>113.03159999999998</v>
      </c>
      <c r="O120" s="13">
        <f>J120/(60*60*24)+DATE(1970,1,1)</f>
        <v>40723.053657407407</v>
      </c>
      <c r="P120" s="13">
        <f>I120/(60*60*24)+"1/1/1970"</f>
        <v>40753.053657407407</v>
      </c>
      <c r="Q120" t="s">
        <v>8265</v>
      </c>
      <c r="R120" s="18" t="str">
        <f>LEFT(Q120,SEARCH("/",Q120,1)-1)</f>
        <v>film &amp; video</v>
      </c>
      <c r="S120" t="str">
        <f>RIGHT(Q120,(LEN(Q120)-SEARCH("/",Q120,1)))</f>
        <v>shorts</v>
      </c>
      <c r="T120" s="14">
        <f>IFERROR(E120/L120,0)</f>
        <v>144.91230769230768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>(E121/D121)*100</f>
        <v>104.55692307692308</v>
      </c>
      <c r="O121" s="13">
        <f>J121/(60*60*24)+DATE(1970,1,1)</f>
        <v>40739.069282407407</v>
      </c>
      <c r="P121" s="13">
        <f>I121/(60*60*24)+"1/1/1970"</f>
        <v>40768.958333333336</v>
      </c>
      <c r="Q121" t="s">
        <v>8265</v>
      </c>
      <c r="R121" s="18" t="str">
        <f>LEFT(Q121,SEARCH("/",Q121,1)-1)</f>
        <v>film &amp; video</v>
      </c>
      <c r="S121" t="str">
        <f>RIGHT(Q121,(LEN(Q121)-SEARCH("/",Q121,1)))</f>
        <v>shorts</v>
      </c>
      <c r="T121" s="14">
        <f>IFERROR(E121/L121,0)</f>
        <v>91.840540540540545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>(E122/D122)*100</f>
        <v>1.4285714285714287E-2</v>
      </c>
      <c r="O122" s="13">
        <f>J122/(60*60*24)+DATE(1970,1,1)</f>
        <v>42616.049849537041</v>
      </c>
      <c r="P122" s="13">
        <f>I122/(60*60*24)+"1/1/1970"</f>
        <v>42646.049849537041</v>
      </c>
      <c r="Q122" t="s">
        <v>8266</v>
      </c>
      <c r="R122" s="18" t="str">
        <f>LEFT(Q122,SEARCH("/",Q122,1)-1)</f>
        <v>film &amp; video</v>
      </c>
      <c r="S122" t="str">
        <f>RIGHT(Q122,(LEN(Q122)-SEARCH("/",Q122,1)))</f>
        <v>science fiction</v>
      </c>
      <c r="T122" s="14">
        <f>IFERROR(E122/L122,0)</f>
        <v>10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>(E123/D123)*100</f>
        <v>3.3333333333333333E-2</v>
      </c>
      <c r="O123" s="13">
        <f>J123/(60*60*24)+DATE(1970,1,1)</f>
        <v>42096.704976851848</v>
      </c>
      <c r="P123" s="13">
        <f>I123/(60*60*24)+"1/1/1970"</f>
        <v>42112.427777777775</v>
      </c>
      <c r="Q123" t="s">
        <v>8266</v>
      </c>
      <c r="R123" s="18" t="str">
        <f>LEFT(Q123,SEARCH("/",Q123,1)-1)</f>
        <v>film &amp; video</v>
      </c>
      <c r="S123" t="str">
        <f>RIGHT(Q123,(LEN(Q123)-SEARCH("/",Q123,1)))</f>
        <v>science fiction</v>
      </c>
      <c r="T123" s="14">
        <f>IFERROR(E123/L123,0)</f>
        <v>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>(E124/D124)*100</f>
        <v>0</v>
      </c>
      <c r="O124" s="13">
        <f>J124/(60*60*24)+DATE(1970,1,1)</f>
        <v>42593.431793981479</v>
      </c>
      <c r="P124" s="13">
        <f>I124/(60*60*24)+"1/1/1970"</f>
        <v>42653.431793981479</v>
      </c>
      <c r="Q124" t="s">
        <v>8266</v>
      </c>
      <c r="R124" s="18" t="str">
        <f>LEFT(Q124,SEARCH("/",Q124,1)-1)</f>
        <v>film &amp; video</v>
      </c>
      <c r="S124" t="str">
        <f>RIGHT(Q124,(LEN(Q124)-SEARCH("/",Q124,1)))</f>
        <v>science fiction</v>
      </c>
      <c r="T124" s="14">
        <f>IFERROR(E124/L124,0)</f>
        <v>0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>(E125/D125)*100</f>
        <v>0.27454545454545454</v>
      </c>
      <c r="O125" s="13">
        <f>J125/(60*60*24)+DATE(1970,1,1)</f>
        <v>41904.781990740739</v>
      </c>
      <c r="P125" s="13">
        <f>I125/(60*60*24)+"1/1/1970"</f>
        <v>41940.916666666664</v>
      </c>
      <c r="Q125" t="s">
        <v>8266</v>
      </c>
      <c r="R125" s="18" t="str">
        <f>LEFT(Q125,SEARCH("/",Q125,1)-1)</f>
        <v>film &amp; video</v>
      </c>
      <c r="S125" t="str">
        <f>RIGHT(Q125,(LEN(Q125)-SEARCH("/",Q125,1)))</f>
        <v>science fiction</v>
      </c>
      <c r="T125" s="14">
        <f>IFERROR(E125/L125,0)</f>
        <v>25.166666666666668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>(E126/D126)*100</f>
        <v>0</v>
      </c>
      <c r="O126" s="13">
        <f>J126/(60*60*24)+DATE(1970,1,1)</f>
        <v>42114.928726851853</v>
      </c>
      <c r="P126" s="13">
        <f>I126/(60*60*24)+"1/1/1970"</f>
        <v>42139.928726851853</v>
      </c>
      <c r="Q126" t="s">
        <v>8266</v>
      </c>
      <c r="R126" s="18" t="str">
        <f>LEFT(Q126,SEARCH("/",Q126,1)-1)</f>
        <v>film &amp; video</v>
      </c>
      <c r="S126" t="str">
        <f>RIGHT(Q126,(LEN(Q126)-SEARCH("/",Q126,1)))</f>
        <v>science fiction</v>
      </c>
      <c r="T126" s="14">
        <f>IFERROR(E126/L126,0)</f>
        <v>0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>(E127/D127)*100</f>
        <v>14.000000000000002</v>
      </c>
      <c r="O127" s="13">
        <f>J127/(60*60*24)+DATE(1970,1,1)</f>
        <v>42709.993981481486</v>
      </c>
      <c r="P127" s="13">
        <f>I127/(60*60*24)+"1/1/1970"</f>
        <v>42769.993981481486</v>
      </c>
      <c r="Q127" t="s">
        <v>8266</v>
      </c>
      <c r="R127" s="18" t="str">
        <f>LEFT(Q127,SEARCH("/",Q127,1)-1)</f>
        <v>film &amp; video</v>
      </c>
      <c r="S127" t="str">
        <f>RIGHT(Q127,(LEN(Q127)-SEARCH("/",Q127,1)))</f>
        <v>science fiction</v>
      </c>
      <c r="T127" s="14">
        <f>IFERROR(E127/L127,0)</f>
        <v>11.666666666666666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>(E128/D128)*100</f>
        <v>5.548</v>
      </c>
      <c r="O128" s="13">
        <f>J128/(60*60*24)+DATE(1970,1,1)</f>
        <v>42135.589548611111</v>
      </c>
      <c r="P128" s="13">
        <f>I128/(60*60*24)+"1/1/1970"</f>
        <v>42166.083333333328</v>
      </c>
      <c r="Q128" t="s">
        <v>8266</v>
      </c>
      <c r="R128" s="18" t="str">
        <f>LEFT(Q128,SEARCH("/",Q128,1)-1)</f>
        <v>film &amp; video</v>
      </c>
      <c r="S128" t="str">
        <f>RIGHT(Q128,(LEN(Q128)-SEARCH("/",Q128,1)))</f>
        <v>science fiction</v>
      </c>
      <c r="T128" s="14">
        <f>IFERROR(E128/L128,0)</f>
        <v>106.69230769230769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>(E129/D129)*100</f>
        <v>2.375</v>
      </c>
      <c r="O129" s="13">
        <f>J129/(60*60*24)+DATE(1970,1,1)</f>
        <v>42067.62431712963</v>
      </c>
      <c r="P129" s="13">
        <f>I129/(60*60*24)+"1/1/1970"</f>
        <v>42097.582650462966</v>
      </c>
      <c r="Q129" t="s">
        <v>8266</v>
      </c>
      <c r="R129" s="18" t="str">
        <f>LEFT(Q129,SEARCH("/",Q129,1)-1)</f>
        <v>film &amp; video</v>
      </c>
      <c r="S129" t="str">
        <f>RIGHT(Q129,(LEN(Q129)-SEARCH("/",Q129,1)))</f>
        <v>science fiction</v>
      </c>
      <c r="T129" s="14">
        <f>IFERROR(E129/L129,0)</f>
        <v>47.5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>(E130/D130)*100</f>
        <v>1.867</v>
      </c>
      <c r="O130" s="13">
        <f>J130/(60*60*24)+DATE(1970,1,1)</f>
        <v>42628.22792824074</v>
      </c>
      <c r="P130" s="13">
        <f>I130/(60*60*24)+"1/1/1970"</f>
        <v>42663.22792824074</v>
      </c>
      <c r="Q130" t="s">
        <v>8266</v>
      </c>
      <c r="R130" s="18" t="str">
        <f>LEFT(Q130,SEARCH("/",Q130,1)-1)</f>
        <v>film &amp; video</v>
      </c>
      <c r="S130" t="str">
        <f>RIGHT(Q130,(LEN(Q130)-SEARCH("/",Q130,1)))</f>
        <v>science fiction</v>
      </c>
      <c r="T130" s="14">
        <f>IFERROR(E130/L130,0)</f>
        <v>311.16666666666669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>(E131/D131)*100</f>
        <v>0</v>
      </c>
      <c r="O131" s="13">
        <f>J131/(60*60*24)+DATE(1970,1,1)</f>
        <v>41882.937303240738</v>
      </c>
      <c r="P131" s="13">
        <f>I131/(60*60*24)+"1/1/1970"</f>
        <v>41942.937303240738</v>
      </c>
      <c r="Q131" t="s">
        <v>8266</v>
      </c>
      <c r="R131" s="18" t="str">
        <f>LEFT(Q131,SEARCH("/",Q131,1)-1)</f>
        <v>film &amp; video</v>
      </c>
      <c r="S131" t="str">
        <f>RIGHT(Q131,(LEN(Q131)-SEARCH("/",Q131,1)))</f>
        <v>science fiction</v>
      </c>
      <c r="T131" s="14">
        <f>IFERROR(E131/L131,0)</f>
        <v>0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>(E132/D132)*100</f>
        <v>0</v>
      </c>
      <c r="O132" s="13">
        <f>J132/(60*60*24)+DATE(1970,1,1)</f>
        <v>41778.91541666667</v>
      </c>
      <c r="P132" s="13">
        <f>I132/(60*60*24)+"1/1/1970"</f>
        <v>41806.844444444447</v>
      </c>
      <c r="Q132" t="s">
        <v>8266</v>
      </c>
      <c r="R132" s="18" t="str">
        <f>LEFT(Q132,SEARCH("/",Q132,1)-1)</f>
        <v>film &amp; video</v>
      </c>
      <c r="S132" t="str">
        <f>RIGHT(Q132,(LEN(Q132)-SEARCH("/",Q132,1)))</f>
        <v>science fiction</v>
      </c>
      <c r="T132" s="14">
        <f>IFERROR(E132/L132,0)</f>
        <v>0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>(E133/D133)*100</f>
        <v>0</v>
      </c>
      <c r="O133" s="13">
        <f>J133/(60*60*24)+DATE(1970,1,1)</f>
        <v>42541.837511574078</v>
      </c>
      <c r="P133" s="13">
        <f>I133/(60*60*24)+"1/1/1970"</f>
        <v>42557</v>
      </c>
      <c r="Q133" t="s">
        <v>8266</v>
      </c>
      <c r="R133" s="18" t="str">
        <f>LEFT(Q133,SEARCH("/",Q133,1)-1)</f>
        <v>film &amp; video</v>
      </c>
      <c r="S133" t="str">
        <f>RIGHT(Q133,(LEN(Q133)-SEARCH("/",Q133,1)))</f>
        <v>science fiction</v>
      </c>
      <c r="T133" s="14">
        <f>IFERROR(E133/L133,0)</f>
        <v>0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>(E134/D134)*100</f>
        <v>9.5687499999999996</v>
      </c>
      <c r="O134" s="13">
        <f>J134/(60*60*24)+DATE(1970,1,1)</f>
        <v>41905.812581018516</v>
      </c>
      <c r="P134" s="13">
        <f>I134/(60*60*24)+"1/1/1970"</f>
        <v>41950.854247685187</v>
      </c>
      <c r="Q134" t="s">
        <v>8266</v>
      </c>
      <c r="R134" s="18" t="str">
        <f>LEFT(Q134,SEARCH("/",Q134,1)-1)</f>
        <v>film &amp; video</v>
      </c>
      <c r="S134" t="str">
        <f>RIGHT(Q134,(LEN(Q134)-SEARCH("/",Q134,1)))</f>
        <v>science fiction</v>
      </c>
      <c r="T134" s="14">
        <f>IFERROR(E134/L134,0)</f>
        <v>94.506172839506178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>(E135/D135)*100</f>
        <v>0</v>
      </c>
      <c r="O135" s="13">
        <f>J135/(60*60*24)+DATE(1970,1,1)</f>
        <v>42491.80768518518</v>
      </c>
      <c r="P135" s="13">
        <f>I135/(60*60*24)+"1/1/1970"</f>
        <v>42521.729861111111</v>
      </c>
      <c r="Q135" t="s">
        <v>8266</v>
      </c>
      <c r="R135" s="18" t="str">
        <f>LEFT(Q135,SEARCH("/",Q135,1)-1)</f>
        <v>film &amp; video</v>
      </c>
      <c r="S135" t="str">
        <f>RIGHT(Q135,(LEN(Q135)-SEARCH("/",Q135,1)))</f>
        <v>science fiction</v>
      </c>
      <c r="T135" s="14">
        <f>IFERROR(E135/L135,0)</f>
        <v>0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>(E136/D136)*100</f>
        <v>0</v>
      </c>
      <c r="O136" s="13">
        <f>J136/(60*60*24)+DATE(1970,1,1)</f>
        <v>42221.909930555557</v>
      </c>
      <c r="P136" s="13">
        <f>I136/(60*60*24)+"1/1/1970"</f>
        <v>42251.708333333328</v>
      </c>
      <c r="Q136" t="s">
        <v>8266</v>
      </c>
      <c r="R136" s="18" t="str">
        <f>LEFT(Q136,SEARCH("/",Q136,1)-1)</f>
        <v>film &amp; video</v>
      </c>
      <c r="S136" t="str">
        <f>RIGHT(Q136,(LEN(Q136)-SEARCH("/",Q136,1)))</f>
        <v>science fiction</v>
      </c>
      <c r="T136" s="14">
        <f>IFERROR(E136/L136,0)</f>
        <v>0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>(E137/D137)*100</f>
        <v>13.433333333333334</v>
      </c>
      <c r="O137" s="13">
        <f>J137/(60*60*24)+DATE(1970,1,1)</f>
        <v>41788.381909722222</v>
      </c>
      <c r="P137" s="13">
        <f>I137/(60*60*24)+"1/1/1970"</f>
        <v>41821.791666666664</v>
      </c>
      <c r="Q137" t="s">
        <v>8266</v>
      </c>
      <c r="R137" s="18" t="str">
        <f>LEFT(Q137,SEARCH("/",Q137,1)-1)</f>
        <v>film &amp; video</v>
      </c>
      <c r="S137" t="str">
        <f>RIGHT(Q137,(LEN(Q137)-SEARCH("/",Q137,1)))</f>
        <v>science fiction</v>
      </c>
      <c r="T137" s="14">
        <f>IFERROR(E137/L137,0)</f>
        <v>80.599999999999994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>(E138/D138)*100</f>
        <v>0</v>
      </c>
      <c r="O138" s="13">
        <f>J138/(60*60*24)+DATE(1970,1,1)</f>
        <v>42096.410115740742</v>
      </c>
      <c r="P138" s="13">
        <f>I138/(60*60*24)+"1/1/1970"</f>
        <v>42140.427777777775</v>
      </c>
      <c r="Q138" t="s">
        <v>8266</v>
      </c>
      <c r="R138" s="18" t="str">
        <f>LEFT(Q138,SEARCH("/",Q138,1)-1)</f>
        <v>film &amp; video</v>
      </c>
      <c r="S138" t="str">
        <f>RIGHT(Q138,(LEN(Q138)-SEARCH("/",Q138,1)))</f>
        <v>science fiction</v>
      </c>
      <c r="T138" s="14">
        <f>IFERROR(E138/L138,0)</f>
        <v>0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>(E139/D139)*100</f>
        <v>0</v>
      </c>
      <c r="O139" s="13">
        <f>J139/(60*60*24)+DATE(1970,1,1)</f>
        <v>42239.573993055557</v>
      </c>
      <c r="P139" s="13">
        <f>I139/(60*60*24)+"1/1/1970"</f>
        <v>42289.573993055557</v>
      </c>
      <c r="Q139" t="s">
        <v>8266</v>
      </c>
      <c r="R139" s="18" t="str">
        <f>LEFT(Q139,SEARCH("/",Q139,1)-1)</f>
        <v>film &amp; video</v>
      </c>
      <c r="S139" t="str">
        <f>RIGHT(Q139,(LEN(Q139)-SEARCH("/",Q139,1)))</f>
        <v>science fiction</v>
      </c>
      <c r="T139" s="14">
        <f>IFERROR(E139/L139,0)</f>
        <v>0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>(E140/D140)*100</f>
        <v>3.1413333333333333</v>
      </c>
      <c r="O140" s="13">
        <f>J140/(60*60*24)+DATE(1970,1,1)</f>
        <v>42186.257418981477</v>
      </c>
      <c r="P140" s="13">
        <f>I140/(60*60*24)+"1/1/1970"</f>
        <v>42217.207638888889</v>
      </c>
      <c r="Q140" t="s">
        <v>8266</v>
      </c>
      <c r="R140" s="18" t="str">
        <f>LEFT(Q140,SEARCH("/",Q140,1)-1)</f>
        <v>film &amp; video</v>
      </c>
      <c r="S140" t="str">
        <f>RIGHT(Q140,(LEN(Q140)-SEARCH("/",Q140,1)))</f>
        <v>science fiction</v>
      </c>
      <c r="T140" s="14">
        <f>IFERROR(E140/L140,0)</f>
        <v>81.241379310344826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>(E141/D141)*100</f>
        <v>100</v>
      </c>
      <c r="O141" s="13">
        <f>J141/(60*60*24)+DATE(1970,1,1)</f>
        <v>42187.920972222222</v>
      </c>
      <c r="P141" s="13">
        <f>I141/(60*60*24)+"1/1/1970"</f>
        <v>42197.920972222222</v>
      </c>
      <c r="Q141" t="s">
        <v>8266</v>
      </c>
      <c r="R141" s="18" t="str">
        <f>LEFT(Q141,SEARCH("/",Q141,1)-1)</f>
        <v>film &amp; video</v>
      </c>
      <c r="S141" t="str">
        <f>RIGHT(Q141,(LEN(Q141)-SEARCH("/",Q141,1)))</f>
        <v>science fiction</v>
      </c>
      <c r="T141" s="14">
        <f>IFERROR(E141/L141,0)</f>
        <v>500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>(E142/D142)*100</f>
        <v>0</v>
      </c>
      <c r="O142" s="13">
        <f>J142/(60*60*24)+DATE(1970,1,1)</f>
        <v>42053.198287037041</v>
      </c>
      <c r="P142" s="13">
        <f>I142/(60*60*24)+"1/1/1970"</f>
        <v>42083.15662037037</v>
      </c>
      <c r="Q142" t="s">
        <v>8266</v>
      </c>
      <c r="R142" s="18" t="str">
        <f>LEFT(Q142,SEARCH("/",Q142,1)-1)</f>
        <v>film &amp; video</v>
      </c>
      <c r="S142" t="str">
        <f>RIGHT(Q142,(LEN(Q142)-SEARCH("/",Q142,1)))</f>
        <v>science fiction</v>
      </c>
      <c r="T142" s="14">
        <f>IFERROR(E142/L142,0)</f>
        <v>0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>(E143/D143)*100</f>
        <v>10.775</v>
      </c>
      <c r="O143" s="13">
        <f>J143/(60*60*24)+DATE(1970,1,1)</f>
        <v>42110.153043981481</v>
      </c>
      <c r="P143" s="13">
        <f>I143/(60*60*24)+"1/1/1970"</f>
        <v>42155.153043981481</v>
      </c>
      <c r="Q143" t="s">
        <v>8266</v>
      </c>
      <c r="R143" s="18" t="str">
        <f>LEFT(Q143,SEARCH("/",Q143,1)-1)</f>
        <v>film &amp; video</v>
      </c>
      <c r="S143" t="str">
        <f>RIGHT(Q143,(LEN(Q143)-SEARCH("/",Q143,1)))</f>
        <v>science fiction</v>
      </c>
      <c r="T143" s="14">
        <f>IFERROR(E143/L143,0)</f>
        <v>46.178571428571431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>(E144/D144)*100</f>
        <v>0.33333333333333337</v>
      </c>
      <c r="O144" s="13">
        <f>J144/(60*60*24)+DATE(1970,1,1)</f>
        <v>41938.893263888887</v>
      </c>
      <c r="P144" s="13">
        <f>I144/(60*60*24)+"1/1/1970"</f>
        <v>41959.934930555552</v>
      </c>
      <c r="Q144" t="s">
        <v>8266</v>
      </c>
      <c r="R144" s="18" t="str">
        <f>LEFT(Q144,SEARCH("/",Q144,1)-1)</f>
        <v>film &amp; video</v>
      </c>
      <c r="S144" t="str">
        <f>RIGHT(Q144,(LEN(Q144)-SEARCH("/",Q144,1)))</f>
        <v>science fiction</v>
      </c>
      <c r="T144" s="14">
        <f>IFERROR(E144/L144,0)</f>
        <v>10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>(E145/D145)*100</f>
        <v>0</v>
      </c>
      <c r="O145" s="13">
        <f>J145/(60*60*24)+DATE(1970,1,1)</f>
        <v>42559.064143518517</v>
      </c>
      <c r="P145" s="13">
        <f>I145/(60*60*24)+"1/1/1970"</f>
        <v>42616.246527777781</v>
      </c>
      <c r="Q145" t="s">
        <v>8266</v>
      </c>
      <c r="R145" s="18" t="str">
        <f>LEFT(Q145,SEARCH("/",Q145,1)-1)</f>
        <v>film &amp; video</v>
      </c>
      <c r="S145" t="str">
        <f>RIGHT(Q145,(LEN(Q145)-SEARCH("/",Q145,1)))</f>
        <v>science fiction</v>
      </c>
      <c r="T145" s="14">
        <f>IFERROR(E145/L145,0)</f>
        <v>0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>(E146/D146)*100</f>
        <v>27.6</v>
      </c>
      <c r="O146" s="13">
        <f>J146/(60*60*24)+DATE(1970,1,1)</f>
        <v>42047.762407407412</v>
      </c>
      <c r="P146" s="13">
        <f>I146/(60*60*24)+"1/1/1970"</f>
        <v>42107.72074074074</v>
      </c>
      <c r="Q146" t="s">
        <v>8266</v>
      </c>
      <c r="R146" s="18" t="str">
        <f>LEFT(Q146,SEARCH("/",Q146,1)-1)</f>
        <v>film &amp; video</v>
      </c>
      <c r="S146" t="str">
        <f>RIGHT(Q146,(LEN(Q146)-SEARCH("/",Q146,1)))</f>
        <v>science fiction</v>
      </c>
      <c r="T146" s="14">
        <f>IFERROR(E146/L146,0)</f>
        <v>55.945945945945944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>(E147/D147)*100</f>
        <v>7.5111111111111111</v>
      </c>
      <c r="O147" s="13">
        <f>J147/(60*60*24)+DATE(1970,1,1)</f>
        <v>42200.542268518519</v>
      </c>
      <c r="P147" s="13">
        <f>I147/(60*60*24)+"1/1/1970"</f>
        <v>42227.542268518519</v>
      </c>
      <c r="Q147" t="s">
        <v>8266</v>
      </c>
      <c r="R147" s="18" t="str">
        <f>LEFT(Q147,SEARCH("/",Q147,1)-1)</f>
        <v>film &amp; video</v>
      </c>
      <c r="S147" t="str">
        <f>RIGHT(Q147,(LEN(Q147)-SEARCH("/",Q147,1)))</f>
        <v>science fiction</v>
      </c>
      <c r="T147" s="14">
        <f>IFERROR(E147/L147,0)</f>
        <v>37.555555555555557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>(E148/D148)*100</f>
        <v>0.57499999999999996</v>
      </c>
      <c r="O148" s="13">
        <f>J148/(60*60*24)+DATE(1970,1,1)</f>
        <v>42693.016180555554</v>
      </c>
      <c r="P148" s="13">
        <f>I148/(60*60*24)+"1/1/1970"</f>
        <v>42753.016180555554</v>
      </c>
      <c r="Q148" t="s">
        <v>8266</v>
      </c>
      <c r="R148" s="18" t="str">
        <f>LEFT(Q148,SEARCH("/",Q148,1)-1)</f>
        <v>film &amp; video</v>
      </c>
      <c r="S148" t="str">
        <f>RIGHT(Q148,(LEN(Q148)-SEARCH("/",Q148,1)))</f>
        <v>science fiction</v>
      </c>
      <c r="T148" s="14">
        <f>IFERROR(E148/L148,0)</f>
        <v>38.333333333333336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>(E149/D149)*100</f>
        <v>0</v>
      </c>
      <c r="O149" s="13">
        <f>J149/(60*60*24)+DATE(1970,1,1)</f>
        <v>41969.767824074079</v>
      </c>
      <c r="P149" s="13">
        <f>I149/(60*60*24)+"1/1/1970"</f>
        <v>42012.762499999997</v>
      </c>
      <c r="Q149" t="s">
        <v>8266</v>
      </c>
      <c r="R149" s="18" t="str">
        <f>LEFT(Q149,SEARCH("/",Q149,1)-1)</f>
        <v>film &amp; video</v>
      </c>
      <c r="S149" t="str">
        <f>RIGHT(Q149,(LEN(Q149)-SEARCH("/",Q149,1)))</f>
        <v>science fiction</v>
      </c>
      <c r="T149" s="14">
        <f>IFERROR(E149/L149,0)</f>
        <v>0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>(E150/D150)*100</f>
        <v>0.08</v>
      </c>
      <c r="O150" s="13">
        <f>J150/(60*60*24)+DATE(1970,1,1)</f>
        <v>42397.281666666662</v>
      </c>
      <c r="P150" s="13">
        <f>I150/(60*60*24)+"1/1/1970"</f>
        <v>42427.281666666662</v>
      </c>
      <c r="Q150" t="s">
        <v>8266</v>
      </c>
      <c r="R150" s="18" t="str">
        <f>LEFT(Q150,SEARCH("/",Q150,1)-1)</f>
        <v>film &amp; video</v>
      </c>
      <c r="S150" t="str">
        <f>RIGHT(Q150,(LEN(Q150)-SEARCH("/",Q150,1)))</f>
        <v>science fiction</v>
      </c>
      <c r="T150" s="14">
        <f>IFERROR(E150/L150,0)</f>
        <v>20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>(E151/D151)*100</f>
        <v>0.91999999999999993</v>
      </c>
      <c r="O151" s="13">
        <f>J151/(60*60*24)+DATE(1970,1,1)</f>
        <v>41968.172106481477</v>
      </c>
      <c r="P151" s="13">
        <f>I151/(60*60*24)+"1/1/1970"</f>
        <v>41998.333333333328</v>
      </c>
      <c r="Q151" t="s">
        <v>8266</v>
      </c>
      <c r="R151" s="18" t="str">
        <f>LEFT(Q151,SEARCH("/",Q151,1)-1)</f>
        <v>film &amp; video</v>
      </c>
      <c r="S151" t="str">
        <f>RIGHT(Q151,(LEN(Q151)-SEARCH("/",Q151,1)))</f>
        <v>science fiction</v>
      </c>
      <c r="T151" s="14">
        <f>IFERROR(E151/L151,0)</f>
        <v>15.333333333333334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>(E152/D152)*100</f>
        <v>23.163076923076922</v>
      </c>
      <c r="O152" s="13">
        <f>J152/(60*60*24)+DATE(1970,1,1)</f>
        <v>42090.161828703705</v>
      </c>
      <c r="P152" s="13">
        <f>I152/(60*60*24)+"1/1/1970"</f>
        <v>42150.161828703705</v>
      </c>
      <c r="Q152" t="s">
        <v>8266</v>
      </c>
      <c r="R152" s="18" t="str">
        <f>LEFT(Q152,SEARCH("/",Q152,1)-1)</f>
        <v>film &amp; video</v>
      </c>
      <c r="S152" t="str">
        <f>RIGHT(Q152,(LEN(Q152)-SEARCH("/",Q152,1)))</f>
        <v>science fiction</v>
      </c>
      <c r="T152" s="14">
        <f>IFERROR(E152/L152,0)</f>
        <v>449.43283582089555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>(E153/D153)*100</f>
        <v>5.5999999999999994E-2</v>
      </c>
      <c r="O153" s="13">
        <f>J153/(60*60*24)+DATE(1970,1,1)</f>
        <v>42113.550821759258</v>
      </c>
      <c r="P153" s="13">
        <f>I153/(60*60*24)+"1/1/1970"</f>
        <v>42173.550821759258</v>
      </c>
      <c r="Q153" t="s">
        <v>8266</v>
      </c>
      <c r="R153" s="18" t="str">
        <f>LEFT(Q153,SEARCH("/",Q153,1)-1)</f>
        <v>film &amp; video</v>
      </c>
      <c r="S153" t="str">
        <f>RIGHT(Q153,(LEN(Q153)-SEARCH("/",Q153,1)))</f>
        <v>science fiction</v>
      </c>
      <c r="T153" s="14">
        <f>IFERROR(E153/L153,0)</f>
        <v>28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>(E154/D154)*100</f>
        <v>7.8947368421052634E-3</v>
      </c>
      <c r="O154" s="13">
        <f>J154/(60*60*24)+DATE(1970,1,1)</f>
        <v>41875.077546296292</v>
      </c>
      <c r="P154" s="13">
        <f>I154/(60*60*24)+"1/1/1970"</f>
        <v>41905.077546296292</v>
      </c>
      <c r="Q154" t="s">
        <v>8266</v>
      </c>
      <c r="R154" s="18" t="str">
        <f>LEFT(Q154,SEARCH("/",Q154,1)-1)</f>
        <v>film &amp; video</v>
      </c>
      <c r="S154" t="str">
        <f>RIGHT(Q154,(LEN(Q154)-SEARCH("/",Q154,1)))</f>
        <v>science fiction</v>
      </c>
      <c r="T154" s="14">
        <f>IFERROR(E154/L154,0)</f>
        <v>15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>(E155/D155)*100</f>
        <v>0.71799999999999997</v>
      </c>
      <c r="O155" s="13">
        <f>J155/(60*60*24)+DATE(1970,1,1)</f>
        <v>41933.586157407408</v>
      </c>
      <c r="P155" s="13">
        <f>I155/(60*60*24)+"1/1/1970"</f>
        <v>41975.627824074079</v>
      </c>
      <c r="Q155" t="s">
        <v>8266</v>
      </c>
      <c r="R155" s="18" t="str">
        <f>LEFT(Q155,SEARCH("/",Q155,1)-1)</f>
        <v>film &amp; video</v>
      </c>
      <c r="S155" t="str">
        <f>RIGHT(Q155,(LEN(Q155)-SEARCH("/",Q155,1)))</f>
        <v>science fiction</v>
      </c>
      <c r="T155" s="14">
        <f>IFERROR(E155/L155,0)</f>
        <v>35.9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>(E156/D156)*100</f>
        <v>2.666666666666667</v>
      </c>
      <c r="O156" s="13">
        <f>J156/(60*60*24)+DATE(1970,1,1)</f>
        <v>42115.547395833331</v>
      </c>
      <c r="P156" s="13">
        <f>I156/(60*60*24)+"1/1/1970"</f>
        <v>42158.547395833331</v>
      </c>
      <c r="Q156" t="s">
        <v>8266</v>
      </c>
      <c r="R156" s="18" t="str">
        <f>LEFT(Q156,SEARCH("/",Q156,1)-1)</f>
        <v>film &amp; video</v>
      </c>
      <c r="S156" t="str">
        <f>RIGHT(Q156,(LEN(Q156)-SEARCH("/",Q156,1)))</f>
        <v>science fiction</v>
      </c>
      <c r="T156" s="14">
        <f>IFERROR(E156/L156,0)</f>
        <v>13.333333333333334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>(E157/D157)*100</f>
        <v>6.0000000000000001E-3</v>
      </c>
      <c r="O157" s="13">
        <f>J157/(60*60*24)+DATE(1970,1,1)</f>
        <v>42168.559432870374</v>
      </c>
      <c r="P157" s="13">
        <f>I157/(60*60*24)+"1/1/1970"</f>
        <v>42208.559432870374</v>
      </c>
      <c r="Q157" t="s">
        <v>8266</v>
      </c>
      <c r="R157" s="18" t="str">
        <f>LEFT(Q157,SEARCH("/",Q157,1)-1)</f>
        <v>film &amp; video</v>
      </c>
      <c r="S157" t="str">
        <f>RIGHT(Q157,(LEN(Q157)-SEARCH("/",Q157,1)))</f>
        <v>science fiction</v>
      </c>
      <c r="T157" s="14">
        <f>IFERROR(E157/L157,0)</f>
        <v>20.25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>(E158/D158)*100</f>
        <v>5.0999999999999996</v>
      </c>
      <c r="O158" s="13">
        <f>J158/(60*60*24)+DATE(1970,1,1)</f>
        <v>41794.124953703707</v>
      </c>
      <c r="P158" s="13">
        <f>I158/(60*60*24)+"1/1/1970"</f>
        <v>41854.124953703707</v>
      </c>
      <c r="Q158" t="s">
        <v>8266</v>
      </c>
      <c r="R158" s="18" t="str">
        <f>LEFT(Q158,SEARCH("/",Q158,1)-1)</f>
        <v>film &amp; video</v>
      </c>
      <c r="S158" t="str">
        <f>RIGHT(Q158,(LEN(Q158)-SEARCH("/",Q158,1)))</f>
        <v>science fiction</v>
      </c>
      <c r="T158" s="14">
        <f>IFERROR(E158/L158,0)</f>
        <v>119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>(E159/D159)*100</f>
        <v>0.26711185308848079</v>
      </c>
      <c r="O159" s="13">
        <f>J159/(60*60*24)+DATE(1970,1,1)</f>
        <v>42396.911712962959</v>
      </c>
      <c r="P159" s="13">
        <f>I159/(60*60*24)+"1/1/1970"</f>
        <v>42426.911712962959</v>
      </c>
      <c r="Q159" t="s">
        <v>8266</v>
      </c>
      <c r="R159" s="18" t="str">
        <f>LEFT(Q159,SEARCH("/",Q159,1)-1)</f>
        <v>film &amp; video</v>
      </c>
      <c r="S159" t="str">
        <f>RIGHT(Q159,(LEN(Q159)-SEARCH("/",Q159,1)))</f>
        <v>science fiction</v>
      </c>
      <c r="T159" s="14">
        <f>IFERROR(E159/L159,0)</f>
        <v>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>(E160/D160)*100</f>
        <v>0</v>
      </c>
      <c r="O160" s="13">
        <f>J160/(60*60*24)+DATE(1970,1,1)</f>
        <v>41904.07671296296</v>
      </c>
      <c r="P160" s="13">
        <f>I160/(60*60*24)+"1/1/1970"</f>
        <v>41934.07671296296</v>
      </c>
      <c r="Q160" t="s">
        <v>8266</v>
      </c>
      <c r="R160" s="18" t="str">
        <f>LEFT(Q160,SEARCH("/",Q160,1)-1)</f>
        <v>film &amp; video</v>
      </c>
      <c r="S160" t="str">
        <f>RIGHT(Q160,(LEN(Q160)-SEARCH("/",Q160,1)))</f>
        <v>science fiction</v>
      </c>
      <c r="T160" s="14">
        <f>IFERROR(E160/L160,0)</f>
        <v>0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>(E161/D161)*100</f>
        <v>2E-3</v>
      </c>
      <c r="O161" s="13">
        <f>J161/(60*60*24)+DATE(1970,1,1)</f>
        <v>42514.434548611112</v>
      </c>
      <c r="P161" s="13">
        <f>I161/(60*60*24)+"1/1/1970"</f>
        <v>42554.434548611112</v>
      </c>
      <c r="Q161" t="s">
        <v>8266</v>
      </c>
      <c r="R161" s="18" t="str">
        <f>LEFT(Q161,SEARCH("/",Q161,1)-1)</f>
        <v>film &amp; video</v>
      </c>
      <c r="S161" t="str">
        <f>RIGHT(Q161,(LEN(Q161)-SEARCH("/",Q161,1)))</f>
        <v>science fiction</v>
      </c>
      <c r="T161" s="14">
        <f>IFERROR(E161/L161,0)</f>
        <v>10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>(E162/D162)*100</f>
        <v>0</v>
      </c>
      <c r="O162" s="13">
        <f>J162/(60*60*24)+DATE(1970,1,1)</f>
        <v>42171.913090277776</v>
      </c>
      <c r="P162" s="13">
        <f>I162/(60*60*24)+"1/1/1970"</f>
        <v>42231.913090277776</v>
      </c>
      <c r="Q162" t="s">
        <v>8267</v>
      </c>
      <c r="R162" s="18" t="str">
        <f>LEFT(Q162,SEARCH("/",Q162,1)-1)</f>
        <v>film &amp; video</v>
      </c>
      <c r="S162" t="str">
        <f>RIGHT(Q162,(LEN(Q162)-SEARCH("/",Q162,1)))</f>
        <v>drama</v>
      </c>
      <c r="T162" s="14">
        <f>IFERROR(E162/L162,0)</f>
        <v>0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>(E163/D163)*100</f>
        <v>0.01</v>
      </c>
      <c r="O163" s="13">
        <f>J163/(60*60*24)+DATE(1970,1,1)</f>
        <v>41792.687442129631</v>
      </c>
      <c r="P163" s="13">
        <f>I163/(60*60*24)+"1/1/1970"</f>
        <v>41822.687442129631</v>
      </c>
      <c r="Q163" t="s">
        <v>8267</v>
      </c>
      <c r="R163" s="18" t="str">
        <f>LEFT(Q163,SEARCH("/",Q163,1)-1)</f>
        <v>film &amp; video</v>
      </c>
      <c r="S163" t="str">
        <f>RIGHT(Q163,(LEN(Q163)-SEARCH("/",Q163,1)))</f>
        <v>drama</v>
      </c>
      <c r="T163" s="14">
        <f>IFERROR(E163/L163,0)</f>
        <v>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>(E164/D164)*100</f>
        <v>15.535714285714286</v>
      </c>
      <c r="O164" s="13">
        <f>J164/(60*60*24)+DATE(1970,1,1)</f>
        <v>41835.126805555556</v>
      </c>
      <c r="P164" s="13">
        <f>I164/(60*60*24)+"1/1/1970"</f>
        <v>41867.987500000003</v>
      </c>
      <c r="Q164" t="s">
        <v>8267</v>
      </c>
      <c r="R164" s="18" t="str">
        <f>LEFT(Q164,SEARCH("/",Q164,1)-1)</f>
        <v>film &amp; video</v>
      </c>
      <c r="S164" t="str">
        <f>RIGHT(Q164,(LEN(Q164)-SEARCH("/",Q164,1)))</f>
        <v>drama</v>
      </c>
      <c r="T164" s="14">
        <f>IFERROR(E164/L164,0)</f>
        <v>43.5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>(E165/D165)*100</f>
        <v>0</v>
      </c>
      <c r="O165" s="13">
        <f>J165/(60*60*24)+DATE(1970,1,1)</f>
        <v>42243.961273148147</v>
      </c>
      <c r="P165" s="13">
        <f>I165/(60*60*24)+"1/1/1970"</f>
        <v>42278</v>
      </c>
      <c r="Q165" t="s">
        <v>8267</v>
      </c>
      <c r="R165" s="18" t="str">
        <f>LEFT(Q165,SEARCH("/",Q165,1)-1)</f>
        <v>film &amp; video</v>
      </c>
      <c r="S165" t="str">
        <f>RIGHT(Q165,(LEN(Q165)-SEARCH("/",Q165,1)))</f>
        <v>drama</v>
      </c>
      <c r="T165" s="14">
        <f>IFERROR(E165/L165,0)</f>
        <v>0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>(E166/D166)*100</f>
        <v>0.53333333333333333</v>
      </c>
      <c r="O166" s="13">
        <f>J166/(60*60*24)+DATE(1970,1,1)</f>
        <v>41841.762743055559</v>
      </c>
      <c r="P166" s="13">
        <f>I166/(60*60*24)+"1/1/1970"</f>
        <v>41901.762743055559</v>
      </c>
      <c r="Q166" t="s">
        <v>8267</v>
      </c>
      <c r="R166" s="18" t="str">
        <f>LEFT(Q166,SEARCH("/",Q166,1)-1)</f>
        <v>film &amp; video</v>
      </c>
      <c r="S166" t="str">
        <f>RIGHT(Q166,(LEN(Q166)-SEARCH("/",Q166,1)))</f>
        <v>drama</v>
      </c>
      <c r="T166" s="14">
        <f>IFERROR(E166/L166,0)</f>
        <v>91.428571428571431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>(E167/D167)*100</f>
        <v>0</v>
      </c>
      <c r="O167" s="13">
        <f>J167/(60*60*24)+DATE(1970,1,1)</f>
        <v>42351.658842592587</v>
      </c>
      <c r="P167" s="13">
        <f>I167/(60*60*24)+"1/1/1970"</f>
        <v>42381.658842592587</v>
      </c>
      <c r="Q167" t="s">
        <v>8267</v>
      </c>
      <c r="R167" s="18" t="str">
        <f>LEFT(Q167,SEARCH("/",Q167,1)-1)</f>
        <v>film &amp; video</v>
      </c>
      <c r="S167" t="str">
        <f>RIGHT(Q167,(LEN(Q167)-SEARCH("/",Q167,1)))</f>
        <v>drama</v>
      </c>
      <c r="T167" s="14">
        <f>IFERROR(E167/L167,0)</f>
        <v>0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>(E168/D168)*100</f>
        <v>60</v>
      </c>
      <c r="O168" s="13">
        <f>J168/(60*60*24)+DATE(1970,1,1)</f>
        <v>42721.075949074075</v>
      </c>
      <c r="P168" s="13">
        <f>I168/(60*60*24)+"1/1/1970"</f>
        <v>42751.075949074075</v>
      </c>
      <c r="Q168" t="s">
        <v>8267</v>
      </c>
      <c r="R168" s="18" t="str">
        <f>LEFT(Q168,SEARCH("/",Q168,1)-1)</f>
        <v>film &amp; video</v>
      </c>
      <c r="S168" t="str">
        <f>RIGHT(Q168,(LEN(Q168)-SEARCH("/",Q168,1)))</f>
        <v>drama</v>
      </c>
      <c r="T168" s="14">
        <f>IFERROR(E168/L168,0)</f>
        <v>3000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>(E169/D169)*100</f>
        <v>0.01</v>
      </c>
      <c r="O169" s="13">
        <f>J169/(60*60*24)+DATE(1970,1,1)</f>
        <v>42160.927488425921</v>
      </c>
      <c r="P169" s="13">
        <f>I169/(60*60*24)+"1/1/1970"</f>
        <v>42220.927488425921</v>
      </c>
      <c r="Q169" t="s">
        <v>8267</v>
      </c>
      <c r="R169" s="18" t="str">
        <f>LEFT(Q169,SEARCH("/",Q169,1)-1)</f>
        <v>film &amp; video</v>
      </c>
      <c r="S169" t="str">
        <f>RIGHT(Q169,(LEN(Q169)-SEARCH("/",Q169,1)))</f>
        <v>drama</v>
      </c>
      <c r="T169" s="14">
        <f>IFERROR(E169/L169,0)</f>
        <v>5.5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>(E170/D170)*100</f>
        <v>4.0625</v>
      </c>
      <c r="O170" s="13">
        <f>J170/(60*60*24)+DATE(1970,1,1)</f>
        <v>42052.83530092593</v>
      </c>
      <c r="P170" s="13">
        <f>I170/(60*60*24)+"1/1/1970"</f>
        <v>42082.793634259258</v>
      </c>
      <c r="Q170" t="s">
        <v>8267</v>
      </c>
      <c r="R170" s="18" t="str">
        <f>LEFT(Q170,SEARCH("/",Q170,1)-1)</f>
        <v>film &amp; video</v>
      </c>
      <c r="S170" t="str">
        <f>RIGHT(Q170,(LEN(Q170)-SEARCH("/",Q170,1)))</f>
        <v>drama</v>
      </c>
      <c r="T170" s="14">
        <f>IFERROR(E170/L170,0)</f>
        <v>108.33333333333333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>(E171/D171)*100</f>
        <v>22.400000000000002</v>
      </c>
      <c r="O171" s="13">
        <f>J171/(60*60*24)+DATE(1970,1,1)</f>
        <v>41900.505312499998</v>
      </c>
      <c r="P171" s="13">
        <f>I171/(60*60*24)+"1/1/1970"</f>
        <v>41930.505312499998</v>
      </c>
      <c r="Q171" t="s">
        <v>8267</v>
      </c>
      <c r="R171" s="18" t="str">
        <f>LEFT(Q171,SEARCH("/",Q171,1)-1)</f>
        <v>film &amp; video</v>
      </c>
      <c r="S171" t="str">
        <f>RIGHT(Q171,(LEN(Q171)-SEARCH("/",Q171,1)))</f>
        <v>drama</v>
      </c>
      <c r="T171" s="14">
        <f>IFERROR(E171/L171,0)</f>
        <v>56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>(E172/D172)*100</f>
        <v>3.25</v>
      </c>
      <c r="O172" s="13">
        <f>J172/(60*60*24)+DATE(1970,1,1)</f>
        <v>42216.977812500001</v>
      </c>
      <c r="P172" s="13">
        <f>I172/(60*60*24)+"1/1/1970"</f>
        <v>42246.227777777778</v>
      </c>
      <c r="Q172" t="s">
        <v>8267</v>
      </c>
      <c r="R172" s="18" t="str">
        <f>LEFT(Q172,SEARCH("/",Q172,1)-1)</f>
        <v>film &amp; video</v>
      </c>
      <c r="S172" t="str">
        <f>RIGHT(Q172,(LEN(Q172)-SEARCH("/",Q172,1)))</f>
        <v>drama</v>
      </c>
      <c r="T172" s="14">
        <f>IFERROR(E172/L172,0)</f>
        <v>32.5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>(E173/D173)*100</f>
        <v>2E-3</v>
      </c>
      <c r="O173" s="13">
        <f>J173/(60*60*24)+DATE(1970,1,1)</f>
        <v>42534.180717592593</v>
      </c>
      <c r="P173" s="13">
        <f>I173/(60*60*24)+"1/1/1970"</f>
        <v>42594.180717592593</v>
      </c>
      <c r="Q173" t="s">
        <v>8267</v>
      </c>
      <c r="R173" s="18" t="str">
        <f>LEFT(Q173,SEARCH("/",Q173,1)-1)</f>
        <v>film &amp; video</v>
      </c>
      <c r="S173" t="str">
        <f>RIGHT(Q173,(LEN(Q173)-SEARCH("/",Q173,1)))</f>
        <v>drama</v>
      </c>
      <c r="T173" s="14">
        <f>IFERROR(E173/L173,0)</f>
        <v>1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>(E174/D174)*100</f>
        <v>0</v>
      </c>
      <c r="O174" s="13">
        <f>J174/(60*60*24)+DATE(1970,1,1)</f>
        <v>42047.394942129627</v>
      </c>
      <c r="P174" s="13">
        <f>I174/(60*60*24)+"1/1/1970"</f>
        <v>42082.353275462963</v>
      </c>
      <c r="Q174" t="s">
        <v>8267</v>
      </c>
      <c r="R174" s="18" t="str">
        <f>LEFT(Q174,SEARCH("/",Q174,1)-1)</f>
        <v>film &amp; video</v>
      </c>
      <c r="S174" t="str">
        <f>RIGHT(Q174,(LEN(Q174)-SEARCH("/",Q174,1)))</f>
        <v>drama</v>
      </c>
      <c r="T174" s="14">
        <f>IFERROR(E174/L174,0)</f>
        <v>0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>(E175/D175)*100</f>
        <v>0</v>
      </c>
      <c r="O175" s="13">
        <f>J175/(60*60*24)+DATE(1970,1,1)</f>
        <v>42033.573009259257</v>
      </c>
      <c r="P175" s="13">
        <f>I175/(60*60*24)+"1/1/1970"</f>
        <v>42063.573009259257</v>
      </c>
      <c r="Q175" t="s">
        <v>8267</v>
      </c>
      <c r="R175" s="18" t="str">
        <f>LEFT(Q175,SEARCH("/",Q175,1)-1)</f>
        <v>film &amp; video</v>
      </c>
      <c r="S175" t="str">
        <f>RIGHT(Q175,(LEN(Q175)-SEARCH("/",Q175,1)))</f>
        <v>drama</v>
      </c>
      <c r="T175" s="14">
        <f>IFERROR(E175/L175,0)</f>
        <v>0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>(E176/D176)*100</f>
        <v>0</v>
      </c>
      <c r="O176" s="13">
        <f>J176/(60*60*24)+DATE(1970,1,1)</f>
        <v>42072.758981481486</v>
      </c>
      <c r="P176" s="13">
        <f>I176/(60*60*24)+"1/1/1970"</f>
        <v>42132.758981481486</v>
      </c>
      <c r="Q176" t="s">
        <v>8267</v>
      </c>
      <c r="R176" s="18" t="str">
        <f>LEFT(Q176,SEARCH("/",Q176,1)-1)</f>
        <v>film &amp; video</v>
      </c>
      <c r="S176" t="str">
        <f>RIGHT(Q176,(LEN(Q176)-SEARCH("/",Q176,1)))</f>
        <v>drama</v>
      </c>
      <c r="T176" s="14">
        <f>IFERROR(E176/L176,0)</f>
        <v>0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>(E177/D177)*100</f>
        <v>6.4850000000000003</v>
      </c>
      <c r="O177" s="13">
        <f>J177/(60*60*24)+DATE(1970,1,1)</f>
        <v>41855.777905092589</v>
      </c>
      <c r="P177" s="13">
        <f>I177/(60*60*24)+"1/1/1970"</f>
        <v>41880.777905092589</v>
      </c>
      <c r="Q177" t="s">
        <v>8267</v>
      </c>
      <c r="R177" s="18" t="str">
        <f>LEFT(Q177,SEARCH("/",Q177,1)-1)</f>
        <v>film &amp; video</v>
      </c>
      <c r="S177" t="str">
        <f>RIGHT(Q177,(LEN(Q177)-SEARCH("/",Q177,1)))</f>
        <v>drama</v>
      </c>
      <c r="T177" s="14">
        <f>IFERROR(E177/L177,0)</f>
        <v>49.884615384615387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>(E178/D178)*100</f>
        <v>0</v>
      </c>
      <c r="O178" s="13">
        <f>J178/(60*60*24)+DATE(1970,1,1)</f>
        <v>42191.824062500003</v>
      </c>
      <c r="P178" s="13">
        <f>I178/(60*60*24)+"1/1/1970"</f>
        <v>42221.824062500003</v>
      </c>
      <c r="Q178" t="s">
        <v>8267</v>
      </c>
      <c r="R178" s="18" t="str">
        <f>LEFT(Q178,SEARCH("/",Q178,1)-1)</f>
        <v>film &amp; video</v>
      </c>
      <c r="S178" t="str">
        <f>RIGHT(Q178,(LEN(Q178)-SEARCH("/",Q178,1)))</f>
        <v>drama</v>
      </c>
      <c r="T178" s="14">
        <f>IFERROR(E178/L178,0)</f>
        <v>0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>(E179/D179)*100</f>
        <v>40</v>
      </c>
      <c r="O179" s="13">
        <f>J179/(60*60*24)+DATE(1970,1,1)</f>
        <v>42070.047754629632</v>
      </c>
      <c r="P179" s="13">
        <f>I179/(60*60*24)+"1/1/1970"</f>
        <v>42087.00608796296</v>
      </c>
      <c r="Q179" t="s">
        <v>8267</v>
      </c>
      <c r="R179" s="18" t="str">
        <f>LEFT(Q179,SEARCH("/",Q179,1)-1)</f>
        <v>film &amp; video</v>
      </c>
      <c r="S179" t="str">
        <f>RIGHT(Q179,(LEN(Q179)-SEARCH("/",Q179,1)))</f>
        <v>drama</v>
      </c>
      <c r="T179" s="14">
        <f>IFERROR(E179/L179,0)</f>
        <v>25.714285714285715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>(E180/D180)*100</f>
        <v>0</v>
      </c>
      <c r="O180" s="13">
        <f>J180/(60*60*24)+DATE(1970,1,1)</f>
        <v>42304.955381944441</v>
      </c>
      <c r="P180" s="13">
        <f>I180/(60*60*24)+"1/1/1970"</f>
        <v>42334.997048611112</v>
      </c>
      <c r="Q180" t="s">
        <v>8267</v>
      </c>
      <c r="R180" s="18" t="str">
        <f>LEFT(Q180,SEARCH("/",Q180,1)-1)</f>
        <v>film &amp; video</v>
      </c>
      <c r="S180" t="str">
        <f>RIGHT(Q180,(LEN(Q180)-SEARCH("/",Q180,1)))</f>
        <v>drama</v>
      </c>
      <c r="T180" s="14">
        <f>IFERROR(E180/L180,0)</f>
        <v>0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>(E181/D181)*100</f>
        <v>20</v>
      </c>
      <c r="O181" s="13">
        <f>J181/(60*60*24)+DATE(1970,1,1)</f>
        <v>42403.080497685187</v>
      </c>
      <c r="P181" s="13">
        <f>I181/(60*60*24)+"1/1/1970"</f>
        <v>42433.080497685187</v>
      </c>
      <c r="Q181" t="s">
        <v>8267</v>
      </c>
      <c r="R181" s="18" t="str">
        <f>LEFT(Q181,SEARCH("/",Q181,1)-1)</f>
        <v>film &amp; video</v>
      </c>
      <c r="S181" t="str">
        <f>RIGHT(Q181,(LEN(Q181)-SEARCH("/",Q181,1)))</f>
        <v>drama</v>
      </c>
      <c r="T181" s="14">
        <f>IFERROR(E181/L181,0)</f>
        <v>100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>(E182/D182)*100</f>
        <v>33.416666666666664</v>
      </c>
      <c r="O182" s="13">
        <f>J182/(60*60*24)+DATE(1970,1,1)</f>
        <v>42067.991238425922</v>
      </c>
      <c r="P182" s="13">
        <f>I182/(60*60*24)+"1/1/1970"</f>
        <v>42107.791666666672</v>
      </c>
      <c r="Q182" t="s">
        <v>8267</v>
      </c>
      <c r="R182" s="18" t="str">
        <f>LEFT(Q182,SEARCH("/",Q182,1)-1)</f>
        <v>film &amp; video</v>
      </c>
      <c r="S182" t="str">
        <f>RIGHT(Q182,(LEN(Q182)-SEARCH("/",Q182,1)))</f>
        <v>drama</v>
      </c>
      <c r="T182" s="14">
        <f>IFERROR(E182/L182,0)</f>
        <v>30.846153846153847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>(E183/D183)*100</f>
        <v>21.092608822670172</v>
      </c>
      <c r="O183" s="13">
        <f>J183/(60*60*24)+DATE(1970,1,1)</f>
        <v>42147.741840277777</v>
      </c>
      <c r="P183" s="13">
        <f>I183/(60*60*24)+"1/1/1970"</f>
        <v>42177.741840277777</v>
      </c>
      <c r="Q183" t="s">
        <v>8267</v>
      </c>
      <c r="R183" s="18" t="str">
        <f>LEFT(Q183,SEARCH("/",Q183,1)-1)</f>
        <v>film &amp; video</v>
      </c>
      <c r="S183" t="str">
        <f>RIGHT(Q183,(LEN(Q183)-SEARCH("/",Q183,1)))</f>
        <v>drama</v>
      </c>
      <c r="T183" s="14">
        <f>IFERROR(E183/L183,0)</f>
        <v>180.5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>(E184/D184)*100</f>
        <v>0</v>
      </c>
      <c r="O184" s="13">
        <f>J184/(60*60*24)+DATE(1970,1,1)</f>
        <v>42712.011944444443</v>
      </c>
      <c r="P184" s="13">
        <f>I184/(60*60*24)+"1/1/1970"</f>
        <v>42742.011944444443</v>
      </c>
      <c r="Q184" t="s">
        <v>8267</v>
      </c>
      <c r="R184" s="18" t="str">
        <f>LEFT(Q184,SEARCH("/",Q184,1)-1)</f>
        <v>film &amp; video</v>
      </c>
      <c r="S184" t="str">
        <f>RIGHT(Q184,(LEN(Q184)-SEARCH("/",Q184,1)))</f>
        <v>drama</v>
      </c>
      <c r="T184" s="14">
        <f>IFERROR(E184/L184,0)</f>
        <v>0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>(E185/D185)*100</f>
        <v>35.856000000000002</v>
      </c>
      <c r="O185" s="13">
        <f>J185/(60*60*24)+DATE(1970,1,1)</f>
        <v>41939.810300925928</v>
      </c>
      <c r="P185" s="13">
        <f>I185/(60*60*24)+"1/1/1970"</f>
        <v>41969.851967592593</v>
      </c>
      <c r="Q185" t="s">
        <v>8267</v>
      </c>
      <c r="R185" s="18" t="str">
        <f>LEFT(Q185,SEARCH("/",Q185,1)-1)</f>
        <v>film &amp; video</v>
      </c>
      <c r="S185" t="str">
        <f>RIGHT(Q185,(LEN(Q185)-SEARCH("/",Q185,1)))</f>
        <v>drama</v>
      </c>
      <c r="T185" s="14">
        <f>IFERROR(E185/L185,0)</f>
        <v>373.5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>(E186/D186)*100</f>
        <v>3.4000000000000004</v>
      </c>
      <c r="O186" s="13">
        <f>J186/(60*60*24)+DATE(1970,1,1)</f>
        <v>41825.791226851856</v>
      </c>
      <c r="P186" s="13">
        <f>I186/(60*60*24)+"1/1/1970"</f>
        <v>41883.165972222225</v>
      </c>
      <c r="Q186" t="s">
        <v>8267</v>
      </c>
      <c r="R186" s="18" t="str">
        <f>LEFT(Q186,SEARCH("/",Q186,1)-1)</f>
        <v>film &amp; video</v>
      </c>
      <c r="S186" t="str">
        <f>RIGHT(Q186,(LEN(Q186)-SEARCH("/",Q186,1)))</f>
        <v>drama</v>
      </c>
      <c r="T186" s="14">
        <f>IFERROR(E186/L186,0)</f>
        <v>25.5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>(E187/D187)*100</f>
        <v>5.5</v>
      </c>
      <c r="O187" s="13">
        <f>J187/(60*60*24)+DATE(1970,1,1)</f>
        <v>42570.91133101852</v>
      </c>
      <c r="P187" s="13">
        <f>I187/(60*60*24)+"1/1/1970"</f>
        <v>42600.91133101852</v>
      </c>
      <c r="Q187" t="s">
        <v>8267</v>
      </c>
      <c r="R187" s="18" t="str">
        <f>LEFT(Q187,SEARCH("/",Q187,1)-1)</f>
        <v>film &amp; video</v>
      </c>
      <c r="S187" t="str">
        <f>RIGHT(Q187,(LEN(Q187)-SEARCH("/",Q187,1)))</f>
        <v>drama</v>
      </c>
      <c r="T187" s="14">
        <f>IFERROR(E187/L187,0)</f>
        <v>220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>(E188/D188)*100</f>
        <v>0</v>
      </c>
      <c r="O188" s="13">
        <f>J188/(60*60*24)+DATE(1970,1,1)</f>
        <v>42767.812893518523</v>
      </c>
      <c r="P188" s="13">
        <f>I188/(60*60*24)+"1/1/1970"</f>
        <v>42797.833333333328</v>
      </c>
      <c r="Q188" t="s">
        <v>8267</v>
      </c>
      <c r="R188" s="18" t="str">
        <f>LEFT(Q188,SEARCH("/",Q188,1)-1)</f>
        <v>film &amp; video</v>
      </c>
      <c r="S188" t="str">
        <f>RIGHT(Q188,(LEN(Q188)-SEARCH("/",Q188,1)))</f>
        <v>drama</v>
      </c>
      <c r="T188" s="14">
        <f>IFERROR(E188/L188,0)</f>
        <v>0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>(E189/D189)*100</f>
        <v>16</v>
      </c>
      <c r="O189" s="13">
        <f>J189/(60*60*24)+DATE(1970,1,1)</f>
        <v>42182.234456018516</v>
      </c>
      <c r="P189" s="13">
        <f>I189/(60*60*24)+"1/1/1970"</f>
        <v>42206.290972222225</v>
      </c>
      <c r="Q189" t="s">
        <v>8267</v>
      </c>
      <c r="R189" s="18" t="str">
        <f>LEFT(Q189,SEARCH("/",Q189,1)-1)</f>
        <v>film &amp; video</v>
      </c>
      <c r="S189" t="str">
        <f>RIGHT(Q189,(LEN(Q189)-SEARCH("/",Q189,1)))</f>
        <v>drama</v>
      </c>
      <c r="T189" s="14">
        <f>IFERROR(E189/L189,0)</f>
        <v>160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>(E190/D190)*100</f>
        <v>0</v>
      </c>
      <c r="O190" s="13">
        <f>J190/(60*60*24)+DATE(1970,1,1)</f>
        <v>41857.18304398148</v>
      </c>
      <c r="P190" s="13">
        <f>I190/(60*60*24)+"1/1/1970"</f>
        <v>41887.18304398148</v>
      </c>
      <c r="Q190" t="s">
        <v>8267</v>
      </c>
      <c r="R190" s="18" t="str">
        <f>LEFT(Q190,SEARCH("/",Q190,1)-1)</f>
        <v>film &amp; video</v>
      </c>
      <c r="S190" t="str">
        <f>RIGHT(Q190,(LEN(Q190)-SEARCH("/",Q190,1)))</f>
        <v>drama</v>
      </c>
      <c r="T190" s="14">
        <f>IFERROR(E190/L190,0)</f>
        <v>0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>(E191/D191)*100</f>
        <v>6.8999999999999992E-2</v>
      </c>
      <c r="O191" s="13">
        <f>J191/(60*60*24)+DATE(1970,1,1)</f>
        <v>42556.690706018519</v>
      </c>
      <c r="P191" s="13">
        <f>I191/(60*60*24)+"1/1/1970"</f>
        <v>42616.690706018519</v>
      </c>
      <c r="Q191" t="s">
        <v>8267</v>
      </c>
      <c r="R191" s="18" t="str">
        <f>LEFT(Q191,SEARCH("/",Q191,1)-1)</f>
        <v>film &amp; video</v>
      </c>
      <c r="S191" t="str">
        <f>RIGHT(Q191,(LEN(Q191)-SEARCH("/",Q191,1)))</f>
        <v>drama</v>
      </c>
      <c r="T191" s="14">
        <f>IFERROR(E191/L191,0)</f>
        <v>69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>(E192/D192)*100</f>
        <v>0.41666666666666669</v>
      </c>
      <c r="O192" s="13">
        <f>J192/(60*60*24)+DATE(1970,1,1)</f>
        <v>42527.650995370372</v>
      </c>
      <c r="P192" s="13">
        <f>I192/(60*60*24)+"1/1/1970"</f>
        <v>42537.650995370372</v>
      </c>
      <c r="Q192" t="s">
        <v>8267</v>
      </c>
      <c r="R192" s="18" t="str">
        <f>LEFT(Q192,SEARCH("/",Q192,1)-1)</f>
        <v>film &amp; video</v>
      </c>
      <c r="S192" t="str">
        <f>RIGHT(Q192,(LEN(Q192)-SEARCH("/",Q192,1)))</f>
        <v>drama</v>
      </c>
      <c r="T192" s="14">
        <f>IFERROR(E192/L192,0)</f>
        <v>50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>(E193/D193)*100</f>
        <v>5</v>
      </c>
      <c r="O193" s="13">
        <f>J193/(60*60*24)+DATE(1970,1,1)</f>
        <v>42239.441412037035</v>
      </c>
      <c r="P193" s="13">
        <f>I193/(60*60*24)+"1/1/1970"</f>
        <v>42279.441412037035</v>
      </c>
      <c r="Q193" t="s">
        <v>8267</v>
      </c>
      <c r="R193" s="18" t="str">
        <f>LEFT(Q193,SEARCH("/",Q193,1)-1)</f>
        <v>film &amp; video</v>
      </c>
      <c r="S193" t="str">
        <f>RIGHT(Q193,(LEN(Q193)-SEARCH("/",Q193,1)))</f>
        <v>drama</v>
      </c>
      <c r="T193" s="14">
        <f>IFERROR(E193/L193,0)</f>
        <v>83.333333333333329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>(E194/D194)*100</f>
        <v>1.6999999999999999E-3</v>
      </c>
      <c r="O194" s="13">
        <f>J194/(60*60*24)+DATE(1970,1,1)</f>
        <v>41899.792037037041</v>
      </c>
      <c r="P194" s="13">
        <f>I194/(60*60*24)+"1/1/1970"</f>
        <v>41929.792037037041</v>
      </c>
      <c r="Q194" t="s">
        <v>8267</v>
      </c>
      <c r="R194" s="18" t="str">
        <f>LEFT(Q194,SEARCH("/",Q194,1)-1)</f>
        <v>film &amp; video</v>
      </c>
      <c r="S194" t="str">
        <f>RIGHT(Q194,(LEN(Q194)-SEARCH("/",Q194,1)))</f>
        <v>drama</v>
      </c>
      <c r="T194" s="14">
        <f>IFERROR(E194/L194,0)</f>
        <v>5.666666666666667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>(E195/D195)*100</f>
        <v>0</v>
      </c>
      <c r="O195" s="13">
        <f>J195/(60*60*24)+DATE(1970,1,1)</f>
        <v>41911.934791666667</v>
      </c>
      <c r="P195" s="13">
        <f>I195/(60*60*24)+"1/1/1970"</f>
        <v>41971.976458333331</v>
      </c>
      <c r="Q195" t="s">
        <v>8267</v>
      </c>
      <c r="R195" s="18" t="str">
        <f>LEFT(Q195,SEARCH("/",Q195,1)-1)</f>
        <v>film &amp; video</v>
      </c>
      <c r="S195" t="str">
        <f>RIGHT(Q195,(LEN(Q195)-SEARCH("/",Q195,1)))</f>
        <v>drama</v>
      </c>
      <c r="T195" s="14">
        <f>IFERROR(E195/L195,0)</f>
        <v>0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>(E196/D196)*100</f>
        <v>0.12</v>
      </c>
      <c r="O196" s="13">
        <f>J196/(60*60*24)+DATE(1970,1,1)</f>
        <v>42375.996886574074</v>
      </c>
      <c r="P196" s="13">
        <f>I196/(60*60*24)+"1/1/1970"</f>
        <v>42435.996886574074</v>
      </c>
      <c r="Q196" t="s">
        <v>8267</v>
      </c>
      <c r="R196" s="18" t="str">
        <f>LEFT(Q196,SEARCH("/",Q196,1)-1)</f>
        <v>film &amp; video</v>
      </c>
      <c r="S196" t="str">
        <f>RIGHT(Q196,(LEN(Q196)-SEARCH("/",Q196,1)))</f>
        <v>drama</v>
      </c>
      <c r="T196" s="14">
        <f>IFERROR(E196/L196,0)</f>
        <v>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>(E197/D197)*100</f>
        <v>0</v>
      </c>
      <c r="O197" s="13">
        <f>J197/(60*60*24)+DATE(1970,1,1)</f>
        <v>42135.67050925926</v>
      </c>
      <c r="P197" s="13">
        <f>I197/(60*60*24)+"1/1/1970"</f>
        <v>42195.67050925926</v>
      </c>
      <c r="Q197" t="s">
        <v>8267</v>
      </c>
      <c r="R197" s="18" t="str">
        <f>LEFT(Q197,SEARCH("/",Q197,1)-1)</f>
        <v>film &amp; video</v>
      </c>
      <c r="S197" t="str">
        <f>RIGHT(Q197,(LEN(Q197)-SEARCH("/",Q197,1)))</f>
        <v>drama</v>
      </c>
      <c r="T197" s="14">
        <f>IFERROR(E197/L197,0)</f>
        <v>0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>(E198/D198)*100</f>
        <v>41.857142857142861</v>
      </c>
      <c r="O198" s="13">
        <f>J198/(60*60*24)+DATE(1970,1,1)</f>
        <v>42259.542800925927</v>
      </c>
      <c r="P198" s="13">
        <f>I198/(60*60*24)+"1/1/1970"</f>
        <v>42287.875</v>
      </c>
      <c r="Q198" t="s">
        <v>8267</v>
      </c>
      <c r="R198" s="18" t="str">
        <f>LEFT(Q198,SEARCH("/",Q198,1)-1)</f>
        <v>film &amp; video</v>
      </c>
      <c r="S198" t="str">
        <f>RIGHT(Q198,(LEN(Q198)-SEARCH("/",Q198,1)))</f>
        <v>drama</v>
      </c>
      <c r="T198" s="14">
        <f>IFERROR(E198/L198,0)</f>
        <v>77.10526315789474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>(E199/D199)*100</f>
        <v>10.48</v>
      </c>
      <c r="O199" s="13">
        <f>J199/(60*60*24)+DATE(1970,1,1)</f>
        <v>42741.848379629635</v>
      </c>
      <c r="P199" s="13">
        <f>I199/(60*60*24)+"1/1/1970"</f>
        <v>42783.875</v>
      </c>
      <c r="Q199" t="s">
        <v>8267</v>
      </c>
      <c r="R199" s="18" t="str">
        <f>LEFT(Q199,SEARCH("/",Q199,1)-1)</f>
        <v>film &amp; video</v>
      </c>
      <c r="S199" t="str">
        <f>RIGHT(Q199,(LEN(Q199)-SEARCH("/",Q199,1)))</f>
        <v>drama</v>
      </c>
      <c r="T199" s="14">
        <f>IFERROR(E199/L199,0)</f>
        <v>32.75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>(E200/D200)*100</f>
        <v>1.1159999999999999</v>
      </c>
      <c r="O200" s="13">
        <f>J200/(60*60*24)+DATE(1970,1,1)</f>
        <v>41887.383356481485</v>
      </c>
      <c r="P200" s="13">
        <f>I200/(60*60*24)+"1/1/1970"</f>
        <v>41917.383356481485</v>
      </c>
      <c r="Q200" t="s">
        <v>8267</v>
      </c>
      <c r="R200" s="18" t="str">
        <f>LEFT(Q200,SEARCH("/",Q200,1)-1)</f>
        <v>film &amp; video</v>
      </c>
      <c r="S200" t="str">
        <f>RIGHT(Q200,(LEN(Q200)-SEARCH("/",Q200,1)))</f>
        <v>drama</v>
      </c>
      <c r="T200" s="14">
        <f>IFERROR(E200/L200,0)</f>
        <v>46.5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>(E201/D201)*100</f>
        <v>0</v>
      </c>
      <c r="O201" s="13">
        <f>J201/(60*60*24)+DATE(1970,1,1)</f>
        <v>42584.123865740738</v>
      </c>
      <c r="P201" s="13">
        <f>I201/(60*60*24)+"1/1/1970"</f>
        <v>42614.123865740738</v>
      </c>
      <c r="Q201" t="s">
        <v>8267</v>
      </c>
      <c r="R201" s="18" t="str">
        <f>LEFT(Q201,SEARCH("/",Q201,1)-1)</f>
        <v>film &amp; video</v>
      </c>
      <c r="S201" t="str">
        <f>RIGHT(Q201,(LEN(Q201)-SEARCH("/",Q201,1)))</f>
        <v>drama</v>
      </c>
      <c r="T201" s="14">
        <f>IFERROR(E201/L201,0)</f>
        <v>0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>(E202/D202)*100</f>
        <v>26.192500000000003</v>
      </c>
      <c r="O202" s="13">
        <f>J202/(60*60*24)+DATE(1970,1,1)</f>
        <v>41867.083368055552</v>
      </c>
      <c r="P202" s="13">
        <f>I202/(60*60*24)+"1/1/1970"</f>
        <v>41897.083368055552</v>
      </c>
      <c r="Q202" t="s">
        <v>8267</v>
      </c>
      <c r="R202" s="18" t="str">
        <f>LEFT(Q202,SEARCH("/",Q202,1)-1)</f>
        <v>film &amp; video</v>
      </c>
      <c r="S202" t="str">
        <f>RIGHT(Q202,(LEN(Q202)-SEARCH("/",Q202,1)))</f>
        <v>drama</v>
      </c>
      <c r="T202" s="14">
        <f>IFERROR(E202/L202,0)</f>
        <v>87.308333333333337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>(E203/D203)*100</f>
        <v>58.461538461538467</v>
      </c>
      <c r="O203" s="13">
        <f>J203/(60*60*24)+DATE(1970,1,1)</f>
        <v>42023.818622685183</v>
      </c>
      <c r="P203" s="13">
        <f>I203/(60*60*24)+"1/1/1970"</f>
        <v>42043.818622685183</v>
      </c>
      <c r="Q203" t="s">
        <v>8267</v>
      </c>
      <c r="R203" s="18" t="str">
        <f>LEFT(Q203,SEARCH("/",Q203,1)-1)</f>
        <v>film &amp; video</v>
      </c>
      <c r="S203" t="str">
        <f>RIGHT(Q203,(LEN(Q203)-SEARCH("/",Q203,1)))</f>
        <v>drama</v>
      </c>
      <c r="T203" s="14">
        <f>IFERROR(E203/L203,0)</f>
        <v>54.285714285714285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>(E204/D204)*100</f>
        <v>0</v>
      </c>
      <c r="O204" s="13">
        <f>J204/(60*60*24)+DATE(1970,1,1)</f>
        <v>42255.927824074075</v>
      </c>
      <c r="P204" s="13">
        <f>I204/(60*60*24)+"1/1/1970"</f>
        <v>42285.874305555553</v>
      </c>
      <c r="Q204" t="s">
        <v>8267</v>
      </c>
      <c r="R204" s="18" t="str">
        <f>LEFT(Q204,SEARCH("/",Q204,1)-1)</f>
        <v>film &amp; video</v>
      </c>
      <c r="S204" t="str">
        <f>RIGHT(Q204,(LEN(Q204)-SEARCH("/",Q204,1)))</f>
        <v>drama</v>
      </c>
      <c r="T204" s="14">
        <f>IFERROR(E204/L204,0)</f>
        <v>0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>(E205/D205)*100</f>
        <v>29.84</v>
      </c>
      <c r="O205" s="13">
        <f>J205/(60*60*24)+DATE(1970,1,1)</f>
        <v>41973.847962962958</v>
      </c>
      <c r="P205" s="13">
        <f>I205/(60*60*24)+"1/1/1970"</f>
        <v>42033.847962962958</v>
      </c>
      <c r="Q205" t="s">
        <v>8267</v>
      </c>
      <c r="R205" s="18" t="str">
        <f>LEFT(Q205,SEARCH("/",Q205,1)-1)</f>
        <v>film &amp; video</v>
      </c>
      <c r="S205" t="str">
        <f>RIGHT(Q205,(LEN(Q205)-SEARCH("/",Q205,1)))</f>
        <v>drama</v>
      </c>
      <c r="T205" s="14">
        <f>IFERROR(E205/L205,0)</f>
        <v>93.25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>(E206/D206)*100</f>
        <v>50.721666666666664</v>
      </c>
      <c r="O206" s="13">
        <f>J206/(60*60*24)+DATE(1970,1,1)</f>
        <v>42556.583368055552</v>
      </c>
      <c r="P206" s="13">
        <f>I206/(60*60*24)+"1/1/1970"</f>
        <v>42586.583368055552</v>
      </c>
      <c r="Q206" t="s">
        <v>8267</v>
      </c>
      <c r="R206" s="18" t="str">
        <f>LEFT(Q206,SEARCH("/",Q206,1)-1)</f>
        <v>film &amp; video</v>
      </c>
      <c r="S206" t="str">
        <f>RIGHT(Q206,(LEN(Q206)-SEARCH("/",Q206,1)))</f>
        <v>drama</v>
      </c>
      <c r="T206" s="14">
        <f>IFERROR(E206/L206,0)</f>
        <v>117.68368136117556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>(E207/D207)*100</f>
        <v>16.25</v>
      </c>
      <c r="O207" s="13">
        <f>J207/(60*60*24)+DATE(1970,1,1)</f>
        <v>42248.632199074069</v>
      </c>
      <c r="P207" s="13">
        <f>I207/(60*60*24)+"1/1/1970"</f>
        <v>42283.632199074069</v>
      </c>
      <c r="Q207" t="s">
        <v>8267</v>
      </c>
      <c r="R207" s="18" t="str">
        <f>LEFT(Q207,SEARCH("/",Q207,1)-1)</f>
        <v>film &amp; video</v>
      </c>
      <c r="S207" t="str">
        <f>RIGHT(Q207,(LEN(Q207)-SEARCH("/",Q207,1)))</f>
        <v>drama</v>
      </c>
      <c r="T207" s="14">
        <f>IFERROR(E207/L207,0)</f>
        <v>76.470588235294116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>(E208/D208)*100</f>
        <v>0</v>
      </c>
      <c r="O208" s="13">
        <f>J208/(60*60*24)+DATE(1970,1,1)</f>
        <v>42567.004432870366</v>
      </c>
      <c r="P208" s="13">
        <f>I208/(60*60*24)+"1/1/1970"</f>
        <v>42588.004432870366</v>
      </c>
      <c r="Q208" t="s">
        <v>8267</v>
      </c>
      <c r="R208" s="18" t="str">
        <f>LEFT(Q208,SEARCH("/",Q208,1)-1)</f>
        <v>film &amp; video</v>
      </c>
      <c r="S208" t="str">
        <f>RIGHT(Q208,(LEN(Q208)-SEARCH("/",Q208,1)))</f>
        <v>drama</v>
      </c>
      <c r="T208" s="14">
        <f>IFERROR(E208/L208,0)</f>
        <v>0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>(E209/D209)*100</f>
        <v>15.214285714285714</v>
      </c>
      <c r="O209" s="13">
        <f>J209/(60*60*24)+DATE(1970,1,1)</f>
        <v>41978.197199074071</v>
      </c>
      <c r="P209" s="13">
        <f>I209/(60*60*24)+"1/1/1970"</f>
        <v>42008.197199074071</v>
      </c>
      <c r="Q209" t="s">
        <v>8267</v>
      </c>
      <c r="R209" s="18" t="str">
        <f>LEFT(Q209,SEARCH("/",Q209,1)-1)</f>
        <v>film &amp; video</v>
      </c>
      <c r="S209" t="str">
        <f>RIGHT(Q209,(LEN(Q209)-SEARCH("/",Q209,1)))</f>
        <v>drama</v>
      </c>
      <c r="T209" s="14">
        <f>IFERROR(E209/L209,0)</f>
        <v>163.84615384615384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>(E210/D210)*100</f>
        <v>0</v>
      </c>
      <c r="O210" s="13">
        <f>J210/(60*60*24)+DATE(1970,1,1)</f>
        <v>41959.369988425926</v>
      </c>
      <c r="P210" s="13">
        <f>I210/(60*60*24)+"1/1/1970"</f>
        <v>41989.369988425926</v>
      </c>
      <c r="Q210" t="s">
        <v>8267</v>
      </c>
      <c r="R210" s="18" t="str">
        <f>LEFT(Q210,SEARCH("/",Q210,1)-1)</f>
        <v>film &amp; video</v>
      </c>
      <c r="S210" t="str">
        <f>RIGHT(Q210,(LEN(Q210)-SEARCH("/",Q210,1)))</f>
        <v>drama</v>
      </c>
      <c r="T210" s="14">
        <f>IFERROR(E210/L210,0)</f>
        <v>0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>(E211/D211)*100</f>
        <v>0</v>
      </c>
      <c r="O211" s="13">
        <f>J211/(60*60*24)+DATE(1970,1,1)</f>
        <v>42165.922858796301</v>
      </c>
      <c r="P211" s="13">
        <f>I211/(60*60*24)+"1/1/1970"</f>
        <v>42195.922858796301</v>
      </c>
      <c r="Q211" t="s">
        <v>8267</v>
      </c>
      <c r="R211" s="18" t="str">
        <f>LEFT(Q211,SEARCH("/",Q211,1)-1)</f>
        <v>film &amp; video</v>
      </c>
      <c r="S211" t="str">
        <f>RIGHT(Q211,(LEN(Q211)-SEARCH("/",Q211,1)))</f>
        <v>drama</v>
      </c>
      <c r="T211" s="14">
        <f>IFERROR(E211/L211,0)</f>
        <v>0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>(E212/D212)*100</f>
        <v>25.25</v>
      </c>
      <c r="O212" s="13">
        <f>J212/(60*60*24)+DATE(1970,1,1)</f>
        <v>42249.064722222218</v>
      </c>
      <c r="P212" s="13">
        <f>I212/(60*60*24)+"1/1/1970"</f>
        <v>42278.208333333328</v>
      </c>
      <c r="Q212" t="s">
        <v>8267</v>
      </c>
      <c r="R212" s="18" t="str">
        <f>LEFT(Q212,SEARCH("/",Q212,1)-1)</f>
        <v>film &amp; video</v>
      </c>
      <c r="S212" t="str">
        <f>RIGHT(Q212,(LEN(Q212)-SEARCH("/",Q212,1)))</f>
        <v>drama</v>
      </c>
      <c r="T212" s="14">
        <f>IFERROR(E212/L212,0)</f>
        <v>91.818181818181813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>(E213/D213)*100</f>
        <v>44.6</v>
      </c>
      <c r="O213" s="13">
        <f>J213/(60*60*24)+DATE(1970,1,1)</f>
        <v>42236.159918981481</v>
      </c>
      <c r="P213" s="13">
        <f>I213/(60*60*24)+"1/1/1970"</f>
        <v>42266.159918981481</v>
      </c>
      <c r="Q213" t="s">
        <v>8267</v>
      </c>
      <c r="R213" s="18" t="str">
        <f>LEFT(Q213,SEARCH("/",Q213,1)-1)</f>
        <v>film &amp; video</v>
      </c>
      <c r="S213" t="str">
        <f>RIGHT(Q213,(LEN(Q213)-SEARCH("/",Q213,1)))</f>
        <v>drama</v>
      </c>
      <c r="T213" s="14">
        <f>IFERROR(E213/L213,0)</f>
        <v>185.83333333333334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>(E214/D214)*100</f>
        <v>1.5873015873015872E-2</v>
      </c>
      <c r="O214" s="13">
        <f>J214/(60*60*24)+DATE(1970,1,1)</f>
        <v>42416.881018518514</v>
      </c>
      <c r="P214" s="13">
        <f>I214/(60*60*24)+"1/1/1970"</f>
        <v>42476.839351851857</v>
      </c>
      <c r="Q214" t="s">
        <v>8267</v>
      </c>
      <c r="R214" s="18" t="str">
        <f>LEFT(Q214,SEARCH("/",Q214,1)-1)</f>
        <v>film &amp; video</v>
      </c>
      <c r="S214" t="str">
        <f>RIGHT(Q214,(LEN(Q214)-SEARCH("/",Q214,1)))</f>
        <v>drama</v>
      </c>
      <c r="T214" s="14">
        <f>IFERROR(E214/L214,0)</f>
        <v>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>(E215/D215)*100</f>
        <v>0.04</v>
      </c>
      <c r="O215" s="13">
        <f>J215/(60*60*24)+DATE(1970,1,1)</f>
        <v>42202.594293981485</v>
      </c>
      <c r="P215" s="13">
        <f>I215/(60*60*24)+"1/1/1970"</f>
        <v>42232.587974537033</v>
      </c>
      <c r="Q215" t="s">
        <v>8267</v>
      </c>
      <c r="R215" s="18" t="str">
        <f>LEFT(Q215,SEARCH("/",Q215,1)-1)</f>
        <v>film &amp; video</v>
      </c>
      <c r="S215" t="str">
        <f>RIGHT(Q215,(LEN(Q215)-SEARCH("/",Q215,1)))</f>
        <v>drama</v>
      </c>
      <c r="T215" s="14">
        <f>IFERROR(E215/L215,0)</f>
        <v>20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>(E216/D216)*100</f>
        <v>8.0000000000000002E-3</v>
      </c>
      <c r="O216" s="13">
        <f>J216/(60*60*24)+DATE(1970,1,1)</f>
        <v>42009.64061342593</v>
      </c>
      <c r="P216" s="13">
        <f>I216/(60*60*24)+"1/1/1970"</f>
        <v>42069.64061342593</v>
      </c>
      <c r="Q216" t="s">
        <v>8267</v>
      </c>
      <c r="R216" s="18" t="str">
        <f>LEFT(Q216,SEARCH("/",Q216,1)-1)</f>
        <v>film &amp; video</v>
      </c>
      <c r="S216" t="str">
        <f>RIGHT(Q216,(LEN(Q216)-SEARCH("/",Q216,1)))</f>
        <v>drama</v>
      </c>
      <c r="T216" s="14">
        <f>IFERROR(E216/L216,0)</f>
        <v>1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>(E217/D217)*100</f>
        <v>0.22727272727272727</v>
      </c>
      <c r="O217" s="13">
        <f>J217/(60*60*24)+DATE(1970,1,1)</f>
        <v>42375.230115740742</v>
      </c>
      <c r="P217" s="13">
        <f>I217/(60*60*24)+"1/1/1970"</f>
        <v>42417.999305555553</v>
      </c>
      <c r="Q217" t="s">
        <v>8267</v>
      </c>
      <c r="R217" s="18" t="str">
        <f>LEFT(Q217,SEARCH("/",Q217,1)-1)</f>
        <v>film &amp; video</v>
      </c>
      <c r="S217" t="str">
        <f>RIGHT(Q217,(LEN(Q217)-SEARCH("/",Q217,1)))</f>
        <v>drama</v>
      </c>
      <c r="T217" s="14">
        <f>IFERROR(E217/L217,0)</f>
        <v>10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>(E218/D218)*100</f>
        <v>55.698440000000005</v>
      </c>
      <c r="O218" s="13">
        <f>J218/(60*60*24)+DATE(1970,1,1)</f>
        <v>42066.958761574075</v>
      </c>
      <c r="P218" s="13">
        <f>I218/(60*60*24)+"1/1/1970"</f>
        <v>42116.917094907403</v>
      </c>
      <c r="Q218" t="s">
        <v>8267</v>
      </c>
      <c r="R218" s="18" t="str">
        <f>LEFT(Q218,SEARCH("/",Q218,1)-1)</f>
        <v>film &amp; video</v>
      </c>
      <c r="S218" t="str">
        <f>RIGHT(Q218,(LEN(Q218)-SEARCH("/",Q218,1)))</f>
        <v>drama</v>
      </c>
      <c r="T218" s="14">
        <f>IFERROR(E218/L218,0)</f>
        <v>331.53833333333336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>(E219/D219)*100</f>
        <v>11.943</v>
      </c>
      <c r="O219" s="13">
        <f>J219/(60*60*24)+DATE(1970,1,1)</f>
        <v>41970.64061342593</v>
      </c>
      <c r="P219" s="13">
        <f>I219/(60*60*24)+"1/1/1970"</f>
        <v>42001.64061342593</v>
      </c>
      <c r="Q219" t="s">
        <v>8267</v>
      </c>
      <c r="R219" s="18" t="str">
        <f>LEFT(Q219,SEARCH("/",Q219,1)-1)</f>
        <v>film &amp; video</v>
      </c>
      <c r="S219" t="str">
        <f>RIGHT(Q219,(LEN(Q219)-SEARCH("/",Q219,1)))</f>
        <v>drama</v>
      </c>
      <c r="T219" s="14">
        <f>IFERROR(E219/L219,0)</f>
        <v>314.28947368421052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>(E220/D220)*100</f>
        <v>2</v>
      </c>
      <c r="O220" s="13">
        <f>J220/(60*60*24)+DATE(1970,1,1)</f>
        <v>42079.628344907411</v>
      </c>
      <c r="P220" s="13">
        <f>I220/(60*60*24)+"1/1/1970"</f>
        <v>42139.628344907411</v>
      </c>
      <c r="Q220" t="s">
        <v>8267</v>
      </c>
      <c r="R220" s="18" t="str">
        <f>LEFT(Q220,SEARCH("/",Q220,1)-1)</f>
        <v>film &amp; video</v>
      </c>
      <c r="S220" t="str">
        <f>RIGHT(Q220,(LEN(Q220)-SEARCH("/",Q220,1)))</f>
        <v>drama</v>
      </c>
      <c r="T220" s="14">
        <f>IFERROR(E220/L220,0)</f>
        <v>100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>(E221/D221)*100</f>
        <v>17.630000000000003</v>
      </c>
      <c r="O221" s="13">
        <f>J221/(60*60*24)+DATE(1970,1,1)</f>
        <v>42429.326678240745</v>
      </c>
      <c r="P221" s="13">
        <f>I221/(60*60*24)+"1/1/1970"</f>
        <v>42461.290972222225</v>
      </c>
      <c r="Q221" t="s">
        <v>8267</v>
      </c>
      <c r="R221" s="18" t="str">
        <f>LEFT(Q221,SEARCH("/",Q221,1)-1)</f>
        <v>film &amp; video</v>
      </c>
      <c r="S221" t="str">
        <f>RIGHT(Q221,(LEN(Q221)-SEARCH("/",Q221,1)))</f>
        <v>drama</v>
      </c>
      <c r="T221" s="14">
        <f>IFERROR(E221/L221,0)</f>
        <v>115.98684210526316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>(E222/D222)*100</f>
        <v>0.72</v>
      </c>
      <c r="O222" s="13">
        <f>J222/(60*60*24)+DATE(1970,1,1)</f>
        <v>42195.643865740742</v>
      </c>
      <c r="P222" s="13">
        <f>I222/(60*60*24)+"1/1/1970"</f>
        <v>42236.837500000001</v>
      </c>
      <c r="Q222" t="s">
        <v>8267</v>
      </c>
      <c r="R222" s="18" t="str">
        <f>LEFT(Q222,SEARCH("/",Q222,1)-1)</f>
        <v>film &amp; video</v>
      </c>
      <c r="S222" t="str">
        <f>RIGHT(Q222,(LEN(Q222)-SEARCH("/",Q222,1)))</f>
        <v>drama</v>
      </c>
      <c r="T222" s="14">
        <f>IFERROR(E222/L222,0)</f>
        <v>120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>(E223/D223)*100</f>
        <v>0</v>
      </c>
      <c r="O223" s="13">
        <f>J223/(60*60*24)+DATE(1970,1,1)</f>
        <v>42031.837546296301</v>
      </c>
      <c r="P223" s="13">
        <f>I223/(60*60*24)+"1/1/1970"</f>
        <v>42091.79587962963</v>
      </c>
      <c r="Q223" t="s">
        <v>8267</v>
      </c>
      <c r="R223" s="18" t="str">
        <f>LEFT(Q223,SEARCH("/",Q223,1)-1)</f>
        <v>film &amp; video</v>
      </c>
      <c r="S223" t="str">
        <f>RIGHT(Q223,(LEN(Q223)-SEARCH("/",Q223,1)))</f>
        <v>drama</v>
      </c>
      <c r="T223" s="14">
        <f>IFERROR(E223/L223,0)</f>
        <v>0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>(E224/D224)*100</f>
        <v>13</v>
      </c>
      <c r="O224" s="13">
        <f>J224/(60*60*24)+DATE(1970,1,1)</f>
        <v>42031.769884259258</v>
      </c>
      <c r="P224" s="13">
        <f>I224/(60*60*24)+"1/1/1970"</f>
        <v>42090.110416666663</v>
      </c>
      <c r="Q224" t="s">
        <v>8267</v>
      </c>
      <c r="R224" s="18" t="str">
        <f>LEFT(Q224,SEARCH("/",Q224,1)-1)</f>
        <v>film &amp; video</v>
      </c>
      <c r="S224" t="str">
        <f>RIGHT(Q224,(LEN(Q224)-SEARCH("/",Q224,1)))</f>
        <v>drama</v>
      </c>
      <c r="T224" s="14">
        <f>IFERROR(E224/L224,0)</f>
        <v>65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>(E225/D225)*100</f>
        <v>0</v>
      </c>
      <c r="O225" s="13">
        <f>J225/(60*60*24)+DATE(1970,1,1)</f>
        <v>42482.048032407409</v>
      </c>
      <c r="P225" s="13">
        <f>I225/(60*60*24)+"1/1/1970"</f>
        <v>42512.045138888891</v>
      </c>
      <c r="Q225" t="s">
        <v>8267</v>
      </c>
      <c r="R225" s="18" t="str">
        <f>LEFT(Q225,SEARCH("/",Q225,1)-1)</f>
        <v>film &amp; video</v>
      </c>
      <c r="S225" t="str">
        <f>RIGHT(Q225,(LEN(Q225)-SEARCH("/",Q225,1)))</f>
        <v>drama</v>
      </c>
      <c r="T225" s="14">
        <f>IFERROR(E225/L225,0)</f>
        <v>0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>(E226/D226)*100</f>
        <v>0</v>
      </c>
      <c r="O226" s="13">
        <f>J226/(60*60*24)+DATE(1970,1,1)</f>
        <v>42135.235254629632</v>
      </c>
      <c r="P226" s="13">
        <f>I226/(60*60*24)+"1/1/1970"</f>
        <v>42195.235254629632</v>
      </c>
      <c r="Q226" t="s">
        <v>8267</v>
      </c>
      <c r="R226" s="18" t="str">
        <f>LEFT(Q226,SEARCH("/",Q226,1)-1)</f>
        <v>film &amp; video</v>
      </c>
      <c r="S226" t="str">
        <f>RIGHT(Q226,(LEN(Q226)-SEARCH("/",Q226,1)))</f>
        <v>drama</v>
      </c>
      <c r="T226" s="14">
        <f>IFERROR(E226/L226,0)</f>
        <v>0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>(E227/D227)*100</f>
        <v>0</v>
      </c>
      <c r="O227" s="13">
        <f>J227/(60*60*24)+DATE(1970,1,1)</f>
        <v>42438.961273148147</v>
      </c>
      <c r="P227" s="13">
        <f>I227/(60*60*24)+"1/1/1970"</f>
        <v>42468.919606481482</v>
      </c>
      <c r="Q227" t="s">
        <v>8267</v>
      </c>
      <c r="R227" s="18" t="str">
        <f>LEFT(Q227,SEARCH("/",Q227,1)-1)</f>
        <v>film &amp; video</v>
      </c>
      <c r="S227" t="str">
        <f>RIGHT(Q227,(LEN(Q227)-SEARCH("/",Q227,1)))</f>
        <v>drama</v>
      </c>
      <c r="T227" s="14">
        <f>IFERROR(E227/L227,0)</f>
        <v>0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>(E228/D228)*100</f>
        <v>0.86206896551724133</v>
      </c>
      <c r="O228" s="13">
        <f>J228/(60*60*24)+DATE(1970,1,1)</f>
        <v>42106.666018518517</v>
      </c>
      <c r="P228" s="13">
        <f>I228/(60*60*24)+"1/1/1970"</f>
        <v>42155.395138888889</v>
      </c>
      <c r="Q228" t="s">
        <v>8267</v>
      </c>
      <c r="R228" s="18" t="str">
        <f>LEFT(Q228,SEARCH("/",Q228,1)-1)</f>
        <v>film &amp; video</v>
      </c>
      <c r="S228" t="str">
        <f>RIGHT(Q228,(LEN(Q228)-SEARCH("/",Q228,1)))</f>
        <v>drama</v>
      </c>
      <c r="T228" s="14">
        <f>IFERROR(E228/L228,0)</f>
        <v>125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>(E229/D229)*100</f>
        <v>0</v>
      </c>
      <c r="O229" s="13">
        <f>J229/(60*60*24)+DATE(1970,1,1)</f>
        <v>42164.893993055557</v>
      </c>
      <c r="P229" s="13">
        <f>I229/(60*60*24)+"1/1/1970"</f>
        <v>42194.893993055557</v>
      </c>
      <c r="Q229" t="s">
        <v>8267</v>
      </c>
      <c r="R229" s="18" t="str">
        <f>LEFT(Q229,SEARCH("/",Q229,1)-1)</f>
        <v>film &amp; video</v>
      </c>
      <c r="S229" t="str">
        <f>RIGHT(Q229,(LEN(Q229)-SEARCH("/",Q229,1)))</f>
        <v>drama</v>
      </c>
      <c r="T229" s="14">
        <f>IFERROR(E229/L229,0)</f>
        <v>0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>(E230/D230)*100</f>
        <v>0</v>
      </c>
      <c r="O230" s="13">
        <f>J230/(60*60*24)+DATE(1970,1,1)</f>
        <v>42096.686400462961</v>
      </c>
      <c r="P230" s="13">
        <f>I230/(60*60*24)+"1/1/1970"</f>
        <v>42156.686400462961</v>
      </c>
      <c r="Q230" t="s">
        <v>8267</v>
      </c>
      <c r="R230" s="18" t="str">
        <f>LEFT(Q230,SEARCH("/",Q230,1)-1)</f>
        <v>film &amp; video</v>
      </c>
      <c r="S230" t="str">
        <f>RIGHT(Q230,(LEN(Q230)-SEARCH("/",Q230,1)))</f>
        <v>drama</v>
      </c>
      <c r="T230" s="14">
        <f>IFERROR(E230/L230,0)</f>
        <v>0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>(E231/D231)*100</f>
        <v>0</v>
      </c>
      <c r="O231" s="13">
        <f>J231/(60*60*24)+DATE(1970,1,1)</f>
        <v>42383.933993055558</v>
      </c>
      <c r="P231" s="13">
        <f>I231/(60*60*24)+"1/1/1970"</f>
        <v>42413.933993055558</v>
      </c>
      <c r="Q231" t="s">
        <v>8267</v>
      </c>
      <c r="R231" s="18" t="str">
        <f>LEFT(Q231,SEARCH("/",Q231,1)-1)</f>
        <v>film &amp; video</v>
      </c>
      <c r="S231" t="str">
        <f>RIGHT(Q231,(LEN(Q231)-SEARCH("/",Q231,1)))</f>
        <v>drama</v>
      </c>
      <c r="T231" s="14">
        <f>IFERROR(E231/L231,0)</f>
        <v>0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>(E232/D232)*100</f>
        <v>0.4</v>
      </c>
      <c r="O232" s="13">
        <f>J232/(60*60*24)+DATE(1970,1,1)</f>
        <v>42129.77721064815</v>
      </c>
      <c r="P232" s="13">
        <f>I232/(60*60*24)+"1/1/1970"</f>
        <v>42159.77721064815</v>
      </c>
      <c r="Q232" t="s">
        <v>8267</v>
      </c>
      <c r="R232" s="18" t="str">
        <f>LEFT(Q232,SEARCH("/",Q232,1)-1)</f>
        <v>film &amp; video</v>
      </c>
      <c r="S232" t="str">
        <f>RIGHT(Q232,(LEN(Q232)-SEARCH("/",Q232,1)))</f>
        <v>drama</v>
      </c>
      <c r="T232" s="14">
        <f>IFERROR(E232/L232,0)</f>
        <v>30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>(E233/D233)*100</f>
        <v>0</v>
      </c>
      <c r="O233" s="13">
        <f>J233/(60*60*24)+DATE(1970,1,1)</f>
        <v>42341.958923611106</v>
      </c>
      <c r="P233" s="13">
        <f>I233/(60*60*24)+"1/1/1970"</f>
        <v>42371.958923611106</v>
      </c>
      <c r="Q233" t="s">
        <v>8267</v>
      </c>
      <c r="R233" s="18" t="str">
        <f>LEFT(Q233,SEARCH("/",Q233,1)-1)</f>
        <v>film &amp; video</v>
      </c>
      <c r="S233" t="str">
        <f>RIGHT(Q233,(LEN(Q233)-SEARCH("/",Q233,1)))</f>
        <v>drama</v>
      </c>
      <c r="T233" s="14">
        <f>IFERROR(E233/L233,0)</f>
        <v>0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>(E234/D234)*100</f>
        <v>2.75</v>
      </c>
      <c r="O234" s="13">
        <f>J234/(60*60*24)+DATE(1970,1,1)</f>
        <v>42032.82576388889</v>
      </c>
      <c r="P234" s="13">
        <f>I234/(60*60*24)+"1/1/1970"</f>
        <v>42062.82576388889</v>
      </c>
      <c r="Q234" t="s">
        <v>8267</v>
      </c>
      <c r="R234" s="18" t="str">
        <f>LEFT(Q234,SEARCH("/",Q234,1)-1)</f>
        <v>film &amp; video</v>
      </c>
      <c r="S234" t="str">
        <f>RIGHT(Q234,(LEN(Q234)-SEARCH("/",Q234,1)))</f>
        <v>drama</v>
      </c>
      <c r="T234" s="14">
        <f>IFERROR(E234/L234,0)</f>
        <v>15.714285714285714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>(E235/D235)*100</f>
        <v>0</v>
      </c>
      <c r="O235" s="13">
        <f>J235/(60*60*24)+DATE(1970,1,1)</f>
        <v>42612.911712962959</v>
      </c>
      <c r="P235" s="13">
        <f>I235/(60*60*24)+"1/1/1970"</f>
        <v>42642.911712962959</v>
      </c>
      <c r="Q235" t="s">
        <v>8267</v>
      </c>
      <c r="R235" s="18" t="str">
        <f>LEFT(Q235,SEARCH("/",Q235,1)-1)</f>
        <v>film &amp; video</v>
      </c>
      <c r="S235" t="str">
        <f>RIGHT(Q235,(LEN(Q235)-SEARCH("/",Q235,1)))</f>
        <v>drama</v>
      </c>
      <c r="T235" s="14">
        <f>IFERROR(E235/L235,0)</f>
        <v>0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>(E236/D236)*100</f>
        <v>40.1</v>
      </c>
      <c r="O236" s="13">
        <f>J236/(60*60*24)+DATE(1970,1,1)</f>
        <v>42136.035405092596</v>
      </c>
      <c r="P236" s="13">
        <f>I236/(60*60*24)+"1/1/1970"</f>
        <v>42176.035405092596</v>
      </c>
      <c r="Q236" t="s">
        <v>8267</v>
      </c>
      <c r="R236" s="18" t="str">
        <f>LEFT(Q236,SEARCH("/",Q236,1)-1)</f>
        <v>film &amp; video</v>
      </c>
      <c r="S236" t="str">
        <f>RIGHT(Q236,(LEN(Q236)-SEARCH("/",Q236,1)))</f>
        <v>drama</v>
      </c>
      <c r="T236" s="14">
        <f>IFERROR(E236/L236,0)</f>
        <v>80.2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>(E237/D237)*100</f>
        <v>0</v>
      </c>
      <c r="O237" s="13">
        <f>J237/(60*60*24)+DATE(1970,1,1)</f>
        <v>42164.908530092594</v>
      </c>
      <c r="P237" s="13">
        <f>I237/(60*60*24)+"1/1/1970"</f>
        <v>42194.908530092594</v>
      </c>
      <c r="Q237" t="s">
        <v>8267</v>
      </c>
      <c r="R237" s="18" t="str">
        <f>LEFT(Q237,SEARCH("/",Q237,1)-1)</f>
        <v>film &amp; video</v>
      </c>
      <c r="S237" t="str">
        <f>RIGHT(Q237,(LEN(Q237)-SEARCH("/",Q237,1)))</f>
        <v>drama</v>
      </c>
      <c r="T237" s="14">
        <f>IFERROR(E237/L237,0)</f>
        <v>0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>(E238/D238)*100</f>
        <v>0</v>
      </c>
      <c r="O238" s="13">
        <f>J238/(60*60*24)+DATE(1970,1,1)</f>
        <v>42321.084479166668</v>
      </c>
      <c r="P238" s="13">
        <f>I238/(60*60*24)+"1/1/1970"</f>
        <v>42374</v>
      </c>
      <c r="Q238" t="s">
        <v>8267</v>
      </c>
      <c r="R238" s="18" t="str">
        <f>LEFT(Q238,SEARCH("/",Q238,1)-1)</f>
        <v>film &amp; video</v>
      </c>
      <c r="S238" t="str">
        <f>RIGHT(Q238,(LEN(Q238)-SEARCH("/",Q238,1)))</f>
        <v>drama</v>
      </c>
      <c r="T238" s="14">
        <f>IFERROR(E238/L238,0)</f>
        <v>0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>(E239/D239)*100</f>
        <v>0.33333333333333337</v>
      </c>
      <c r="O239" s="13">
        <f>J239/(60*60*24)+DATE(1970,1,1)</f>
        <v>42377.577187499999</v>
      </c>
      <c r="P239" s="13">
        <f>I239/(60*60*24)+"1/1/1970"</f>
        <v>42437.577187499999</v>
      </c>
      <c r="Q239" t="s">
        <v>8267</v>
      </c>
      <c r="R239" s="18" t="str">
        <f>LEFT(Q239,SEARCH("/",Q239,1)-1)</f>
        <v>film &amp; video</v>
      </c>
      <c r="S239" t="str">
        <f>RIGHT(Q239,(LEN(Q239)-SEARCH("/",Q239,1)))</f>
        <v>drama</v>
      </c>
      <c r="T239" s="14">
        <f>IFERROR(E239/L239,0)</f>
        <v>50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>(E240/D240)*100</f>
        <v>0</v>
      </c>
      <c r="O240" s="13">
        <f>J240/(60*60*24)+DATE(1970,1,1)</f>
        <v>42713.962500000001</v>
      </c>
      <c r="P240" s="13">
        <f>I240/(60*60*24)+"1/1/1970"</f>
        <v>42734.375</v>
      </c>
      <c r="Q240" t="s">
        <v>8267</v>
      </c>
      <c r="R240" s="18" t="str">
        <f>LEFT(Q240,SEARCH("/",Q240,1)-1)</f>
        <v>film &amp; video</v>
      </c>
      <c r="S240" t="str">
        <f>RIGHT(Q240,(LEN(Q240)-SEARCH("/",Q240,1)))</f>
        <v>drama</v>
      </c>
      <c r="T240" s="14">
        <f>IFERROR(E240/L240,0)</f>
        <v>0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>(E241/D241)*100</f>
        <v>25</v>
      </c>
      <c r="O241" s="13">
        <f>J241/(60*60*24)+DATE(1970,1,1)</f>
        <v>42297.110300925924</v>
      </c>
      <c r="P241" s="13">
        <f>I241/(60*60*24)+"1/1/1970"</f>
        <v>42316.5</v>
      </c>
      <c r="Q241" t="s">
        <v>8267</v>
      </c>
      <c r="R241" s="18" t="str">
        <f>LEFT(Q241,SEARCH("/",Q241,1)-1)</f>
        <v>film &amp; video</v>
      </c>
      <c r="S241" t="str">
        <f>RIGHT(Q241,(LEN(Q241)-SEARCH("/",Q241,1)))</f>
        <v>drama</v>
      </c>
      <c r="T241" s="14">
        <f>IFERROR(E241/L241,0)</f>
        <v>50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>(E242/D242)*100</f>
        <v>107.63413333333334</v>
      </c>
      <c r="O242" s="13">
        <f>J242/(60*60*24)+DATE(1970,1,1)</f>
        <v>41354.708460648151</v>
      </c>
      <c r="P242" s="13">
        <f>I242/(60*60*24)+"1/1/1970"</f>
        <v>41399.708460648151</v>
      </c>
      <c r="Q242" t="s">
        <v>8268</v>
      </c>
      <c r="R242" s="18" t="str">
        <f>LEFT(Q242,SEARCH("/",Q242,1)-1)</f>
        <v>film &amp; video</v>
      </c>
      <c r="S242" t="str">
        <f>RIGHT(Q242,(LEN(Q242)-SEARCH("/",Q242,1)))</f>
        <v>documentary</v>
      </c>
      <c r="T242" s="14">
        <f>IFERROR(E242/L242,0)</f>
        <v>117.84759124087591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>(E243/D243)*100</f>
        <v>112.63736263736264</v>
      </c>
      <c r="O243" s="13">
        <f>J243/(60*60*24)+DATE(1970,1,1)</f>
        <v>41949.697962962964</v>
      </c>
      <c r="P243" s="13">
        <f>I243/(60*60*24)+"1/1/1970"</f>
        <v>41994.697962962964</v>
      </c>
      <c r="Q243" t="s">
        <v>8268</v>
      </c>
      <c r="R243" s="18" t="str">
        <f>LEFT(Q243,SEARCH("/",Q243,1)-1)</f>
        <v>film &amp; video</v>
      </c>
      <c r="S243" t="str">
        <f>RIGHT(Q243,(LEN(Q243)-SEARCH("/",Q243,1)))</f>
        <v>documentary</v>
      </c>
      <c r="T243" s="14">
        <f>IFERROR(E243/L243,0)</f>
        <v>109.04255319148936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>(E244/D244)*100</f>
        <v>113.46153846153845</v>
      </c>
      <c r="O244" s="13">
        <f>J244/(60*60*24)+DATE(1970,1,1)</f>
        <v>40862.492939814816</v>
      </c>
      <c r="P244" s="13">
        <f>I244/(60*60*24)+"1/1/1970"</f>
        <v>40897.492939814816</v>
      </c>
      <c r="Q244" t="s">
        <v>8268</v>
      </c>
      <c r="R244" s="18" t="str">
        <f>LEFT(Q244,SEARCH("/",Q244,1)-1)</f>
        <v>film &amp; video</v>
      </c>
      <c r="S244" t="str">
        <f>RIGHT(Q244,(LEN(Q244)-SEARCH("/",Q244,1)))</f>
        <v>documentary</v>
      </c>
      <c r="T244" s="14">
        <f>IFERROR(E244/L244,0)</f>
        <v>73.019801980198025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>(E245/D245)*100</f>
        <v>102.592</v>
      </c>
      <c r="O245" s="13">
        <f>J245/(60*60*24)+DATE(1970,1,1)</f>
        <v>41662.047500000001</v>
      </c>
      <c r="P245" s="13">
        <f>I245/(60*60*24)+"1/1/1970"</f>
        <v>41692.047500000001</v>
      </c>
      <c r="Q245" t="s">
        <v>8268</v>
      </c>
      <c r="R245" s="18" t="str">
        <f>LEFT(Q245,SEARCH("/",Q245,1)-1)</f>
        <v>film &amp; video</v>
      </c>
      <c r="S245" t="str">
        <f>RIGHT(Q245,(LEN(Q245)-SEARCH("/",Q245,1)))</f>
        <v>documentary</v>
      </c>
      <c r="T245" s="14">
        <f>IFERROR(E245/L245,0)</f>
        <v>78.195121951219505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>(E246/D246)*100</f>
        <v>113.75714285714287</v>
      </c>
      <c r="O246" s="13">
        <f>J246/(60*60*24)+DATE(1970,1,1)</f>
        <v>40213.323599537034</v>
      </c>
      <c r="P246" s="13">
        <f>I246/(60*60*24)+"1/1/1970"</f>
        <v>40253.295833333337</v>
      </c>
      <c r="Q246" t="s">
        <v>8268</v>
      </c>
      <c r="R246" s="18" t="str">
        <f>LEFT(Q246,SEARCH("/",Q246,1)-1)</f>
        <v>film &amp; video</v>
      </c>
      <c r="S246" t="str">
        <f>RIGHT(Q246,(LEN(Q246)-SEARCH("/",Q246,1)))</f>
        <v>documentary</v>
      </c>
      <c r="T246" s="14">
        <f>IFERROR(E246/L246,0)</f>
        <v>47.398809523809526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>(E247/D247)*100</f>
        <v>103.71999999999998</v>
      </c>
      <c r="O247" s="13">
        <f>J247/(60*60*24)+DATE(1970,1,1)</f>
        <v>41107.053067129629</v>
      </c>
      <c r="P247" s="13">
        <f>I247/(60*60*24)+"1/1/1970"</f>
        <v>41137.053067129629</v>
      </c>
      <c r="Q247" t="s">
        <v>8268</v>
      </c>
      <c r="R247" s="18" t="str">
        <f>LEFT(Q247,SEARCH("/",Q247,1)-1)</f>
        <v>film &amp; video</v>
      </c>
      <c r="S247" t="str">
        <f>RIGHT(Q247,(LEN(Q247)-SEARCH("/",Q247,1)))</f>
        <v>documentary</v>
      </c>
      <c r="T247" s="14">
        <f>IFERROR(E247/L247,0)</f>
        <v>54.020833333333336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>(E248/D248)*100</f>
        <v>305.46000000000004</v>
      </c>
      <c r="O248" s="13">
        <f>J248/(60*60*24)+DATE(1970,1,1)</f>
        <v>40480.363483796296</v>
      </c>
      <c r="P248" s="13">
        <f>I248/(60*60*24)+"1/1/1970"</f>
        <v>40530.405150462961</v>
      </c>
      <c r="Q248" t="s">
        <v>8268</v>
      </c>
      <c r="R248" s="18" t="str">
        <f>LEFT(Q248,SEARCH("/",Q248,1)-1)</f>
        <v>film &amp; video</v>
      </c>
      <c r="S248" t="str">
        <f>RIGHT(Q248,(LEN(Q248)-SEARCH("/",Q248,1)))</f>
        <v>documentary</v>
      </c>
      <c r="T248" s="14">
        <f>IFERROR(E248/L248,0)</f>
        <v>68.488789237668158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>(E249/D249)*100</f>
        <v>134.1</v>
      </c>
      <c r="O249" s="13">
        <f>J249/(60*60*24)+DATE(1970,1,1)</f>
        <v>40430.604328703703</v>
      </c>
      <c r="P249" s="13">
        <f>I249/(60*60*24)+"1/1/1970"</f>
        <v>40467.152083333334</v>
      </c>
      <c r="Q249" t="s">
        <v>8268</v>
      </c>
      <c r="R249" s="18" t="str">
        <f>LEFT(Q249,SEARCH("/",Q249,1)-1)</f>
        <v>film &amp; video</v>
      </c>
      <c r="S249" t="str">
        <f>RIGHT(Q249,(LEN(Q249)-SEARCH("/",Q249,1)))</f>
        <v>documentary</v>
      </c>
      <c r="T249" s="14">
        <f>IFERROR(E249/L249,0)</f>
        <v>108.14516129032258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>(E250/D250)*100</f>
        <v>101.33294117647058</v>
      </c>
      <c r="O250" s="13">
        <f>J250/(60*60*24)+DATE(1970,1,1)</f>
        <v>40870.774409722224</v>
      </c>
      <c r="P250" s="13">
        <f>I250/(60*60*24)+"1/1/1970"</f>
        <v>40915.774409722224</v>
      </c>
      <c r="Q250" t="s">
        <v>8268</v>
      </c>
      <c r="R250" s="18" t="str">
        <f>LEFT(Q250,SEARCH("/",Q250,1)-1)</f>
        <v>film &amp; video</v>
      </c>
      <c r="S250" t="str">
        <f>RIGHT(Q250,(LEN(Q250)-SEARCH("/",Q250,1)))</f>
        <v>documentary</v>
      </c>
      <c r="T250" s="14">
        <f>IFERROR(E250/L250,0)</f>
        <v>589.95205479452056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>(E251/D251)*100</f>
        <v>112.92</v>
      </c>
      <c r="O251" s="13">
        <f>J251/(60*60*24)+DATE(1970,1,1)</f>
        <v>40332.923842592594</v>
      </c>
      <c r="P251" s="13">
        <f>I251/(60*60*24)+"1/1/1970"</f>
        <v>40412.736111111109</v>
      </c>
      <c r="Q251" t="s">
        <v>8268</v>
      </c>
      <c r="R251" s="18" t="str">
        <f>LEFT(Q251,SEARCH("/",Q251,1)-1)</f>
        <v>film &amp; video</v>
      </c>
      <c r="S251" t="str">
        <f>RIGHT(Q251,(LEN(Q251)-SEARCH("/",Q251,1)))</f>
        <v>documentary</v>
      </c>
      <c r="T251" s="14">
        <f>IFERROR(E251/L251,0)</f>
        <v>48.051063829787232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>(E252/D252)*100</f>
        <v>105.58333333333334</v>
      </c>
      <c r="O252" s="13">
        <f>J252/(60*60*24)+DATE(1970,1,1)</f>
        <v>41401.565868055557</v>
      </c>
      <c r="P252" s="13">
        <f>I252/(60*60*24)+"1/1/1970"</f>
        <v>41431.565868055557</v>
      </c>
      <c r="Q252" t="s">
        <v>8268</v>
      </c>
      <c r="R252" s="18" t="str">
        <f>LEFT(Q252,SEARCH("/",Q252,1)-1)</f>
        <v>film &amp; video</v>
      </c>
      <c r="S252" t="str">
        <f>RIGHT(Q252,(LEN(Q252)-SEARCH("/",Q252,1)))</f>
        <v>documentary</v>
      </c>
      <c r="T252" s="14">
        <f>IFERROR(E252/L252,0)</f>
        <v>72.482837528604122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>(E253/D253)*100</f>
        <v>125.57142857142858</v>
      </c>
      <c r="O253" s="13">
        <f>J253/(60*60*24)+DATE(1970,1,1)</f>
        <v>41013.787569444445</v>
      </c>
      <c r="P253" s="13">
        <f>I253/(60*60*24)+"1/1/1970"</f>
        <v>41045.791666666664</v>
      </c>
      <c r="Q253" t="s">
        <v>8268</v>
      </c>
      <c r="R253" s="18" t="str">
        <f>LEFT(Q253,SEARCH("/",Q253,1)-1)</f>
        <v>film &amp; video</v>
      </c>
      <c r="S253" t="str">
        <f>RIGHT(Q253,(LEN(Q253)-SEARCH("/",Q253,1)))</f>
        <v>documentary</v>
      </c>
      <c r="T253" s="14">
        <f>IFERROR(E253/L253,0)</f>
        <v>57.077922077922075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>(E254/D254)*100</f>
        <v>184.56</v>
      </c>
      <c r="O254" s="13">
        <f>J254/(60*60*24)+DATE(1970,1,1)</f>
        <v>40266.66270833333</v>
      </c>
      <c r="P254" s="13">
        <f>I254/(60*60*24)+"1/1/1970"</f>
        <v>40330.165972222225</v>
      </c>
      <c r="Q254" t="s">
        <v>8268</v>
      </c>
      <c r="R254" s="18" t="str">
        <f>LEFT(Q254,SEARCH("/",Q254,1)-1)</f>
        <v>film &amp; video</v>
      </c>
      <c r="S254" t="str">
        <f>RIGHT(Q254,(LEN(Q254)-SEARCH("/",Q254,1)))</f>
        <v>documentary</v>
      </c>
      <c r="T254" s="14">
        <f>IFERROR(E254/L254,0)</f>
        <v>85.444444444444443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>(E255/D255)*100</f>
        <v>100.73333333333335</v>
      </c>
      <c r="O255" s="13">
        <f>J255/(60*60*24)+DATE(1970,1,1)</f>
        <v>40924.650868055556</v>
      </c>
      <c r="P255" s="13">
        <f>I255/(60*60*24)+"1/1/1970"</f>
        <v>40954.650868055556</v>
      </c>
      <c r="Q255" t="s">
        <v>8268</v>
      </c>
      <c r="R255" s="18" t="str">
        <f>LEFT(Q255,SEARCH("/",Q255,1)-1)</f>
        <v>film &amp; video</v>
      </c>
      <c r="S255" t="str">
        <f>RIGHT(Q255,(LEN(Q255)-SEARCH("/",Q255,1)))</f>
        <v>documentary</v>
      </c>
      <c r="T255" s="14">
        <f>IFERROR(E255/L255,0)</f>
        <v>215.85714285714286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>(E256/D256)*100</f>
        <v>116.94725</v>
      </c>
      <c r="O256" s="13">
        <f>J256/(60*60*24)+DATE(1970,1,1)</f>
        <v>42263.952662037038</v>
      </c>
      <c r="P256" s="13">
        <f>I256/(60*60*24)+"1/1/1970"</f>
        <v>42294.083333333328</v>
      </c>
      <c r="Q256" t="s">
        <v>8268</v>
      </c>
      <c r="R256" s="18" t="str">
        <f>LEFT(Q256,SEARCH("/",Q256,1)-1)</f>
        <v>film &amp; video</v>
      </c>
      <c r="S256" t="str">
        <f>RIGHT(Q256,(LEN(Q256)-SEARCH("/",Q256,1)))</f>
        <v>documentary</v>
      </c>
      <c r="T256" s="14">
        <f>IFERROR(E256/L256,0)</f>
        <v>89.38643312101911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>(E257/D257)*100</f>
        <v>106.73325</v>
      </c>
      <c r="O257" s="13">
        <f>J257/(60*60*24)+DATE(1970,1,1)</f>
        <v>40588.526412037041</v>
      </c>
      <c r="P257" s="13">
        <f>I257/(60*60*24)+"1/1/1970"</f>
        <v>40618.48474537037</v>
      </c>
      <c r="Q257" t="s">
        <v>8268</v>
      </c>
      <c r="R257" s="18" t="str">
        <f>LEFT(Q257,SEARCH("/",Q257,1)-1)</f>
        <v>film &amp; video</v>
      </c>
      <c r="S257" t="str">
        <f>RIGHT(Q257,(LEN(Q257)-SEARCH("/",Q257,1)))</f>
        <v>documentary</v>
      </c>
      <c r="T257" s="14">
        <f>IFERROR(E257/L257,0)</f>
        <v>45.418404255319146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>(E258/D258)*100</f>
        <v>139.1</v>
      </c>
      <c r="O258" s="13">
        <f>J258/(60*60*24)+DATE(1970,1,1)</f>
        <v>41319.769293981481</v>
      </c>
      <c r="P258" s="13">
        <f>I258/(60*60*24)+"1/1/1970"</f>
        <v>41349.769293981481</v>
      </c>
      <c r="Q258" t="s">
        <v>8268</v>
      </c>
      <c r="R258" s="18" t="str">
        <f>LEFT(Q258,SEARCH("/",Q258,1)-1)</f>
        <v>film &amp; video</v>
      </c>
      <c r="S258" t="str">
        <f>RIGHT(Q258,(LEN(Q258)-SEARCH("/",Q258,1)))</f>
        <v>documentary</v>
      </c>
      <c r="T258" s="14">
        <f>IFERROR(E258/L258,0)</f>
        <v>65.756363636363631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>(E259/D259)*100</f>
        <v>106.72648571428572</v>
      </c>
      <c r="O259" s="13">
        <f>J259/(60*60*24)+DATE(1970,1,1)</f>
        <v>42479.626875000002</v>
      </c>
      <c r="P259" s="13">
        <f>I259/(60*60*24)+"1/1/1970"</f>
        <v>42509.626875000002</v>
      </c>
      <c r="Q259" t="s">
        <v>8268</v>
      </c>
      <c r="R259" s="18" t="str">
        <f>LEFT(Q259,SEARCH("/",Q259,1)-1)</f>
        <v>film &amp; video</v>
      </c>
      <c r="S259" t="str">
        <f>RIGHT(Q259,(LEN(Q259)-SEARCH("/",Q259,1)))</f>
        <v>documentary</v>
      </c>
      <c r="T259" s="14">
        <f>IFERROR(E259/L259,0)</f>
        <v>66.70405357142856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>(E260/D260)*100</f>
        <v>191.14</v>
      </c>
      <c r="O260" s="13">
        <f>J260/(60*60*24)+DATE(1970,1,1)</f>
        <v>40682.051689814813</v>
      </c>
      <c r="P260" s="13">
        <f>I260/(60*60*24)+"1/1/1970"</f>
        <v>40712.051689814813</v>
      </c>
      <c r="Q260" t="s">
        <v>8268</v>
      </c>
      <c r="R260" s="18" t="str">
        <f>LEFT(Q260,SEARCH("/",Q260,1)-1)</f>
        <v>film &amp; video</v>
      </c>
      <c r="S260" t="str">
        <f>RIGHT(Q260,(LEN(Q260)-SEARCH("/",Q260,1)))</f>
        <v>documentary</v>
      </c>
      <c r="T260" s="14">
        <f>IFERROR(E260/L260,0)</f>
        <v>83.345930232558146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>(E261/D261)*100</f>
        <v>131.93789333333334</v>
      </c>
      <c r="O261" s="13">
        <f>J261/(60*60*24)+DATE(1970,1,1)</f>
        <v>42072.738067129627</v>
      </c>
      <c r="P261" s="13">
        <f>I261/(60*60*24)+"1/1/1970"</f>
        <v>42102.738067129627</v>
      </c>
      <c r="Q261" t="s">
        <v>8268</v>
      </c>
      <c r="R261" s="18" t="str">
        <f>LEFT(Q261,SEARCH("/",Q261,1)-1)</f>
        <v>film &amp; video</v>
      </c>
      <c r="S261" t="str">
        <f>RIGHT(Q261,(LEN(Q261)-SEARCH("/",Q261,1)))</f>
        <v>documentary</v>
      </c>
      <c r="T261" s="14">
        <f>IFERROR(E261/L261,0)</f>
        <v>105.04609341825902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>(E262/D262)*100</f>
        <v>106.4</v>
      </c>
      <c r="O262" s="13">
        <f>J262/(60*60*24)+DATE(1970,1,1)</f>
        <v>40330.755543981482</v>
      </c>
      <c r="P262" s="13">
        <f>I262/(60*60*24)+"1/1/1970"</f>
        <v>40376.415972222225</v>
      </c>
      <c r="Q262" t="s">
        <v>8268</v>
      </c>
      <c r="R262" s="18" t="str">
        <f>LEFT(Q262,SEARCH("/",Q262,1)-1)</f>
        <v>film &amp; video</v>
      </c>
      <c r="S262" t="str">
        <f>RIGHT(Q262,(LEN(Q262)-SEARCH("/",Q262,1)))</f>
        <v>documentary</v>
      </c>
      <c r="T262" s="14">
        <f>IFERROR(E262/L262,0)</f>
        <v>120.90909090909091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>(E263/D263)*100</f>
        <v>107.4</v>
      </c>
      <c r="O263" s="13">
        <f>J263/(60*60*24)+DATE(1970,1,1)</f>
        <v>41017.885462962964</v>
      </c>
      <c r="P263" s="13">
        <f>I263/(60*60*24)+"1/1/1970"</f>
        <v>41067.621527777781</v>
      </c>
      <c r="Q263" t="s">
        <v>8268</v>
      </c>
      <c r="R263" s="18" t="str">
        <f>LEFT(Q263,SEARCH("/",Q263,1)-1)</f>
        <v>film &amp; video</v>
      </c>
      <c r="S263" t="str">
        <f>RIGHT(Q263,(LEN(Q263)-SEARCH("/",Q263,1)))</f>
        <v>documentary</v>
      </c>
      <c r="T263" s="14">
        <f>IFERROR(E263/L263,0)</f>
        <v>97.63636363636364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>(E264/D264)*100</f>
        <v>240</v>
      </c>
      <c r="O264" s="13">
        <f>J264/(60*60*24)+DATE(1970,1,1)</f>
        <v>40555.24800925926</v>
      </c>
      <c r="P264" s="13">
        <f>I264/(60*60*24)+"1/1/1970"</f>
        <v>40600.24800925926</v>
      </c>
      <c r="Q264" t="s">
        <v>8268</v>
      </c>
      <c r="R264" s="18" t="str">
        <f>LEFT(Q264,SEARCH("/",Q264,1)-1)</f>
        <v>film &amp; video</v>
      </c>
      <c r="S264" t="str">
        <f>RIGHT(Q264,(LEN(Q264)-SEARCH("/",Q264,1)))</f>
        <v>documentary</v>
      </c>
      <c r="T264" s="14">
        <f>IFERROR(E264/L264,0)</f>
        <v>41.379310344827587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>(E265/D265)*100</f>
        <v>118.08108</v>
      </c>
      <c r="O265" s="13">
        <f>J265/(60*60*24)+DATE(1970,1,1)</f>
        <v>41149.954791666663</v>
      </c>
      <c r="P265" s="13">
        <f>I265/(60*60*24)+"1/1/1970"</f>
        <v>41179.954791666663</v>
      </c>
      <c r="Q265" t="s">
        <v>8268</v>
      </c>
      <c r="R265" s="18" t="str">
        <f>LEFT(Q265,SEARCH("/",Q265,1)-1)</f>
        <v>film &amp; video</v>
      </c>
      <c r="S265" t="str">
        <f>RIGHT(Q265,(LEN(Q265)-SEARCH("/",Q265,1)))</f>
        <v>documentary</v>
      </c>
      <c r="T265" s="14">
        <f>IFERROR(E265/L265,0)</f>
        <v>30.654485981308412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>(E266/D266)*100</f>
        <v>118.19999999999999</v>
      </c>
      <c r="O266" s="13">
        <f>J266/(60*60*24)+DATE(1970,1,1)</f>
        <v>41010.620312500003</v>
      </c>
      <c r="P266" s="13">
        <f>I266/(60*60*24)+"1/1/1970"</f>
        <v>41040.620312500003</v>
      </c>
      <c r="Q266" t="s">
        <v>8268</v>
      </c>
      <c r="R266" s="18" t="str">
        <f>LEFT(Q266,SEARCH("/",Q266,1)-1)</f>
        <v>film &amp; video</v>
      </c>
      <c r="S266" t="str">
        <f>RIGHT(Q266,(LEN(Q266)-SEARCH("/",Q266,1)))</f>
        <v>documentary</v>
      </c>
      <c r="T266" s="14">
        <f>IFERROR(E266/L266,0)</f>
        <v>64.945054945054949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>(E267/D267)*100</f>
        <v>111.1</v>
      </c>
      <c r="O267" s="13">
        <f>J267/(60*60*24)+DATE(1970,1,1)</f>
        <v>40267.245717592596</v>
      </c>
      <c r="P267" s="13">
        <f>I267/(60*60*24)+"1/1/1970"</f>
        <v>40308.844444444447</v>
      </c>
      <c r="Q267" t="s">
        <v>8268</v>
      </c>
      <c r="R267" s="18" t="str">
        <f>LEFT(Q267,SEARCH("/",Q267,1)-1)</f>
        <v>film &amp; video</v>
      </c>
      <c r="S267" t="str">
        <f>RIGHT(Q267,(LEN(Q267)-SEARCH("/",Q267,1)))</f>
        <v>documentary</v>
      </c>
      <c r="T267" s="14">
        <f>IFERROR(E267/L267,0)</f>
        <v>95.775862068965523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>(E268/D268)*100</f>
        <v>145.5</v>
      </c>
      <c r="O268" s="13">
        <f>J268/(60*60*24)+DATE(1970,1,1)</f>
        <v>40205.174849537041</v>
      </c>
      <c r="P268" s="13">
        <f>I268/(60*60*24)+"1/1/1970"</f>
        <v>40291.160416666666</v>
      </c>
      <c r="Q268" t="s">
        <v>8268</v>
      </c>
      <c r="R268" s="18" t="str">
        <f>LEFT(Q268,SEARCH("/",Q268,1)-1)</f>
        <v>film &amp; video</v>
      </c>
      <c r="S268" t="str">
        <f>RIGHT(Q268,(LEN(Q268)-SEARCH("/",Q268,1)))</f>
        <v>documentary</v>
      </c>
      <c r="T268" s="14">
        <f>IFERROR(E268/L268,0)</f>
        <v>40.416666666666664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>(E269/D269)*100</f>
        <v>131.62883248730967</v>
      </c>
      <c r="O269" s="13">
        <f>J269/(60*60*24)+DATE(1970,1,1)</f>
        <v>41785.452534722222</v>
      </c>
      <c r="P269" s="13">
        <f>I269/(60*60*24)+"1/1/1970"</f>
        <v>41815.452534722222</v>
      </c>
      <c r="Q269" t="s">
        <v>8268</v>
      </c>
      <c r="R269" s="18" t="str">
        <f>LEFT(Q269,SEARCH("/",Q269,1)-1)</f>
        <v>film &amp; video</v>
      </c>
      <c r="S269" t="str">
        <f>RIGHT(Q269,(LEN(Q269)-SEARCH("/",Q269,1)))</f>
        <v>documentary</v>
      </c>
      <c r="T269" s="14">
        <f>IFERROR(E269/L269,0)</f>
        <v>78.578424242424248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>(E270/D270)*100</f>
        <v>111.4</v>
      </c>
      <c r="O270" s="13">
        <f>J270/(60*60*24)+DATE(1970,1,1)</f>
        <v>40809.15252314815</v>
      </c>
      <c r="P270" s="13">
        <f>I270/(60*60*24)+"1/1/1970"</f>
        <v>40854.194189814814</v>
      </c>
      <c r="Q270" t="s">
        <v>8268</v>
      </c>
      <c r="R270" s="18" t="str">
        <f>LEFT(Q270,SEARCH("/",Q270,1)-1)</f>
        <v>film &amp; video</v>
      </c>
      <c r="S270" t="str">
        <f>RIGHT(Q270,(LEN(Q270)-SEARCH("/",Q270,1)))</f>
        <v>documentary</v>
      </c>
      <c r="T270" s="14">
        <f>IFERROR(E270/L270,0)</f>
        <v>50.18018018018018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>(E271/D271)*100</f>
        <v>147.23376999999999</v>
      </c>
      <c r="O271" s="13">
        <f>J271/(60*60*24)+DATE(1970,1,1)</f>
        <v>42758.197013888886</v>
      </c>
      <c r="P271" s="13">
        <f>I271/(60*60*24)+"1/1/1970"</f>
        <v>42788.197013888886</v>
      </c>
      <c r="Q271" t="s">
        <v>8268</v>
      </c>
      <c r="R271" s="18" t="str">
        <f>LEFT(Q271,SEARCH("/",Q271,1)-1)</f>
        <v>film &amp; video</v>
      </c>
      <c r="S271" t="str">
        <f>RIGHT(Q271,(LEN(Q271)-SEARCH("/",Q271,1)))</f>
        <v>documentary</v>
      </c>
      <c r="T271" s="14">
        <f>IFERROR(E271/L271,0)</f>
        <v>92.251735588972423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>(E272/D272)*100</f>
        <v>152.60869565217391</v>
      </c>
      <c r="O272" s="13">
        <f>J272/(60*60*24)+DATE(1970,1,1)</f>
        <v>40637.86655092593</v>
      </c>
      <c r="P272" s="13">
        <f>I272/(60*60*24)+"1/1/1970"</f>
        <v>40688.166666666664</v>
      </c>
      <c r="Q272" t="s">
        <v>8268</v>
      </c>
      <c r="R272" s="18" t="str">
        <f>LEFT(Q272,SEARCH("/",Q272,1)-1)</f>
        <v>film &amp; video</v>
      </c>
      <c r="S272" t="str">
        <f>RIGHT(Q272,(LEN(Q272)-SEARCH("/",Q272,1)))</f>
        <v>documentary</v>
      </c>
      <c r="T272" s="14">
        <f>IFERROR(E272/L272,0)</f>
        <v>57.540983606557376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>(E273/D273)*100</f>
        <v>104.67999999999999</v>
      </c>
      <c r="O273" s="13">
        <f>J273/(60*60*24)+DATE(1970,1,1)</f>
        <v>41612.100243055553</v>
      </c>
      <c r="P273" s="13">
        <f>I273/(60*60*24)+"1/1/1970"</f>
        <v>41641.333333333336</v>
      </c>
      <c r="Q273" t="s">
        <v>8268</v>
      </c>
      <c r="R273" s="18" t="str">
        <f>LEFT(Q273,SEARCH("/",Q273,1)-1)</f>
        <v>film &amp; video</v>
      </c>
      <c r="S273" t="str">
        <f>RIGHT(Q273,(LEN(Q273)-SEARCH("/",Q273,1)))</f>
        <v>documentary</v>
      </c>
      <c r="T273" s="14">
        <f>IFERROR(E273/L273,0)</f>
        <v>109.42160278745645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>(E274/D274)*100</f>
        <v>177.43366666666668</v>
      </c>
      <c r="O274" s="13">
        <f>J274/(60*60*24)+DATE(1970,1,1)</f>
        <v>40235.900358796294</v>
      </c>
      <c r="P274" s="13">
        <f>I274/(60*60*24)+"1/1/1970"</f>
        <v>40296.78402777778</v>
      </c>
      <c r="Q274" t="s">
        <v>8268</v>
      </c>
      <c r="R274" s="18" t="str">
        <f>LEFT(Q274,SEARCH("/",Q274,1)-1)</f>
        <v>film &amp; video</v>
      </c>
      <c r="S274" t="str">
        <f>RIGHT(Q274,(LEN(Q274)-SEARCH("/",Q274,1)))</f>
        <v>documentary</v>
      </c>
      <c r="T274" s="14">
        <f>IFERROR(E274/L274,0)</f>
        <v>81.892461538461546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>(E275/D275)*100</f>
        <v>107.7758</v>
      </c>
      <c r="O275" s="13">
        <f>J275/(60*60*24)+DATE(1970,1,1)</f>
        <v>40697.498449074075</v>
      </c>
      <c r="P275" s="13">
        <f>I275/(60*60*24)+"1/1/1970"</f>
        <v>40727.498449074075</v>
      </c>
      <c r="Q275" t="s">
        <v>8268</v>
      </c>
      <c r="R275" s="18" t="str">
        <f>LEFT(Q275,SEARCH("/",Q275,1)-1)</f>
        <v>film &amp; video</v>
      </c>
      <c r="S275" t="str">
        <f>RIGHT(Q275,(LEN(Q275)-SEARCH("/",Q275,1)))</f>
        <v>documentary</v>
      </c>
      <c r="T275" s="14">
        <f>IFERROR(E275/L275,0)</f>
        <v>45.667711864406776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>(E276/D276)*100</f>
        <v>156</v>
      </c>
      <c r="O276" s="13">
        <f>J276/(60*60*24)+DATE(1970,1,1)</f>
        <v>40969.912372685183</v>
      </c>
      <c r="P276" s="13">
        <f>I276/(60*60*24)+"1/1/1970"</f>
        <v>41004.290972222225</v>
      </c>
      <c r="Q276" t="s">
        <v>8268</v>
      </c>
      <c r="R276" s="18" t="str">
        <f>LEFT(Q276,SEARCH("/",Q276,1)-1)</f>
        <v>film &amp; video</v>
      </c>
      <c r="S276" t="str">
        <f>RIGHT(Q276,(LEN(Q276)-SEARCH("/",Q276,1)))</f>
        <v>documentary</v>
      </c>
      <c r="T276" s="14">
        <f>IFERROR(E276/L276,0)</f>
        <v>55.221238938053098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>(E277/D277)*100</f>
        <v>108.395</v>
      </c>
      <c r="O277" s="13">
        <f>J277/(60*60*24)+DATE(1970,1,1)</f>
        <v>41193.032013888893</v>
      </c>
      <c r="P277" s="13">
        <f>I277/(60*60*24)+"1/1/1970"</f>
        <v>41223.073680555557</v>
      </c>
      <c r="Q277" t="s">
        <v>8268</v>
      </c>
      <c r="R277" s="18" t="str">
        <f>LEFT(Q277,SEARCH("/",Q277,1)-1)</f>
        <v>film &amp; video</v>
      </c>
      <c r="S277" t="str">
        <f>RIGHT(Q277,(LEN(Q277)-SEARCH("/",Q277,1)))</f>
        <v>documentary</v>
      </c>
      <c r="T277" s="14">
        <f>IFERROR(E277/L277,0)</f>
        <v>65.298192771084331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>(E278/D278)*100</f>
        <v>147.6</v>
      </c>
      <c r="O278" s="13">
        <f>J278/(60*60*24)+DATE(1970,1,1)</f>
        <v>40967.081875000003</v>
      </c>
      <c r="P278" s="13">
        <f>I278/(60*60*24)+"1/1/1970"</f>
        <v>41027.040208333332</v>
      </c>
      <c r="Q278" t="s">
        <v>8268</v>
      </c>
      <c r="R278" s="18" t="str">
        <f>LEFT(Q278,SEARCH("/",Q278,1)-1)</f>
        <v>film &amp; video</v>
      </c>
      <c r="S278" t="str">
        <f>RIGHT(Q278,(LEN(Q278)-SEARCH("/",Q278,1)))</f>
        <v>documentary</v>
      </c>
      <c r="T278" s="14">
        <f>IFERROR(E278/L278,0)</f>
        <v>95.225806451612897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>(E279/D279)*100</f>
        <v>110.38153846153847</v>
      </c>
      <c r="O279" s="13">
        <f>J279/(60*60*24)+DATE(1970,1,1)</f>
        <v>42117.891423611116</v>
      </c>
      <c r="P279" s="13">
        <f>I279/(60*60*24)+"1/1/1970"</f>
        <v>42147.891423611116</v>
      </c>
      <c r="Q279" t="s">
        <v>8268</v>
      </c>
      <c r="R279" s="18" t="str">
        <f>LEFT(Q279,SEARCH("/",Q279,1)-1)</f>
        <v>film &amp; video</v>
      </c>
      <c r="S279" t="str">
        <f>RIGHT(Q279,(LEN(Q279)-SEARCH("/",Q279,1)))</f>
        <v>documentary</v>
      </c>
      <c r="T279" s="14">
        <f>IFERROR(E279/L279,0)</f>
        <v>75.444794952681391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>(E280/D280)*100</f>
        <v>150.34814814814814</v>
      </c>
      <c r="O280" s="13">
        <f>J280/(60*60*24)+DATE(1970,1,1)</f>
        <v>41164.040960648148</v>
      </c>
      <c r="P280" s="13">
        <f>I280/(60*60*24)+"1/1/1970"</f>
        <v>41194.040960648148</v>
      </c>
      <c r="Q280" t="s">
        <v>8268</v>
      </c>
      <c r="R280" s="18" t="str">
        <f>LEFT(Q280,SEARCH("/",Q280,1)-1)</f>
        <v>film &amp; video</v>
      </c>
      <c r="S280" t="str">
        <f>RIGHT(Q280,(LEN(Q280)-SEARCH("/",Q280,1)))</f>
        <v>documentary</v>
      </c>
      <c r="T280" s="14">
        <f>IFERROR(E280/L280,0)</f>
        <v>97.816867469879512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>(E281/D281)*100</f>
        <v>157.31829411764707</v>
      </c>
      <c r="O281" s="13">
        <f>J281/(60*60*24)+DATE(1970,1,1)</f>
        <v>42759.244166666671</v>
      </c>
      <c r="P281" s="13">
        <f>I281/(60*60*24)+"1/1/1970"</f>
        <v>42793.084027777775</v>
      </c>
      <c r="Q281" t="s">
        <v>8268</v>
      </c>
      <c r="R281" s="18" t="str">
        <f>LEFT(Q281,SEARCH("/",Q281,1)-1)</f>
        <v>film &amp; video</v>
      </c>
      <c r="S281" t="str">
        <f>RIGHT(Q281,(LEN(Q281)-SEARCH("/",Q281,1)))</f>
        <v>documentary</v>
      </c>
      <c r="T281" s="14">
        <f>IFERROR(E281/L281,0)</f>
        <v>87.685606557377056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>(E282/D282)*100</f>
        <v>156.14400000000001</v>
      </c>
      <c r="O282" s="13">
        <f>J282/(60*60*24)+DATE(1970,1,1)</f>
        <v>41744.590682870374</v>
      </c>
      <c r="P282" s="13">
        <f>I282/(60*60*24)+"1/1/1970"</f>
        <v>41789.590682870374</v>
      </c>
      <c r="Q282" t="s">
        <v>8268</v>
      </c>
      <c r="R282" s="18" t="str">
        <f>LEFT(Q282,SEARCH("/",Q282,1)-1)</f>
        <v>film &amp; video</v>
      </c>
      <c r="S282" t="str">
        <f>RIGHT(Q282,(LEN(Q282)-SEARCH("/",Q282,1)))</f>
        <v>documentary</v>
      </c>
      <c r="T282" s="14">
        <f>IFERROR(E282/L282,0)</f>
        <v>54.748948106591868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>(E283/D283)*100</f>
        <v>120.58763636363636</v>
      </c>
      <c r="O283" s="13">
        <f>J283/(60*60*24)+DATE(1970,1,1)</f>
        <v>39950.163344907407</v>
      </c>
      <c r="P283" s="13">
        <f>I283/(60*60*24)+"1/1/1970"</f>
        <v>40035.80972222222</v>
      </c>
      <c r="Q283" t="s">
        <v>8268</v>
      </c>
      <c r="R283" s="18" t="str">
        <f>LEFT(Q283,SEARCH("/",Q283,1)-1)</f>
        <v>film &amp; video</v>
      </c>
      <c r="S283" t="str">
        <f>RIGHT(Q283,(LEN(Q283)-SEARCH("/",Q283,1)))</f>
        <v>documentary</v>
      </c>
      <c r="T283" s="14">
        <f>IFERROR(E283/L283,0)</f>
        <v>83.953417721518989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>(E284/D284)*100</f>
        <v>101.18888888888888</v>
      </c>
      <c r="O284" s="13">
        <f>J284/(60*60*24)+DATE(1970,1,1)</f>
        <v>40194.920046296298</v>
      </c>
      <c r="P284" s="13">
        <f>I284/(60*60*24)+"1/1/1970"</f>
        <v>40231.916666666664</v>
      </c>
      <c r="Q284" t="s">
        <v>8268</v>
      </c>
      <c r="R284" s="18" t="str">
        <f>LEFT(Q284,SEARCH("/",Q284,1)-1)</f>
        <v>film &amp; video</v>
      </c>
      <c r="S284" t="str">
        <f>RIGHT(Q284,(LEN(Q284)-SEARCH("/",Q284,1)))</f>
        <v>documentary</v>
      </c>
      <c r="T284" s="14">
        <f>IFERROR(E284/L284,0)</f>
        <v>254.38547486033519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>(E285/D285)*100</f>
        <v>114.27249999999999</v>
      </c>
      <c r="O285" s="13">
        <f>J285/(60*60*24)+DATE(1970,1,1)</f>
        <v>40675.71</v>
      </c>
      <c r="P285" s="13">
        <f>I285/(60*60*24)+"1/1/1970"</f>
        <v>40695.207638888889</v>
      </c>
      <c r="Q285" t="s">
        <v>8268</v>
      </c>
      <c r="R285" s="18" t="str">
        <f>LEFT(Q285,SEARCH("/",Q285,1)-1)</f>
        <v>film &amp; video</v>
      </c>
      <c r="S285" t="str">
        <f>RIGHT(Q285,(LEN(Q285)-SEARCH("/",Q285,1)))</f>
        <v>documentary</v>
      </c>
      <c r="T285" s="14">
        <f>IFERROR(E285/L285,0)</f>
        <v>101.8269801980198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>(E286/D286)*100</f>
        <v>104.62615</v>
      </c>
      <c r="O286" s="13">
        <f>J286/(60*60*24)+DATE(1970,1,1)</f>
        <v>40904.738194444442</v>
      </c>
      <c r="P286" s="13">
        <f>I286/(60*60*24)+"1/1/1970"</f>
        <v>40929.738194444442</v>
      </c>
      <c r="Q286" t="s">
        <v>8268</v>
      </c>
      <c r="R286" s="18" t="str">
        <f>LEFT(Q286,SEARCH("/",Q286,1)-1)</f>
        <v>film &amp; video</v>
      </c>
      <c r="S286" t="str">
        <f>RIGHT(Q286,(LEN(Q286)-SEARCH("/",Q286,1)))</f>
        <v>documentary</v>
      </c>
      <c r="T286" s="14">
        <f>IFERROR(E286/L286,0)</f>
        <v>55.066394736842106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>(E287/D287)*100</f>
        <v>228.82507142857142</v>
      </c>
      <c r="O287" s="13">
        <f>J287/(60*60*24)+DATE(1970,1,1)</f>
        <v>41506.756111111114</v>
      </c>
      <c r="P287" s="13">
        <f>I287/(60*60*24)+"1/1/1970"</f>
        <v>41536.756111111114</v>
      </c>
      <c r="Q287" t="s">
        <v>8268</v>
      </c>
      <c r="R287" s="18" t="str">
        <f>LEFT(Q287,SEARCH("/",Q287,1)-1)</f>
        <v>film &amp; video</v>
      </c>
      <c r="S287" t="str">
        <f>RIGHT(Q287,(LEN(Q287)-SEARCH("/",Q287,1)))</f>
        <v>documentary</v>
      </c>
      <c r="T287" s="14">
        <f>IFERROR(E287/L287,0)</f>
        <v>56.901438721136763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>(E288/D288)*100</f>
        <v>109.15333333333332</v>
      </c>
      <c r="O288" s="13">
        <f>J288/(60*60*24)+DATE(1970,1,1)</f>
        <v>41313.816250000003</v>
      </c>
      <c r="P288" s="13">
        <f>I288/(60*60*24)+"1/1/1970"</f>
        <v>41358.774583333332</v>
      </c>
      <c r="Q288" t="s">
        <v>8268</v>
      </c>
      <c r="R288" s="18" t="str">
        <f>LEFT(Q288,SEARCH("/",Q288,1)-1)</f>
        <v>film &amp; video</v>
      </c>
      <c r="S288" t="str">
        <f>RIGHT(Q288,(LEN(Q288)-SEARCH("/",Q288,1)))</f>
        <v>documentary</v>
      </c>
      <c r="T288" s="14">
        <f>IFERROR(E288/L288,0)</f>
        <v>121.28148148148148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>(E289/D289)*100</f>
        <v>176.29999999999998</v>
      </c>
      <c r="O289" s="13">
        <f>J289/(60*60*24)+DATE(1970,1,1)</f>
        <v>41184.277986111112</v>
      </c>
      <c r="P289" s="13">
        <f>I289/(60*60*24)+"1/1/1970"</f>
        <v>41215.166666666664</v>
      </c>
      <c r="Q289" t="s">
        <v>8268</v>
      </c>
      <c r="R289" s="18" t="str">
        <f>LEFT(Q289,SEARCH("/",Q289,1)-1)</f>
        <v>film &amp; video</v>
      </c>
      <c r="S289" t="str">
        <f>RIGHT(Q289,(LEN(Q289)-SEARCH("/",Q289,1)))</f>
        <v>documentary</v>
      </c>
      <c r="T289" s="14">
        <f>IFERROR(E289/L289,0)</f>
        <v>91.189655172413794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>(E290/D290)*100</f>
        <v>103.21061999999999</v>
      </c>
      <c r="O290" s="13">
        <f>J290/(60*60*24)+DATE(1970,1,1)</f>
        <v>41051.168900462959</v>
      </c>
      <c r="P290" s="13">
        <f>I290/(60*60*24)+"1/1/1970"</f>
        <v>41086.168900462959</v>
      </c>
      <c r="Q290" t="s">
        <v>8268</v>
      </c>
      <c r="R290" s="18" t="str">
        <f>LEFT(Q290,SEARCH("/",Q290,1)-1)</f>
        <v>film &amp; video</v>
      </c>
      <c r="S290" t="str">
        <f>RIGHT(Q290,(LEN(Q290)-SEARCH("/",Q290,1)))</f>
        <v>documentary</v>
      </c>
      <c r="T290" s="14">
        <f>IFERROR(E290/L290,0)</f>
        <v>115.44812080536913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>(E291/D291)*100</f>
        <v>104.82000000000001</v>
      </c>
      <c r="O291" s="13">
        <f>J291/(60*60*24)+DATE(1970,1,1)</f>
        <v>41550.456412037034</v>
      </c>
      <c r="P291" s="13">
        <f>I291/(60*60*24)+"1/1/1970"</f>
        <v>41580.456412037034</v>
      </c>
      <c r="Q291" t="s">
        <v>8268</v>
      </c>
      <c r="R291" s="18" t="str">
        <f>LEFT(Q291,SEARCH("/",Q291,1)-1)</f>
        <v>film &amp; video</v>
      </c>
      <c r="S291" t="str">
        <f>RIGHT(Q291,(LEN(Q291)-SEARCH("/",Q291,1)))</f>
        <v>documentary</v>
      </c>
      <c r="T291" s="14">
        <f>IFERROR(E291/L291,0)</f>
        <v>67.771551724137936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>(E292/D292)*100</f>
        <v>106.68444444444445</v>
      </c>
      <c r="O292" s="13">
        <f>J292/(60*60*24)+DATE(1970,1,1)</f>
        <v>40526.36917824074</v>
      </c>
      <c r="P292" s="13">
        <f>I292/(60*60*24)+"1/1/1970"</f>
        <v>40576.332638888889</v>
      </c>
      <c r="Q292" t="s">
        <v>8268</v>
      </c>
      <c r="R292" s="18" t="str">
        <f>LEFT(Q292,SEARCH("/",Q292,1)-1)</f>
        <v>film &amp; video</v>
      </c>
      <c r="S292" t="str">
        <f>RIGHT(Q292,(LEN(Q292)-SEARCH("/",Q292,1)))</f>
        <v>documentary</v>
      </c>
      <c r="T292" s="14">
        <f>IFERROR(E292/L292,0)</f>
        <v>28.576190476190476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>(E293/D293)*100</f>
        <v>120.02</v>
      </c>
      <c r="O293" s="13">
        <f>J293/(60*60*24)+DATE(1970,1,1)</f>
        <v>41376.769050925926</v>
      </c>
      <c r="P293" s="13">
        <f>I293/(60*60*24)+"1/1/1970"</f>
        <v>41395.000694444447</v>
      </c>
      <c r="Q293" t="s">
        <v>8268</v>
      </c>
      <c r="R293" s="18" t="str">
        <f>LEFT(Q293,SEARCH("/",Q293,1)-1)</f>
        <v>film &amp; video</v>
      </c>
      <c r="S293" t="str">
        <f>RIGHT(Q293,(LEN(Q293)-SEARCH("/",Q293,1)))</f>
        <v>documentary</v>
      </c>
      <c r="T293" s="14">
        <f>IFERROR(E293/L293,0)</f>
        <v>46.8828125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>(E294/D294)*100</f>
        <v>101.50693333333334</v>
      </c>
      <c r="O294" s="13">
        <f>J294/(60*60*24)+DATE(1970,1,1)</f>
        <v>40812.803229166668</v>
      </c>
      <c r="P294" s="13">
        <f>I294/(60*60*24)+"1/1/1970"</f>
        <v>40845.165972222225</v>
      </c>
      <c r="Q294" t="s">
        <v>8268</v>
      </c>
      <c r="R294" s="18" t="str">
        <f>LEFT(Q294,SEARCH("/",Q294,1)-1)</f>
        <v>film &amp; video</v>
      </c>
      <c r="S294" t="str">
        <f>RIGHT(Q294,(LEN(Q294)-SEARCH("/",Q294,1)))</f>
        <v>documentary</v>
      </c>
      <c r="T294" s="14">
        <f>IFERROR(E294/L294,0)</f>
        <v>154.42231237322514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>(E295/D295)*100</f>
        <v>101.38461538461539</v>
      </c>
      <c r="O295" s="13">
        <f>J295/(60*60*24)+DATE(1970,1,1)</f>
        <v>41719.667986111112</v>
      </c>
      <c r="P295" s="13">
        <f>I295/(60*60*24)+"1/1/1970"</f>
        <v>41749.667986111112</v>
      </c>
      <c r="Q295" t="s">
        <v>8268</v>
      </c>
      <c r="R295" s="18" t="str">
        <f>LEFT(Q295,SEARCH("/",Q295,1)-1)</f>
        <v>film &amp; video</v>
      </c>
      <c r="S295" t="str">
        <f>RIGHT(Q295,(LEN(Q295)-SEARCH("/",Q295,1)))</f>
        <v>documentary</v>
      </c>
      <c r="T295" s="14">
        <f>IFERROR(E295/L295,0)</f>
        <v>201.22137404580153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>(E296/D296)*100</f>
        <v>100</v>
      </c>
      <c r="O296" s="13">
        <f>J296/(60*60*24)+DATE(1970,1,1)</f>
        <v>40343.084421296298</v>
      </c>
      <c r="P296" s="13">
        <f>I296/(60*60*24)+"1/1/1970"</f>
        <v>40378.666666666664</v>
      </c>
      <c r="Q296" t="s">
        <v>8268</v>
      </c>
      <c r="R296" s="18" t="str">
        <f>LEFT(Q296,SEARCH("/",Q296,1)-1)</f>
        <v>film &amp; video</v>
      </c>
      <c r="S296" t="str">
        <f>RIGHT(Q296,(LEN(Q296)-SEARCH("/",Q296,1)))</f>
        <v>documentary</v>
      </c>
      <c r="T296" s="14">
        <f>IFERROR(E296/L296,0)</f>
        <v>100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>(E297/D297)*100</f>
        <v>133.10911999999999</v>
      </c>
      <c r="O297" s="13">
        <f>J297/(60*60*24)+DATE(1970,1,1)</f>
        <v>41519.004733796297</v>
      </c>
      <c r="P297" s="13">
        <f>I297/(60*60*24)+"1/1/1970"</f>
        <v>41579</v>
      </c>
      <c r="Q297" t="s">
        <v>8268</v>
      </c>
      <c r="R297" s="18" t="str">
        <f>LEFT(Q297,SEARCH("/",Q297,1)-1)</f>
        <v>film &amp; video</v>
      </c>
      <c r="S297" t="str">
        <f>RIGHT(Q297,(LEN(Q297)-SEARCH("/",Q297,1)))</f>
        <v>documentary</v>
      </c>
      <c r="T297" s="14">
        <f>IFERROR(E297/L297,0)</f>
        <v>100.08204511278196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>(E298/D298)*100</f>
        <v>118.72620000000001</v>
      </c>
      <c r="O298" s="13">
        <f>J298/(60*60*24)+DATE(1970,1,1)</f>
        <v>41134.475497685184</v>
      </c>
      <c r="P298" s="13">
        <f>I298/(60*60*24)+"1/1/1970"</f>
        <v>41159.475497685184</v>
      </c>
      <c r="Q298" t="s">
        <v>8268</v>
      </c>
      <c r="R298" s="18" t="str">
        <f>LEFT(Q298,SEARCH("/",Q298,1)-1)</f>
        <v>film &amp; video</v>
      </c>
      <c r="S298" t="str">
        <f>RIGHT(Q298,(LEN(Q298)-SEARCH("/",Q298,1)))</f>
        <v>documentary</v>
      </c>
      <c r="T298" s="14">
        <f>IFERROR(E298/L298,0)</f>
        <v>230.08953488372092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>(E299/D299)*100</f>
        <v>100.64</v>
      </c>
      <c r="O299" s="13">
        <f>J299/(60*60*24)+DATE(1970,1,1)</f>
        <v>42089.728020833332</v>
      </c>
      <c r="P299" s="13">
        <f>I299/(60*60*24)+"1/1/1970"</f>
        <v>42125.165972222225</v>
      </c>
      <c r="Q299" t="s">
        <v>8268</v>
      </c>
      <c r="R299" s="18" t="str">
        <f>LEFT(Q299,SEARCH("/",Q299,1)-1)</f>
        <v>film &amp; video</v>
      </c>
      <c r="S299" t="str">
        <f>RIGHT(Q299,(LEN(Q299)-SEARCH("/",Q299,1)))</f>
        <v>documentary</v>
      </c>
      <c r="T299" s="14">
        <f>IFERROR(E299/L299,0)</f>
        <v>141.74647887323943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>(E300/D300)*100</f>
        <v>108.93241269841269</v>
      </c>
      <c r="O300" s="13">
        <f>J300/(60*60*24)+DATE(1970,1,1)</f>
        <v>41709.463518518518</v>
      </c>
      <c r="P300" s="13">
        <f>I300/(60*60*24)+"1/1/1970"</f>
        <v>41768.875</v>
      </c>
      <c r="Q300" t="s">
        <v>8268</v>
      </c>
      <c r="R300" s="18" t="str">
        <f>LEFT(Q300,SEARCH("/",Q300,1)-1)</f>
        <v>film &amp; video</v>
      </c>
      <c r="S300" t="str">
        <f>RIGHT(Q300,(LEN(Q300)-SEARCH("/",Q300,1)))</f>
        <v>documentary</v>
      </c>
      <c r="T300" s="14">
        <f>IFERROR(E300/L300,0)</f>
        <v>56.344351395730705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>(E301/D301)*100</f>
        <v>178.95250000000001</v>
      </c>
      <c r="O301" s="13">
        <f>J301/(60*60*24)+DATE(1970,1,1)</f>
        <v>40469.225231481483</v>
      </c>
      <c r="P301" s="13">
        <f>I301/(60*60*24)+"1/1/1970"</f>
        <v>40499.266898148147</v>
      </c>
      <c r="Q301" t="s">
        <v>8268</v>
      </c>
      <c r="R301" s="18" t="str">
        <f>LEFT(Q301,SEARCH("/",Q301,1)-1)</f>
        <v>film &amp; video</v>
      </c>
      <c r="S301" t="str">
        <f>RIGHT(Q301,(LEN(Q301)-SEARCH("/",Q301,1)))</f>
        <v>documentary</v>
      </c>
      <c r="T301" s="14">
        <f>IFERROR(E301/L301,0)</f>
        <v>73.341188524590166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>(E302/D302)*100</f>
        <v>101.72264</v>
      </c>
      <c r="O302" s="13">
        <f>J302/(60*60*24)+DATE(1970,1,1)</f>
        <v>40626.959930555553</v>
      </c>
      <c r="P302" s="13">
        <f>I302/(60*60*24)+"1/1/1970"</f>
        <v>40657.959930555553</v>
      </c>
      <c r="Q302" t="s">
        <v>8268</v>
      </c>
      <c r="R302" s="18" t="str">
        <f>LEFT(Q302,SEARCH("/",Q302,1)-1)</f>
        <v>film &amp; video</v>
      </c>
      <c r="S302" t="str">
        <f>RIGHT(Q302,(LEN(Q302)-SEARCH("/",Q302,1)))</f>
        <v>documentary</v>
      </c>
      <c r="T302" s="14">
        <f>IFERROR(E302/L302,0)</f>
        <v>85.337785234899329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>(E303/D303)*100</f>
        <v>118.73499999999999</v>
      </c>
      <c r="O303" s="13">
        <f>J303/(60*60*24)+DATE(1970,1,1)</f>
        <v>41312.737673611111</v>
      </c>
      <c r="P303" s="13">
        <f>I303/(60*60*24)+"1/1/1970"</f>
        <v>41352.696006944447</v>
      </c>
      <c r="Q303" t="s">
        <v>8268</v>
      </c>
      <c r="R303" s="18" t="str">
        <f>LEFT(Q303,SEARCH("/",Q303,1)-1)</f>
        <v>film &amp; video</v>
      </c>
      <c r="S303" t="str">
        <f>RIGHT(Q303,(LEN(Q303)-SEARCH("/",Q303,1)))</f>
        <v>documentary</v>
      </c>
      <c r="T303" s="14">
        <f>IFERROR(E303/L303,0)</f>
        <v>61.496215139442228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>(E304/D304)*100</f>
        <v>100.46</v>
      </c>
      <c r="O304" s="13">
        <f>J304/(60*60*24)+DATE(1970,1,1)</f>
        <v>40933.856921296298</v>
      </c>
      <c r="P304" s="13">
        <f>I304/(60*60*24)+"1/1/1970"</f>
        <v>40963.856921296298</v>
      </c>
      <c r="Q304" t="s">
        <v>8268</v>
      </c>
      <c r="R304" s="18" t="str">
        <f>LEFT(Q304,SEARCH("/",Q304,1)-1)</f>
        <v>film &amp; video</v>
      </c>
      <c r="S304" t="str">
        <f>RIGHT(Q304,(LEN(Q304)-SEARCH("/",Q304,1)))</f>
        <v>documentary</v>
      </c>
      <c r="T304" s="14">
        <f>IFERROR(E304/L304,0)</f>
        <v>93.018518518518519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>(E305/D305)*100</f>
        <v>137.46666666666667</v>
      </c>
      <c r="O305" s="13">
        <f>J305/(60*60*24)+DATE(1970,1,1)</f>
        <v>41032.071134259255</v>
      </c>
      <c r="P305" s="13">
        <f>I305/(60*60*24)+"1/1/1970"</f>
        <v>41062.071134259255</v>
      </c>
      <c r="Q305" t="s">
        <v>8268</v>
      </c>
      <c r="R305" s="18" t="str">
        <f>LEFT(Q305,SEARCH("/",Q305,1)-1)</f>
        <v>film &amp; video</v>
      </c>
      <c r="S305" t="str">
        <f>RIGHT(Q305,(LEN(Q305)-SEARCH("/",Q305,1)))</f>
        <v>documentary</v>
      </c>
      <c r="T305" s="14">
        <f>IFERROR(E305/L305,0)</f>
        <v>50.292682926829265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>(E306/D306)*100</f>
        <v>231.64705882352939</v>
      </c>
      <c r="O306" s="13">
        <f>J306/(60*60*24)+DATE(1970,1,1)</f>
        <v>41114.094872685186</v>
      </c>
      <c r="P306" s="13">
        <f>I306/(60*60*24)+"1/1/1970"</f>
        <v>41153.083333333336</v>
      </c>
      <c r="Q306" t="s">
        <v>8268</v>
      </c>
      <c r="R306" s="18" t="str">
        <f>LEFT(Q306,SEARCH("/",Q306,1)-1)</f>
        <v>film &amp; video</v>
      </c>
      <c r="S306" t="str">
        <f>RIGHT(Q306,(LEN(Q306)-SEARCH("/",Q306,1)))</f>
        <v>documentary</v>
      </c>
      <c r="T306" s="14">
        <f>IFERROR(E306/L306,0)</f>
        <v>106.43243243243244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>(E307/D307)*100</f>
        <v>130.33333333333331</v>
      </c>
      <c r="O307" s="13">
        <f>J307/(60*60*24)+DATE(1970,1,1)</f>
        <v>40948.630196759259</v>
      </c>
      <c r="P307" s="13">
        <f>I307/(60*60*24)+"1/1/1970"</f>
        <v>40978.630196759259</v>
      </c>
      <c r="Q307" t="s">
        <v>8268</v>
      </c>
      <c r="R307" s="18" t="str">
        <f>LEFT(Q307,SEARCH("/",Q307,1)-1)</f>
        <v>film &amp; video</v>
      </c>
      <c r="S307" t="str">
        <f>RIGHT(Q307,(LEN(Q307)-SEARCH("/",Q307,1)))</f>
        <v>documentary</v>
      </c>
      <c r="T307" s="14">
        <f>IFERROR(E307/L307,0)</f>
        <v>51.719576719576722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>(E308/D308)*100</f>
        <v>292.89999999999998</v>
      </c>
      <c r="O308" s="13">
        <f>J308/(60*60*24)+DATE(1970,1,1)</f>
        <v>41333.837187500001</v>
      </c>
      <c r="P308" s="13">
        <f>I308/(60*60*24)+"1/1/1970"</f>
        <v>41353.79552083333</v>
      </c>
      <c r="Q308" t="s">
        <v>8268</v>
      </c>
      <c r="R308" s="18" t="str">
        <f>LEFT(Q308,SEARCH("/",Q308,1)-1)</f>
        <v>film &amp; video</v>
      </c>
      <c r="S308" t="str">
        <f>RIGHT(Q308,(LEN(Q308)-SEARCH("/",Q308,1)))</f>
        <v>documentary</v>
      </c>
      <c r="T308" s="14">
        <f>IFERROR(E308/L308,0)</f>
        <v>36.612499999999997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>(E309/D309)*100</f>
        <v>111.31818181818183</v>
      </c>
      <c r="O309" s="13">
        <f>J309/(60*60*24)+DATE(1970,1,1)</f>
        <v>41282.944456018522</v>
      </c>
      <c r="P309" s="13">
        <f>I309/(60*60*24)+"1/1/1970"</f>
        <v>41312.944456018522</v>
      </c>
      <c r="Q309" t="s">
        <v>8268</v>
      </c>
      <c r="R309" s="18" t="str">
        <f>LEFT(Q309,SEARCH("/",Q309,1)-1)</f>
        <v>film &amp; video</v>
      </c>
      <c r="S309" t="str">
        <f>RIGHT(Q309,(LEN(Q309)-SEARCH("/",Q309,1)))</f>
        <v>documentary</v>
      </c>
      <c r="T309" s="14">
        <f>IFERROR(E309/L309,0)</f>
        <v>42.517361111111114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>(E310/D310)*100</f>
        <v>105.56666666666668</v>
      </c>
      <c r="O310" s="13">
        <f>J310/(60*60*24)+DATE(1970,1,1)</f>
        <v>40567.694560185184</v>
      </c>
      <c r="P310" s="13">
        <f>I310/(60*60*24)+"1/1/1970"</f>
        <v>40612.694560185184</v>
      </c>
      <c r="Q310" t="s">
        <v>8268</v>
      </c>
      <c r="R310" s="18" t="str">
        <f>LEFT(Q310,SEARCH("/",Q310,1)-1)</f>
        <v>film &amp; video</v>
      </c>
      <c r="S310" t="str">
        <f>RIGHT(Q310,(LEN(Q310)-SEARCH("/",Q310,1)))</f>
        <v>documentary</v>
      </c>
      <c r="T310" s="14">
        <f>IFERROR(E310/L310,0)</f>
        <v>62.712871287128714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>(E311/D311)*100</f>
        <v>118.94444444444446</v>
      </c>
      <c r="O311" s="13">
        <f>J311/(60*60*24)+DATE(1970,1,1)</f>
        <v>41134.751550925925</v>
      </c>
      <c r="P311" s="13">
        <f>I311/(60*60*24)+"1/1/1970"</f>
        <v>41155.751550925925</v>
      </c>
      <c r="Q311" t="s">
        <v>8268</v>
      </c>
      <c r="R311" s="18" t="str">
        <f>LEFT(Q311,SEARCH("/",Q311,1)-1)</f>
        <v>film &amp; video</v>
      </c>
      <c r="S311" t="str">
        <f>RIGHT(Q311,(LEN(Q311)-SEARCH("/",Q311,1)))</f>
        <v>documentary</v>
      </c>
      <c r="T311" s="14">
        <f>IFERROR(E311/L311,0)</f>
        <v>89.957983193277315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>(E312/D312)*100</f>
        <v>104.129</v>
      </c>
      <c r="O312" s="13">
        <f>J312/(60*60*24)+DATE(1970,1,1)</f>
        <v>40821.183136574073</v>
      </c>
      <c r="P312" s="13">
        <f>I312/(60*60*24)+"1/1/1970"</f>
        <v>40836.083333333336</v>
      </c>
      <c r="Q312" t="s">
        <v>8268</v>
      </c>
      <c r="R312" s="18" t="str">
        <f>LEFT(Q312,SEARCH("/",Q312,1)-1)</f>
        <v>film &amp; video</v>
      </c>
      <c r="S312" t="str">
        <f>RIGHT(Q312,(LEN(Q312)-SEARCH("/",Q312,1)))</f>
        <v>documentary</v>
      </c>
      <c r="T312" s="14">
        <f>IFERROR(E312/L312,0)</f>
        <v>28.924722222222222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>(E313/D313)*100</f>
        <v>104.10165000000001</v>
      </c>
      <c r="O313" s="13">
        <f>J313/(60*60*24)+DATE(1970,1,1)</f>
        <v>40868.219814814816</v>
      </c>
      <c r="P313" s="13">
        <f>I313/(60*60*24)+"1/1/1970"</f>
        <v>40909.332638888889</v>
      </c>
      <c r="Q313" t="s">
        <v>8268</v>
      </c>
      <c r="R313" s="18" t="str">
        <f>LEFT(Q313,SEARCH("/",Q313,1)-1)</f>
        <v>film &amp; video</v>
      </c>
      <c r="S313" t="str">
        <f>RIGHT(Q313,(LEN(Q313)-SEARCH("/",Q313,1)))</f>
        <v>documentary</v>
      </c>
      <c r="T313" s="14">
        <f>IFERROR(E313/L313,0)</f>
        <v>138.8022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>(E314/D314)*100</f>
        <v>111.87499999999999</v>
      </c>
      <c r="O314" s="13">
        <f>J314/(60*60*24)+DATE(1970,1,1)</f>
        <v>41348.877685185187</v>
      </c>
      <c r="P314" s="13">
        <f>I314/(60*60*24)+"1/1/1970"</f>
        <v>41378.877685185187</v>
      </c>
      <c r="Q314" t="s">
        <v>8268</v>
      </c>
      <c r="R314" s="18" t="str">
        <f>LEFT(Q314,SEARCH("/",Q314,1)-1)</f>
        <v>film &amp; video</v>
      </c>
      <c r="S314" t="str">
        <f>RIGHT(Q314,(LEN(Q314)-SEARCH("/",Q314,1)))</f>
        <v>documentary</v>
      </c>
      <c r="T314" s="14">
        <f>IFERROR(E314/L314,0)</f>
        <v>61.301369863013697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>(E315/D315)*100</f>
        <v>104.73529411764706</v>
      </c>
      <c r="O315" s="13">
        <f>J315/(60*60*24)+DATE(1970,1,1)</f>
        <v>40357.227939814817</v>
      </c>
      <c r="P315" s="13">
        <f>I315/(60*60*24)+"1/1/1970"</f>
        <v>40401.665972222225</v>
      </c>
      <c r="Q315" t="s">
        <v>8268</v>
      </c>
      <c r="R315" s="18" t="str">
        <f>LEFT(Q315,SEARCH("/",Q315,1)-1)</f>
        <v>film &amp; video</v>
      </c>
      <c r="S315" t="str">
        <f>RIGHT(Q315,(LEN(Q315)-SEARCH("/",Q315,1)))</f>
        <v>documentary</v>
      </c>
      <c r="T315" s="14">
        <f>IFERROR(E315/L315,0)</f>
        <v>80.202702702702709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>(E316/D316)*100</f>
        <v>385.15000000000003</v>
      </c>
      <c r="O316" s="13">
        <f>J316/(60*60*24)+DATE(1970,1,1)</f>
        <v>41304.833194444444</v>
      </c>
      <c r="P316" s="13">
        <f>I316/(60*60*24)+"1/1/1970"</f>
        <v>41334.833194444444</v>
      </c>
      <c r="Q316" t="s">
        <v>8268</v>
      </c>
      <c r="R316" s="18" t="str">
        <f>LEFT(Q316,SEARCH("/",Q316,1)-1)</f>
        <v>film &amp; video</v>
      </c>
      <c r="S316" t="str">
        <f>RIGHT(Q316,(LEN(Q316)-SEARCH("/",Q316,1)))</f>
        <v>documentary</v>
      </c>
      <c r="T316" s="14">
        <f>IFERROR(E316/L316,0)</f>
        <v>32.095833333333331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>(E317/D317)*100</f>
        <v>101.248</v>
      </c>
      <c r="O317" s="13">
        <f>J317/(60*60*24)+DATE(1970,1,1)</f>
        <v>41113.77238425926</v>
      </c>
      <c r="P317" s="13">
        <f>I317/(60*60*24)+"1/1/1970"</f>
        <v>41143.77238425926</v>
      </c>
      <c r="Q317" t="s">
        <v>8268</v>
      </c>
      <c r="R317" s="18" t="str">
        <f>LEFT(Q317,SEARCH("/",Q317,1)-1)</f>
        <v>film &amp; video</v>
      </c>
      <c r="S317" t="str">
        <f>RIGHT(Q317,(LEN(Q317)-SEARCH("/",Q317,1)))</f>
        <v>documentary</v>
      </c>
      <c r="T317" s="14">
        <f>IFERROR(E317/L317,0)</f>
        <v>200.88888888888889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>(E318/D318)*100</f>
        <v>113.77333333333333</v>
      </c>
      <c r="O318" s="13">
        <f>J318/(60*60*24)+DATE(1970,1,1)</f>
        <v>41950.923576388886</v>
      </c>
      <c r="P318" s="13">
        <f>I318/(60*60*24)+"1/1/1970"</f>
        <v>41984.207638888889</v>
      </c>
      <c r="Q318" t="s">
        <v>8268</v>
      </c>
      <c r="R318" s="18" t="str">
        <f>LEFT(Q318,SEARCH("/",Q318,1)-1)</f>
        <v>film &amp; video</v>
      </c>
      <c r="S318" t="str">
        <f>RIGHT(Q318,(LEN(Q318)-SEARCH("/",Q318,1)))</f>
        <v>documentary</v>
      </c>
      <c r="T318" s="14">
        <f>IFERROR(E318/L318,0)</f>
        <v>108.01265822784811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>(E319/D319)*100</f>
        <v>100.80333333333333</v>
      </c>
      <c r="O319" s="13">
        <f>J319/(60*60*24)+DATE(1970,1,1)</f>
        <v>41589.676886574074</v>
      </c>
      <c r="P319" s="13">
        <f>I319/(60*60*24)+"1/1/1970"</f>
        <v>41619.676886574074</v>
      </c>
      <c r="Q319" t="s">
        <v>8268</v>
      </c>
      <c r="R319" s="18" t="str">
        <f>LEFT(Q319,SEARCH("/",Q319,1)-1)</f>
        <v>film &amp; video</v>
      </c>
      <c r="S319" t="str">
        <f>RIGHT(Q319,(LEN(Q319)-SEARCH("/",Q319,1)))</f>
        <v>documentary</v>
      </c>
      <c r="T319" s="14">
        <f>IFERROR(E319/L319,0)</f>
        <v>95.699367088607602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>(E320/D320)*100</f>
        <v>283.32</v>
      </c>
      <c r="O320" s="13">
        <f>J320/(60*60*24)+DATE(1970,1,1)</f>
        <v>41330.038784722223</v>
      </c>
      <c r="P320" s="13">
        <f>I320/(60*60*24)+"1/1/1970"</f>
        <v>41359.997118055559</v>
      </c>
      <c r="Q320" t="s">
        <v>8268</v>
      </c>
      <c r="R320" s="18" t="str">
        <f>LEFT(Q320,SEARCH("/",Q320,1)-1)</f>
        <v>film &amp; video</v>
      </c>
      <c r="S320" t="str">
        <f>RIGHT(Q320,(LEN(Q320)-SEARCH("/",Q320,1)))</f>
        <v>documentary</v>
      </c>
      <c r="T320" s="14">
        <f>IFERROR(E320/L320,0)</f>
        <v>49.880281690140848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>(E321/D321)*100</f>
        <v>112.68</v>
      </c>
      <c r="O321" s="13">
        <f>J321/(60*60*24)+DATE(1970,1,1)</f>
        <v>40123.83829861111</v>
      </c>
      <c r="P321" s="13">
        <f>I321/(60*60*24)+"1/1/1970"</f>
        <v>40211.332638888889</v>
      </c>
      <c r="Q321" t="s">
        <v>8268</v>
      </c>
      <c r="R321" s="18" t="str">
        <f>LEFT(Q321,SEARCH("/",Q321,1)-1)</f>
        <v>film &amp; video</v>
      </c>
      <c r="S321" t="str">
        <f>RIGHT(Q321,(LEN(Q321)-SEARCH("/",Q321,1)))</f>
        <v>documentary</v>
      </c>
      <c r="T321" s="14">
        <f>IFERROR(E321/L321,0)</f>
        <v>110.47058823529412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>(E322/D322)*100</f>
        <v>106.58000000000001</v>
      </c>
      <c r="O322" s="13">
        <f>J322/(60*60*24)+DATE(1970,1,1)</f>
        <v>42331.551307870366</v>
      </c>
      <c r="P322" s="13">
        <f>I322/(60*60*24)+"1/1/1970"</f>
        <v>42360.958333333328</v>
      </c>
      <c r="Q322" t="s">
        <v>8268</v>
      </c>
      <c r="R322" s="18" t="str">
        <f>LEFT(Q322,SEARCH("/",Q322,1)-1)</f>
        <v>film &amp; video</v>
      </c>
      <c r="S322" t="str">
        <f>RIGHT(Q322,(LEN(Q322)-SEARCH("/",Q322,1)))</f>
        <v>documentary</v>
      </c>
      <c r="T322" s="14">
        <f>IFERROR(E322/L322,0)</f>
        <v>134.91139240506328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>(E323/D323)*100</f>
        <v>102.66285714285715</v>
      </c>
      <c r="O323" s="13">
        <f>J323/(60*60*24)+DATE(1970,1,1)</f>
        <v>42647.446597222224</v>
      </c>
      <c r="P323" s="13">
        <f>I323/(60*60*24)+"1/1/1970"</f>
        <v>42682.488263888888</v>
      </c>
      <c r="Q323" t="s">
        <v>8268</v>
      </c>
      <c r="R323" s="18" t="str">
        <f>LEFT(Q323,SEARCH("/",Q323,1)-1)</f>
        <v>film &amp; video</v>
      </c>
      <c r="S323" t="str">
        <f>RIGHT(Q323,(LEN(Q323)-SEARCH("/",Q323,1)))</f>
        <v>documentary</v>
      </c>
      <c r="T323" s="14">
        <f>IFERROR(E323/L323,0)</f>
        <v>106.62314540059347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>(E324/D324)*100</f>
        <v>107.91200000000001</v>
      </c>
      <c r="O324" s="13">
        <f>J324/(60*60*24)+DATE(1970,1,1)</f>
        <v>42473.57</v>
      </c>
      <c r="P324" s="13">
        <f>I324/(60*60*24)+"1/1/1970"</f>
        <v>42503.57</v>
      </c>
      <c r="Q324" t="s">
        <v>8268</v>
      </c>
      <c r="R324" s="18" t="str">
        <f>LEFT(Q324,SEARCH("/",Q324,1)-1)</f>
        <v>film &amp; video</v>
      </c>
      <c r="S324" t="str">
        <f>RIGHT(Q324,(LEN(Q324)-SEARCH("/",Q324,1)))</f>
        <v>documentary</v>
      </c>
      <c r="T324" s="14">
        <f>IFERROR(E324/L324,0)</f>
        <v>145.04301075268816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>(E325/D325)*100</f>
        <v>123.07407407407408</v>
      </c>
      <c r="O325" s="13">
        <f>J325/(60*60*24)+DATE(1970,1,1)</f>
        <v>42697.32136574074</v>
      </c>
      <c r="P325" s="13">
        <f>I325/(60*60*24)+"1/1/1970"</f>
        <v>42725.332638888889</v>
      </c>
      <c r="Q325" t="s">
        <v>8268</v>
      </c>
      <c r="R325" s="18" t="str">
        <f>LEFT(Q325,SEARCH("/",Q325,1)-1)</f>
        <v>film &amp; video</v>
      </c>
      <c r="S325" t="str">
        <f>RIGHT(Q325,(LEN(Q325)-SEARCH("/",Q325,1)))</f>
        <v>documentary</v>
      </c>
      <c r="T325" s="14">
        <f>IFERROR(E325/L325,0)</f>
        <v>114.58620689655173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>(E326/D326)*100</f>
        <v>101.6</v>
      </c>
      <c r="O326" s="13">
        <f>J326/(60*60*24)+DATE(1970,1,1)</f>
        <v>42184.626250000001</v>
      </c>
      <c r="P326" s="13">
        <f>I326/(60*60*24)+"1/1/1970"</f>
        <v>42217.626250000001</v>
      </c>
      <c r="Q326" t="s">
        <v>8268</v>
      </c>
      <c r="R326" s="18" t="str">
        <f>LEFT(Q326,SEARCH("/",Q326,1)-1)</f>
        <v>film &amp; video</v>
      </c>
      <c r="S326" t="str">
        <f>RIGHT(Q326,(LEN(Q326)-SEARCH("/",Q326,1)))</f>
        <v>documentary</v>
      </c>
      <c r="T326" s="14">
        <f>IFERROR(E326/L326,0)</f>
        <v>105.3170731707317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>(E327/D327)*100</f>
        <v>104.396</v>
      </c>
      <c r="O327" s="13">
        <f>J327/(60*60*24)+DATE(1970,1,1)</f>
        <v>42689.187881944439</v>
      </c>
      <c r="P327" s="13">
        <f>I327/(60*60*24)+"1/1/1970"</f>
        <v>42724.187881944439</v>
      </c>
      <c r="Q327" t="s">
        <v>8268</v>
      </c>
      <c r="R327" s="18" t="str">
        <f>LEFT(Q327,SEARCH("/",Q327,1)-1)</f>
        <v>film &amp; video</v>
      </c>
      <c r="S327" t="str">
        <f>RIGHT(Q327,(LEN(Q327)-SEARCH("/",Q327,1)))</f>
        <v>documentary</v>
      </c>
      <c r="T327" s="14">
        <f>IFERROR(E327/L327,0)</f>
        <v>70.921195652173907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>(E328/D328)*100</f>
        <v>112.92973333333333</v>
      </c>
      <c r="O328" s="13">
        <f>J328/(60*60*24)+DATE(1970,1,1)</f>
        <v>42775.314884259264</v>
      </c>
      <c r="P328" s="13">
        <f>I328/(60*60*24)+"1/1/1970"</f>
        <v>42808.956250000003</v>
      </c>
      <c r="Q328" t="s">
        <v>8268</v>
      </c>
      <c r="R328" s="18" t="str">
        <f>LEFT(Q328,SEARCH("/",Q328,1)-1)</f>
        <v>film &amp; video</v>
      </c>
      <c r="S328" t="str">
        <f>RIGHT(Q328,(LEN(Q328)-SEARCH("/",Q328,1)))</f>
        <v>documentary</v>
      </c>
      <c r="T328" s="14">
        <f>IFERROR(E328/L328,0)</f>
        <v>147.17167680278018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>(E329/D329)*100</f>
        <v>136.4</v>
      </c>
      <c r="O329" s="13">
        <f>J329/(60*60*24)+DATE(1970,1,1)</f>
        <v>42058.235289351855</v>
      </c>
      <c r="P329" s="13">
        <f>I329/(60*60*24)+"1/1/1970"</f>
        <v>42085.333333333328</v>
      </c>
      <c r="Q329" t="s">
        <v>8268</v>
      </c>
      <c r="R329" s="18" t="str">
        <f>LEFT(Q329,SEARCH("/",Q329,1)-1)</f>
        <v>film &amp; video</v>
      </c>
      <c r="S329" t="str">
        <f>RIGHT(Q329,(LEN(Q329)-SEARCH("/",Q329,1)))</f>
        <v>documentary</v>
      </c>
      <c r="T329" s="14">
        <f>IFERROR(E329/L329,0)</f>
        <v>160.47058823529412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>(E330/D330)*100</f>
        <v>103.61439999999999</v>
      </c>
      <c r="O330" s="13">
        <f>J330/(60*60*24)+DATE(1970,1,1)</f>
        <v>42278.946620370371</v>
      </c>
      <c r="P330" s="13">
        <f>I330/(60*60*24)+"1/1/1970"</f>
        <v>42309.166666666672</v>
      </c>
      <c r="Q330" t="s">
        <v>8268</v>
      </c>
      <c r="R330" s="18" t="str">
        <f>LEFT(Q330,SEARCH("/",Q330,1)-1)</f>
        <v>film &amp; video</v>
      </c>
      <c r="S330" t="str">
        <f>RIGHT(Q330,(LEN(Q330)-SEARCH("/",Q330,1)))</f>
        <v>documentary</v>
      </c>
      <c r="T330" s="14">
        <f>IFERROR(E330/L330,0)</f>
        <v>156.04578313253012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>(E331/D331)*100</f>
        <v>105.5</v>
      </c>
      <c r="O331" s="13">
        <f>J331/(60*60*24)+DATE(1970,1,1)</f>
        <v>42291.46674768519</v>
      </c>
      <c r="P331" s="13">
        <f>I331/(60*60*24)+"1/1/1970"</f>
        <v>42315.166666666672</v>
      </c>
      <c r="Q331" t="s">
        <v>8268</v>
      </c>
      <c r="R331" s="18" t="str">
        <f>LEFT(Q331,SEARCH("/",Q331,1)-1)</f>
        <v>film &amp; video</v>
      </c>
      <c r="S331" t="str">
        <f>RIGHT(Q331,(LEN(Q331)-SEARCH("/",Q331,1)))</f>
        <v>documentary</v>
      </c>
      <c r="T331" s="14">
        <f>IFERROR(E331/L331,0)</f>
        <v>63.17365269461078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>(E332/D332)*100</f>
        <v>101.82857142857142</v>
      </c>
      <c r="O332" s="13">
        <f>J332/(60*60*24)+DATE(1970,1,1)</f>
        <v>41379.515775462962</v>
      </c>
      <c r="P332" s="13">
        <f>I332/(60*60*24)+"1/1/1970"</f>
        <v>41411.165972222225</v>
      </c>
      <c r="Q332" t="s">
        <v>8268</v>
      </c>
      <c r="R332" s="18" t="str">
        <f>LEFT(Q332,SEARCH("/",Q332,1)-1)</f>
        <v>film &amp; video</v>
      </c>
      <c r="S332" t="str">
        <f>RIGHT(Q332,(LEN(Q332)-SEARCH("/",Q332,1)))</f>
        <v>documentary</v>
      </c>
      <c r="T332" s="14">
        <f>IFERROR(E332/L332,0)</f>
        <v>104.82352941176471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>(E333/D333)*100</f>
        <v>106.60499999999999</v>
      </c>
      <c r="O333" s="13">
        <f>J333/(60*60*24)+DATE(1970,1,1)</f>
        <v>42507.581412037034</v>
      </c>
      <c r="P333" s="13">
        <f>I333/(60*60*24)+"1/1/1970"</f>
        <v>42538.581412037034</v>
      </c>
      <c r="Q333" t="s">
        <v>8268</v>
      </c>
      <c r="R333" s="18" t="str">
        <f>LEFT(Q333,SEARCH("/",Q333,1)-1)</f>
        <v>film &amp; video</v>
      </c>
      <c r="S333" t="str">
        <f>RIGHT(Q333,(LEN(Q333)-SEARCH("/",Q333,1)))</f>
        <v>documentary</v>
      </c>
      <c r="T333" s="14">
        <f>IFERROR(E333/L333,0)</f>
        <v>97.356164383561648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>(E334/D334)*100</f>
        <v>113.015</v>
      </c>
      <c r="O334" s="13">
        <f>J334/(60*60*24)+DATE(1970,1,1)</f>
        <v>42263.680289351847</v>
      </c>
      <c r="P334" s="13">
        <f>I334/(60*60*24)+"1/1/1970"</f>
        <v>42305.333333333328</v>
      </c>
      <c r="Q334" t="s">
        <v>8268</v>
      </c>
      <c r="R334" s="18" t="str">
        <f>LEFT(Q334,SEARCH("/",Q334,1)-1)</f>
        <v>film &amp; video</v>
      </c>
      <c r="S334" t="str">
        <f>RIGHT(Q334,(LEN(Q334)-SEARCH("/",Q334,1)))</f>
        <v>documentary</v>
      </c>
      <c r="T334" s="14">
        <f>IFERROR(E334/L334,0)</f>
        <v>203.63063063063063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>(E335/D335)*100</f>
        <v>125.22750000000001</v>
      </c>
      <c r="O335" s="13">
        <f>J335/(60*60*24)+DATE(1970,1,1)</f>
        <v>42437.636469907404</v>
      </c>
      <c r="P335" s="13">
        <f>I335/(60*60*24)+"1/1/1970"</f>
        <v>42467.59480324074</v>
      </c>
      <c r="Q335" t="s">
        <v>8268</v>
      </c>
      <c r="R335" s="18" t="str">
        <f>LEFT(Q335,SEARCH("/",Q335,1)-1)</f>
        <v>film &amp; video</v>
      </c>
      <c r="S335" t="str">
        <f>RIGHT(Q335,(LEN(Q335)-SEARCH("/",Q335,1)))</f>
        <v>documentary</v>
      </c>
      <c r="T335" s="14">
        <f>IFERROR(E335/L335,0)</f>
        <v>188.31203007518798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>(E336/D336)*100</f>
        <v>101.19</v>
      </c>
      <c r="O336" s="13">
        <f>J336/(60*60*24)+DATE(1970,1,1)</f>
        <v>42101.682372685187</v>
      </c>
      <c r="P336" s="13">
        <f>I336/(60*60*24)+"1/1/1970"</f>
        <v>42139.791666666672</v>
      </c>
      <c r="Q336" t="s">
        <v>8268</v>
      </c>
      <c r="R336" s="18" t="str">
        <f>LEFT(Q336,SEARCH("/",Q336,1)-1)</f>
        <v>film &amp; video</v>
      </c>
      <c r="S336" t="str">
        <f>RIGHT(Q336,(LEN(Q336)-SEARCH("/",Q336,1)))</f>
        <v>documentary</v>
      </c>
      <c r="T336" s="14">
        <f>IFERROR(E336/L336,0)</f>
        <v>146.65217391304347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>(E337/D337)*100</f>
        <v>102.76470588235294</v>
      </c>
      <c r="O337" s="13">
        <f>J337/(60*60*24)+DATE(1970,1,1)</f>
        <v>42101.737442129626</v>
      </c>
      <c r="P337" s="13">
        <f>I337/(60*60*24)+"1/1/1970"</f>
        <v>42132.916666666672</v>
      </c>
      <c r="Q337" t="s">
        <v>8268</v>
      </c>
      <c r="R337" s="18" t="str">
        <f>LEFT(Q337,SEARCH("/",Q337,1)-1)</f>
        <v>film &amp; video</v>
      </c>
      <c r="S337" t="str">
        <f>RIGHT(Q337,(LEN(Q337)-SEARCH("/",Q337,1)))</f>
        <v>documentary</v>
      </c>
      <c r="T337" s="14">
        <f>IFERROR(E337/L337,0)</f>
        <v>109.1875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>(E338/D338)*100</f>
        <v>116.83911999999998</v>
      </c>
      <c r="O338" s="13">
        <f>J338/(60*60*24)+DATE(1970,1,1)</f>
        <v>42291.596273148149</v>
      </c>
      <c r="P338" s="13">
        <f>I338/(60*60*24)+"1/1/1970"</f>
        <v>42321.637939814813</v>
      </c>
      <c r="Q338" t="s">
        <v>8268</v>
      </c>
      <c r="R338" s="18" t="str">
        <f>LEFT(Q338,SEARCH("/",Q338,1)-1)</f>
        <v>film &amp; video</v>
      </c>
      <c r="S338" t="str">
        <f>RIGHT(Q338,(LEN(Q338)-SEARCH("/",Q338,1)))</f>
        <v>documentary</v>
      </c>
      <c r="T338" s="14">
        <f>IFERROR(E338/L338,0)</f>
        <v>59.249046653144013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>(E339/D339)*100</f>
        <v>101.16833333333335</v>
      </c>
      <c r="O339" s="13">
        <f>J339/(60*60*24)+DATE(1970,1,1)</f>
        <v>42047.128564814819</v>
      </c>
      <c r="P339" s="13">
        <f>I339/(60*60*24)+"1/1/1970"</f>
        <v>42077.086898148147</v>
      </c>
      <c r="Q339" t="s">
        <v>8268</v>
      </c>
      <c r="R339" s="18" t="str">
        <f>LEFT(Q339,SEARCH("/",Q339,1)-1)</f>
        <v>film &amp; video</v>
      </c>
      <c r="S339" t="str">
        <f>RIGHT(Q339,(LEN(Q339)-SEARCH("/",Q339,1)))</f>
        <v>documentary</v>
      </c>
      <c r="T339" s="14">
        <f>IFERROR(E339/L339,0)</f>
        <v>97.904838709677421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>(E340/D340)*100</f>
        <v>110.13360000000002</v>
      </c>
      <c r="O340" s="13">
        <f>J340/(60*60*24)+DATE(1970,1,1)</f>
        <v>42559.755671296298</v>
      </c>
      <c r="P340" s="13">
        <f>I340/(60*60*24)+"1/1/1970"</f>
        <v>42616.041666666672</v>
      </c>
      <c r="Q340" t="s">
        <v>8268</v>
      </c>
      <c r="R340" s="18" t="str">
        <f>LEFT(Q340,SEARCH("/",Q340,1)-1)</f>
        <v>film &amp; video</v>
      </c>
      <c r="S340" t="str">
        <f>RIGHT(Q340,(LEN(Q340)-SEARCH("/",Q340,1)))</f>
        <v>documentary</v>
      </c>
      <c r="T340" s="14">
        <f>IFERROR(E340/L340,0)</f>
        <v>70.000169491525426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>(E341/D341)*100</f>
        <v>108.08333333333333</v>
      </c>
      <c r="O341" s="13">
        <f>J341/(60*60*24)+DATE(1970,1,1)</f>
        <v>42093.760046296295</v>
      </c>
      <c r="P341" s="13">
        <f>I341/(60*60*24)+"1/1/1970"</f>
        <v>42123.760046296295</v>
      </c>
      <c r="Q341" t="s">
        <v>8268</v>
      </c>
      <c r="R341" s="18" t="str">
        <f>LEFT(Q341,SEARCH("/",Q341,1)-1)</f>
        <v>film &amp; video</v>
      </c>
      <c r="S341" t="str">
        <f>RIGHT(Q341,(LEN(Q341)-SEARCH("/",Q341,1)))</f>
        <v>documentary</v>
      </c>
      <c r="T341" s="14">
        <f>IFERROR(E341/L341,0)</f>
        <v>72.865168539325836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>(E342/D342)*100</f>
        <v>125.02285714285715</v>
      </c>
      <c r="O342" s="13">
        <f>J342/(60*60*24)+DATE(1970,1,1)</f>
        <v>42772.669062500005</v>
      </c>
      <c r="P342" s="13">
        <f>I342/(60*60*24)+"1/1/1970"</f>
        <v>42802.875</v>
      </c>
      <c r="Q342" t="s">
        <v>8268</v>
      </c>
      <c r="R342" s="18" t="str">
        <f>LEFT(Q342,SEARCH("/",Q342,1)-1)</f>
        <v>film &amp; video</v>
      </c>
      <c r="S342" t="str">
        <f>RIGHT(Q342,(LEN(Q342)-SEARCH("/",Q342,1)))</f>
        <v>documentary</v>
      </c>
      <c r="T342" s="14">
        <f>IFERROR(E342/L342,0)</f>
        <v>146.34782608695653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>(E343/D343)*100</f>
        <v>106.71428571428572</v>
      </c>
      <c r="O343" s="13">
        <f>J343/(60*60*24)+DATE(1970,1,1)</f>
        <v>41894.879606481481</v>
      </c>
      <c r="P343" s="13">
        <f>I343/(60*60*24)+"1/1/1970"</f>
        <v>41913.165972222225</v>
      </c>
      <c r="Q343" t="s">
        <v>8268</v>
      </c>
      <c r="R343" s="18" t="str">
        <f>LEFT(Q343,SEARCH("/",Q343,1)-1)</f>
        <v>film &amp; video</v>
      </c>
      <c r="S343" t="str">
        <f>RIGHT(Q343,(LEN(Q343)-SEARCH("/",Q343,1)))</f>
        <v>documentary</v>
      </c>
      <c r="T343" s="14">
        <f>IFERROR(E343/L343,0)</f>
        <v>67.909090909090907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>(E344/D344)*100</f>
        <v>100.36639999999998</v>
      </c>
      <c r="O344" s="13">
        <f>J344/(60*60*24)+DATE(1970,1,1)</f>
        <v>42459.780844907407</v>
      </c>
      <c r="P344" s="13">
        <f>I344/(60*60*24)+"1/1/1970"</f>
        <v>42489.780844907407</v>
      </c>
      <c r="Q344" t="s">
        <v>8268</v>
      </c>
      <c r="R344" s="18" t="str">
        <f>LEFT(Q344,SEARCH("/",Q344,1)-1)</f>
        <v>film &amp; video</v>
      </c>
      <c r="S344" t="str">
        <f>RIGHT(Q344,(LEN(Q344)-SEARCH("/",Q344,1)))</f>
        <v>documentary</v>
      </c>
      <c r="T344" s="14">
        <f>IFERROR(E344/L344,0)</f>
        <v>169.85083076923075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>(E345/D345)*100</f>
        <v>102.02863333333335</v>
      </c>
      <c r="O345" s="13">
        <f>J345/(60*60*24)+DATE(1970,1,1)</f>
        <v>41926.73778935185</v>
      </c>
      <c r="P345" s="13">
        <f>I345/(60*60*24)+"1/1/1970"</f>
        <v>41957.125</v>
      </c>
      <c r="Q345" t="s">
        <v>8268</v>
      </c>
      <c r="R345" s="18" t="str">
        <f>LEFT(Q345,SEARCH("/",Q345,1)-1)</f>
        <v>film &amp; video</v>
      </c>
      <c r="S345" t="str">
        <f>RIGHT(Q345,(LEN(Q345)-SEARCH("/",Q345,1)))</f>
        <v>documentary</v>
      </c>
      <c r="T345" s="14">
        <f>IFERROR(E345/L345,0)</f>
        <v>58.413339694656486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>(E346/D346)*100</f>
        <v>102.08358208955224</v>
      </c>
      <c r="O346" s="13">
        <f>J346/(60*60*24)+DATE(1970,1,1)</f>
        <v>42111.970995370371</v>
      </c>
      <c r="P346" s="13">
        <f>I346/(60*60*24)+"1/1/1970"</f>
        <v>42156.097222222219</v>
      </c>
      <c r="Q346" t="s">
        <v>8268</v>
      </c>
      <c r="R346" s="18" t="str">
        <f>LEFT(Q346,SEARCH("/",Q346,1)-1)</f>
        <v>film &amp; video</v>
      </c>
      <c r="S346" t="str">
        <f>RIGHT(Q346,(LEN(Q346)-SEARCH("/",Q346,1)))</f>
        <v>documentary</v>
      </c>
      <c r="T346" s="14">
        <f>IFERROR(E346/L346,0)</f>
        <v>119.99298245614035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>(E347/D347)*100</f>
        <v>123.27586206896552</v>
      </c>
      <c r="O347" s="13">
        <f>J347/(60*60*24)+DATE(1970,1,1)</f>
        <v>42114.944328703699</v>
      </c>
      <c r="P347" s="13">
        <f>I347/(60*60*24)+"1/1/1970"</f>
        <v>42144.944328703699</v>
      </c>
      <c r="Q347" t="s">
        <v>8268</v>
      </c>
      <c r="R347" s="18" t="str">
        <f>LEFT(Q347,SEARCH("/",Q347,1)-1)</f>
        <v>film &amp; video</v>
      </c>
      <c r="S347" t="str">
        <f>RIGHT(Q347,(LEN(Q347)-SEARCH("/",Q347,1)))</f>
        <v>documentary</v>
      </c>
      <c r="T347" s="14">
        <f>IFERROR(E347/L347,0)</f>
        <v>99.860335195530723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>(E348/D348)*100</f>
        <v>170.28880000000001</v>
      </c>
      <c r="O348" s="13">
        <f>J348/(60*60*24)+DATE(1970,1,1)</f>
        <v>42261.500243055554</v>
      </c>
      <c r="P348" s="13">
        <f>I348/(60*60*24)+"1/1/1970"</f>
        <v>42291.500243055554</v>
      </c>
      <c r="Q348" t="s">
        <v>8268</v>
      </c>
      <c r="R348" s="18" t="str">
        <f>LEFT(Q348,SEARCH("/",Q348,1)-1)</f>
        <v>film &amp; video</v>
      </c>
      <c r="S348" t="str">
        <f>RIGHT(Q348,(LEN(Q348)-SEARCH("/",Q348,1)))</f>
        <v>documentary</v>
      </c>
      <c r="T348" s="14">
        <f>IFERROR(E348/L348,0)</f>
        <v>90.579148936170213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>(E349/D349)*100</f>
        <v>111.59049999999999</v>
      </c>
      <c r="O349" s="13">
        <f>J349/(60*60*24)+DATE(1970,1,1)</f>
        <v>42292.495474537034</v>
      </c>
      <c r="P349" s="13">
        <f>I349/(60*60*24)+"1/1/1970"</f>
        <v>42322.537141203706</v>
      </c>
      <c r="Q349" t="s">
        <v>8268</v>
      </c>
      <c r="R349" s="18" t="str">
        <f>LEFT(Q349,SEARCH("/",Q349,1)-1)</f>
        <v>film &amp; video</v>
      </c>
      <c r="S349" t="str">
        <f>RIGHT(Q349,(LEN(Q349)-SEARCH("/",Q349,1)))</f>
        <v>documentary</v>
      </c>
      <c r="T349" s="14">
        <f>IFERROR(E349/L349,0)</f>
        <v>117.77361477572559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>(E350/D350)*100</f>
        <v>103</v>
      </c>
      <c r="O350" s="13">
        <f>J350/(60*60*24)+DATE(1970,1,1)</f>
        <v>42207.58699074074</v>
      </c>
      <c r="P350" s="13">
        <f>I350/(60*60*24)+"1/1/1970"</f>
        <v>42237.58699074074</v>
      </c>
      <c r="Q350" t="s">
        <v>8268</v>
      </c>
      <c r="R350" s="18" t="str">
        <f>LEFT(Q350,SEARCH("/",Q350,1)-1)</f>
        <v>film &amp; video</v>
      </c>
      <c r="S350" t="str">
        <f>RIGHT(Q350,(LEN(Q350)-SEARCH("/",Q350,1)))</f>
        <v>documentary</v>
      </c>
      <c r="T350" s="14">
        <f>IFERROR(E350/L350,0)</f>
        <v>86.554621848739501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>(E351/D351)*100</f>
        <v>106.63570159857905</v>
      </c>
      <c r="O351" s="13">
        <f>J351/(60*60*24)+DATE(1970,1,1)</f>
        <v>42760.498935185184</v>
      </c>
      <c r="P351" s="13">
        <f>I351/(60*60*24)+"1/1/1970"</f>
        <v>42790.498935185184</v>
      </c>
      <c r="Q351" t="s">
        <v>8268</v>
      </c>
      <c r="R351" s="18" t="str">
        <f>LEFT(Q351,SEARCH("/",Q351,1)-1)</f>
        <v>film &amp; video</v>
      </c>
      <c r="S351" t="str">
        <f>RIGHT(Q351,(LEN(Q351)-SEARCH("/",Q351,1)))</f>
        <v>documentary</v>
      </c>
      <c r="T351" s="14">
        <f>IFERROR(E351/L351,0)</f>
        <v>71.899281437125751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>(E352/D352)*100</f>
        <v>114.75999999999999</v>
      </c>
      <c r="O352" s="13">
        <f>J352/(60*60*24)+DATE(1970,1,1)</f>
        <v>42586.066076388888</v>
      </c>
      <c r="P352" s="13">
        <f>I352/(60*60*24)+"1/1/1970"</f>
        <v>42624.165972222225</v>
      </c>
      <c r="Q352" t="s">
        <v>8268</v>
      </c>
      <c r="R352" s="18" t="str">
        <f>LEFT(Q352,SEARCH("/",Q352,1)-1)</f>
        <v>film &amp; video</v>
      </c>
      <c r="S352" t="str">
        <f>RIGHT(Q352,(LEN(Q352)-SEARCH("/",Q352,1)))</f>
        <v>documentary</v>
      </c>
      <c r="T352" s="14">
        <f>IFERROR(E352/L352,0)</f>
        <v>129.81900452488688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>(E353/D353)*100</f>
        <v>127.34117647058822</v>
      </c>
      <c r="O353" s="13">
        <f>J353/(60*60*24)+DATE(1970,1,1)</f>
        <v>42427.964745370366</v>
      </c>
      <c r="P353" s="13">
        <f>I353/(60*60*24)+"1/1/1970"</f>
        <v>42467.923078703709</v>
      </c>
      <c r="Q353" t="s">
        <v>8268</v>
      </c>
      <c r="R353" s="18" t="str">
        <f>LEFT(Q353,SEARCH("/",Q353,1)-1)</f>
        <v>film &amp; video</v>
      </c>
      <c r="S353" t="str">
        <f>RIGHT(Q353,(LEN(Q353)-SEARCH("/",Q353,1)))</f>
        <v>documentary</v>
      </c>
      <c r="T353" s="14">
        <f>IFERROR(E353/L353,0)</f>
        <v>44.912863070539416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>(E354/D354)*100</f>
        <v>116.56</v>
      </c>
      <c r="O354" s="13">
        <f>J354/(60*60*24)+DATE(1970,1,1)</f>
        <v>41890.167453703703</v>
      </c>
      <c r="P354" s="13">
        <f>I354/(60*60*24)+"1/1/1970"</f>
        <v>41920.167453703703</v>
      </c>
      <c r="Q354" t="s">
        <v>8268</v>
      </c>
      <c r="R354" s="18" t="str">
        <f>LEFT(Q354,SEARCH("/",Q354,1)-1)</f>
        <v>film &amp; video</v>
      </c>
      <c r="S354" t="str">
        <f>RIGHT(Q354,(LEN(Q354)-SEARCH("/",Q354,1)))</f>
        <v>documentary</v>
      </c>
      <c r="T354" s="14">
        <f>IFERROR(E354/L354,0)</f>
        <v>40.755244755244753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>(E355/D355)*100</f>
        <v>108.61819426615318</v>
      </c>
      <c r="O355" s="13">
        <f>J355/(60*60*24)+DATE(1970,1,1)</f>
        <v>42297.791886574079</v>
      </c>
      <c r="P355" s="13">
        <f>I355/(60*60*24)+"1/1/1970"</f>
        <v>42327.833553240736</v>
      </c>
      <c r="Q355" t="s">
        <v>8268</v>
      </c>
      <c r="R355" s="18" t="str">
        <f>LEFT(Q355,SEARCH("/",Q355,1)-1)</f>
        <v>film &amp; video</v>
      </c>
      <c r="S355" t="str">
        <f>RIGHT(Q355,(LEN(Q355)-SEARCH("/",Q355,1)))</f>
        <v>documentary</v>
      </c>
      <c r="T355" s="14">
        <f>IFERROR(E355/L355,0)</f>
        <v>103.52394779771615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>(E356/D356)*100</f>
        <v>103.94285714285714</v>
      </c>
      <c r="O356" s="13">
        <f>J356/(60*60*24)+DATE(1970,1,1)</f>
        <v>42438.827789351853</v>
      </c>
      <c r="P356" s="13">
        <f>I356/(60*60*24)+"1/1/1970"</f>
        <v>42468.786122685182</v>
      </c>
      <c r="Q356" t="s">
        <v>8268</v>
      </c>
      <c r="R356" s="18" t="str">
        <f>LEFT(Q356,SEARCH("/",Q356,1)-1)</f>
        <v>film &amp; video</v>
      </c>
      <c r="S356" t="str">
        <f>RIGHT(Q356,(LEN(Q356)-SEARCH("/",Q356,1)))</f>
        <v>documentary</v>
      </c>
      <c r="T356" s="14">
        <f>IFERROR(E356/L356,0)</f>
        <v>125.44827586206897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>(E357/D357)*100</f>
        <v>116.25714285714285</v>
      </c>
      <c r="O357" s="13">
        <f>J357/(60*60*24)+DATE(1970,1,1)</f>
        <v>41943.293912037036</v>
      </c>
      <c r="P357" s="13">
        <f>I357/(60*60*24)+"1/1/1970"</f>
        <v>41974.3355787037</v>
      </c>
      <c r="Q357" t="s">
        <v>8268</v>
      </c>
      <c r="R357" s="18" t="str">
        <f>LEFT(Q357,SEARCH("/",Q357,1)-1)</f>
        <v>film &amp; video</v>
      </c>
      <c r="S357" t="str">
        <f>RIGHT(Q357,(LEN(Q357)-SEARCH("/",Q357,1)))</f>
        <v>documentary</v>
      </c>
      <c r="T357" s="14">
        <f>IFERROR(E357/L357,0)</f>
        <v>246.60606060606059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>(E358/D358)*100</f>
        <v>102.69239999999999</v>
      </c>
      <c r="O358" s="13">
        <f>J358/(60*60*24)+DATE(1970,1,1)</f>
        <v>42415.803159722222</v>
      </c>
      <c r="P358" s="13">
        <f>I358/(60*60*24)+"1/1/1970"</f>
        <v>42445.761493055557</v>
      </c>
      <c r="Q358" t="s">
        <v>8268</v>
      </c>
      <c r="R358" s="18" t="str">
        <f>LEFT(Q358,SEARCH("/",Q358,1)-1)</f>
        <v>film &amp; video</v>
      </c>
      <c r="S358" t="str">
        <f>RIGHT(Q358,(LEN(Q358)-SEARCH("/",Q358,1)))</f>
        <v>documentary</v>
      </c>
      <c r="T358" s="14">
        <f>IFERROR(E358/L358,0)</f>
        <v>79.401340206185566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>(E359/D359)*100</f>
        <v>174</v>
      </c>
      <c r="O359" s="13">
        <f>J359/(60*60*24)+DATE(1970,1,1)</f>
        <v>42078.222187499996</v>
      </c>
      <c r="P359" s="13">
        <f>I359/(60*60*24)+"1/1/1970"</f>
        <v>42118.222187499996</v>
      </c>
      <c r="Q359" t="s">
        <v>8268</v>
      </c>
      <c r="R359" s="18" t="str">
        <f>LEFT(Q359,SEARCH("/",Q359,1)-1)</f>
        <v>film &amp; video</v>
      </c>
      <c r="S359" t="str">
        <f>RIGHT(Q359,(LEN(Q359)-SEARCH("/",Q359,1)))</f>
        <v>documentary</v>
      </c>
      <c r="T359" s="14">
        <f>IFERROR(E359/L359,0)</f>
        <v>86.138613861386133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>(E360/D360)*100</f>
        <v>103.08800000000001</v>
      </c>
      <c r="O360" s="13">
        <f>J360/(60*60*24)+DATE(1970,1,1)</f>
        <v>42507.860196759255</v>
      </c>
      <c r="P360" s="13">
        <f>I360/(60*60*24)+"1/1/1970"</f>
        <v>42536.625</v>
      </c>
      <c r="Q360" t="s">
        <v>8268</v>
      </c>
      <c r="R360" s="18" t="str">
        <f>LEFT(Q360,SEARCH("/",Q360,1)-1)</f>
        <v>film &amp; video</v>
      </c>
      <c r="S360" t="str">
        <f>RIGHT(Q360,(LEN(Q360)-SEARCH("/",Q360,1)))</f>
        <v>documentary</v>
      </c>
      <c r="T360" s="14">
        <f>IFERROR(E360/L360,0)</f>
        <v>193.04868913857678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>(E361/D361)*100</f>
        <v>104.85537190082646</v>
      </c>
      <c r="O361" s="13">
        <f>J361/(60*60*24)+DATE(1970,1,1)</f>
        <v>41935.070486111115</v>
      </c>
      <c r="P361" s="13">
        <f>I361/(60*60*24)+"1/1/1970"</f>
        <v>41957.216666666667</v>
      </c>
      <c r="Q361" t="s">
        <v>8268</v>
      </c>
      <c r="R361" s="18" t="str">
        <f>LEFT(Q361,SEARCH("/",Q361,1)-1)</f>
        <v>film &amp; video</v>
      </c>
      <c r="S361" t="str">
        <f>RIGHT(Q361,(LEN(Q361)-SEARCH("/",Q361,1)))</f>
        <v>documentary</v>
      </c>
      <c r="T361" s="14">
        <f>IFERROR(E361/L361,0)</f>
        <v>84.023178807947019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>(E362/D362)*100</f>
        <v>101.375</v>
      </c>
      <c r="O362" s="13">
        <f>J362/(60*60*24)+DATE(1970,1,1)</f>
        <v>42163.897916666669</v>
      </c>
      <c r="P362" s="13">
        <f>I362/(60*60*24)+"1/1/1970"</f>
        <v>42208.132638888885</v>
      </c>
      <c r="Q362" t="s">
        <v>8268</v>
      </c>
      <c r="R362" s="18" t="str">
        <f>LEFT(Q362,SEARCH("/",Q362,1)-1)</f>
        <v>film &amp; video</v>
      </c>
      <c r="S362" t="str">
        <f>RIGHT(Q362,(LEN(Q362)-SEARCH("/",Q362,1)))</f>
        <v>documentary</v>
      </c>
      <c r="T362" s="14">
        <f>IFERROR(E362/L362,0)</f>
        <v>139.82758620689654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>(E363/D363)*100</f>
        <v>111.07699999999998</v>
      </c>
      <c r="O363" s="13">
        <f>J363/(60*60*24)+DATE(1970,1,1)</f>
        <v>41936.001226851848</v>
      </c>
      <c r="P363" s="13">
        <f>I363/(60*60*24)+"1/1/1970"</f>
        <v>41966.042893518519</v>
      </c>
      <c r="Q363" t="s">
        <v>8268</v>
      </c>
      <c r="R363" s="18" t="str">
        <f>LEFT(Q363,SEARCH("/",Q363,1)-1)</f>
        <v>film &amp; video</v>
      </c>
      <c r="S363" t="str">
        <f>RIGHT(Q363,(LEN(Q363)-SEARCH("/",Q363,1)))</f>
        <v>documentary</v>
      </c>
      <c r="T363" s="14">
        <f>IFERROR(E363/L363,0)</f>
        <v>109.82189265536722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>(E364/D364)*100</f>
        <v>124.15933781686496</v>
      </c>
      <c r="O364" s="13">
        <f>J364/(60*60*24)+DATE(1970,1,1)</f>
        <v>41837.210543981484</v>
      </c>
      <c r="P364" s="13">
        <f>I364/(60*60*24)+"1/1/1970"</f>
        <v>41859</v>
      </c>
      <c r="Q364" t="s">
        <v>8268</v>
      </c>
      <c r="R364" s="18" t="str">
        <f>LEFT(Q364,SEARCH("/",Q364,1)-1)</f>
        <v>film &amp; video</v>
      </c>
      <c r="S364" t="str">
        <f>RIGHT(Q364,(LEN(Q364)-SEARCH("/",Q364,1)))</f>
        <v>documentary</v>
      </c>
      <c r="T364" s="14">
        <f>IFERROR(E364/L364,0)</f>
        <v>139.53488372093022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>(E365/D365)*100</f>
        <v>101.33333333333334</v>
      </c>
      <c r="O365" s="13">
        <f>J365/(60*60*24)+DATE(1970,1,1)</f>
        <v>40255.744629629626</v>
      </c>
      <c r="P365" s="13">
        <f>I365/(60*60*24)+"1/1/1970"</f>
        <v>40300.806944444441</v>
      </c>
      <c r="Q365" t="s">
        <v>8268</v>
      </c>
      <c r="R365" s="18" t="str">
        <f>LEFT(Q365,SEARCH("/",Q365,1)-1)</f>
        <v>film &amp; video</v>
      </c>
      <c r="S365" t="str">
        <f>RIGHT(Q365,(LEN(Q365)-SEARCH("/",Q365,1)))</f>
        <v>documentary</v>
      </c>
      <c r="T365" s="14">
        <f>IFERROR(E365/L365,0)</f>
        <v>347.84615384615387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>(E366/D366)*100</f>
        <v>110.16142857142856</v>
      </c>
      <c r="O366" s="13">
        <f>J366/(60*60*24)+DATE(1970,1,1)</f>
        <v>41780.859629629631</v>
      </c>
      <c r="P366" s="13">
        <f>I366/(60*60*24)+"1/1/1970"</f>
        <v>41811.165972222225</v>
      </c>
      <c r="Q366" t="s">
        <v>8268</v>
      </c>
      <c r="R366" s="18" t="str">
        <f>LEFT(Q366,SEARCH("/",Q366,1)-1)</f>
        <v>film &amp; video</v>
      </c>
      <c r="S366" t="str">
        <f>RIGHT(Q366,(LEN(Q366)-SEARCH("/",Q366,1)))</f>
        <v>documentary</v>
      </c>
      <c r="T366" s="14">
        <f>IFERROR(E366/L366,0)</f>
        <v>68.24159292035398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>(E367/D367)*100</f>
        <v>103.97333333333334</v>
      </c>
      <c r="O367" s="13">
        <f>J367/(60*60*24)+DATE(1970,1,1)</f>
        <v>41668.606469907405</v>
      </c>
      <c r="P367" s="13">
        <f>I367/(60*60*24)+"1/1/1970"</f>
        <v>41698.606469907405</v>
      </c>
      <c r="Q367" t="s">
        <v>8268</v>
      </c>
      <c r="R367" s="18" t="str">
        <f>LEFT(Q367,SEARCH("/",Q367,1)-1)</f>
        <v>film &amp; video</v>
      </c>
      <c r="S367" t="str">
        <f>RIGHT(Q367,(LEN(Q367)-SEARCH("/",Q367,1)))</f>
        <v>documentary</v>
      </c>
      <c r="T367" s="14">
        <f>IFERROR(E367/L367,0)</f>
        <v>239.93846153846152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>(E368/D368)*100</f>
        <v>101.31578947368421</v>
      </c>
      <c r="O368" s="13">
        <f>J368/(60*60*24)+DATE(1970,1,1)</f>
        <v>41019.793032407411</v>
      </c>
      <c r="P368" s="13">
        <f>I368/(60*60*24)+"1/1/1970"</f>
        <v>41049.793032407411</v>
      </c>
      <c r="Q368" t="s">
        <v>8268</v>
      </c>
      <c r="R368" s="18" t="str">
        <f>LEFT(Q368,SEARCH("/",Q368,1)-1)</f>
        <v>film &amp; video</v>
      </c>
      <c r="S368" t="str">
        <f>RIGHT(Q368,(LEN(Q368)-SEARCH("/",Q368,1)))</f>
        <v>documentary</v>
      </c>
      <c r="T368" s="14">
        <f>IFERROR(E368/L368,0)</f>
        <v>287.31343283582089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>(E369/D369)*100</f>
        <v>103.3501</v>
      </c>
      <c r="O369" s="13">
        <f>J369/(60*60*24)+DATE(1970,1,1)</f>
        <v>41355.577291666668</v>
      </c>
      <c r="P369" s="13">
        <f>I369/(60*60*24)+"1/1/1970"</f>
        <v>41395.207638888889</v>
      </c>
      <c r="Q369" t="s">
        <v>8268</v>
      </c>
      <c r="R369" s="18" t="str">
        <f>LEFT(Q369,SEARCH("/",Q369,1)-1)</f>
        <v>film &amp; video</v>
      </c>
      <c r="S369" t="str">
        <f>RIGHT(Q369,(LEN(Q369)-SEARCH("/",Q369,1)))</f>
        <v>documentary</v>
      </c>
      <c r="T369" s="14">
        <f>IFERROR(E369/L369,0)</f>
        <v>86.84882352941176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>(E370/D370)*100</f>
        <v>104.11200000000001</v>
      </c>
      <c r="O370" s="13">
        <f>J370/(60*60*24)+DATE(1970,1,1)</f>
        <v>42043.605578703704</v>
      </c>
      <c r="P370" s="13">
        <f>I370/(60*60*24)+"1/1/1970"</f>
        <v>42078.563912037032</v>
      </c>
      <c r="Q370" t="s">
        <v>8268</v>
      </c>
      <c r="R370" s="18" t="str">
        <f>LEFT(Q370,SEARCH("/",Q370,1)-1)</f>
        <v>film &amp; video</v>
      </c>
      <c r="S370" t="str">
        <f>RIGHT(Q370,(LEN(Q370)-SEARCH("/",Q370,1)))</f>
        <v>documentary</v>
      </c>
      <c r="T370" s="14">
        <f>IFERROR(E370/L370,0)</f>
        <v>81.84905660377359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>(E371/D371)*100</f>
        <v>110.15569230769231</v>
      </c>
      <c r="O371" s="13">
        <f>J371/(60*60*24)+DATE(1970,1,1)</f>
        <v>40893.551724537036</v>
      </c>
      <c r="P371" s="13">
        <f>I371/(60*60*24)+"1/1/1970"</f>
        <v>40923.551724537036</v>
      </c>
      <c r="Q371" t="s">
        <v>8268</v>
      </c>
      <c r="R371" s="18" t="str">
        <f>LEFT(Q371,SEARCH("/",Q371,1)-1)</f>
        <v>film &amp; video</v>
      </c>
      <c r="S371" t="str">
        <f>RIGHT(Q371,(LEN(Q371)-SEARCH("/",Q371,1)))</f>
        <v>documentary</v>
      </c>
      <c r="T371" s="14">
        <f>IFERROR(E371/L371,0)</f>
        <v>42.874970059880241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>(E372/D372)*100</f>
        <v>122.02</v>
      </c>
      <c r="O372" s="13">
        <f>J372/(60*60*24)+DATE(1970,1,1)</f>
        <v>42711.795138888891</v>
      </c>
      <c r="P372" s="13">
        <f>I372/(60*60*24)+"1/1/1970"</f>
        <v>42741.795138888891</v>
      </c>
      <c r="Q372" t="s">
        <v>8268</v>
      </c>
      <c r="R372" s="18" t="str">
        <f>LEFT(Q372,SEARCH("/",Q372,1)-1)</f>
        <v>film &amp; video</v>
      </c>
      <c r="S372" t="str">
        <f>RIGHT(Q372,(LEN(Q372)-SEARCH("/",Q372,1)))</f>
        <v>documentary</v>
      </c>
      <c r="T372" s="14">
        <f>IFERROR(E372/L372,0)</f>
        <v>709.41860465116281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>(E373/D373)*100</f>
        <v>114.16866666666667</v>
      </c>
      <c r="O373" s="13">
        <f>J373/(60*60*24)+DATE(1970,1,1)</f>
        <v>41261.767812500002</v>
      </c>
      <c r="P373" s="13">
        <f>I373/(60*60*24)+"1/1/1970"</f>
        <v>41306.767812500002</v>
      </c>
      <c r="Q373" t="s">
        <v>8268</v>
      </c>
      <c r="R373" s="18" t="str">
        <f>LEFT(Q373,SEARCH("/",Q373,1)-1)</f>
        <v>film &amp; video</v>
      </c>
      <c r="S373" t="str">
        <f>RIGHT(Q373,(LEN(Q373)-SEARCH("/",Q373,1)))</f>
        <v>documentary</v>
      </c>
      <c r="T373" s="14">
        <f>IFERROR(E373/L373,0)</f>
        <v>161.25517890772127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>(E374/D374)*100</f>
        <v>125.33333333333334</v>
      </c>
      <c r="O374" s="13">
        <f>J374/(60*60*24)+DATE(1970,1,1)</f>
        <v>42425.576898148152</v>
      </c>
      <c r="P374" s="13">
        <f>I374/(60*60*24)+"1/1/1970"</f>
        <v>42465.666666666672</v>
      </c>
      <c r="Q374" t="s">
        <v>8268</v>
      </c>
      <c r="R374" s="18" t="str">
        <f>LEFT(Q374,SEARCH("/",Q374,1)-1)</f>
        <v>film &amp; video</v>
      </c>
      <c r="S374" t="str">
        <f>RIGHT(Q374,(LEN(Q374)-SEARCH("/",Q374,1)))</f>
        <v>documentary</v>
      </c>
      <c r="T374" s="14">
        <f>IFERROR(E374/L374,0)</f>
        <v>41.777777777777779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>(E375/D375)*100</f>
        <v>106.66666666666667</v>
      </c>
      <c r="O375" s="13">
        <f>J375/(60*60*24)+DATE(1970,1,1)</f>
        <v>41078.91201388889</v>
      </c>
      <c r="P375" s="13">
        <f>I375/(60*60*24)+"1/1/1970"</f>
        <v>41108.91201388889</v>
      </c>
      <c r="Q375" t="s">
        <v>8268</v>
      </c>
      <c r="R375" s="18" t="str">
        <f>LEFT(Q375,SEARCH("/",Q375,1)-1)</f>
        <v>film &amp; video</v>
      </c>
      <c r="S375" t="str">
        <f>RIGHT(Q375,(LEN(Q375)-SEARCH("/",Q375,1)))</f>
        <v>documentary</v>
      </c>
      <c r="T375" s="14">
        <f>IFERROR(E375/L375,0)</f>
        <v>89.887640449438209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>(E376/D376)*100</f>
        <v>130.65</v>
      </c>
      <c r="O376" s="13">
        <f>J376/(60*60*24)+DATE(1970,1,1)</f>
        <v>40757.889247685183</v>
      </c>
      <c r="P376" s="13">
        <f>I376/(60*60*24)+"1/1/1970"</f>
        <v>40802.889247685183</v>
      </c>
      <c r="Q376" t="s">
        <v>8268</v>
      </c>
      <c r="R376" s="18" t="str">
        <f>LEFT(Q376,SEARCH("/",Q376,1)-1)</f>
        <v>film &amp; video</v>
      </c>
      <c r="S376" t="str">
        <f>RIGHT(Q376,(LEN(Q376)-SEARCH("/",Q376,1)))</f>
        <v>documentary</v>
      </c>
      <c r="T376" s="14">
        <f>IFERROR(E376/L376,0)</f>
        <v>45.051724137931032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>(E377/D377)*100</f>
        <v>120</v>
      </c>
      <c r="O377" s="13">
        <f>J377/(60*60*24)+DATE(1970,1,1)</f>
        <v>41657.985081018516</v>
      </c>
      <c r="P377" s="13">
        <f>I377/(60*60*24)+"1/1/1970"</f>
        <v>41699.720833333333</v>
      </c>
      <c r="Q377" t="s">
        <v>8268</v>
      </c>
      <c r="R377" s="18" t="str">
        <f>LEFT(Q377,SEARCH("/",Q377,1)-1)</f>
        <v>film &amp; video</v>
      </c>
      <c r="S377" t="str">
        <f>RIGHT(Q377,(LEN(Q377)-SEARCH("/",Q377,1)))</f>
        <v>documentary</v>
      </c>
      <c r="T377" s="14">
        <f>IFERROR(E377/L377,0)</f>
        <v>42.857142857142854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>(E378/D378)*100</f>
        <v>105.9591836734694</v>
      </c>
      <c r="O378" s="13">
        <f>J378/(60*60*24)+DATE(1970,1,1)</f>
        <v>42576.452731481477</v>
      </c>
      <c r="P378" s="13">
        <f>I378/(60*60*24)+"1/1/1970"</f>
        <v>42607.452731481477</v>
      </c>
      <c r="Q378" t="s">
        <v>8268</v>
      </c>
      <c r="R378" s="18" t="str">
        <f>LEFT(Q378,SEARCH("/",Q378,1)-1)</f>
        <v>film &amp; video</v>
      </c>
      <c r="S378" t="str">
        <f>RIGHT(Q378,(LEN(Q378)-SEARCH("/",Q378,1)))</f>
        <v>documentary</v>
      </c>
      <c r="T378" s="14">
        <f>IFERROR(E378/L378,0)</f>
        <v>54.083333333333336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>(E379/D379)*100</f>
        <v>114.39999999999999</v>
      </c>
      <c r="O379" s="13">
        <f>J379/(60*60*24)+DATE(1970,1,1)</f>
        <v>42292.250787037032</v>
      </c>
      <c r="P379" s="13">
        <f>I379/(60*60*24)+"1/1/1970"</f>
        <v>42322.292361111111</v>
      </c>
      <c r="Q379" t="s">
        <v>8268</v>
      </c>
      <c r="R379" s="18" t="str">
        <f>LEFT(Q379,SEARCH("/",Q379,1)-1)</f>
        <v>film &amp; video</v>
      </c>
      <c r="S379" t="str">
        <f>RIGHT(Q379,(LEN(Q379)-SEARCH("/",Q379,1)))</f>
        <v>documentary</v>
      </c>
      <c r="T379" s="14">
        <f>IFERROR(E379/L379,0)</f>
        <v>103.21804511278195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>(E380/D380)*100</f>
        <v>111.76666666666665</v>
      </c>
      <c r="O380" s="13">
        <f>J380/(60*60*24)+DATE(1970,1,1)</f>
        <v>42370.571851851855</v>
      </c>
      <c r="P380" s="13">
        <f>I380/(60*60*24)+"1/1/1970"</f>
        <v>42394.994444444441</v>
      </c>
      <c r="Q380" t="s">
        <v>8268</v>
      </c>
      <c r="R380" s="18" t="str">
        <f>LEFT(Q380,SEARCH("/",Q380,1)-1)</f>
        <v>film &amp; video</v>
      </c>
      <c r="S380" t="str">
        <f>RIGHT(Q380,(LEN(Q380)-SEARCH("/",Q380,1)))</f>
        <v>documentary</v>
      </c>
      <c r="T380" s="14">
        <f>IFERROR(E380/L380,0)</f>
        <v>40.397590361445786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>(E381/D381)*100</f>
        <v>116.08000000000001</v>
      </c>
      <c r="O381" s="13">
        <f>J381/(60*60*24)+DATE(1970,1,1)</f>
        <v>40987.688333333332</v>
      </c>
      <c r="P381" s="13">
        <f>I381/(60*60*24)+"1/1/1970"</f>
        <v>41032.688333333332</v>
      </c>
      <c r="Q381" t="s">
        <v>8268</v>
      </c>
      <c r="R381" s="18" t="str">
        <f>LEFT(Q381,SEARCH("/",Q381,1)-1)</f>
        <v>film &amp; video</v>
      </c>
      <c r="S381" t="str">
        <f>RIGHT(Q381,(LEN(Q381)-SEARCH("/",Q381,1)))</f>
        <v>documentary</v>
      </c>
      <c r="T381" s="14">
        <f>IFERROR(E381/L381,0)</f>
        <v>116.85906040268456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>(E382/D382)*100</f>
        <v>141.5</v>
      </c>
      <c r="O382" s="13">
        <f>J382/(60*60*24)+DATE(1970,1,1)</f>
        <v>42367.719814814816</v>
      </c>
      <c r="P382" s="13">
        <f>I382/(60*60*24)+"1/1/1970"</f>
        <v>42392.719814814816</v>
      </c>
      <c r="Q382" t="s">
        <v>8268</v>
      </c>
      <c r="R382" s="18" t="str">
        <f>LEFT(Q382,SEARCH("/",Q382,1)-1)</f>
        <v>film &amp; video</v>
      </c>
      <c r="S382" t="str">
        <f>RIGHT(Q382,(LEN(Q382)-SEARCH("/",Q382,1)))</f>
        <v>documentary</v>
      </c>
      <c r="T382" s="14">
        <f>IFERROR(E382/L382,0)</f>
        <v>115.51020408163265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>(E383/D383)*100</f>
        <v>104.72999999999999</v>
      </c>
      <c r="O383" s="13">
        <f>J383/(60*60*24)+DATE(1970,1,1)</f>
        <v>41085.698113425926</v>
      </c>
      <c r="P383" s="13">
        <f>I383/(60*60*24)+"1/1/1970"</f>
        <v>41120.208333333336</v>
      </c>
      <c r="Q383" t="s">
        <v>8268</v>
      </c>
      <c r="R383" s="18" t="str">
        <f>LEFT(Q383,SEARCH("/",Q383,1)-1)</f>
        <v>film &amp; video</v>
      </c>
      <c r="S383" t="str">
        <f>RIGHT(Q383,(LEN(Q383)-SEARCH("/",Q383,1)))</f>
        <v>documentary</v>
      </c>
      <c r="T383" s="14">
        <f>IFERROR(E383/L383,0)</f>
        <v>104.31274900398407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>(E384/D384)*100</f>
        <v>255.83333333333331</v>
      </c>
      <c r="O384" s="13">
        <f>J384/(60*60*24)+DATE(1970,1,1)</f>
        <v>41144.709490740745</v>
      </c>
      <c r="P384" s="13">
        <f>I384/(60*60*24)+"1/1/1970"</f>
        <v>41158.709490740745</v>
      </c>
      <c r="Q384" t="s">
        <v>8268</v>
      </c>
      <c r="R384" s="18" t="str">
        <f>LEFT(Q384,SEARCH("/",Q384,1)-1)</f>
        <v>film &amp; video</v>
      </c>
      <c r="S384" t="str">
        <f>RIGHT(Q384,(LEN(Q384)-SEARCH("/",Q384,1)))</f>
        <v>documentary</v>
      </c>
      <c r="T384" s="14">
        <f>IFERROR(E384/L384,0)</f>
        <v>69.772727272727266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>(E385/D385)*100</f>
        <v>206.70670670670671</v>
      </c>
      <c r="O385" s="13">
        <f>J385/(60*60*24)+DATE(1970,1,1)</f>
        <v>41755.117581018516</v>
      </c>
      <c r="P385" s="13">
        <f>I385/(60*60*24)+"1/1/1970"</f>
        <v>41778.117581018516</v>
      </c>
      <c r="Q385" t="s">
        <v>8268</v>
      </c>
      <c r="R385" s="18" t="str">
        <f>LEFT(Q385,SEARCH("/",Q385,1)-1)</f>
        <v>film &amp; video</v>
      </c>
      <c r="S385" t="str">
        <f>RIGHT(Q385,(LEN(Q385)-SEARCH("/",Q385,1)))</f>
        <v>documentary</v>
      </c>
      <c r="T385" s="14">
        <f>IFERROR(E385/L385,0)</f>
        <v>43.020833333333336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>(E386/D386)*100</f>
        <v>112.105</v>
      </c>
      <c r="O386" s="13">
        <f>J386/(60*60*24)+DATE(1970,1,1)</f>
        <v>41980.781793981485</v>
      </c>
      <c r="P386" s="13">
        <f>I386/(60*60*24)+"1/1/1970"</f>
        <v>42010.781793981485</v>
      </c>
      <c r="Q386" t="s">
        <v>8268</v>
      </c>
      <c r="R386" s="18" t="str">
        <f>LEFT(Q386,SEARCH("/",Q386,1)-1)</f>
        <v>film &amp; video</v>
      </c>
      <c r="S386" t="str">
        <f>RIGHT(Q386,(LEN(Q386)-SEARCH("/",Q386,1)))</f>
        <v>documentary</v>
      </c>
      <c r="T386" s="14">
        <f>IFERROR(E386/L386,0)</f>
        <v>58.540469973890339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>(E387/D387)*100</f>
        <v>105.982</v>
      </c>
      <c r="O387" s="13">
        <f>J387/(60*60*24)+DATE(1970,1,1)</f>
        <v>41934.584502314814</v>
      </c>
      <c r="P387" s="13">
        <f>I387/(60*60*24)+"1/1/1970"</f>
        <v>41964.626168981486</v>
      </c>
      <c r="Q387" t="s">
        <v>8268</v>
      </c>
      <c r="R387" s="18" t="str">
        <f>LEFT(Q387,SEARCH("/",Q387,1)-1)</f>
        <v>film &amp; video</v>
      </c>
      <c r="S387" t="str">
        <f>RIGHT(Q387,(LEN(Q387)-SEARCH("/",Q387,1)))</f>
        <v>documentary</v>
      </c>
      <c r="T387" s="14">
        <f>IFERROR(E387/L387,0)</f>
        <v>111.79535864978902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>(E388/D388)*100</f>
        <v>100.16666666666667</v>
      </c>
      <c r="O388" s="13">
        <f>J388/(60*60*24)+DATE(1970,1,1)</f>
        <v>42211.951284722221</v>
      </c>
      <c r="P388" s="13">
        <f>I388/(60*60*24)+"1/1/1970"</f>
        <v>42226.951284722221</v>
      </c>
      <c r="Q388" t="s">
        <v>8268</v>
      </c>
      <c r="R388" s="18" t="str">
        <f>LEFT(Q388,SEARCH("/",Q388,1)-1)</f>
        <v>film &amp; video</v>
      </c>
      <c r="S388" t="str">
        <f>RIGHT(Q388,(LEN(Q388)-SEARCH("/",Q388,1)))</f>
        <v>documentary</v>
      </c>
      <c r="T388" s="14">
        <f>IFERROR(E388/L388,0)</f>
        <v>46.230769230769234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>(E389/D389)*100</f>
        <v>213.98947368421051</v>
      </c>
      <c r="O389" s="13">
        <f>J389/(60*60*24)+DATE(1970,1,1)</f>
        <v>42200.67659722222</v>
      </c>
      <c r="P389" s="13">
        <f>I389/(60*60*24)+"1/1/1970"</f>
        <v>42231.25</v>
      </c>
      <c r="Q389" t="s">
        <v>8268</v>
      </c>
      <c r="R389" s="18" t="str">
        <f>LEFT(Q389,SEARCH("/",Q389,1)-1)</f>
        <v>film &amp; video</v>
      </c>
      <c r="S389" t="str">
        <f>RIGHT(Q389,(LEN(Q389)-SEARCH("/",Q389,1)))</f>
        <v>documentary</v>
      </c>
      <c r="T389" s="14">
        <f>IFERROR(E389/L389,0)</f>
        <v>144.69039145907473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>(E390/D390)*100</f>
        <v>126.16000000000001</v>
      </c>
      <c r="O390" s="13">
        <f>J390/(60*60*24)+DATE(1970,1,1)</f>
        <v>42549.076157407406</v>
      </c>
      <c r="P390" s="13">
        <f>I390/(60*60*24)+"1/1/1970"</f>
        <v>42579.076157407406</v>
      </c>
      <c r="Q390" t="s">
        <v>8268</v>
      </c>
      <c r="R390" s="18" t="str">
        <f>LEFT(Q390,SEARCH("/",Q390,1)-1)</f>
        <v>film &amp; video</v>
      </c>
      <c r="S390" t="str">
        <f>RIGHT(Q390,(LEN(Q390)-SEARCH("/",Q390,1)))</f>
        <v>documentary</v>
      </c>
      <c r="T390" s="14">
        <f>IFERROR(E390/L390,0)</f>
        <v>88.845070422535215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>(E391/D391)*100</f>
        <v>181.53547058823528</v>
      </c>
      <c r="O391" s="13">
        <f>J391/(60*60*24)+DATE(1970,1,1)</f>
        <v>41674.063078703708</v>
      </c>
      <c r="P391" s="13">
        <f>I391/(60*60*24)+"1/1/1970"</f>
        <v>41705.957638888889</v>
      </c>
      <c r="Q391" t="s">
        <v>8268</v>
      </c>
      <c r="R391" s="18" t="str">
        <f>LEFT(Q391,SEARCH("/",Q391,1)-1)</f>
        <v>film &amp; video</v>
      </c>
      <c r="S391" t="str">
        <f>RIGHT(Q391,(LEN(Q391)-SEARCH("/",Q391,1)))</f>
        <v>documentary</v>
      </c>
      <c r="T391" s="14">
        <f>IFERROR(E391/L391,0)</f>
        <v>81.75107284768211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>(E392/D392)*100</f>
        <v>100</v>
      </c>
      <c r="O392" s="13">
        <f>J392/(60*60*24)+DATE(1970,1,1)</f>
        <v>42112.036712962959</v>
      </c>
      <c r="P392" s="13">
        <f>I392/(60*60*24)+"1/1/1970"</f>
        <v>42132.036712962959</v>
      </c>
      <c r="Q392" t="s">
        <v>8268</v>
      </c>
      <c r="R392" s="18" t="str">
        <f>LEFT(Q392,SEARCH("/",Q392,1)-1)</f>
        <v>film &amp; video</v>
      </c>
      <c r="S392" t="str">
        <f>RIGHT(Q392,(LEN(Q392)-SEARCH("/",Q392,1)))</f>
        <v>documentary</v>
      </c>
      <c r="T392" s="14">
        <f>IFERROR(E392/L392,0)</f>
        <v>71.428571428571431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>(E393/D393)*100</f>
        <v>100.61</v>
      </c>
      <c r="O393" s="13">
        <f>J393/(60*60*24)+DATE(1970,1,1)</f>
        <v>40865.042256944442</v>
      </c>
      <c r="P393" s="13">
        <f>I393/(60*60*24)+"1/1/1970"</f>
        <v>40895.040972222225</v>
      </c>
      <c r="Q393" t="s">
        <v>8268</v>
      </c>
      <c r="R393" s="18" t="str">
        <f>LEFT(Q393,SEARCH("/",Q393,1)-1)</f>
        <v>film &amp; video</v>
      </c>
      <c r="S393" t="str">
        <f>RIGHT(Q393,(LEN(Q393)-SEARCH("/",Q393,1)))</f>
        <v>documentary</v>
      </c>
      <c r="T393" s="14">
        <f>IFERROR(E393/L393,0)</f>
        <v>104.25906735751295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>(E394/D394)*100</f>
        <v>100.9027027027027</v>
      </c>
      <c r="O394" s="13">
        <f>J394/(60*60*24)+DATE(1970,1,1)</f>
        <v>40763.717256944445</v>
      </c>
      <c r="P394" s="13">
        <f>I394/(60*60*24)+"1/1/1970"</f>
        <v>40794.125</v>
      </c>
      <c r="Q394" t="s">
        <v>8268</v>
      </c>
      <c r="R394" s="18" t="str">
        <f>LEFT(Q394,SEARCH("/",Q394,1)-1)</f>
        <v>film &amp; video</v>
      </c>
      <c r="S394" t="str">
        <f>RIGHT(Q394,(LEN(Q394)-SEARCH("/",Q394,1)))</f>
        <v>documentary</v>
      </c>
      <c r="T394" s="14">
        <f>IFERROR(E394/L394,0)</f>
        <v>90.616504854368927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>(E395/D395)*100</f>
        <v>110.446</v>
      </c>
      <c r="O395" s="13">
        <f>J395/(60*60*24)+DATE(1970,1,1)</f>
        <v>41526.708935185183</v>
      </c>
      <c r="P395" s="13">
        <f>I395/(60*60*24)+"1/1/1970"</f>
        <v>41557.708935185183</v>
      </c>
      <c r="Q395" t="s">
        <v>8268</v>
      </c>
      <c r="R395" s="18" t="str">
        <f>LEFT(Q395,SEARCH("/",Q395,1)-1)</f>
        <v>film &amp; video</v>
      </c>
      <c r="S395" t="str">
        <f>RIGHT(Q395,(LEN(Q395)-SEARCH("/",Q395,1)))</f>
        <v>documentary</v>
      </c>
      <c r="T395" s="14">
        <f>IFERROR(E395/L395,0)</f>
        <v>157.33048433048432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>(E396/D396)*100</f>
        <v>111.8936170212766</v>
      </c>
      <c r="O396" s="13">
        <f>J396/(60*60*24)+DATE(1970,1,1)</f>
        <v>42417.818078703705</v>
      </c>
      <c r="P396" s="13">
        <f>I396/(60*60*24)+"1/1/1970"</f>
        <v>42477.776412037041</v>
      </c>
      <c r="Q396" t="s">
        <v>8268</v>
      </c>
      <c r="R396" s="18" t="str">
        <f>LEFT(Q396,SEARCH("/",Q396,1)-1)</f>
        <v>film &amp; video</v>
      </c>
      <c r="S396" t="str">
        <f>RIGHT(Q396,(LEN(Q396)-SEARCH("/",Q396,1)))</f>
        <v>documentary</v>
      </c>
      <c r="T396" s="14">
        <f>IFERROR(E396/L396,0)</f>
        <v>105.18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>(E397/D397)*100</f>
        <v>108.04450000000001</v>
      </c>
      <c r="O397" s="13">
        <f>J397/(60*60*24)+DATE(1970,1,1)</f>
        <v>40990.909259259257</v>
      </c>
      <c r="P397" s="13">
        <f>I397/(60*60*24)+"1/1/1970"</f>
        <v>41026.897222222222</v>
      </c>
      <c r="Q397" t="s">
        <v>8268</v>
      </c>
      <c r="R397" s="18" t="str">
        <f>LEFT(Q397,SEARCH("/",Q397,1)-1)</f>
        <v>film &amp; video</v>
      </c>
      <c r="S397" t="str">
        <f>RIGHT(Q397,(LEN(Q397)-SEARCH("/",Q397,1)))</f>
        <v>documentary</v>
      </c>
      <c r="T397" s="14">
        <f>IFERROR(E397/L397,0)</f>
        <v>58.719836956521746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>(E398/D398)*100</f>
        <v>106.66666666666667</v>
      </c>
      <c r="O398" s="13">
        <f>J398/(60*60*24)+DATE(1970,1,1)</f>
        <v>41082.564884259264</v>
      </c>
      <c r="P398" s="13">
        <f>I398/(60*60*24)+"1/1/1970"</f>
        <v>41097.564884259264</v>
      </c>
      <c r="Q398" t="s">
        <v>8268</v>
      </c>
      <c r="R398" s="18" t="str">
        <f>LEFT(Q398,SEARCH("/",Q398,1)-1)</f>
        <v>film &amp; video</v>
      </c>
      <c r="S398" t="str">
        <f>RIGHT(Q398,(LEN(Q398)-SEARCH("/",Q398,1)))</f>
        <v>documentary</v>
      </c>
      <c r="T398" s="14">
        <f>IFERROR(E398/L398,0)</f>
        <v>81.632653061224488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>(E399/D399)*100</f>
        <v>103.90027322404372</v>
      </c>
      <c r="O399" s="13">
        <f>J399/(60*60*24)+DATE(1970,1,1)</f>
        <v>40379.776435185187</v>
      </c>
      <c r="P399" s="13">
        <f>I399/(60*60*24)+"1/1/1970"</f>
        <v>40422.155555555553</v>
      </c>
      <c r="Q399" t="s">
        <v>8268</v>
      </c>
      <c r="R399" s="18" t="str">
        <f>LEFT(Q399,SEARCH("/",Q399,1)-1)</f>
        <v>film &amp; video</v>
      </c>
      <c r="S399" t="str">
        <f>RIGHT(Q399,(LEN(Q399)-SEARCH("/",Q399,1)))</f>
        <v>documentary</v>
      </c>
      <c r="T399" s="14">
        <f>IFERROR(E399/L399,0)</f>
        <v>56.460043668122275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>(E400/D400)*100</f>
        <v>125.16000000000001</v>
      </c>
      <c r="O400" s="13">
        <f>J400/(60*60*24)+DATE(1970,1,1)</f>
        <v>42078.793124999997</v>
      </c>
      <c r="P400" s="13">
        <f>I400/(60*60*24)+"1/1/1970"</f>
        <v>42123.793124999997</v>
      </c>
      <c r="Q400" t="s">
        <v>8268</v>
      </c>
      <c r="R400" s="18" t="str">
        <f>LEFT(Q400,SEARCH("/",Q400,1)-1)</f>
        <v>film &amp; video</v>
      </c>
      <c r="S400" t="str">
        <f>RIGHT(Q400,(LEN(Q400)-SEARCH("/",Q400,1)))</f>
        <v>documentary</v>
      </c>
      <c r="T400" s="14">
        <f>IFERROR(E400/L400,0)</f>
        <v>140.1044776119403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>(E401/D401)*100</f>
        <v>106.80499999999999</v>
      </c>
      <c r="O401" s="13">
        <f>J401/(60*60*24)+DATE(1970,1,1)</f>
        <v>42687.875775462962</v>
      </c>
      <c r="P401" s="13">
        <f>I401/(60*60*24)+"1/1/1970"</f>
        <v>42718.5</v>
      </c>
      <c r="Q401" t="s">
        <v>8268</v>
      </c>
      <c r="R401" s="18" t="str">
        <f>LEFT(Q401,SEARCH("/",Q401,1)-1)</f>
        <v>film &amp; video</v>
      </c>
      <c r="S401" t="str">
        <f>RIGHT(Q401,(LEN(Q401)-SEARCH("/",Q401,1)))</f>
        <v>documentary</v>
      </c>
      <c r="T401" s="14">
        <f>IFERROR(E401/L401,0)</f>
        <v>224.85263157894738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>(E402/D402)*100</f>
        <v>112.30249999999999</v>
      </c>
      <c r="O402" s="13">
        <f>J402/(60*60*24)+DATE(1970,1,1)</f>
        <v>41745.635960648149</v>
      </c>
      <c r="P402" s="13">
        <f>I402/(60*60*24)+"1/1/1970"</f>
        <v>41776.145833333336</v>
      </c>
      <c r="Q402" t="s">
        <v>8268</v>
      </c>
      <c r="R402" s="18" t="str">
        <f>LEFT(Q402,SEARCH("/",Q402,1)-1)</f>
        <v>film &amp; video</v>
      </c>
      <c r="S402" t="str">
        <f>RIGHT(Q402,(LEN(Q402)-SEARCH("/",Q402,1)))</f>
        <v>documentary</v>
      </c>
      <c r="T402" s="14">
        <f>IFERROR(E402/L402,0)</f>
        <v>181.13306451612902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>(E403/D403)*100</f>
        <v>103.812</v>
      </c>
      <c r="O403" s="13">
        <f>J403/(60*60*24)+DATE(1970,1,1)</f>
        <v>40732.842245370368</v>
      </c>
      <c r="P403" s="13">
        <f>I403/(60*60*24)+"1/1/1970"</f>
        <v>40762.842245370368</v>
      </c>
      <c r="Q403" t="s">
        <v>8268</v>
      </c>
      <c r="R403" s="18" t="str">
        <f>LEFT(Q403,SEARCH("/",Q403,1)-1)</f>
        <v>film &amp; video</v>
      </c>
      <c r="S403" t="str">
        <f>RIGHT(Q403,(LEN(Q403)-SEARCH("/",Q403,1)))</f>
        <v>documentary</v>
      </c>
      <c r="T403" s="14">
        <f>IFERROR(E403/L403,0)</f>
        <v>711.04109589041093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>(E404/D404)*100</f>
        <v>141.65</v>
      </c>
      <c r="O404" s="13">
        <f>J404/(60*60*24)+DATE(1970,1,1)</f>
        <v>42292.539548611108</v>
      </c>
      <c r="P404" s="13">
        <f>I404/(60*60*24)+"1/1/1970"</f>
        <v>42313.58121527778</v>
      </c>
      <c r="Q404" t="s">
        <v>8268</v>
      </c>
      <c r="R404" s="18" t="str">
        <f>LEFT(Q404,SEARCH("/",Q404,1)-1)</f>
        <v>film &amp; video</v>
      </c>
      <c r="S404" t="str">
        <f>RIGHT(Q404,(LEN(Q404)-SEARCH("/",Q404,1)))</f>
        <v>documentary</v>
      </c>
      <c r="T404" s="14">
        <f>IFERROR(E404/L404,0)</f>
        <v>65.883720930232556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>(E405/D405)*100</f>
        <v>105.25999999999999</v>
      </c>
      <c r="O405" s="13">
        <f>J405/(60*60*24)+DATE(1970,1,1)</f>
        <v>40718.310659722221</v>
      </c>
      <c r="P405" s="13">
        <f>I405/(60*60*24)+"1/1/1970"</f>
        <v>40765.297222222223</v>
      </c>
      <c r="Q405" t="s">
        <v>8268</v>
      </c>
      <c r="R405" s="18" t="str">
        <f>LEFT(Q405,SEARCH("/",Q405,1)-1)</f>
        <v>film &amp; video</v>
      </c>
      <c r="S405" t="str">
        <f>RIGHT(Q405,(LEN(Q405)-SEARCH("/",Q405,1)))</f>
        <v>documentary</v>
      </c>
      <c r="T405" s="14">
        <f>IFERROR(E405/L405,0)</f>
        <v>75.185714285714283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>(E406/D406)*100</f>
        <v>103.09142857142857</v>
      </c>
      <c r="O406" s="13">
        <f>J406/(60*60*24)+DATE(1970,1,1)</f>
        <v>41646.628032407403</v>
      </c>
      <c r="P406" s="13">
        <f>I406/(60*60*24)+"1/1/1970"</f>
        <v>41675.961111111115</v>
      </c>
      <c r="Q406" t="s">
        <v>8268</v>
      </c>
      <c r="R406" s="18" t="str">
        <f>LEFT(Q406,SEARCH("/",Q406,1)-1)</f>
        <v>film &amp; video</v>
      </c>
      <c r="S406" t="str">
        <f>RIGHT(Q406,(LEN(Q406)-SEARCH("/",Q406,1)))</f>
        <v>documentary</v>
      </c>
      <c r="T406" s="14">
        <f>IFERROR(E406/L406,0)</f>
        <v>133.14391143911439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>(E407/D407)*100</f>
        <v>107.65957446808511</v>
      </c>
      <c r="O407" s="13">
        <f>J407/(60*60*24)+DATE(1970,1,1)</f>
        <v>41674.08494212963</v>
      </c>
      <c r="P407" s="13">
        <f>I407/(60*60*24)+"1/1/1970"</f>
        <v>41704.08494212963</v>
      </c>
      <c r="Q407" t="s">
        <v>8268</v>
      </c>
      <c r="R407" s="18" t="str">
        <f>LEFT(Q407,SEARCH("/",Q407,1)-1)</f>
        <v>film &amp; video</v>
      </c>
      <c r="S407" t="str">
        <f>RIGHT(Q407,(LEN(Q407)-SEARCH("/",Q407,1)))</f>
        <v>documentary</v>
      </c>
      <c r="T407" s="14">
        <f>IFERROR(E407/L407,0)</f>
        <v>55.2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>(E408/D408)*100</f>
        <v>107.70464285714286</v>
      </c>
      <c r="O408" s="13">
        <f>J408/(60*60*24)+DATE(1970,1,1)</f>
        <v>40638.162465277775</v>
      </c>
      <c r="P408" s="13">
        <f>I408/(60*60*24)+"1/1/1970"</f>
        <v>40672.249305555553</v>
      </c>
      <c r="Q408" t="s">
        <v>8268</v>
      </c>
      <c r="R408" s="18" t="str">
        <f>LEFT(Q408,SEARCH("/",Q408,1)-1)</f>
        <v>film &amp; video</v>
      </c>
      <c r="S408" t="str">
        <f>RIGHT(Q408,(LEN(Q408)-SEARCH("/",Q408,1)))</f>
        <v>documentary</v>
      </c>
      <c r="T408" s="14">
        <f>IFERROR(E408/L408,0)</f>
        <v>86.163714285714292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>(E409/D409)*100</f>
        <v>101.55000000000001</v>
      </c>
      <c r="O409" s="13">
        <f>J409/(60*60*24)+DATE(1970,1,1)</f>
        <v>40806.870949074073</v>
      </c>
      <c r="P409" s="13">
        <f>I409/(60*60*24)+"1/1/1970"</f>
        <v>40866.912615740745</v>
      </c>
      <c r="Q409" t="s">
        <v>8268</v>
      </c>
      <c r="R409" s="18" t="str">
        <f>LEFT(Q409,SEARCH("/",Q409,1)-1)</f>
        <v>film &amp; video</v>
      </c>
      <c r="S409" t="str">
        <f>RIGHT(Q409,(LEN(Q409)-SEARCH("/",Q409,1)))</f>
        <v>documentary</v>
      </c>
      <c r="T409" s="14">
        <f>IFERROR(E409/L409,0)</f>
        <v>92.318181818181813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>(E410/D410)*100</f>
        <v>101.43766666666667</v>
      </c>
      <c r="O410" s="13">
        <f>J410/(60*60*24)+DATE(1970,1,1)</f>
        <v>41543.735995370371</v>
      </c>
      <c r="P410" s="13">
        <f>I410/(60*60*24)+"1/1/1970"</f>
        <v>41583.777662037035</v>
      </c>
      <c r="Q410" t="s">
        <v>8268</v>
      </c>
      <c r="R410" s="18" t="str">
        <f>LEFT(Q410,SEARCH("/",Q410,1)-1)</f>
        <v>film &amp; video</v>
      </c>
      <c r="S410" t="str">
        <f>RIGHT(Q410,(LEN(Q410)-SEARCH("/",Q410,1)))</f>
        <v>documentary</v>
      </c>
      <c r="T410" s="14">
        <f>IFERROR(E410/L410,0)</f>
        <v>160.16473684210527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>(E411/D411)*100</f>
        <v>136.80000000000001</v>
      </c>
      <c r="O411" s="13">
        <f>J411/(60*60*24)+DATE(1970,1,1)</f>
        <v>42543.862777777773</v>
      </c>
      <c r="P411" s="13">
        <f>I411/(60*60*24)+"1/1/1970"</f>
        <v>42573.862777777773</v>
      </c>
      <c r="Q411" t="s">
        <v>8268</v>
      </c>
      <c r="R411" s="18" t="str">
        <f>LEFT(Q411,SEARCH("/",Q411,1)-1)</f>
        <v>film &amp; video</v>
      </c>
      <c r="S411" t="str">
        <f>RIGHT(Q411,(LEN(Q411)-SEARCH("/",Q411,1)))</f>
        <v>documentary</v>
      </c>
      <c r="T411" s="14">
        <f>IFERROR(E411/L411,0)</f>
        <v>45.6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>(E412/D412)*100</f>
        <v>128.29999999999998</v>
      </c>
      <c r="O412" s="13">
        <f>J412/(60*60*24)+DATE(1970,1,1)</f>
        <v>42113.981446759259</v>
      </c>
      <c r="P412" s="13">
        <f>I412/(60*60*24)+"1/1/1970"</f>
        <v>42173.981446759259</v>
      </c>
      <c r="Q412" t="s">
        <v>8268</v>
      </c>
      <c r="R412" s="18" t="str">
        <f>LEFT(Q412,SEARCH("/",Q412,1)-1)</f>
        <v>film &amp; video</v>
      </c>
      <c r="S412" t="str">
        <f>RIGHT(Q412,(LEN(Q412)-SEARCH("/",Q412,1)))</f>
        <v>documentary</v>
      </c>
      <c r="T412" s="14">
        <f>IFERROR(E412/L412,0)</f>
        <v>183.28571428571428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>(E413/D413)*100</f>
        <v>101.05</v>
      </c>
      <c r="O413" s="13">
        <f>J413/(60*60*24)+DATE(1970,1,1)</f>
        <v>41598.17597222222</v>
      </c>
      <c r="P413" s="13">
        <f>I413/(60*60*24)+"1/1/1970"</f>
        <v>41630.208333333336</v>
      </c>
      <c r="Q413" t="s">
        <v>8268</v>
      </c>
      <c r="R413" s="18" t="str">
        <f>LEFT(Q413,SEARCH("/",Q413,1)-1)</f>
        <v>film &amp; video</v>
      </c>
      <c r="S413" t="str">
        <f>RIGHT(Q413,(LEN(Q413)-SEARCH("/",Q413,1)))</f>
        <v>documentary</v>
      </c>
      <c r="T413" s="14">
        <f>IFERROR(E413/L413,0)</f>
        <v>125.78838174273859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>(E414/D414)*100</f>
        <v>126.84</v>
      </c>
      <c r="O414" s="13">
        <f>J414/(60*60*24)+DATE(1970,1,1)</f>
        <v>41099.742800925924</v>
      </c>
      <c r="P414" s="13">
        <f>I414/(60*60*24)+"1/1/1970"</f>
        <v>41115.742800925924</v>
      </c>
      <c r="Q414" t="s">
        <v>8268</v>
      </c>
      <c r="R414" s="18" t="str">
        <f>LEFT(Q414,SEARCH("/",Q414,1)-1)</f>
        <v>film &amp; video</v>
      </c>
      <c r="S414" t="str">
        <f>RIGHT(Q414,(LEN(Q414)-SEARCH("/",Q414,1)))</f>
        <v>documentary</v>
      </c>
      <c r="T414" s="14">
        <f>IFERROR(E414/L414,0)</f>
        <v>57.654545454545456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>(E415/D415)*100</f>
        <v>105.0859375</v>
      </c>
      <c r="O415" s="13">
        <f>J415/(60*60*24)+DATE(1970,1,1)</f>
        <v>41079.877442129626</v>
      </c>
      <c r="P415" s="13">
        <f>I415/(60*60*24)+"1/1/1970"</f>
        <v>41109.877442129626</v>
      </c>
      <c r="Q415" t="s">
        <v>8268</v>
      </c>
      <c r="R415" s="18" t="str">
        <f>LEFT(Q415,SEARCH("/",Q415,1)-1)</f>
        <v>film &amp; video</v>
      </c>
      <c r="S415" t="str">
        <f>RIGHT(Q415,(LEN(Q415)-SEARCH("/",Q415,1)))</f>
        <v>documentary</v>
      </c>
      <c r="T415" s="14">
        <f>IFERROR(E415/L415,0)</f>
        <v>78.660818713450297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>(E416/D416)*100</f>
        <v>102.85405405405406</v>
      </c>
      <c r="O416" s="13">
        <f>J416/(60*60*24)+DATE(1970,1,1)</f>
        <v>41529.063252314816</v>
      </c>
      <c r="P416" s="13">
        <f>I416/(60*60*24)+"1/1/1970"</f>
        <v>41559.063252314816</v>
      </c>
      <c r="Q416" t="s">
        <v>8268</v>
      </c>
      <c r="R416" s="18" t="str">
        <f>LEFT(Q416,SEARCH("/",Q416,1)-1)</f>
        <v>film &amp; video</v>
      </c>
      <c r="S416" t="str">
        <f>RIGHT(Q416,(LEN(Q416)-SEARCH("/",Q416,1)))</f>
        <v>documentary</v>
      </c>
      <c r="T416" s="14">
        <f>IFERROR(E416/L416,0)</f>
        <v>91.480769230769226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>(E417/D417)*100</f>
        <v>102.14714285714285</v>
      </c>
      <c r="O417" s="13">
        <f>J417/(60*60*24)+DATE(1970,1,1)</f>
        <v>41904.851875</v>
      </c>
      <c r="P417" s="13">
        <f>I417/(60*60*24)+"1/1/1970"</f>
        <v>41929.5</v>
      </c>
      <c r="Q417" t="s">
        <v>8268</v>
      </c>
      <c r="R417" s="18" t="str">
        <f>LEFT(Q417,SEARCH("/",Q417,1)-1)</f>
        <v>film &amp; video</v>
      </c>
      <c r="S417" t="str">
        <f>RIGHT(Q417,(LEN(Q417)-SEARCH("/",Q417,1)))</f>
        <v>documentary</v>
      </c>
      <c r="T417" s="14">
        <f>IFERROR(E417/L417,0)</f>
        <v>68.09809523809524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>(E418/D418)*100</f>
        <v>120.21700000000001</v>
      </c>
      <c r="O418" s="13">
        <f>J418/(60*60*24)+DATE(1970,1,1)</f>
        <v>41648.396192129629</v>
      </c>
      <c r="P418" s="13">
        <f>I418/(60*60*24)+"1/1/1970"</f>
        <v>41678.396192129629</v>
      </c>
      <c r="Q418" t="s">
        <v>8268</v>
      </c>
      <c r="R418" s="18" t="str">
        <f>LEFT(Q418,SEARCH("/",Q418,1)-1)</f>
        <v>film &amp; video</v>
      </c>
      <c r="S418" t="str">
        <f>RIGHT(Q418,(LEN(Q418)-SEARCH("/",Q418,1)))</f>
        <v>documentary</v>
      </c>
      <c r="T418" s="14">
        <f>IFERROR(E418/L418,0)</f>
        <v>48.086800000000004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>(E419/D419)*100</f>
        <v>100.24761904761905</v>
      </c>
      <c r="O419" s="13">
        <f>J419/(60*60*24)+DATE(1970,1,1)</f>
        <v>41360.970601851848</v>
      </c>
      <c r="P419" s="13">
        <f>I419/(60*60*24)+"1/1/1970"</f>
        <v>41372.189583333333</v>
      </c>
      <c r="Q419" t="s">
        <v>8268</v>
      </c>
      <c r="R419" s="18" t="str">
        <f>LEFT(Q419,SEARCH("/",Q419,1)-1)</f>
        <v>film &amp; video</v>
      </c>
      <c r="S419" t="str">
        <f>RIGHT(Q419,(LEN(Q419)-SEARCH("/",Q419,1)))</f>
        <v>documentary</v>
      </c>
      <c r="T419" s="14">
        <f>IFERROR(E419/L419,0)</f>
        <v>202.42307692307693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>(E420/D420)*100</f>
        <v>100.63392857142857</v>
      </c>
      <c r="O420" s="13">
        <f>J420/(60*60*24)+DATE(1970,1,1)</f>
        <v>42178.282372685186</v>
      </c>
      <c r="P420" s="13">
        <f>I420/(60*60*24)+"1/1/1970"</f>
        <v>42208.282372685186</v>
      </c>
      <c r="Q420" t="s">
        <v>8268</v>
      </c>
      <c r="R420" s="18" t="str">
        <f>LEFT(Q420,SEARCH("/",Q420,1)-1)</f>
        <v>film &amp; video</v>
      </c>
      <c r="S420" t="str">
        <f>RIGHT(Q420,(LEN(Q420)-SEARCH("/",Q420,1)))</f>
        <v>documentary</v>
      </c>
      <c r="T420" s="14">
        <f>IFERROR(E420/L420,0)</f>
        <v>216.75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>(E421/D421)*100</f>
        <v>100.4375</v>
      </c>
      <c r="O421" s="13">
        <f>J421/(60*60*24)+DATE(1970,1,1)</f>
        <v>41394.842442129629</v>
      </c>
      <c r="P421" s="13">
        <f>I421/(60*60*24)+"1/1/1970"</f>
        <v>41454.842442129629</v>
      </c>
      <c r="Q421" t="s">
        <v>8268</v>
      </c>
      <c r="R421" s="18" t="str">
        <f>LEFT(Q421,SEARCH("/",Q421,1)-1)</f>
        <v>film &amp; video</v>
      </c>
      <c r="S421" t="str">
        <f>RIGHT(Q421,(LEN(Q421)-SEARCH("/",Q421,1)))</f>
        <v>documentary</v>
      </c>
      <c r="T421" s="14">
        <f>IFERROR(E421/L421,0)</f>
        <v>110.06849315068493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>(E422/D422)*100</f>
        <v>0.43939393939393934</v>
      </c>
      <c r="O422" s="13">
        <f>J422/(60*60*24)+DATE(1970,1,1)</f>
        <v>41682.23646990741</v>
      </c>
      <c r="P422" s="13">
        <f>I422/(60*60*24)+"1/1/1970"</f>
        <v>41712.194803240738</v>
      </c>
      <c r="Q422" t="s">
        <v>8269</v>
      </c>
      <c r="R422" s="18" t="str">
        <f>LEFT(Q422,SEARCH("/",Q422,1)-1)</f>
        <v>film &amp; video</v>
      </c>
      <c r="S422" t="str">
        <f>RIGHT(Q422,(LEN(Q422)-SEARCH("/",Q422,1)))</f>
        <v>animation</v>
      </c>
      <c r="T422" s="14">
        <f>IFERROR(E422/L422,0)</f>
        <v>4.833333333333333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>(E423/D423)*100</f>
        <v>2.0066666666666668</v>
      </c>
      <c r="O423" s="13">
        <f>J423/(60*60*24)+DATE(1970,1,1)</f>
        <v>42177.491388888884</v>
      </c>
      <c r="P423" s="13">
        <f>I423/(60*60*24)+"1/1/1970"</f>
        <v>42237.491388888884</v>
      </c>
      <c r="Q423" t="s">
        <v>8269</v>
      </c>
      <c r="R423" s="18" t="str">
        <f>LEFT(Q423,SEARCH("/",Q423,1)-1)</f>
        <v>film &amp; video</v>
      </c>
      <c r="S423" t="str">
        <f>RIGHT(Q423,(LEN(Q423)-SEARCH("/",Q423,1)))</f>
        <v>animation</v>
      </c>
      <c r="T423" s="14">
        <f>IFERROR(E423/L423,0)</f>
        <v>50.166666666666664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>(E424/D424)*100</f>
        <v>1.075</v>
      </c>
      <c r="O424" s="13">
        <f>J424/(60*60*24)+DATE(1970,1,1)</f>
        <v>41863.260381944448</v>
      </c>
      <c r="P424" s="13">
        <f>I424/(60*60*24)+"1/1/1970"</f>
        <v>41893.260381944448</v>
      </c>
      <c r="Q424" t="s">
        <v>8269</v>
      </c>
      <c r="R424" s="18" t="str">
        <f>LEFT(Q424,SEARCH("/",Q424,1)-1)</f>
        <v>film &amp; video</v>
      </c>
      <c r="S424" t="str">
        <f>RIGHT(Q424,(LEN(Q424)-SEARCH("/",Q424,1)))</f>
        <v>animation</v>
      </c>
      <c r="T424" s="14">
        <f>IFERROR(E424/L424,0)</f>
        <v>35.833333333333336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>(E425/D425)*100</f>
        <v>0.76500000000000001</v>
      </c>
      <c r="O425" s="13">
        <f>J425/(60*60*24)+DATE(1970,1,1)</f>
        <v>41400.92627314815</v>
      </c>
      <c r="P425" s="13">
        <f>I425/(60*60*24)+"1/1/1970"</f>
        <v>41430.92627314815</v>
      </c>
      <c r="Q425" t="s">
        <v>8269</v>
      </c>
      <c r="R425" s="18" t="str">
        <f>LEFT(Q425,SEARCH("/",Q425,1)-1)</f>
        <v>film &amp; video</v>
      </c>
      <c r="S425" t="str">
        <f>RIGHT(Q425,(LEN(Q425)-SEARCH("/",Q425,1)))</f>
        <v>animation</v>
      </c>
      <c r="T425" s="14">
        <f>IFERROR(E425/L425,0)</f>
        <v>11.76923076923077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>(E426/D426)*100</f>
        <v>6.7966666666666677</v>
      </c>
      <c r="O426" s="13">
        <f>J426/(60*60*24)+DATE(1970,1,1)</f>
        <v>40934.376145833332</v>
      </c>
      <c r="P426" s="13">
        <f>I426/(60*60*24)+"1/1/1970"</f>
        <v>40994.334479166668</v>
      </c>
      <c r="Q426" t="s">
        <v>8269</v>
      </c>
      <c r="R426" s="18" t="str">
        <f>LEFT(Q426,SEARCH("/",Q426,1)-1)</f>
        <v>film &amp; video</v>
      </c>
      <c r="S426" t="str">
        <f>RIGHT(Q426,(LEN(Q426)-SEARCH("/",Q426,1)))</f>
        <v>animation</v>
      </c>
      <c r="T426" s="14">
        <f>IFERROR(E426/L426,0)</f>
        <v>40.78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>(E427/D427)*100</f>
        <v>1.2E-2</v>
      </c>
      <c r="O427" s="13">
        <f>J427/(60*60*24)+DATE(1970,1,1)</f>
        <v>42275.861157407402</v>
      </c>
      <c r="P427" s="13">
        <f>I427/(60*60*24)+"1/1/1970"</f>
        <v>42335.902824074074</v>
      </c>
      <c r="Q427" t="s">
        <v>8269</v>
      </c>
      <c r="R427" s="18" t="str">
        <f>LEFT(Q427,SEARCH("/",Q427,1)-1)</f>
        <v>film &amp; video</v>
      </c>
      <c r="S427" t="str">
        <f>RIGHT(Q427,(LEN(Q427)-SEARCH("/",Q427,1)))</f>
        <v>animation</v>
      </c>
      <c r="T427" s="14">
        <f>IFERROR(E427/L427,0)</f>
        <v>3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>(E428/D428)*100</f>
        <v>1.3299999999999998</v>
      </c>
      <c r="O428" s="13">
        <f>J428/(60*60*24)+DATE(1970,1,1)</f>
        <v>42400.711967592593</v>
      </c>
      <c r="P428" s="13">
        <f>I428/(60*60*24)+"1/1/1970"</f>
        <v>42430.711967592593</v>
      </c>
      <c r="Q428" t="s">
        <v>8269</v>
      </c>
      <c r="R428" s="18" t="str">
        <f>LEFT(Q428,SEARCH("/",Q428,1)-1)</f>
        <v>film &amp; video</v>
      </c>
      <c r="S428" t="str">
        <f>RIGHT(Q428,(LEN(Q428)-SEARCH("/",Q428,1)))</f>
        <v>animation</v>
      </c>
      <c r="T428" s="14">
        <f>IFERROR(E428/L428,0)</f>
        <v>16.625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>(E429/D429)*100</f>
        <v>0</v>
      </c>
      <c r="O429" s="13">
        <f>J429/(60*60*24)+DATE(1970,1,1)</f>
        <v>42285.90902777778</v>
      </c>
      <c r="P429" s="13">
        <f>I429/(60*60*24)+"1/1/1970"</f>
        <v>42299.790972222225</v>
      </c>
      <c r="Q429" t="s">
        <v>8269</v>
      </c>
      <c r="R429" s="18" t="str">
        <f>LEFT(Q429,SEARCH("/",Q429,1)-1)</f>
        <v>film &amp; video</v>
      </c>
      <c r="S429" t="str">
        <f>RIGHT(Q429,(LEN(Q429)-SEARCH("/",Q429,1)))</f>
        <v>animation</v>
      </c>
      <c r="T429" s="14">
        <f>IFERROR(E429/L429,0)</f>
        <v>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>(E430/D430)*100</f>
        <v>5.6333333333333329</v>
      </c>
      <c r="O430" s="13">
        <f>J430/(60*60*24)+DATE(1970,1,1)</f>
        <v>41778.766724537039</v>
      </c>
      <c r="P430" s="13">
        <f>I430/(60*60*24)+"1/1/1970"</f>
        <v>41806.916666666664</v>
      </c>
      <c r="Q430" t="s">
        <v>8269</v>
      </c>
      <c r="R430" s="18" t="str">
        <f>LEFT(Q430,SEARCH("/",Q430,1)-1)</f>
        <v>film &amp; video</v>
      </c>
      <c r="S430" t="str">
        <f>RIGHT(Q430,(LEN(Q430)-SEARCH("/",Q430,1)))</f>
        <v>animation</v>
      </c>
      <c r="T430" s="14">
        <f>IFERROR(E430/L430,0)</f>
        <v>52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>(E431/D431)*100</f>
        <v>0</v>
      </c>
      <c r="O431" s="13">
        <f>J431/(60*60*24)+DATE(1970,1,1)</f>
        <v>40070.901412037041</v>
      </c>
      <c r="P431" s="13">
        <f>I431/(60*60*24)+"1/1/1970"</f>
        <v>40144.207638888889</v>
      </c>
      <c r="Q431" t="s">
        <v>8269</v>
      </c>
      <c r="R431" s="18" t="str">
        <f>LEFT(Q431,SEARCH("/",Q431,1)-1)</f>
        <v>film &amp; video</v>
      </c>
      <c r="S431" t="str">
        <f>RIGHT(Q431,(LEN(Q431)-SEARCH("/",Q431,1)))</f>
        <v>animation</v>
      </c>
      <c r="T431" s="14">
        <f>IFERROR(E431/L431,0)</f>
        <v>0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>(E432/D432)*100</f>
        <v>2.4</v>
      </c>
      <c r="O432" s="13">
        <f>J432/(60*60*24)+DATE(1970,1,1)</f>
        <v>41513.107256944444</v>
      </c>
      <c r="P432" s="13">
        <f>I432/(60*60*24)+"1/1/1970"</f>
        <v>41528.107256944444</v>
      </c>
      <c r="Q432" t="s">
        <v>8269</v>
      </c>
      <c r="R432" s="18" t="str">
        <f>LEFT(Q432,SEARCH("/",Q432,1)-1)</f>
        <v>film &amp; video</v>
      </c>
      <c r="S432" t="str">
        <f>RIGHT(Q432,(LEN(Q432)-SEARCH("/",Q432,1)))</f>
        <v>animation</v>
      </c>
      <c r="T432" s="14">
        <f>IFERROR(E432/L432,0)</f>
        <v>4.8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>(E433/D433)*100</f>
        <v>13.833333333333334</v>
      </c>
      <c r="O433" s="13">
        <f>J433/(60*60*24)+DATE(1970,1,1)</f>
        <v>42526.871331018519</v>
      </c>
      <c r="P433" s="13">
        <f>I433/(60*60*24)+"1/1/1970"</f>
        <v>42556.871331018519</v>
      </c>
      <c r="Q433" t="s">
        <v>8269</v>
      </c>
      <c r="R433" s="18" t="str">
        <f>LEFT(Q433,SEARCH("/",Q433,1)-1)</f>
        <v>film &amp; video</v>
      </c>
      <c r="S433" t="str">
        <f>RIGHT(Q433,(LEN(Q433)-SEARCH("/",Q433,1)))</f>
        <v>animation</v>
      </c>
      <c r="T433" s="14">
        <f>IFERROR(E433/L433,0)</f>
        <v>51.875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>(E434/D434)*100</f>
        <v>9.5</v>
      </c>
      <c r="O434" s="13">
        <f>J434/(60*60*24)+DATE(1970,1,1)</f>
        <v>42238.726631944446</v>
      </c>
      <c r="P434" s="13">
        <f>I434/(60*60*24)+"1/1/1970"</f>
        <v>42298.726631944446</v>
      </c>
      <c r="Q434" t="s">
        <v>8269</v>
      </c>
      <c r="R434" s="18" t="str">
        <f>LEFT(Q434,SEARCH("/",Q434,1)-1)</f>
        <v>film &amp; video</v>
      </c>
      <c r="S434" t="str">
        <f>RIGHT(Q434,(LEN(Q434)-SEARCH("/",Q434,1)))</f>
        <v>animation</v>
      </c>
      <c r="T434" s="14">
        <f>IFERROR(E434/L434,0)</f>
        <v>71.25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>(E435/D435)*100</f>
        <v>0</v>
      </c>
      <c r="O435" s="13">
        <f>J435/(60*60*24)+DATE(1970,1,1)</f>
        <v>42228.629884259259</v>
      </c>
      <c r="P435" s="13">
        <f>I435/(60*60*24)+"1/1/1970"</f>
        <v>42288.629884259259</v>
      </c>
      <c r="Q435" t="s">
        <v>8269</v>
      </c>
      <c r="R435" s="18" t="str">
        <f>LEFT(Q435,SEARCH("/",Q435,1)-1)</f>
        <v>film &amp; video</v>
      </c>
      <c r="S435" t="str">
        <f>RIGHT(Q435,(LEN(Q435)-SEARCH("/",Q435,1)))</f>
        <v>animation</v>
      </c>
      <c r="T435" s="14">
        <f>IFERROR(E435/L435,0)</f>
        <v>0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>(E436/D436)*100</f>
        <v>5</v>
      </c>
      <c r="O436" s="13">
        <f>J436/(60*60*24)+DATE(1970,1,1)</f>
        <v>41576.834513888891</v>
      </c>
      <c r="P436" s="13">
        <f>I436/(60*60*24)+"1/1/1970"</f>
        <v>41609.876180555555</v>
      </c>
      <c r="Q436" t="s">
        <v>8269</v>
      </c>
      <c r="R436" s="18" t="str">
        <f>LEFT(Q436,SEARCH("/",Q436,1)-1)</f>
        <v>film &amp; video</v>
      </c>
      <c r="S436" t="str">
        <f>RIGHT(Q436,(LEN(Q436)-SEARCH("/",Q436,1)))</f>
        <v>animation</v>
      </c>
      <c r="T436" s="14">
        <f>IFERROR(E436/L436,0)</f>
        <v>62.5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>(E437/D437)*100</f>
        <v>2.7272727272727275E-3</v>
      </c>
      <c r="O437" s="13">
        <f>J437/(60*60*24)+DATE(1970,1,1)</f>
        <v>41500.747453703705</v>
      </c>
      <c r="P437" s="13">
        <f>I437/(60*60*24)+"1/1/1970"</f>
        <v>41530.747453703705</v>
      </c>
      <c r="Q437" t="s">
        <v>8269</v>
      </c>
      <c r="R437" s="18" t="str">
        <f>LEFT(Q437,SEARCH("/",Q437,1)-1)</f>
        <v>film &amp; video</v>
      </c>
      <c r="S437" t="str">
        <f>RIGHT(Q437,(LEN(Q437)-SEARCH("/",Q437,1)))</f>
        <v>animation</v>
      </c>
      <c r="T437" s="14">
        <f>IFERROR(E437/L437,0)</f>
        <v>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>(E438/D438)*100</f>
        <v>0</v>
      </c>
      <c r="O438" s="13">
        <f>J438/(60*60*24)+DATE(1970,1,1)</f>
        <v>41456.36241898148</v>
      </c>
      <c r="P438" s="13">
        <f>I438/(60*60*24)+"1/1/1970"</f>
        <v>41486.36241898148</v>
      </c>
      <c r="Q438" t="s">
        <v>8269</v>
      </c>
      <c r="R438" s="18" t="str">
        <f>LEFT(Q438,SEARCH("/",Q438,1)-1)</f>
        <v>film &amp; video</v>
      </c>
      <c r="S438" t="str">
        <f>RIGHT(Q438,(LEN(Q438)-SEARCH("/",Q438,1)))</f>
        <v>animation</v>
      </c>
      <c r="T438" s="14">
        <f>IFERROR(E438/L438,0)</f>
        <v>0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>(E439/D439)*100</f>
        <v>0</v>
      </c>
      <c r="O439" s="13">
        <f>J439/(60*60*24)+DATE(1970,1,1)</f>
        <v>42591.31858796296</v>
      </c>
      <c r="P439" s="13">
        <f>I439/(60*60*24)+"1/1/1970"</f>
        <v>42651.31858796296</v>
      </c>
      <c r="Q439" t="s">
        <v>8269</v>
      </c>
      <c r="R439" s="18" t="str">
        <f>LEFT(Q439,SEARCH("/",Q439,1)-1)</f>
        <v>film &amp; video</v>
      </c>
      <c r="S439" t="str">
        <f>RIGHT(Q439,(LEN(Q439)-SEARCH("/",Q439,1)))</f>
        <v>animation</v>
      </c>
      <c r="T439" s="14">
        <f>IFERROR(E439/L439,0)</f>
        <v>0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>(E440/D440)*100</f>
        <v>9.379999999999999</v>
      </c>
      <c r="O440" s="13">
        <f>J440/(60*60*24)+DATE(1970,1,1)</f>
        <v>42296.261087962965</v>
      </c>
      <c r="P440" s="13">
        <f>I440/(60*60*24)+"1/1/1970"</f>
        <v>42326.302754629629</v>
      </c>
      <c r="Q440" t="s">
        <v>8269</v>
      </c>
      <c r="R440" s="18" t="str">
        <f>LEFT(Q440,SEARCH("/",Q440,1)-1)</f>
        <v>film &amp; video</v>
      </c>
      <c r="S440" t="str">
        <f>RIGHT(Q440,(LEN(Q440)-SEARCH("/",Q440,1)))</f>
        <v>animation</v>
      </c>
      <c r="T440" s="14">
        <f>IFERROR(E440/L440,0)</f>
        <v>170.54545454545453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>(E441/D441)*100</f>
        <v>0</v>
      </c>
      <c r="O441" s="13">
        <f>J441/(60*60*24)+DATE(1970,1,1)</f>
        <v>41919.761782407411</v>
      </c>
      <c r="P441" s="13">
        <f>I441/(60*60*24)+"1/1/1970"</f>
        <v>41929.761782407411</v>
      </c>
      <c r="Q441" t="s">
        <v>8269</v>
      </c>
      <c r="R441" s="18" t="str">
        <f>LEFT(Q441,SEARCH("/",Q441,1)-1)</f>
        <v>film &amp; video</v>
      </c>
      <c r="S441" t="str">
        <f>RIGHT(Q441,(LEN(Q441)-SEARCH("/",Q441,1)))</f>
        <v>animation</v>
      </c>
      <c r="T441" s="14">
        <f>IFERROR(E441/L441,0)</f>
        <v>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>(E442/D442)*100</f>
        <v>0.1</v>
      </c>
      <c r="O442" s="13">
        <f>J442/(60*60*24)+DATE(1970,1,1)</f>
        <v>42423.985567129625</v>
      </c>
      <c r="P442" s="13">
        <f>I442/(60*60*24)+"1/1/1970"</f>
        <v>42453.943900462968</v>
      </c>
      <c r="Q442" t="s">
        <v>8269</v>
      </c>
      <c r="R442" s="18" t="str">
        <f>LEFT(Q442,SEARCH("/",Q442,1)-1)</f>
        <v>film &amp; video</v>
      </c>
      <c r="S442" t="str">
        <f>RIGHT(Q442,(LEN(Q442)-SEARCH("/",Q442,1)))</f>
        <v>animation</v>
      </c>
      <c r="T442" s="14">
        <f>IFERROR(E442/L442,0)</f>
        <v>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>(E443/D443)*100</f>
        <v>0</v>
      </c>
      <c r="O443" s="13">
        <f>J443/(60*60*24)+DATE(1970,1,1)</f>
        <v>41550.793935185182</v>
      </c>
      <c r="P443" s="13">
        <f>I443/(60*60*24)+"1/1/1970"</f>
        <v>41580.793935185182</v>
      </c>
      <c r="Q443" t="s">
        <v>8269</v>
      </c>
      <c r="R443" s="18" t="str">
        <f>LEFT(Q443,SEARCH("/",Q443,1)-1)</f>
        <v>film &amp; video</v>
      </c>
      <c r="S443" t="str">
        <f>RIGHT(Q443,(LEN(Q443)-SEARCH("/",Q443,1)))</f>
        <v>animation</v>
      </c>
      <c r="T443" s="14">
        <f>IFERROR(E443/L443,0)</f>
        <v>0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>(E444/D444)*100</f>
        <v>39.358823529411765</v>
      </c>
      <c r="O444" s="13">
        <f>J444/(60*60*24)+DATE(1970,1,1)</f>
        <v>42024.888692129629</v>
      </c>
      <c r="P444" s="13">
        <f>I444/(60*60*24)+"1/1/1970"</f>
        <v>42054.888692129629</v>
      </c>
      <c r="Q444" t="s">
        <v>8269</v>
      </c>
      <c r="R444" s="18" t="str">
        <f>LEFT(Q444,SEARCH("/",Q444,1)-1)</f>
        <v>film &amp; video</v>
      </c>
      <c r="S444" t="str">
        <f>RIGHT(Q444,(LEN(Q444)-SEARCH("/",Q444,1)))</f>
        <v>animation</v>
      </c>
      <c r="T444" s="14">
        <f>IFERROR(E444/L444,0)</f>
        <v>393.58823529411762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>(E445/D445)*100</f>
        <v>0.1</v>
      </c>
      <c r="O445" s="13">
        <f>J445/(60*60*24)+DATE(1970,1,1)</f>
        <v>41650.015057870369</v>
      </c>
      <c r="P445" s="13">
        <f>I445/(60*60*24)+"1/1/1970"</f>
        <v>41680.015057870369</v>
      </c>
      <c r="Q445" t="s">
        <v>8269</v>
      </c>
      <c r="R445" s="18" t="str">
        <f>LEFT(Q445,SEARCH("/",Q445,1)-1)</f>
        <v>film &amp; video</v>
      </c>
      <c r="S445" t="str">
        <f>RIGHT(Q445,(LEN(Q445)-SEARCH("/",Q445,1)))</f>
        <v>animation</v>
      </c>
      <c r="T445" s="14">
        <f>IFERROR(E445/L445,0)</f>
        <v>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>(E446/D446)*100</f>
        <v>5</v>
      </c>
      <c r="O446" s="13">
        <f>J446/(60*60*24)+DATE(1970,1,1)</f>
        <v>40894.906956018516</v>
      </c>
      <c r="P446" s="13">
        <f>I446/(60*60*24)+"1/1/1970"</f>
        <v>40954.906956018516</v>
      </c>
      <c r="Q446" t="s">
        <v>8269</v>
      </c>
      <c r="R446" s="18" t="str">
        <f>LEFT(Q446,SEARCH("/",Q446,1)-1)</f>
        <v>film &amp; video</v>
      </c>
      <c r="S446" t="str">
        <f>RIGHT(Q446,(LEN(Q446)-SEARCH("/",Q446,1)))</f>
        <v>animation</v>
      </c>
      <c r="T446" s="14">
        <f>IFERROR(E446/L446,0)</f>
        <v>50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>(E447/D447)*100</f>
        <v>3.3333333333333335E-3</v>
      </c>
      <c r="O447" s="13">
        <f>J447/(60*60*24)+DATE(1970,1,1)</f>
        <v>42130.335358796292</v>
      </c>
      <c r="P447" s="13">
        <f>I447/(60*60*24)+"1/1/1970"</f>
        <v>42145.335358796292</v>
      </c>
      <c r="Q447" t="s">
        <v>8269</v>
      </c>
      <c r="R447" s="18" t="str">
        <f>LEFT(Q447,SEARCH("/",Q447,1)-1)</f>
        <v>film &amp; video</v>
      </c>
      <c r="S447" t="str">
        <f>RIGHT(Q447,(LEN(Q447)-SEARCH("/",Q447,1)))</f>
        <v>animation</v>
      </c>
      <c r="T447" s="14">
        <f>IFERROR(E447/L447,0)</f>
        <v>1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>(E448/D448)*100</f>
        <v>7.2952380952380951</v>
      </c>
      <c r="O448" s="13">
        <f>J448/(60*60*24)+DATE(1970,1,1)</f>
        <v>42037.083564814813</v>
      </c>
      <c r="P448" s="13">
        <f>I448/(60*60*24)+"1/1/1970"</f>
        <v>42067.083564814813</v>
      </c>
      <c r="Q448" t="s">
        <v>8269</v>
      </c>
      <c r="R448" s="18" t="str">
        <f>LEFT(Q448,SEARCH("/",Q448,1)-1)</f>
        <v>film &amp; video</v>
      </c>
      <c r="S448" t="str">
        <f>RIGHT(Q448,(LEN(Q448)-SEARCH("/",Q448,1)))</f>
        <v>animation</v>
      </c>
      <c r="T448" s="14">
        <f>IFERROR(E448/L448,0)</f>
        <v>47.875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>(E449/D449)*100</f>
        <v>1.6666666666666666E-2</v>
      </c>
      <c r="O449" s="13">
        <f>J449/(60*60*24)+DATE(1970,1,1)</f>
        <v>41331.555127314816</v>
      </c>
      <c r="P449" s="13">
        <f>I449/(60*60*24)+"1/1/1970"</f>
        <v>41356.513460648144</v>
      </c>
      <c r="Q449" t="s">
        <v>8269</v>
      </c>
      <c r="R449" s="18" t="str">
        <f>LEFT(Q449,SEARCH("/",Q449,1)-1)</f>
        <v>film &amp; video</v>
      </c>
      <c r="S449" t="str">
        <f>RIGHT(Q449,(LEN(Q449)-SEARCH("/",Q449,1)))</f>
        <v>animation</v>
      </c>
      <c r="T449" s="14">
        <f>IFERROR(E449/L449,0)</f>
        <v>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>(E450/D450)*100</f>
        <v>3.2804000000000002</v>
      </c>
      <c r="O450" s="13">
        <f>J450/(60*60*24)+DATE(1970,1,1)</f>
        <v>41753.758043981477</v>
      </c>
      <c r="P450" s="13">
        <f>I450/(60*60*24)+"1/1/1970"</f>
        <v>41773.758043981477</v>
      </c>
      <c r="Q450" t="s">
        <v>8269</v>
      </c>
      <c r="R450" s="18" t="str">
        <f>LEFT(Q450,SEARCH("/",Q450,1)-1)</f>
        <v>film &amp; video</v>
      </c>
      <c r="S450" t="str">
        <f>RIGHT(Q450,(LEN(Q450)-SEARCH("/",Q450,1)))</f>
        <v>animation</v>
      </c>
      <c r="T450" s="14">
        <f>IFERROR(E450/L450,0)</f>
        <v>20.502500000000001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>(E451/D451)*100</f>
        <v>2.25</v>
      </c>
      <c r="O451" s="13">
        <f>J451/(60*60*24)+DATE(1970,1,1)</f>
        <v>41534.568113425928</v>
      </c>
      <c r="P451" s="13">
        <f>I451/(60*60*24)+"1/1/1970"</f>
        <v>41564.568113425928</v>
      </c>
      <c r="Q451" t="s">
        <v>8269</v>
      </c>
      <c r="R451" s="18" t="str">
        <f>LEFT(Q451,SEARCH("/",Q451,1)-1)</f>
        <v>film &amp; video</v>
      </c>
      <c r="S451" t="str">
        <f>RIGHT(Q451,(LEN(Q451)-SEARCH("/",Q451,1)))</f>
        <v>animation</v>
      </c>
      <c r="T451" s="14">
        <f>IFERROR(E451/L451,0)</f>
        <v>9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>(E452/D452)*100</f>
        <v>0.79200000000000004</v>
      </c>
      <c r="O452" s="13">
        <f>J452/(60*60*24)+DATE(1970,1,1)</f>
        <v>41654.946759259255</v>
      </c>
      <c r="P452" s="13">
        <f>I452/(60*60*24)+"1/1/1970"</f>
        <v>41684.946759259255</v>
      </c>
      <c r="Q452" t="s">
        <v>8269</v>
      </c>
      <c r="R452" s="18" t="str">
        <f>LEFT(Q452,SEARCH("/",Q452,1)-1)</f>
        <v>film &amp; video</v>
      </c>
      <c r="S452" t="str">
        <f>RIGHT(Q452,(LEN(Q452)-SEARCH("/",Q452,1)))</f>
        <v>animation</v>
      </c>
      <c r="T452" s="14">
        <f>IFERROR(E452/L452,0)</f>
        <v>56.571428571428569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>(E453/D453)*100</f>
        <v>0</v>
      </c>
      <c r="O453" s="13">
        <f>J453/(60*60*24)+DATE(1970,1,1)</f>
        <v>41634.715173611112</v>
      </c>
      <c r="P453" s="13">
        <f>I453/(60*60*24)+"1/1/1970"</f>
        <v>41664.715173611112</v>
      </c>
      <c r="Q453" t="s">
        <v>8269</v>
      </c>
      <c r="R453" s="18" t="str">
        <f>LEFT(Q453,SEARCH("/",Q453,1)-1)</f>
        <v>film &amp; video</v>
      </c>
      <c r="S453" t="str">
        <f>RIGHT(Q453,(LEN(Q453)-SEARCH("/",Q453,1)))</f>
        <v>animation</v>
      </c>
      <c r="T453" s="14">
        <f>IFERROR(E453/L453,0)</f>
        <v>0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>(E454/D454)*100</f>
        <v>64</v>
      </c>
      <c r="O454" s="13">
        <f>J454/(60*60*24)+DATE(1970,1,1)</f>
        <v>42107.703877314816</v>
      </c>
      <c r="P454" s="13">
        <f>I454/(60*60*24)+"1/1/1970"</f>
        <v>42137.703877314816</v>
      </c>
      <c r="Q454" t="s">
        <v>8269</v>
      </c>
      <c r="R454" s="18" t="str">
        <f>LEFT(Q454,SEARCH("/",Q454,1)-1)</f>
        <v>film &amp; video</v>
      </c>
      <c r="S454" t="str">
        <f>RIGHT(Q454,(LEN(Q454)-SEARCH("/",Q454,1)))</f>
        <v>animation</v>
      </c>
      <c r="T454" s="14">
        <f>IFERROR(E454/L454,0)</f>
        <v>40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>(E455/D455)*100</f>
        <v>2.7404479578392621E-2</v>
      </c>
      <c r="O455" s="13">
        <f>J455/(60*60*24)+DATE(1970,1,1)</f>
        <v>42038.824988425928</v>
      </c>
      <c r="P455" s="13">
        <f>I455/(60*60*24)+"1/1/1970"</f>
        <v>42054.824988425928</v>
      </c>
      <c r="Q455" t="s">
        <v>8269</v>
      </c>
      <c r="R455" s="18" t="str">
        <f>LEFT(Q455,SEARCH("/",Q455,1)-1)</f>
        <v>film &amp; video</v>
      </c>
      <c r="S455" t="str">
        <f>RIGHT(Q455,(LEN(Q455)-SEARCH("/",Q455,1)))</f>
        <v>animation</v>
      </c>
      <c r="T455" s="14">
        <f>IFERROR(E455/L455,0)</f>
        <v>13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>(E456/D456)*100</f>
        <v>0.82000000000000006</v>
      </c>
      <c r="O456" s="13">
        <f>J456/(60*60*24)+DATE(1970,1,1)</f>
        <v>41938.717256944445</v>
      </c>
      <c r="P456" s="13">
        <f>I456/(60*60*24)+"1/1/1970"</f>
        <v>41969.551388888889</v>
      </c>
      <c r="Q456" t="s">
        <v>8269</v>
      </c>
      <c r="R456" s="18" t="str">
        <f>LEFT(Q456,SEARCH("/",Q456,1)-1)</f>
        <v>film &amp; video</v>
      </c>
      <c r="S456" t="str">
        <f>RIGHT(Q456,(LEN(Q456)-SEARCH("/",Q456,1)))</f>
        <v>animation</v>
      </c>
      <c r="T456" s="14">
        <f>IFERROR(E456/L456,0)</f>
        <v>16.399999999999999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>(E457/D457)*100</f>
        <v>6.9230769230769221E-2</v>
      </c>
      <c r="O457" s="13">
        <f>J457/(60*60*24)+DATE(1970,1,1)</f>
        <v>40971.002569444448</v>
      </c>
      <c r="P457" s="13">
        <f>I457/(60*60*24)+"1/1/1970"</f>
        <v>41016.021527777775</v>
      </c>
      <c r="Q457" t="s">
        <v>8269</v>
      </c>
      <c r="R457" s="18" t="str">
        <f>LEFT(Q457,SEARCH("/",Q457,1)-1)</f>
        <v>film &amp; video</v>
      </c>
      <c r="S457" t="str">
        <f>RIGHT(Q457,(LEN(Q457)-SEARCH("/",Q457,1)))</f>
        <v>animation</v>
      </c>
      <c r="T457" s="14">
        <f>IFERROR(E457/L457,0)</f>
        <v>22.5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>(E458/D458)*100</f>
        <v>0.68631863186318631</v>
      </c>
      <c r="O458" s="13">
        <f>J458/(60*60*24)+DATE(1970,1,1)</f>
        <v>41547.694456018522</v>
      </c>
      <c r="P458" s="13">
        <f>I458/(60*60*24)+"1/1/1970"</f>
        <v>41569.165972222225</v>
      </c>
      <c r="Q458" t="s">
        <v>8269</v>
      </c>
      <c r="R458" s="18" t="str">
        <f>LEFT(Q458,SEARCH("/",Q458,1)-1)</f>
        <v>film &amp; video</v>
      </c>
      <c r="S458" t="str">
        <f>RIGHT(Q458,(LEN(Q458)-SEARCH("/",Q458,1)))</f>
        <v>animation</v>
      </c>
      <c r="T458" s="14">
        <f>IFERROR(E458/L458,0)</f>
        <v>20.333333333333332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>(E459/D459)*100</f>
        <v>0</v>
      </c>
      <c r="O459" s="13">
        <f>J459/(60*60*24)+DATE(1970,1,1)</f>
        <v>41837.767500000002</v>
      </c>
      <c r="P459" s="13">
        <f>I459/(60*60*24)+"1/1/1970"</f>
        <v>41867.767500000002</v>
      </c>
      <c r="Q459" t="s">
        <v>8269</v>
      </c>
      <c r="R459" s="18" t="str">
        <f>LEFT(Q459,SEARCH("/",Q459,1)-1)</f>
        <v>film &amp; video</v>
      </c>
      <c r="S459" t="str">
        <f>RIGHT(Q459,(LEN(Q459)-SEARCH("/",Q459,1)))</f>
        <v>animation</v>
      </c>
      <c r="T459" s="14">
        <f>IFERROR(E459/L459,0)</f>
        <v>0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>(E460/D460)*100</f>
        <v>8.2100000000000009</v>
      </c>
      <c r="O460" s="13">
        <f>J460/(60*60*24)+DATE(1970,1,1)</f>
        <v>41378.69976851852</v>
      </c>
      <c r="P460" s="13">
        <f>I460/(60*60*24)+"1/1/1970"</f>
        <v>41408.69976851852</v>
      </c>
      <c r="Q460" t="s">
        <v>8269</v>
      </c>
      <c r="R460" s="18" t="str">
        <f>LEFT(Q460,SEARCH("/",Q460,1)-1)</f>
        <v>film &amp; video</v>
      </c>
      <c r="S460" t="str">
        <f>RIGHT(Q460,(LEN(Q460)-SEARCH("/",Q460,1)))</f>
        <v>animation</v>
      </c>
      <c r="T460" s="14">
        <f>IFERROR(E460/L460,0)</f>
        <v>16.755102040816325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>(E461/D461)*100</f>
        <v>6.4102564102564097E-2</v>
      </c>
      <c r="O461" s="13">
        <f>J461/(60*60*24)+DATE(1970,1,1)</f>
        <v>40800.6403587963</v>
      </c>
      <c r="P461" s="13">
        <f>I461/(60*60*24)+"1/1/1970"</f>
        <v>40860.682025462964</v>
      </c>
      <c r="Q461" t="s">
        <v>8269</v>
      </c>
      <c r="R461" s="18" t="str">
        <f>LEFT(Q461,SEARCH("/",Q461,1)-1)</f>
        <v>film &amp; video</v>
      </c>
      <c r="S461" t="str">
        <f>RIGHT(Q461,(LEN(Q461)-SEARCH("/",Q461,1)))</f>
        <v>animation</v>
      </c>
      <c r="T461" s="14">
        <f>IFERROR(E461/L461,0)</f>
        <v>25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>(E462/D462)*100</f>
        <v>0.29411764705882354</v>
      </c>
      <c r="O462" s="13">
        <f>J462/(60*60*24)+DATE(1970,1,1)</f>
        <v>41759.542534722219</v>
      </c>
      <c r="P462" s="13">
        <f>I462/(60*60*24)+"1/1/1970"</f>
        <v>41791.166666666664</v>
      </c>
      <c r="Q462" t="s">
        <v>8269</v>
      </c>
      <c r="R462" s="18" t="str">
        <f>LEFT(Q462,SEARCH("/",Q462,1)-1)</f>
        <v>film &amp; video</v>
      </c>
      <c r="S462" t="str">
        <f>RIGHT(Q462,(LEN(Q462)-SEARCH("/",Q462,1)))</f>
        <v>animation</v>
      </c>
      <c r="T462" s="14">
        <f>IFERROR(E462/L462,0)</f>
        <v>12.5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>(E463/D463)*100</f>
        <v>0</v>
      </c>
      <c r="O463" s="13">
        <f>J463/(60*60*24)+DATE(1970,1,1)</f>
        <v>41407.84684027778</v>
      </c>
      <c r="P463" s="13">
        <f>I463/(60*60*24)+"1/1/1970"</f>
        <v>41427.84684027778</v>
      </c>
      <c r="Q463" t="s">
        <v>8269</v>
      </c>
      <c r="R463" s="18" t="str">
        <f>LEFT(Q463,SEARCH("/",Q463,1)-1)</f>
        <v>film &amp; video</v>
      </c>
      <c r="S463" t="str">
        <f>RIGHT(Q463,(LEN(Q463)-SEARCH("/",Q463,1)))</f>
        <v>animation</v>
      </c>
      <c r="T463" s="14">
        <f>IFERROR(E463/L463,0)</f>
        <v>0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>(E464/D464)*100</f>
        <v>0</v>
      </c>
      <c r="O464" s="13">
        <f>J464/(60*60*24)+DATE(1970,1,1)</f>
        <v>40705.12663194444</v>
      </c>
      <c r="P464" s="13">
        <f>I464/(60*60*24)+"1/1/1970"</f>
        <v>40765.12663194444</v>
      </c>
      <c r="Q464" t="s">
        <v>8269</v>
      </c>
      <c r="R464" s="18" t="str">
        <f>LEFT(Q464,SEARCH("/",Q464,1)-1)</f>
        <v>film &amp; video</v>
      </c>
      <c r="S464" t="str">
        <f>RIGHT(Q464,(LEN(Q464)-SEARCH("/",Q464,1)))</f>
        <v>animation</v>
      </c>
      <c r="T464" s="14">
        <f>IFERROR(E464/L464,0)</f>
        <v>0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>(E465/D465)*100</f>
        <v>2.2727272727272729</v>
      </c>
      <c r="O465" s="13">
        <f>J465/(60*60*24)+DATE(1970,1,1)</f>
        <v>40750.710104166668</v>
      </c>
      <c r="P465" s="13">
        <f>I465/(60*60*24)+"1/1/1970"</f>
        <v>40810.710104166668</v>
      </c>
      <c r="Q465" t="s">
        <v>8269</v>
      </c>
      <c r="R465" s="18" t="str">
        <f>LEFT(Q465,SEARCH("/",Q465,1)-1)</f>
        <v>film &amp; video</v>
      </c>
      <c r="S465" t="str">
        <f>RIGHT(Q465,(LEN(Q465)-SEARCH("/",Q465,1)))</f>
        <v>animation</v>
      </c>
      <c r="T465" s="14">
        <f>IFERROR(E465/L465,0)</f>
        <v>113.63636363636364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>(E466/D466)*100</f>
        <v>9.9009900990099015E-2</v>
      </c>
      <c r="O466" s="13">
        <f>J466/(60*60*24)+DATE(1970,1,1)</f>
        <v>42488.84878472222</v>
      </c>
      <c r="P466" s="13">
        <f>I466/(60*60*24)+"1/1/1970"</f>
        <v>42508.84878472222</v>
      </c>
      <c r="Q466" t="s">
        <v>8269</v>
      </c>
      <c r="R466" s="18" t="str">
        <f>LEFT(Q466,SEARCH("/",Q466,1)-1)</f>
        <v>film &amp; video</v>
      </c>
      <c r="S466" t="str">
        <f>RIGHT(Q466,(LEN(Q466)-SEARCH("/",Q466,1)))</f>
        <v>animation</v>
      </c>
      <c r="T466" s="14">
        <f>IFERROR(E466/L466,0)</f>
        <v>1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>(E467/D467)*100</f>
        <v>26.953125</v>
      </c>
      <c r="O467" s="13">
        <f>J467/(60*60*24)+DATE(1970,1,1)</f>
        <v>41801.120069444441</v>
      </c>
      <c r="P467" s="13">
        <f>I467/(60*60*24)+"1/1/1970"</f>
        <v>41817.120069444441</v>
      </c>
      <c r="Q467" t="s">
        <v>8269</v>
      </c>
      <c r="R467" s="18" t="str">
        <f>LEFT(Q467,SEARCH("/",Q467,1)-1)</f>
        <v>film &amp; video</v>
      </c>
      <c r="S467" t="str">
        <f>RIGHT(Q467,(LEN(Q467)-SEARCH("/",Q467,1)))</f>
        <v>animation</v>
      </c>
      <c r="T467" s="14">
        <f>IFERROR(E467/L467,0)</f>
        <v>17.25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>(E468/D468)*100</f>
        <v>0.76</v>
      </c>
      <c r="O468" s="13">
        <f>J468/(60*60*24)+DATE(1970,1,1)</f>
        <v>41129.942870370374</v>
      </c>
      <c r="P468" s="13">
        <f>I468/(60*60*24)+"1/1/1970"</f>
        <v>41159.942870370374</v>
      </c>
      <c r="Q468" t="s">
        <v>8269</v>
      </c>
      <c r="R468" s="18" t="str">
        <f>LEFT(Q468,SEARCH("/",Q468,1)-1)</f>
        <v>film &amp; video</v>
      </c>
      <c r="S468" t="str">
        <f>RIGHT(Q468,(LEN(Q468)-SEARCH("/",Q468,1)))</f>
        <v>animation</v>
      </c>
      <c r="T468" s="14">
        <f>IFERROR(E468/L468,0)</f>
        <v>15.2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>(E469/D469)*100</f>
        <v>21.574999999999999</v>
      </c>
      <c r="O469" s="13">
        <f>J469/(60*60*24)+DATE(1970,1,1)</f>
        <v>41135.679791666669</v>
      </c>
      <c r="P469" s="13">
        <f>I469/(60*60*24)+"1/1/1970"</f>
        <v>41180.679791666669</v>
      </c>
      <c r="Q469" t="s">
        <v>8269</v>
      </c>
      <c r="R469" s="18" t="str">
        <f>LEFT(Q469,SEARCH("/",Q469,1)-1)</f>
        <v>film &amp; video</v>
      </c>
      <c r="S469" t="str">
        <f>RIGHT(Q469,(LEN(Q469)-SEARCH("/",Q469,1)))</f>
        <v>animation</v>
      </c>
      <c r="T469" s="14">
        <f>IFERROR(E469/L469,0)</f>
        <v>110.64102564102564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>(E470/D470)*100</f>
        <v>0</v>
      </c>
      <c r="O470" s="13">
        <f>J470/(60*60*24)+DATE(1970,1,1)</f>
        <v>41041.167627314819</v>
      </c>
      <c r="P470" s="13">
        <f>I470/(60*60*24)+"1/1/1970"</f>
        <v>41101.160474537035</v>
      </c>
      <c r="Q470" t="s">
        <v>8269</v>
      </c>
      <c r="R470" s="18" t="str">
        <f>LEFT(Q470,SEARCH("/",Q470,1)-1)</f>
        <v>film &amp; video</v>
      </c>
      <c r="S470" t="str">
        <f>RIGHT(Q470,(LEN(Q470)-SEARCH("/",Q470,1)))</f>
        <v>animation</v>
      </c>
      <c r="T470" s="14">
        <f>IFERROR(E470/L470,0)</f>
        <v>0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>(E471/D471)*100</f>
        <v>0</v>
      </c>
      <c r="O471" s="13">
        <f>J471/(60*60*24)+DATE(1970,1,1)</f>
        <v>41827.989861111113</v>
      </c>
      <c r="P471" s="13">
        <f>I471/(60*60*24)+"1/1/1970"</f>
        <v>41887.989861111113</v>
      </c>
      <c r="Q471" t="s">
        <v>8269</v>
      </c>
      <c r="R471" s="18" t="str">
        <f>LEFT(Q471,SEARCH("/",Q471,1)-1)</f>
        <v>film &amp; video</v>
      </c>
      <c r="S471" t="str">
        <f>RIGHT(Q471,(LEN(Q471)-SEARCH("/",Q471,1)))</f>
        <v>animation</v>
      </c>
      <c r="T471" s="14">
        <f>IFERROR(E471/L471,0)</f>
        <v>0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>(E472/D472)*100</f>
        <v>1.02</v>
      </c>
      <c r="O472" s="13">
        <f>J472/(60*60*24)+DATE(1970,1,1)</f>
        <v>41605.167696759258</v>
      </c>
      <c r="P472" s="13">
        <f>I472/(60*60*24)+"1/1/1970"</f>
        <v>41655.166666666664</v>
      </c>
      <c r="Q472" t="s">
        <v>8269</v>
      </c>
      <c r="R472" s="18" t="str">
        <f>LEFT(Q472,SEARCH("/",Q472,1)-1)</f>
        <v>film &amp; video</v>
      </c>
      <c r="S472" t="str">
        <f>RIGHT(Q472,(LEN(Q472)-SEARCH("/",Q472,1)))</f>
        <v>animation</v>
      </c>
      <c r="T472" s="14">
        <f>IFERROR(E472/L472,0)</f>
        <v>25.5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>(E473/D473)*100</f>
        <v>11.892727272727273</v>
      </c>
      <c r="O473" s="13">
        <f>J473/(60*60*24)+DATE(1970,1,1)</f>
        <v>41703.721979166665</v>
      </c>
      <c r="P473" s="13">
        <f>I473/(60*60*24)+"1/1/1970"</f>
        <v>41748.680312500001</v>
      </c>
      <c r="Q473" t="s">
        <v>8269</v>
      </c>
      <c r="R473" s="18" t="str">
        <f>LEFT(Q473,SEARCH("/",Q473,1)-1)</f>
        <v>film &amp; video</v>
      </c>
      <c r="S473" t="str">
        <f>RIGHT(Q473,(LEN(Q473)-SEARCH("/",Q473,1)))</f>
        <v>animation</v>
      </c>
      <c r="T473" s="14">
        <f>IFERROR(E473/L473,0)</f>
        <v>38.476470588235294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>(E474/D474)*100</f>
        <v>17.625</v>
      </c>
      <c r="O474" s="13">
        <f>J474/(60*60*24)+DATE(1970,1,1)</f>
        <v>41844.922662037039</v>
      </c>
      <c r="P474" s="13">
        <f>I474/(60*60*24)+"1/1/1970"</f>
        <v>41874.922662037039</v>
      </c>
      <c r="Q474" t="s">
        <v>8269</v>
      </c>
      <c r="R474" s="18" t="str">
        <f>LEFT(Q474,SEARCH("/",Q474,1)-1)</f>
        <v>film &amp; video</v>
      </c>
      <c r="S474" t="str">
        <f>RIGHT(Q474,(LEN(Q474)-SEARCH("/",Q474,1)))</f>
        <v>animation</v>
      </c>
      <c r="T474" s="14">
        <f>IFERROR(E474/L474,0)</f>
        <v>28.2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>(E475/D475)*100</f>
        <v>2.87</v>
      </c>
      <c r="O475" s="13">
        <f>J475/(60*60*24)+DATE(1970,1,1)</f>
        <v>41869.698136574072</v>
      </c>
      <c r="P475" s="13">
        <f>I475/(60*60*24)+"1/1/1970"</f>
        <v>41899.698136574072</v>
      </c>
      <c r="Q475" t="s">
        <v>8269</v>
      </c>
      <c r="R475" s="18" t="str">
        <f>LEFT(Q475,SEARCH("/",Q475,1)-1)</f>
        <v>film &amp; video</v>
      </c>
      <c r="S475" t="str">
        <f>RIGHT(Q475,(LEN(Q475)-SEARCH("/",Q475,1)))</f>
        <v>animation</v>
      </c>
      <c r="T475" s="14">
        <f>IFERROR(E475/L475,0)</f>
        <v>61.5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>(E476/D476)*100</f>
        <v>3.0303030303030304E-2</v>
      </c>
      <c r="O476" s="13">
        <f>J476/(60*60*24)+DATE(1970,1,1)</f>
        <v>42753.329039351855</v>
      </c>
      <c r="P476" s="13">
        <f>I476/(60*60*24)+"1/1/1970"</f>
        <v>42783.329039351855</v>
      </c>
      <c r="Q476" t="s">
        <v>8269</v>
      </c>
      <c r="R476" s="18" t="str">
        <f>LEFT(Q476,SEARCH("/",Q476,1)-1)</f>
        <v>film &amp; video</v>
      </c>
      <c r="S476" t="str">
        <f>RIGHT(Q476,(LEN(Q476)-SEARCH("/",Q476,1)))</f>
        <v>animation</v>
      </c>
      <c r="T476" s="14">
        <f>IFERROR(E476/L476,0)</f>
        <v>1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>(E477/D477)*100</f>
        <v>0</v>
      </c>
      <c r="O477" s="13">
        <f>J477/(60*60*24)+DATE(1970,1,1)</f>
        <v>42100.086145833338</v>
      </c>
      <c r="P477" s="13">
        <f>I477/(60*60*24)+"1/1/1970"</f>
        <v>42130.086145833338</v>
      </c>
      <c r="Q477" t="s">
        <v>8269</v>
      </c>
      <c r="R477" s="18" t="str">
        <f>LEFT(Q477,SEARCH("/",Q477,1)-1)</f>
        <v>film &amp; video</v>
      </c>
      <c r="S477" t="str">
        <f>RIGHT(Q477,(LEN(Q477)-SEARCH("/",Q477,1)))</f>
        <v>animation</v>
      </c>
      <c r="T477" s="14">
        <f>IFERROR(E477/L477,0)</f>
        <v>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>(E478/D478)*100</f>
        <v>2.230268181818182</v>
      </c>
      <c r="O478" s="13">
        <f>J478/(60*60*24)+DATE(1970,1,1)</f>
        <v>41757.975011574075</v>
      </c>
      <c r="P478" s="13">
        <f>I478/(60*60*24)+"1/1/1970"</f>
        <v>41793.165972222225</v>
      </c>
      <c r="Q478" t="s">
        <v>8269</v>
      </c>
      <c r="R478" s="18" t="str">
        <f>LEFT(Q478,SEARCH("/",Q478,1)-1)</f>
        <v>film &amp; video</v>
      </c>
      <c r="S478" t="str">
        <f>RIGHT(Q478,(LEN(Q478)-SEARCH("/",Q478,1)))</f>
        <v>animation</v>
      </c>
      <c r="T478" s="14">
        <f>IFERROR(E478/L478,0)</f>
        <v>39.569274193548388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>(E479/D479)*100</f>
        <v>0</v>
      </c>
      <c r="O479" s="13">
        <f>J479/(60*60*24)+DATE(1970,1,1)</f>
        <v>40987.83488425926</v>
      </c>
      <c r="P479" s="13">
        <f>I479/(60*60*24)+"1/1/1970"</f>
        <v>41047.83488425926</v>
      </c>
      <c r="Q479" t="s">
        <v>8269</v>
      </c>
      <c r="R479" s="18" t="str">
        <f>LEFT(Q479,SEARCH("/",Q479,1)-1)</f>
        <v>film &amp; video</v>
      </c>
      <c r="S479" t="str">
        <f>RIGHT(Q479,(LEN(Q479)-SEARCH("/",Q479,1)))</f>
        <v>animation</v>
      </c>
      <c r="T479" s="14">
        <f>IFERROR(E479/L479,0)</f>
        <v>0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>(E480/D480)*100</f>
        <v>0</v>
      </c>
      <c r="O480" s="13">
        <f>J480/(60*60*24)+DATE(1970,1,1)</f>
        <v>42065.910983796297</v>
      </c>
      <c r="P480" s="13">
        <f>I480/(60*60*24)+"1/1/1970"</f>
        <v>42095.869317129633</v>
      </c>
      <c r="Q480" t="s">
        <v>8269</v>
      </c>
      <c r="R480" s="18" t="str">
        <f>LEFT(Q480,SEARCH("/",Q480,1)-1)</f>
        <v>film &amp; video</v>
      </c>
      <c r="S480" t="str">
        <f>RIGHT(Q480,(LEN(Q480)-SEARCH("/",Q480,1)))</f>
        <v>animation</v>
      </c>
      <c r="T480" s="14">
        <f>IFERROR(E480/L480,0)</f>
        <v>0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>(E481/D481)*100</f>
        <v>32.56</v>
      </c>
      <c r="O481" s="13">
        <f>J481/(60*60*24)+DATE(1970,1,1)</f>
        <v>41904.407812500001</v>
      </c>
      <c r="P481" s="13">
        <f>I481/(60*60*24)+"1/1/1970"</f>
        <v>41964.449479166666</v>
      </c>
      <c r="Q481" t="s">
        <v>8269</v>
      </c>
      <c r="R481" s="18" t="str">
        <f>LEFT(Q481,SEARCH("/",Q481,1)-1)</f>
        <v>film &amp; video</v>
      </c>
      <c r="S481" t="str">
        <f>RIGHT(Q481,(LEN(Q481)-SEARCH("/",Q481,1)))</f>
        <v>animation</v>
      </c>
      <c r="T481" s="14">
        <f>IFERROR(E481/L481,0)</f>
        <v>88.8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>(E482/D482)*100</f>
        <v>19.41</v>
      </c>
      <c r="O482" s="13">
        <f>J482/(60*60*24)+DATE(1970,1,1)</f>
        <v>41465.500173611115</v>
      </c>
      <c r="P482" s="13">
        <f>I482/(60*60*24)+"1/1/1970"</f>
        <v>41495.500173611115</v>
      </c>
      <c r="Q482" t="s">
        <v>8269</v>
      </c>
      <c r="R482" s="18" t="str">
        <f>LEFT(Q482,SEARCH("/",Q482,1)-1)</f>
        <v>film &amp; video</v>
      </c>
      <c r="S482" t="str">
        <f>RIGHT(Q482,(LEN(Q482)-SEARCH("/",Q482,1)))</f>
        <v>animation</v>
      </c>
      <c r="T482" s="14">
        <f>IFERROR(E482/L482,0)</f>
        <v>55.457142857142856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>(E483/D483)*100</f>
        <v>6.1</v>
      </c>
      <c r="O483" s="13">
        <f>J483/(60*60*24)+DATE(1970,1,1)</f>
        <v>41162.672326388885</v>
      </c>
      <c r="P483" s="13">
        <f>I483/(60*60*24)+"1/1/1970"</f>
        <v>41192.672326388885</v>
      </c>
      <c r="Q483" t="s">
        <v>8269</v>
      </c>
      <c r="R483" s="18" t="str">
        <f>LEFT(Q483,SEARCH("/",Q483,1)-1)</f>
        <v>film &amp; video</v>
      </c>
      <c r="S483" t="str">
        <f>RIGHT(Q483,(LEN(Q483)-SEARCH("/",Q483,1)))</f>
        <v>animation</v>
      </c>
      <c r="T483" s="14">
        <f>IFERROR(E483/L483,0)</f>
        <v>87.142857142857139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>(E484/D484)*100</f>
        <v>0.1</v>
      </c>
      <c r="O484" s="13">
        <f>J484/(60*60*24)+DATE(1970,1,1)</f>
        <v>42447.896874999999</v>
      </c>
      <c r="P484" s="13">
        <f>I484/(60*60*24)+"1/1/1970"</f>
        <v>42474.606944444444</v>
      </c>
      <c r="Q484" t="s">
        <v>8269</v>
      </c>
      <c r="R484" s="18" t="str">
        <f>LEFT(Q484,SEARCH("/",Q484,1)-1)</f>
        <v>film &amp; video</v>
      </c>
      <c r="S484" t="str">
        <f>RIGHT(Q484,(LEN(Q484)-SEARCH("/",Q484,1)))</f>
        <v>animation</v>
      </c>
      <c r="T484" s="14">
        <f>IFERROR(E484/L484,0)</f>
        <v>10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>(E485/D485)*100</f>
        <v>50.2</v>
      </c>
      <c r="O485" s="13">
        <f>J485/(60*60*24)+DATE(1970,1,1)</f>
        <v>41243.197592592594</v>
      </c>
      <c r="P485" s="13">
        <f>I485/(60*60*24)+"1/1/1970"</f>
        <v>41303.197592592594</v>
      </c>
      <c r="Q485" t="s">
        <v>8269</v>
      </c>
      <c r="R485" s="18" t="str">
        <f>LEFT(Q485,SEARCH("/",Q485,1)-1)</f>
        <v>film &amp; video</v>
      </c>
      <c r="S485" t="str">
        <f>RIGHT(Q485,(LEN(Q485)-SEARCH("/",Q485,1)))</f>
        <v>animation</v>
      </c>
      <c r="T485" s="14">
        <f>IFERROR(E485/L485,0)</f>
        <v>51.224489795918366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>(E486/D486)*100</f>
        <v>0.18625</v>
      </c>
      <c r="O486" s="13">
        <f>J486/(60*60*24)+DATE(1970,1,1)</f>
        <v>42272.93949074074</v>
      </c>
      <c r="P486" s="13">
        <f>I486/(60*60*24)+"1/1/1970"</f>
        <v>42313.981157407412</v>
      </c>
      <c r="Q486" t="s">
        <v>8269</v>
      </c>
      <c r="R486" s="18" t="str">
        <f>LEFT(Q486,SEARCH("/",Q486,1)-1)</f>
        <v>film &amp; video</v>
      </c>
      <c r="S486" t="str">
        <f>RIGHT(Q486,(LEN(Q486)-SEARCH("/",Q486,1)))</f>
        <v>animation</v>
      </c>
      <c r="T486" s="14">
        <f>IFERROR(E486/L486,0)</f>
        <v>13.545454545454545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>(E487/D487)*100</f>
        <v>21.906971229845084</v>
      </c>
      <c r="O487" s="13">
        <f>J487/(60*60*24)+DATE(1970,1,1)</f>
        <v>41381.505775462967</v>
      </c>
      <c r="P487" s="13">
        <f>I487/(60*60*24)+"1/1/1970"</f>
        <v>41411.505775462967</v>
      </c>
      <c r="Q487" t="s">
        <v>8269</v>
      </c>
      <c r="R487" s="18" t="str">
        <f>LEFT(Q487,SEARCH("/",Q487,1)-1)</f>
        <v>film &amp; video</v>
      </c>
      <c r="S487" t="str">
        <f>RIGHT(Q487,(LEN(Q487)-SEARCH("/",Q487,1)))</f>
        <v>animation</v>
      </c>
      <c r="T487" s="14">
        <f>IFERROR(E487/L487,0)</f>
        <v>66.520080000000007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>(E488/D488)*100</f>
        <v>9.0909090909090905E-3</v>
      </c>
      <c r="O488" s="13">
        <f>J488/(60*60*24)+DATE(1970,1,1)</f>
        <v>41761.94258101852</v>
      </c>
      <c r="P488" s="13">
        <f>I488/(60*60*24)+"1/1/1970"</f>
        <v>41791.94258101852</v>
      </c>
      <c r="Q488" t="s">
        <v>8269</v>
      </c>
      <c r="R488" s="18" t="str">
        <f>LEFT(Q488,SEARCH("/",Q488,1)-1)</f>
        <v>film &amp; video</v>
      </c>
      <c r="S488" t="str">
        <f>RIGHT(Q488,(LEN(Q488)-SEARCH("/",Q488,1)))</f>
        <v>animation</v>
      </c>
      <c r="T488" s="14">
        <f>IFERROR(E488/L488,0)</f>
        <v>50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>(E489/D489)*100</f>
        <v>0</v>
      </c>
      <c r="O489" s="13">
        <f>J489/(60*60*24)+DATE(1970,1,1)</f>
        <v>42669.594837962963</v>
      </c>
      <c r="P489" s="13">
        <f>I489/(60*60*24)+"1/1/1970"</f>
        <v>42729.636504629627</v>
      </c>
      <c r="Q489" t="s">
        <v>8269</v>
      </c>
      <c r="R489" s="18" t="str">
        <f>LEFT(Q489,SEARCH("/",Q489,1)-1)</f>
        <v>film &amp; video</v>
      </c>
      <c r="S489" t="str">
        <f>RIGHT(Q489,(LEN(Q489)-SEARCH("/",Q489,1)))</f>
        <v>animation</v>
      </c>
      <c r="T489" s="14">
        <f>IFERROR(E489/L489,0)</f>
        <v>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>(E490/D490)*100</f>
        <v>0</v>
      </c>
      <c r="O490" s="13">
        <f>J490/(60*60*24)+DATE(1970,1,1)</f>
        <v>42714.054398148146</v>
      </c>
      <c r="P490" s="13">
        <f>I490/(60*60*24)+"1/1/1970"</f>
        <v>42744.054398148146</v>
      </c>
      <c r="Q490" t="s">
        <v>8269</v>
      </c>
      <c r="R490" s="18" t="str">
        <f>LEFT(Q490,SEARCH("/",Q490,1)-1)</f>
        <v>film &amp; video</v>
      </c>
      <c r="S490" t="str">
        <f>RIGHT(Q490,(LEN(Q490)-SEARCH("/",Q490,1)))</f>
        <v>animation</v>
      </c>
      <c r="T490" s="14">
        <f>IFERROR(E490/L490,0)</f>
        <v>0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>(E491/D491)*100</f>
        <v>0.28667813379201834</v>
      </c>
      <c r="O491" s="13">
        <f>J491/(60*60*24)+DATE(1970,1,1)</f>
        <v>40882.481666666667</v>
      </c>
      <c r="P491" s="13">
        <f>I491/(60*60*24)+"1/1/1970"</f>
        <v>40913.481249999997</v>
      </c>
      <c r="Q491" t="s">
        <v>8269</v>
      </c>
      <c r="R491" s="18" t="str">
        <f>LEFT(Q491,SEARCH("/",Q491,1)-1)</f>
        <v>film &amp; video</v>
      </c>
      <c r="S491" t="str">
        <f>RIGHT(Q491,(LEN(Q491)-SEARCH("/",Q491,1)))</f>
        <v>animation</v>
      </c>
      <c r="T491" s="14">
        <f>IFERROR(E491/L491,0)</f>
        <v>71.666666666666671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>(E492/D492)*100</f>
        <v>0</v>
      </c>
      <c r="O492" s="13">
        <f>J492/(60*60*24)+DATE(1970,1,1)</f>
        <v>41113.968576388885</v>
      </c>
      <c r="P492" s="13">
        <f>I492/(60*60*24)+"1/1/1970"</f>
        <v>41143.968576388885</v>
      </c>
      <c r="Q492" t="s">
        <v>8269</v>
      </c>
      <c r="R492" s="18" t="str">
        <f>LEFT(Q492,SEARCH("/",Q492,1)-1)</f>
        <v>film &amp; video</v>
      </c>
      <c r="S492" t="str">
        <f>RIGHT(Q492,(LEN(Q492)-SEARCH("/",Q492,1)))</f>
        <v>animation</v>
      </c>
      <c r="T492" s="14">
        <f>IFERROR(E492/L492,0)</f>
        <v>0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>(E493/D493)*100</f>
        <v>0</v>
      </c>
      <c r="O493" s="13">
        <f>J493/(60*60*24)+DATE(1970,1,1)</f>
        <v>42366.982627314814</v>
      </c>
      <c r="P493" s="13">
        <f>I493/(60*60*24)+"1/1/1970"</f>
        <v>42396.982627314814</v>
      </c>
      <c r="Q493" t="s">
        <v>8269</v>
      </c>
      <c r="R493" s="18" t="str">
        <f>LEFT(Q493,SEARCH("/",Q493,1)-1)</f>
        <v>film &amp; video</v>
      </c>
      <c r="S493" t="str">
        <f>RIGHT(Q493,(LEN(Q493)-SEARCH("/",Q493,1)))</f>
        <v>animation</v>
      </c>
      <c r="T493" s="14">
        <f>IFERROR(E493/L493,0)</f>
        <v>0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>(E494/D494)*100</f>
        <v>0</v>
      </c>
      <c r="O494" s="13">
        <f>J494/(60*60*24)+DATE(1970,1,1)</f>
        <v>42596.03506944445</v>
      </c>
      <c r="P494" s="13">
        <f>I494/(60*60*24)+"1/1/1970"</f>
        <v>42656.03506944445</v>
      </c>
      <c r="Q494" t="s">
        <v>8269</v>
      </c>
      <c r="R494" s="18" t="str">
        <f>LEFT(Q494,SEARCH("/",Q494,1)-1)</f>
        <v>film &amp; video</v>
      </c>
      <c r="S494" t="str">
        <f>RIGHT(Q494,(LEN(Q494)-SEARCH("/",Q494,1)))</f>
        <v>animation</v>
      </c>
      <c r="T494" s="14">
        <f>IFERROR(E494/L494,0)</f>
        <v>0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>(E495/D495)*100</f>
        <v>0</v>
      </c>
      <c r="O495" s="13">
        <f>J495/(60*60*24)+DATE(1970,1,1)</f>
        <v>42114.726134259261</v>
      </c>
      <c r="P495" s="13">
        <f>I495/(60*60*24)+"1/1/1970"</f>
        <v>42144.726134259261</v>
      </c>
      <c r="Q495" t="s">
        <v>8269</v>
      </c>
      <c r="R495" s="18" t="str">
        <f>LEFT(Q495,SEARCH("/",Q495,1)-1)</f>
        <v>film &amp; video</v>
      </c>
      <c r="S495" t="str">
        <f>RIGHT(Q495,(LEN(Q495)-SEARCH("/",Q495,1)))</f>
        <v>animation</v>
      </c>
      <c r="T495" s="14">
        <f>IFERROR(E495/L495,0)</f>
        <v>0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>(E496/D496)*100</f>
        <v>0.155</v>
      </c>
      <c r="O496" s="13">
        <f>J496/(60*60*24)+DATE(1970,1,1)</f>
        <v>41799.830613425926</v>
      </c>
      <c r="P496" s="13">
        <f>I496/(60*60*24)+"1/1/1970"</f>
        <v>41823.125</v>
      </c>
      <c r="Q496" t="s">
        <v>8269</v>
      </c>
      <c r="R496" s="18" t="str">
        <f>LEFT(Q496,SEARCH("/",Q496,1)-1)</f>
        <v>film &amp; video</v>
      </c>
      <c r="S496" t="str">
        <f>RIGHT(Q496,(LEN(Q496)-SEARCH("/",Q496,1)))</f>
        <v>animation</v>
      </c>
      <c r="T496" s="14">
        <f>IFERROR(E496/L496,0)</f>
        <v>10.333333333333334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>(E497/D497)*100</f>
        <v>0</v>
      </c>
      <c r="O497" s="13">
        <f>J497/(60*60*24)+DATE(1970,1,1)</f>
        <v>42171.827604166669</v>
      </c>
      <c r="P497" s="13">
        <f>I497/(60*60*24)+"1/1/1970"</f>
        <v>42201.827604166669</v>
      </c>
      <c r="Q497" t="s">
        <v>8269</v>
      </c>
      <c r="R497" s="18" t="str">
        <f>LEFT(Q497,SEARCH("/",Q497,1)-1)</f>
        <v>film &amp; video</v>
      </c>
      <c r="S497" t="str">
        <f>RIGHT(Q497,(LEN(Q497)-SEARCH("/",Q497,1)))</f>
        <v>animation</v>
      </c>
      <c r="T497" s="14">
        <f>IFERROR(E497/L497,0)</f>
        <v>0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>(E498/D498)*100</f>
        <v>1.6666666666666668E-3</v>
      </c>
      <c r="O498" s="13">
        <f>J498/(60*60*24)+DATE(1970,1,1)</f>
        <v>41620.93141203704</v>
      </c>
      <c r="P498" s="13">
        <f>I498/(60*60*24)+"1/1/1970"</f>
        <v>41680.93141203704</v>
      </c>
      <c r="Q498" t="s">
        <v>8269</v>
      </c>
      <c r="R498" s="18" t="str">
        <f>LEFT(Q498,SEARCH("/",Q498,1)-1)</f>
        <v>film &amp; video</v>
      </c>
      <c r="S498" t="str">
        <f>RIGHT(Q498,(LEN(Q498)-SEARCH("/",Q498,1)))</f>
        <v>animation</v>
      </c>
      <c r="T498" s="14">
        <f>IFERROR(E498/L498,0)</f>
        <v>1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>(E499/D499)*100</f>
        <v>0.6696428571428571</v>
      </c>
      <c r="O499" s="13">
        <f>J499/(60*60*24)+DATE(1970,1,1)</f>
        <v>41945.037789351853</v>
      </c>
      <c r="P499" s="13">
        <f>I499/(60*60*24)+"1/1/1970"</f>
        <v>41998.208333333328</v>
      </c>
      <c r="Q499" t="s">
        <v>8269</v>
      </c>
      <c r="R499" s="18" t="str">
        <f>LEFT(Q499,SEARCH("/",Q499,1)-1)</f>
        <v>film &amp; video</v>
      </c>
      <c r="S499" t="str">
        <f>RIGHT(Q499,(LEN(Q499)-SEARCH("/",Q499,1)))</f>
        <v>animation</v>
      </c>
      <c r="T499" s="14">
        <f>IFERROR(E499/L499,0)</f>
        <v>10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>(E500/D500)*100</f>
        <v>4.5985132395404564</v>
      </c>
      <c r="O500" s="13">
        <f>J500/(60*60*24)+DATE(1970,1,1)</f>
        <v>40858.762141203704</v>
      </c>
      <c r="P500" s="13">
        <f>I500/(60*60*24)+"1/1/1970"</f>
        <v>40900.762141203704</v>
      </c>
      <c r="Q500" t="s">
        <v>8269</v>
      </c>
      <c r="R500" s="18" t="str">
        <f>LEFT(Q500,SEARCH("/",Q500,1)-1)</f>
        <v>film &amp; video</v>
      </c>
      <c r="S500" t="str">
        <f>RIGHT(Q500,(LEN(Q500)-SEARCH("/",Q500,1)))</f>
        <v>animation</v>
      </c>
      <c r="T500" s="14">
        <f>IFERROR(E500/L500,0)</f>
        <v>136.09090909090909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>(E501/D501)*100</f>
        <v>9.5500000000000007</v>
      </c>
      <c r="O501" s="13">
        <f>J501/(60*60*24)+DATE(1970,1,1)</f>
        <v>40043.895462962959</v>
      </c>
      <c r="P501" s="13">
        <f>I501/(60*60*24)+"1/1/1970"</f>
        <v>40098.874305555553</v>
      </c>
      <c r="Q501" t="s">
        <v>8269</v>
      </c>
      <c r="R501" s="18" t="str">
        <f>LEFT(Q501,SEARCH("/",Q501,1)-1)</f>
        <v>film &amp; video</v>
      </c>
      <c r="S501" t="str">
        <f>RIGHT(Q501,(LEN(Q501)-SEARCH("/",Q501,1)))</f>
        <v>animation</v>
      </c>
      <c r="T501" s="14">
        <f>IFERROR(E501/L501,0)</f>
        <v>73.461538461538467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>(E502/D502)*100</f>
        <v>3.3076923076923079</v>
      </c>
      <c r="O502" s="13">
        <f>J502/(60*60*24)+DATE(1970,1,1)</f>
        <v>40247.886006944442</v>
      </c>
      <c r="P502" s="13">
        <f>I502/(60*60*24)+"1/1/1970"</f>
        <v>40306.927777777775</v>
      </c>
      <c r="Q502" t="s">
        <v>8269</v>
      </c>
      <c r="R502" s="18" t="str">
        <f>LEFT(Q502,SEARCH("/",Q502,1)-1)</f>
        <v>film &amp; video</v>
      </c>
      <c r="S502" t="str">
        <f>RIGHT(Q502,(LEN(Q502)-SEARCH("/",Q502,1)))</f>
        <v>animation</v>
      </c>
      <c r="T502" s="14">
        <f>IFERROR(E502/L502,0)</f>
        <v>53.75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>(E503/D503)*100</f>
        <v>0</v>
      </c>
      <c r="O503" s="13">
        <f>J503/(60*60*24)+DATE(1970,1,1)</f>
        <v>40703.234386574077</v>
      </c>
      <c r="P503" s="13">
        <f>I503/(60*60*24)+"1/1/1970"</f>
        <v>40733.234386574077</v>
      </c>
      <c r="Q503" t="s">
        <v>8269</v>
      </c>
      <c r="R503" s="18" t="str">
        <f>LEFT(Q503,SEARCH("/",Q503,1)-1)</f>
        <v>film &amp; video</v>
      </c>
      <c r="S503" t="str">
        <f>RIGHT(Q503,(LEN(Q503)-SEARCH("/",Q503,1)))</f>
        <v>animation</v>
      </c>
      <c r="T503" s="14">
        <f>IFERROR(E503/L503,0)</f>
        <v>0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>(E504/D504)*100</f>
        <v>1.1499999999999999</v>
      </c>
      <c r="O504" s="13">
        <f>J504/(60*60*24)+DATE(1970,1,1)</f>
        <v>40956.553530092591</v>
      </c>
      <c r="P504" s="13">
        <f>I504/(60*60*24)+"1/1/1970"</f>
        <v>40986.511863425927</v>
      </c>
      <c r="Q504" t="s">
        <v>8269</v>
      </c>
      <c r="R504" s="18" t="str">
        <f>LEFT(Q504,SEARCH("/",Q504,1)-1)</f>
        <v>film &amp; video</v>
      </c>
      <c r="S504" t="str">
        <f>RIGHT(Q504,(LEN(Q504)-SEARCH("/",Q504,1)))</f>
        <v>animation</v>
      </c>
      <c r="T504" s="14">
        <f>IFERROR(E504/L504,0)</f>
        <v>57.5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>(E505/D505)*100</f>
        <v>1.7538461538461538</v>
      </c>
      <c r="O505" s="13">
        <f>J505/(60*60*24)+DATE(1970,1,1)</f>
        <v>41991.526655092588</v>
      </c>
      <c r="P505" s="13">
        <f>I505/(60*60*24)+"1/1/1970"</f>
        <v>42021.526655092588</v>
      </c>
      <c r="Q505" t="s">
        <v>8269</v>
      </c>
      <c r="R505" s="18" t="str">
        <f>LEFT(Q505,SEARCH("/",Q505,1)-1)</f>
        <v>film &amp; video</v>
      </c>
      <c r="S505" t="str">
        <f>RIGHT(Q505,(LEN(Q505)-SEARCH("/",Q505,1)))</f>
        <v>animation</v>
      </c>
      <c r="T505" s="14">
        <f>IFERROR(E505/L505,0)</f>
        <v>12.666666666666666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>(E506/D506)*100</f>
        <v>1.3673469387755102</v>
      </c>
      <c r="O506" s="13">
        <f>J506/(60*60*24)+DATE(1970,1,1)</f>
        <v>40949.98364583333</v>
      </c>
      <c r="P506" s="13">
        <f>I506/(60*60*24)+"1/1/1970"</f>
        <v>41009.941979166666</v>
      </c>
      <c r="Q506" t="s">
        <v>8269</v>
      </c>
      <c r="R506" s="18" t="str">
        <f>LEFT(Q506,SEARCH("/",Q506,1)-1)</f>
        <v>film &amp; video</v>
      </c>
      <c r="S506" t="str">
        <f>RIGHT(Q506,(LEN(Q506)-SEARCH("/",Q506,1)))</f>
        <v>animation</v>
      </c>
      <c r="T506" s="14">
        <f>IFERROR(E506/L506,0)</f>
        <v>67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>(E507/D507)*100</f>
        <v>0.43333333333333329</v>
      </c>
      <c r="O507" s="13">
        <f>J507/(60*60*24)+DATE(1970,1,1)</f>
        <v>42318.098217592589</v>
      </c>
      <c r="P507" s="13">
        <f>I507/(60*60*24)+"1/1/1970"</f>
        <v>42363.098217592589</v>
      </c>
      <c r="Q507" t="s">
        <v>8269</v>
      </c>
      <c r="R507" s="18" t="str">
        <f>LEFT(Q507,SEARCH("/",Q507,1)-1)</f>
        <v>film &amp; video</v>
      </c>
      <c r="S507" t="str">
        <f>RIGHT(Q507,(LEN(Q507)-SEARCH("/",Q507,1)))</f>
        <v>animation</v>
      </c>
      <c r="T507" s="14">
        <f>IFERROR(E507/L507,0)</f>
        <v>3.7142857142857144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>(E508/D508)*100</f>
        <v>0.125</v>
      </c>
      <c r="O508" s="13">
        <f>J508/(60*60*24)+DATE(1970,1,1)</f>
        <v>41466.552314814813</v>
      </c>
      <c r="P508" s="13">
        <f>I508/(60*60*24)+"1/1/1970"</f>
        <v>41496.552314814813</v>
      </c>
      <c r="Q508" t="s">
        <v>8269</v>
      </c>
      <c r="R508" s="18" t="str">
        <f>LEFT(Q508,SEARCH("/",Q508,1)-1)</f>
        <v>film &amp; video</v>
      </c>
      <c r="S508" t="str">
        <f>RIGHT(Q508,(LEN(Q508)-SEARCH("/",Q508,1)))</f>
        <v>animation</v>
      </c>
      <c r="T508" s="14">
        <f>IFERROR(E508/L508,0)</f>
        <v>250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>(E509/D509)*100</f>
        <v>3.2</v>
      </c>
      <c r="O509" s="13">
        <f>J509/(60*60*24)+DATE(1970,1,1)</f>
        <v>41156.958993055552</v>
      </c>
      <c r="P509" s="13">
        <f>I509/(60*60*24)+"1/1/1970"</f>
        <v>41201.958993055552</v>
      </c>
      <c r="Q509" t="s">
        <v>8269</v>
      </c>
      <c r="R509" s="18" t="str">
        <f>LEFT(Q509,SEARCH("/",Q509,1)-1)</f>
        <v>film &amp; video</v>
      </c>
      <c r="S509" t="str">
        <f>RIGHT(Q509,(LEN(Q509)-SEARCH("/",Q509,1)))</f>
        <v>animation</v>
      </c>
      <c r="T509" s="14">
        <f>IFERROR(E509/L509,0)</f>
        <v>64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>(E510/D510)*100</f>
        <v>0.8</v>
      </c>
      <c r="O510" s="13">
        <f>J510/(60*60*24)+DATE(1970,1,1)</f>
        <v>40995.024317129632</v>
      </c>
      <c r="P510" s="13">
        <f>I510/(60*60*24)+"1/1/1970"</f>
        <v>41054.593055555553</v>
      </c>
      <c r="Q510" t="s">
        <v>8269</v>
      </c>
      <c r="R510" s="18" t="str">
        <f>LEFT(Q510,SEARCH("/",Q510,1)-1)</f>
        <v>film &amp; video</v>
      </c>
      <c r="S510" t="str">
        <f>RIGHT(Q510,(LEN(Q510)-SEARCH("/",Q510,1)))</f>
        <v>animation</v>
      </c>
      <c r="T510" s="14">
        <f>IFERROR(E510/L510,0)</f>
        <v>133.33333333333334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>(E511/D511)*100</f>
        <v>0.2</v>
      </c>
      <c r="O511" s="13">
        <f>J511/(60*60*24)+DATE(1970,1,1)</f>
        <v>42153.631597222222</v>
      </c>
      <c r="P511" s="13">
        <f>I511/(60*60*24)+"1/1/1970"</f>
        <v>42183.631597222222</v>
      </c>
      <c r="Q511" t="s">
        <v>8269</v>
      </c>
      <c r="R511" s="18" t="str">
        <f>LEFT(Q511,SEARCH("/",Q511,1)-1)</f>
        <v>film &amp; video</v>
      </c>
      <c r="S511" t="str">
        <f>RIGHT(Q511,(LEN(Q511)-SEARCH("/",Q511,1)))</f>
        <v>animation</v>
      </c>
      <c r="T511" s="14">
        <f>IFERROR(E511/L511,0)</f>
        <v>10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>(E512/D512)*100</f>
        <v>0</v>
      </c>
      <c r="O512" s="13">
        <f>J512/(60*60*24)+DATE(1970,1,1)</f>
        <v>42400.176377314812</v>
      </c>
      <c r="P512" s="13">
        <f>I512/(60*60*24)+"1/1/1970"</f>
        <v>42430.176377314812</v>
      </c>
      <c r="Q512" t="s">
        <v>8269</v>
      </c>
      <c r="R512" s="18" t="str">
        <f>LEFT(Q512,SEARCH("/",Q512,1)-1)</f>
        <v>film &amp; video</v>
      </c>
      <c r="S512" t="str">
        <f>RIGHT(Q512,(LEN(Q512)-SEARCH("/",Q512,1)))</f>
        <v>animation</v>
      </c>
      <c r="T512" s="14">
        <f>IFERROR(E512/L512,0)</f>
        <v>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>(E513/D513)*100</f>
        <v>3</v>
      </c>
      <c r="O513" s="13">
        <f>J513/(60*60*24)+DATE(1970,1,1)</f>
        <v>41340.303032407406</v>
      </c>
      <c r="P513" s="13">
        <f>I513/(60*60*24)+"1/1/1970"</f>
        <v>41370.261365740742</v>
      </c>
      <c r="Q513" t="s">
        <v>8269</v>
      </c>
      <c r="R513" s="18" t="str">
        <f>LEFT(Q513,SEARCH("/",Q513,1)-1)</f>
        <v>film &amp; video</v>
      </c>
      <c r="S513" t="str">
        <f>RIGHT(Q513,(LEN(Q513)-SEARCH("/",Q513,1)))</f>
        <v>animation</v>
      </c>
      <c r="T513" s="14">
        <f>IFERROR(E513/L513,0)</f>
        <v>30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>(E514/D514)*100</f>
        <v>0.13749999999999998</v>
      </c>
      <c r="O514" s="13">
        <f>J514/(60*60*24)+DATE(1970,1,1)</f>
        <v>42649.742210648154</v>
      </c>
      <c r="P514" s="13">
        <f>I514/(60*60*24)+"1/1/1970"</f>
        <v>42694.783877314811</v>
      </c>
      <c r="Q514" t="s">
        <v>8269</v>
      </c>
      <c r="R514" s="18" t="str">
        <f>LEFT(Q514,SEARCH("/",Q514,1)-1)</f>
        <v>film &amp; video</v>
      </c>
      <c r="S514" t="str">
        <f>RIGHT(Q514,(LEN(Q514)-SEARCH("/",Q514,1)))</f>
        <v>animation</v>
      </c>
      <c r="T514" s="14">
        <f>IFERROR(E514/L514,0)</f>
        <v>5.5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>(E515/D515)*100</f>
        <v>13.923999999999999</v>
      </c>
      <c r="O515" s="13">
        <f>J515/(60*60*24)+DATE(1970,1,1)</f>
        <v>42552.653993055559</v>
      </c>
      <c r="P515" s="13">
        <f>I515/(60*60*24)+"1/1/1970"</f>
        <v>42597.291666666672</v>
      </c>
      <c r="Q515" t="s">
        <v>8269</v>
      </c>
      <c r="R515" s="18" t="str">
        <f>LEFT(Q515,SEARCH("/",Q515,1)-1)</f>
        <v>film &amp; video</v>
      </c>
      <c r="S515" t="str">
        <f>RIGHT(Q515,(LEN(Q515)-SEARCH("/",Q515,1)))</f>
        <v>animation</v>
      </c>
      <c r="T515" s="14">
        <f>IFERROR(E515/L515,0)</f>
        <v>102.38235294117646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>(E516/D516)*100</f>
        <v>3.3333333333333335</v>
      </c>
      <c r="O516" s="13">
        <f>J516/(60*60*24)+DATE(1970,1,1)</f>
        <v>41830.613969907405</v>
      </c>
      <c r="P516" s="13">
        <f>I516/(60*60*24)+"1/1/1970"</f>
        <v>41860.613969907405</v>
      </c>
      <c r="Q516" t="s">
        <v>8269</v>
      </c>
      <c r="R516" s="18" t="str">
        <f>LEFT(Q516,SEARCH("/",Q516,1)-1)</f>
        <v>film &amp; video</v>
      </c>
      <c r="S516" t="str">
        <f>RIGHT(Q516,(LEN(Q516)-SEARCH("/",Q516,1)))</f>
        <v>animation</v>
      </c>
      <c r="T516" s="14">
        <f>IFERROR(E516/L516,0)</f>
        <v>16.666666666666668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>(E517/D517)*100</f>
        <v>25.41340206185567</v>
      </c>
      <c r="O517" s="13">
        <f>J517/(60*60*24)+DATE(1970,1,1)</f>
        <v>42327.490752314814</v>
      </c>
      <c r="P517" s="13">
        <f>I517/(60*60*24)+"1/1/1970"</f>
        <v>42367.490752314814</v>
      </c>
      <c r="Q517" t="s">
        <v>8269</v>
      </c>
      <c r="R517" s="18" t="str">
        <f>LEFT(Q517,SEARCH("/",Q517,1)-1)</f>
        <v>film &amp; video</v>
      </c>
      <c r="S517" t="str">
        <f>RIGHT(Q517,(LEN(Q517)-SEARCH("/",Q517,1)))</f>
        <v>animation</v>
      </c>
      <c r="T517" s="14">
        <f>IFERROR(E517/L517,0)</f>
        <v>725.02941176470586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>(E518/D518)*100</f>
        <v>0</v>
      </c>
      <c r="O518" s="13">
        <f>J518/(60*60*24)+DATE(1970,1,1)</f>
        <v>42091.778703703705</v>
      </c>
      <c r="P518" s="13">
        <f>I518/(60*60*24)+"1/1/1970"</f>
        <v>42151.778703703705</v>
      </c>
      <c r="Q518" t="s">
        <v>8269</v>
      </c>
      <c r="R518" s="18" t="str">
        <f>LEFT(Q518,SEARCH("/",Q518,1)-1)</f>
        <v>film &amp; video</v>
      </c>
      <c r="S518" t="str">
        <f>RIGHT(Q518,(LEN(Q518)-SEARCH("/",Q518,1)))</f>
        <v>animation</v>
      </c>
      <c r="T518" s="14">
        <f>IFERROR(E518/L518,0)</f>
        <v>0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>(E519/D519)*100</f>
        <v>1.3666666666666667</v>
      </c>
      <c r="O519" s="13">
        <f>J519/(60*60*24)+DATE(1970,1,1)</f>
        <v>42738.615289351852</v>
      </c>
      <c r="P519" s="13">
        <f>I519/(60*60*24)+"1/1/1970"</f>
        <v>42768.615289351852</v>
      </c>
      <c r="Q519" t="s">
        <v>8269</v>
      </c>
      <c r="R519" s="18" t="str">
        <f>LEFT(Q519,SEARCH("/",Q519,1)-1)</f>
        <v>film &amp; video</v>
      </c>
      <c r="S519" t="str">
        <f>RIGHT(Q519,(LEN(Q519)-SEARCH("/",Q519,1)))</f>
        <v>animation</v>
      </c>
      <c r="T519" s="14">
        <f>IFERROR(E519/L519,0)</f>
        <v>68.333333333333329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>(E520/D520)*100</f>
        <v>0</v>
      </c>
      <c r="O520" s="13">
        <f>J520/(60*60*24)+DATE(1970,1,1)</f>
        <v>42223.616018518514</v>
      </c>
      <c r="P520" s="13">
        <f>I520/(60*60*24)+"1/1/1970"</f>
        <v>42253.615277777775</v>
      </c>
      <c r="Q520" t="s">
        <v>8269</v>
      </c>
      <c r="R520" s="18" t="str">
        <f>LEFT(Q520,SEARCH("/",Q520,1)-1)</f>
        <v>film &amp; video</v>
      </c>
      <c r="S520" t="str">
        <f>RIGHT(Q520,(LEN(Q520)-SEARCH("/",Q520,1)))</f>
        <v>animation</v>
      </c>
      <c r="T520" s="14">
        <f>IFERROR(E520/L520,0)</f>
        <v>0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>(E521/D521)*100</f>
        <v>22.881426547787683</v>
      </c>
      <c r="O521" s="13">
        <f>J521/(60*60*24)+DATE(1970,1,1)</f>
        <v>41218.391446759255</v>
      </c>
      <c r="P521" s="13">
        <f>I521/(60*60*24)+"1/1/1970"</f>
        <v>41248.391446759255</v>
      </c>
      <c r="Q521" t="s">
        <v>8269</v>
      </c>
      <c r="R521" s="18" t="str">
        <f>LEFT(Q521,SEARCH("/",Q521,1)-1)</f>
        <v>film &amp; video</v>
      </c>
      <c r="S521" t="str">
        <f>RIGHT(Q521,(LEN(Q521)-SEARCH("/",Q521,1)))</f>
        <v>animation</v>
      </c>
      <c r="T521" s="14">
        <f>IFERROR(E521/L521,0)</f>
        <v>39.228571428571428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>(E522/D522)*100</f>
        <v>102.1</v>
      </c>
      <c r="O522" s="13">
        <f>J522/(60*60*24)+DATE(1970,1,1)</f>
        <v>42318.702094907407</v>
      </c>
      <c r="P522" s="13">
        <f>I522/(60*60*24)+"1/1/1970"</f>
        <v>42348.702094907407</v>
      </c>
      <c r="Q522" t="s">
        <v>8270</v>
      </c>
      <c r="R522" s="18" t="str">
        <f>LEFT(Q522,SEARCH("/",Q522,1)-1)</f>
        <v>theater</v>
      </c>
      <c r="S522" t="str">
        <f>RIGHT(Q522,(LEN(Q522)-SEARCH("/",Q522,1)))</f>
        <v>plays</v>
      </c>
      <c r="T522" s="14">
        <f>IFERROR(E522/L522,0)</f>
        <v>150.14705882352942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>(E523/D523)*100</f>
        <v>104.64</v>
      </c>
      <c r="O523" s="13">
        <f>J523/(60*60*24)+DATE(1970,1,1)</f>
        <v>42646.092812499999</v>
      </c>
      <c r="P523" s="13">
        <f>I523/(60*60*24)+"1/1/1970"</f>
        <v>42675.207638888889</v>
      </c>
      <c r="Q523" t="s">
        <v>8270</v>
      </c>
      <c r="R523" s="18" t="str">
        <f>LEFT(Q523,SEARCH("/",Q523,1)-1)</f>
        <v>theater</v>
      </c>
      <c r="S523" t="str">
        <f>RIGHT(Q523,(LEN(Q523)-SEARCH("/",Q523,1)))</f>
        <v>plays</v>
      </c>
      <c r="T523" s="14">
        <f>IFERROR(E523/L523,0)</f>
        <v>93.428571428571431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>(E524/D524)*100</f>
        <v>114.66666666666667</v>
      </c>
      <c r="O524" s="13">
        <f>J524/(60*60*24)+DATE(1970,1,1)</f>
        <v>42430.040798611109</v>
      </c>
      <c r="P524" s="13">
        <f>I524/(60*60*24)+"1/1/1970"</f>
        <v>42449.999131944445</v>
      </c>
      <c r="Q524" t="s">
        <v>8270</v>
      </c>
      <c r="R524" s="18" t="str">
        <f>LEFT(Q524,SEARCH("/",Q524,1)-1)</f>
        <v>theater</v>
      </c>
      <c r="S524" t="str">
        <f>RIGHT(Q524,(LEN(Q524)-SEARCH("/",Q524,1)))</f>
        <v>plays</v>
      </c>
      <c r="T524" s="14">
        <f>IFERROR(E524/L524,0)</f>
        <v>110.96774193548387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>(E525/D525)*100</f>
        <v>120.6</v>
      </c>
      <c r="O525" s="13">
        <f>J525/(60*60*24)+DATE(1970,1,1)</f>
        <v>42238.13282407407</v>
      </c>
      <c r="P525" s="13">
        <f>I525/(60*60*24)+"1/1/1970"</f>
        <v>42268.13282407407</v>
      </c>
      <c r="Q525" t="s">
        <v>8270</v>
      </c>
      <c r="R525" s="18" t="str">
        <f>LEFT(Q525,SEARCH("/",Q525,1)-1)</f>
        <v>theater</v>
      </c>
      <c r="S525" t="str">
        <f>RIGHT(Q525,(LEN(Q525)-SEARCH("/",Q525,1)))</f>
        <v>plays</v>
      </c>
      <c r="T525" s="14">
        <f>IFERROR(E525/L525,0)</f>
        <v>71.785714285714292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>(E526/D526)*100</f>
        <v>108.67285714285715</v>
      </c>
      <c r="O526" s="13">
        <f>J526/(60*60*24)+DATE(1970,1,1)</f>
        <v>42492.717233796298</v>
      </c>
      <c r="P526" s="13">
        <f>I526/(60*60*24)+"1/1/1970"</f>
        <v>42522.717233796298</v>
      </c>
      <c r="Q526" t="s">
        <v>8270</v>
      </c>
      <c r="R526" s="18" t="str">
        <f>LEFT(Q526,SEARCH("/",Q526,1)-1)</f>
        <v>theater</v>
      </c>
      <c r="S526" t="str">
        <f>RIGHT(Q526,(LEN(Q526)-SEARCH("/",Q526,1)))</f>
        <v>plays</v>
      </c>
      <c r="T526" s="14">
        <f>IFERROR(E526/L526,0)</f>
        <v>29.258076923076924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>(E527/D527)*100</f>
        <v>100</v>
      </c>
      <c r="O527" s="13">
        <f>J527/(60*60*24)+DATE(1970,1,1)</f>
        <v>41850.400937500002</v>
      </c>
      <c r="P527" s="13">
        <f>I527/(60*60*24)+"1/1/1970"</f>
        <v>41895.400937500002</v>
      </c>
      <c r="Q527" t="s">
        <v>8270</v>
      </c>
      <c r="R527" s="18" t="str">
        <f>LEFT(Q527,SEARCH("/",Q527,1)-1)</f>
        <v>theater</v>
      </c>
      <c r="S527" t="str">
        <f>RIGHT(Q527,(LEN(Q527)-SEARCH("/",Q527,1)))</f>
        <v>plays</v>
      </c>
      <c r="T527" s="14">
        <f>IFERROR(E527/L527,0)</f>
        <v>1000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>(E528/D528)*100</f>
        <v>113.99999999999999</v>
      </c>
      <c r="O528" s="13">
        <f>J528/(60*60*24)+DATE(1970,1,1)</f>
        <v>42192.591944444444</v>
      </c>
      <c r="P528" s="13">
        <f>I528/(60*60*24)+"1/1/1970"</f>
        <v>42223.708333333328</v>
      </c>
      <c r="Q528" t="s">
        <v>8270</v>
      </c>
      <c r="R528" s="18" t="str">
        <f>LEFT(Q528,SEARCH("/",Q528,1)-1)</f>
        <v>theater</v>
      </c>
      <c r="S528" t="str">
        <f>RIGHT(Q528,(LEN(Q528)-SEARCH("/",Q528,1)))</f>
        <v>plays</v>
      </c>
      <c r="T528" s="14">
        <f>IFERROR(E528/L528,0)</f>
        <v>74.347826086956516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>(E529/D529)*100</f>
        <v>100.85</v>
      </c>
      <c r="O529" s="13">
        <f>J529/(60*60*24)+DATE(1970,1,1)</f>
        <v>42753.205625000002</v>
      </c>
      <c r="P529" s="13">
        <f>I529/(60*60*24)+"1/1/1970"</f>
        <v>42783.670138888891</v>
      </c>
      <c r="Q529" t="s">
        <v>8270</v>
      </c>
      <c r="R529" s="18" t="str">
        <f>LEFT(Q529,SEARCH("/",Q529,1)-1)</f>
        <v>theater</v>
      </c>
      <c r="S529" t="str">
        <f>RIGHT(Q529,(LEN(Q529)-SEARCH("/",Q529,1)))</f>
        <v>plays</v>
      </c>
      <c r="T529" s="14">
        <f>IFERROR(E529/L529,0)</f>
        <v>63.829113924050631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>(E530/D530)*100</f>
        <v>115.65217391304347</v>
      </c>
      <c r="O530" s="13">
        <f>J530/(60*60*24)+DATE(1970,1,1)</f>
        <v>42155.920219907406</v>
      </c>
      <c r="P530" s="13">
        <f>I530/(60*60*24)+"1/1/1970"</f>
        <v>42176.888888888891</v>
      </c>
      <c r="Q530" t="s">
        <v>8270</v>
      </c>
      <c r="R530" s="18" t="str">
        <f>LEFT(Q530,SEARCH("/",Q530,1)-1)</f>
        <v>theater</v>
      </c>
      <c r="S530" t="str">
        <f>RIGHT(Q530,(LEN(Q530)-SEARCH("/",Q530,1)))</f>
        <v>plays</v>
      </c>
      <c r="T530" s="14">
        <f>IFERROR(E530/L530,0)</f>
        <v>44.333333333333336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>(E531/D531)*100</f>
        <v>130.41666666666666</v>
      </c>
      <c r="O531" s="13">
        <f>J531/(60*60*24)+DATE(1970,1,1)</f>
        <v>42725.031180555554</v>
      </c>
      <c r="P531" s="13">
        <f>I531/(60*60*24)+"1/1/1970"</f>
        <v>42746.208333333328</v>
      </c>
      <c r="Q531" t="s">
        <v>8270</v>
      </c>
      <c r="R531" s="18" t="str">
        <f>LEFT(Q531,SEARCH("/",Q531,1)-1)</f>
        <v>theater</v>
      </c>
      <c r="S531" t="str">
        <f>RIGHT(Q531,(LEN(Q531)-SEARCH("/",Q531,1)))</f>
        <v>plays</v>
      </c>
      <c r="T531" s="14">
        <f>IFERROR(E531/L531,0)</f>
        <v>86.944444444444443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>(E532/D532)*100</f>
        <v>107.78267254038178</v>
      </c>
      <c r="O532" s="13">
        <f>J532/(60*60*24)+DATE(1970,1,1)</f>
        <v>42157.591064814813</v>
      </c>
      <c r="P532" s="13">
        <f>I532/(60*60*24)+"1/1/1970"</f>
        <v>42179.083333333328</v>
      </c>
      <c r="Q532" t="s">
        <v>8270</v>
      </c>
      <c r="R532" s="18" t="str">
        <f>LEFT(Q532,SEARCH("/",Q532,1)-1)</f>
        <v>theater</v>
      </c>
      <c r="S532" t="str">
        <f>RIGHT(Q532,(LEN(Q532)-SEARCH("/",Q532,1)))</f>
        <v>plays</v>
      </c>
      <c r="T532" s="14">
        <f>IFERROR(E532/L532,0)</f>
        <v>126.55172413793103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>(E533/D533)*100</f>
        <v>100</v>
      </c>
      <c r="O533" s="13">
        <f>J533/(60*60*24)+DATE(1970,1,1)</f>
        <v>42676.065150462964</v>
      </c>
      <c r="P533" s="13">
        <f>I533/(60*60*24)+"1/1/1970"</f>
        <v>42721.290972222225</v>
      </c>
      <c r="Q533" t="s">
        <v>8270</v>
      </c>
      <c r="R533" s="18" t="str">
        <f>LEFT(Q533,SEARCH("/",Q533,1)-1)</f>
        <v>theater</v>
      </c>
      <c r="S533" t="str">
        <f>RIGHT(Q533,(LEN(Q533)-SEARCH("/",Q533,1)))</f>
        <v>plays</v>
      </c>
      <c r="T533" s="14">
        <f>IFERROR(E533/L533,0)</f>
        <v>129.03225806451613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>(E534/D534)*100</f>
        <v>123.25</v>
      </c>
      <c r="O534" s="13">
        <f>J534/(60*60*24)+DATE(1970,1,1)</f>
        <v>42473.007037037038</v>
      </c>
      <c r="P534" s="13">
        <f>I534/(60*60*24)+"1/1/1970"</f>
        <v>42503.007037037038</v>
      </c>
      <c r="Q534" t="s">
        <v>8270</v>
      </c>
      <c r="R534" s="18" t="str">
        <f>LEFT(Q534,SEARCH("/",Q534,1)-1)</f>
        <v>theater</v>
      </c>
      <c r="S534" t="str">
        <f>RIGHT(Q534,(LEN(Q534)-SEARCH("/",Q534,1)))</f>
        <v>plays</v>
      </c>
      <c r="T534" s="14">
        <f>IFERROR(E534/L534,0)</f>
        <v>71.242774566473983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>(E535/D535)*100</f>
        <v>100.2</v>
      </c>
      <c r="O535" s="13">
        <f>J535/(60*60*24)+DATE(1970,1,1)</f>
        <v>42482.43478009259</v>
      </c>
      <c r="P535" s="13">
        <f>I535/(60*60*24)+"1/1/1970"</f>
        <v>42506.43478009259</v>
      </c>
      <c r="Q535" t="s">
        <v>8270</v>
      </c>
      <c r="R535" s="18" t="str">
        <f>LEFT(Q535,SEARCH("/",Q535,1)-1)</f>
        <v>theater</v>
      </c>
      <c r="S535" t="str">
        <f>RIGHT(Q535,(LEN(Q535)-SEARCH("/",Q535,1)))</f>
        <v>plays</v>
      </c>
      <c r="T535" s="14">
        <f>IFERROR(E535/L535,0)</f>
        <v>117.88235294117646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>(E536/D536)*100</f>
        <v>104.66666666666666</v>
      </c>
      <c r="O536" s="13">
        <f>J536/(60*60*24)+DATE(1970,1,1)</f>
        <v>42270.810995370368</v>
      </c>
      <c r="P536" s="13">
        <f>I536/(60*60*24)+"1/1/1970"</f>
        <v>42309.958333333328</v>
      </c>
      <c r="Q536" t="s">
        <v>8270</v>
      </c>
      <c r="R536" s="18" t="str">
        <f>LEFT(Q536,SEARCH("/",Q536,1)-1)</f>
        <v>theater</v>
      </c>
      <c r="S536" t="str">
        <f>RIGHT(Q536,(LEN(Q536)-SEARCH("/",Q536,1)))</f>
        <v>plays</v>
      </c>
      <c r="T536" s="14">
        <f>IFERROR(E536/L536,0)</f>
        <v>327.08333333333331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>(E537/D537)*100</f>
        <v>102.49999999999999</v>
      </c>
      <c r="O537" s="13">
        <f>J537/(60*60*24)+DATE(1970,1,1)</f>
        <v>42711.54519675926</v>
      </c>
      <c r="P537" s="13">
        <f>I537/(60*60*24)+"1/1/1970"</f>
        <v>42741.54519675926</v>
      </c>
      <c r="Q537" t="s">
        <v>8270</v>
      </c>
      <c r="R537" s="18" t="str">
        <f>LEFT(Q537,SEARCH("/",Q537,1)-1)</f>
        <v>theater</v>
      </c>
      <c r="S537" t="str">
        <f>RIGHT(Q537,(LEN(Q537)-SEARCH("/",Q537,1)))</f>
        <v>plays</v>
      </c>
      <c r="T537" s="14">
        <f>IFERROR(E537/L537,0)</f>
        <v>34.745762711864408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>(E538/D538)*100</f>
        <v>118.25757575757576</v>
      </c>
      <c r="O538" s="13">
        <f>J538/(60*60*24)+DATE(1970,1,1)</f>
        <v>42179.344988425924</v>
      </c>
      <c r="P538" s="13">
        <f>I538/(60*60*24)+"1/1/1970"</f>
        <v>42219.75</v>
      </c>
      <c r="Q538" t="s">
        <v>8270</v>
      </c>
      <c r="R538" s="18" t="str">
        <f>LEFT(Q538,SEARCH("/",Q538,1)-1)</f>
        <v>theater</v>
      </c>
      <c r="S538" t="str">
        <f>RIGHT(Q538,(LEN(Q538)-SEARCH("/",Q538,1)))</f>
        <v>plays</v>
      </c>
      <c r="T538" s="14">
        <f>IFERROR(E538/L538,0)</f>
        <v>100.06410256410257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>(E539/D539)*100</f>
        <v>120.5</v>
      </c>
      <c r="O539" s="13">
        <f>J539/(60*60*24)+DATE(1970,1,1)</f>
        <v>42282.768414351856</v>
      </c>
      <c r="P539" s="13">
        <f>I539/(60*60*24)+"1/1/1970"</f>
        <v>42312.810081018513</v>
      </c>
      <c r="Q539" t="s">
        <v>8270</v>
      </c>
      <c r="R539" s="18" t="str">
        <f>LEFT(Q539,SEARCH("/",Q539,1)-1)</f>
        <v>theater</v>
      </c>
      <c r="S539" t="str">
        <f>RIGHT(Q539,(LEN(Q539)-SEARCH("/",Q539,1)))</f>
        <v>plays</v>
      </c>
      <c r="T539" s="14">
        <f>IFERROR(E539/L539,0)</f>
        <v>40.847457627118644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>(E540/D540)*100</f>
        <v>302.42</v>
      </c>
      <c r="O540" s="13">
        <f>J540/(60*60*24)+DATE(1970,1,1)</f>
        <v>42473.794710648144</v>
      </c>
      <c r="P540" s="13">
        <f>I540/(60*60*24)+"1/1/1970"</f>
        <v>42503.794710648144</v>
      </c>
      <c r="Q540" t="s">
        <v>8270</v>
      </c>
      <c r="R540" s="18" t="str">
        <f>LEFT(Q540,SEARCH("/",Q540,1)-1)</f>
        <v>theater</v>
      </c>
      <c r="S540" t="str">
        <f>RIGHT(Q540,(LEN(Q540)-SEARCH("/",Q540,1)))</f>
        <v>plays</v>
      </c>
      <c r="T540" s="14">
        <f>IFERROR(E540/L540,0)</f>
        <v>252.01666666666668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>(E541/D541)*100</f>
        <v>100.64400000000001</v>
      </c>
      <c r="O541" s="13">
        <f>J541/(60*60*24)+DATE(1970,1,1)</f>
        <v>42535.049849537041</v>
      </c>
      <c r="P541" s="13">
        <f>I541/(60*60*24)+"1/1/1970"</f>
        <v>42556.049849537041</v>
      </c>
      <c r="Q541" t="s">
        <v>8270</v>
      </c>
      <c r="R541" s="18" t="str">
        <f>LEFT(Q541,SEARCH("/",Q541,1)-1)</f>
        <v>theater</v>
      </c>
      <c r="S541" t="str">
        <f>RIGHT(Q541,(LEN(Q541)-SEARCH("/",Q541,1)))</f>
        <v>plays</v>
      </c>
      <c r="T541" s="14">
        <f>IFERROR(E541/L541,0)</f>
        <v>25.161000000000001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>(E542/D542)*100</f>
        <v>6.6666666666666671E-3</v>
      </c>
      <c r="O542" s="13">
        <f>J542/(60*60*24)+DATE(1970,1,1)</f>
        <v>42009.817199074074</v>
      </c>
      <c r="P542" s="13">
        <f>I542/(60*60*24)+"1/1/1970"</f>
        <v>42039.817199074074</v>
      </c>
      <c r="Q542" t="s">
        <v>8271</v>
      </c>
      <c r="R542" s="18" t="str">
        <f>LEFT(Q542,SEARCH("/",Q542,1)-1)</f>
        <v>technology</v>
      </c>
      <c r="S542" t="str">
        <f>RIGHT(Q542,(LEN(Q542)-SEARCH("/",Q542,1)))</f>
        <v>web</v>
      </c>
      <c r="T542" s="14">
        <f>IFERROR(E542/L542,0)</f>
        <v>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>(E543/D543)*100</f>
        <v>0.55555555555555558</v>
      </c>
      <c r="O543" s="13">
        <f>J543/(60*60*24)+DATE(1970,1,1)</f>
        <v>42276.046689814815</v>
      </c>
      <c r="P543" s="13">
        <f>I543/(60*60*24)+"1/1/1970"</f>
        <v>42306.046689814815</v>
      </c>
      <c r="Q543" t="s">
        <v>8271</v>
      </c>
      <c r="R543" s="18" t="str">
        <f>LEFT(Q543,SEARCH("/",Q543,1)-1)</f>
        <v>technology</v>
      </c>
      <c r="S543" t="str">
        <f>RIGHT(Q543,(LEN(Q543)-SEARCH("/",Q543,1)))</f>
        <v>web</v>
      </c>
      <c r="T543" s="14">
        <f>IFERROR(E543/L543,0)</f>
        <v>25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>(E544/D544)*100</f>
        <v>3.9999999999999996E-4</v>
      </c>
      <c r="O544" s="13">
        <f>J544/(60*60*24)+DATE(1970,1,1)</f>
        <v>42433.737453703703</v>
      </c>
      <c r="P544" s="13">
        <f>I544/(60*60*24)+"1/1/1970"</f>
        <v>42493.695787037039</v>
      </c>
      <c r="Q544" t="s">
        <v>8271</v>
      </c>
      <c r="R544" s="18" t="str">
        <f>LEFT(Q544,SEARCH("/",Q544,1)-1)</f>
        <v>technology</v>
      </c>
      <c r="S544" t="str">
        <f>RIGHT(Q544,(LEN(Q544)-SEARCH("/",Q544,1)))</f>
        <v>web</v>
      </c>
      <c r="T544" s="14">
        <f>IFERROR(E544/L544,0)</f>
        <v>1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>(E545/D545)*100</f>
        <v>0.31818181818181818</v>
      </c>
      <c r="O545" s="13">
        <f>J545/(60*60*24)+DATE(1970,1,1)</f>
        <v>41914.092152777775</v>
      </c>
      <c r="P545" s="13">
        <f>I545/(60*60*24)+"1/1/1970"</f>
        <v>41944.092152777775</v>
      </c>
      <c r="Q545" t="s">
        <v>8271</v>
      </c>
      <c r="R545" s="18" t="str">
        <f>LEFT(Q545,SEARCH("/",Q545,1)-1)</f>
        <v>technology</v>
      </c>
      <c r="S545" t="str">
        <f>RIGHT(Q545,(LEN(Q545)-SEARCH("/",Q545,1)))</f>
        <v>web</v>
      </c>
      <c r="T545" s="14">
        <f>IFERROR(E545/L545,0)</f>
        <v>35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>(E546/D546)*100</f>
        <v>1.2</v>
      </c>
      <c r="O546" s="13">
        <f>J546/(60*60*24)+DATE(1970,1,1)</f>
        <v>42525.656944444447</v>
      </c>
      <c r="P546" s="13">
        <f>I546/(60*60*24)+"1/1/1970"</f>
        <v>42555.656944444447</v>
      </c>
      <c r="Q546" t="s">
        <v>8271</v>
      </c>
      <c r="R546" s="18" t="str">
        <f>LEFT(Q546,SEARCH("/",Q546,1)-1)</f>
        <v>technology</v>
      </c>
      <c r="S546" t="str">
        <f>RIGHT(Q546,(LEN(Q546)-SEARCH("/",Q546,1)))</f>
        <v>web</v>
      </c>
      <c r="T546" s="14">
        <f>IFERROR(E546/L546,0)</f>
        <v>3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>(E547/D547)*100</f>
        <v>27.383999999999997</v>
      </c>
      <c r="O547" s="13">
        <f>J547/(60*60*24)+DATE(1970,1,1)</f>
        <v>42283.592465277776</v>
      </c>
      <c r="P547" s="13">
        <f>I547/(60*60*24)+"1/1/1970"</f>
        <v>42323.634131944447</v>
      </c>
      <c r="Q547" t="s">
        <v>8271</v>
      </c>
      <c r="R547" s="18" t="str">
        <f>LEFT(Q547,SEARCH("/",Q547,1)-1)</f>
        <v>technology</v>
      </c>
      <c r="S547" t="str">
        <f>RIGHT(Q547,(LEN(Q547)-SEARCH("/",Q547,1)))</f>
        <v>web</v>
      </c>
      <c r="T547" s="14">
        <f>IFERROR(E547/L547,0)</f>
        <v>402.70588235294116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>(E548/D548)*100</f>
        <v>8.666666666666667E-2</v>
      </c>
      <c r="O548" s="13">
        <f>J548/(60*60*24)+DATE(1970,1,1)</f>
        <v>42249.667997685188</v>
      </c>
      <c r="P548" s="13">
        <f>I548/(60*60*24)+"1/1/1970"</f>
        <v>42294.667997685188</v>
      </c>
      <c r="Q548" t="s">
        <v>8271</v>
      </c>
      <c r="R548" s="18" t="str">
        <f>LEFT(Q548,SEARCH("/",Q548,1)-1)</f>
        <v>technology</v>
      </c>
      <c r="S548" t="str">
        <f>RIGHT(Q548,(LEN(Q548)-SEARCH("/",Q548,1)))</f>
        <v>web</v>
      </c>
      <c r="T548" s="14">
        <f>IFERROR(E548/L548,0)</f>
        <v>26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>(E549/D549)*100</f>
        <v>0</v>
      </c>
      <c r="O549" s="13">
        <f>J549/(60*60*24)+DATE(1970,1,1)</f>
        <v>42380.696342592593</v>
      </c>
      <c r="P549" s="13">
        <f>I549/(60*60*24)+"1/1/1970"</f>
        <v>42410.696342592593</v>
      </c>
      <c r="Q549" t="s">
        <v>8271</v>
      </c>
      <c r="R549" s="18" t="str">
        <f>LEFT(Q549,SEARCH("/",Q549,1)-1)</f>
        <v>technology</v>
      </c>
      <c r="S549" t="str">
        <f>RIGHT(Q549,(LEN(Q549)-SEARCH("/",Q549,1)))</f>
        <v>web</v>
      </c>
      <c r="T549" s="14">
        <f>IFERROR(E549/L549,0)</f>
        <v>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>(E550/D550)*100</f>
        <v>0.09</v>
      </c>
      <c r="O550" s="13">
        <f>J550/(60*60*24)+DATE(1970,1,1)</f>
        <v>42276.903333333335</v>
      </c>
      <c r="P550" s="13">
        <f>I550/(60*60*24)+"1/1/1970"</f>
        <v>42306.903333333335</v>
      </c>
      <c r="Q550" t="s">
        <v>8271</v>
      </c>
      <c r="R550" s="18" t="str">
        <f>LEFT(Q550,SEARCH("/",Q550,1)-1)</f>
        <v>technology</v>
      </c>
      <c r="S550" t="str">
        <f>RIGHT(Q550,(LEN(Q550)-SEARCH("/",Q550,1)))</f>
        <v>web</v>
      </c>
      <c r="T550" s="14">
        <f>IFERROR(E550/L550,0)</f>
        <v>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>(E551/D551)*100</f>
        <v>2.7199999999999998</v>
      </c>
      <c r="O551" s="13">
        <f>J551/(60*60*24)+DATE(1970,1,1)</f>
        <v>42163.636828703704</v>
      </c>
      <c r="P551" s="13">
        <f>I551/(60*60*24)+"1/1/1970"</f>
        <v>42193.636828703704</v>
      </c>
      <c r="Q551" t="s">
        <v>8271</v>
      </c>
      <c r="R551" s="18" t="str">
        <f>LEFT(Q551,SEARCH("/",Q551,1)-1)</f>
        <v>technology</v>
      </c>
      <c r="S551" t="str">
        <f>RIGHT(Q551,(LEN(Q551)-SEARCH("/",Q551,1)))</f>
        <v>web</v>
      </c>
      <c r="T551" s="14">
        <f>IFERROR(E551/L551,0)</f>
        <v>8.5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>(E552/D552)*100</f>
        <v>0.70000000000000007</v>
      </c>
      <c r="O552" s="13">
        <f>J552/(60*60*24)+DATE(1970,1,1)</f>
        <v>42753.678761574076</v>
      </c>
      <c r="P552" s="13">
        <f>I552/(60*60*24)+"1/1/1970"</f>
        <v>42766.208333333328</v>
      </c>
      <c r="Q552" t="s">
        <v>8271</v>
      </c>
      <c r="R552" s="18" t="str">
        <f>LEFT(Q552,SEARCH("/",Q552,1)-1)</f>
        <v>technology</v>
      </c>
      <c r="S552" t="str">
        <f>RIGHT(Q552,(LEN(Q552)-SEARCH("/",Q552,1)))</f>
        <v>web</v>
      </c>
      <c r="T552" s="14">
        <f>IFERROR(E552/L552,0)</f>
        <v>8.75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>(E553/D553)*100</f>
        <v>5.0413333333333332</v>
      </c>
      <c r="O553" s="13">
        <f>J553/(60*60*24)+DATE(1970,1,1)</f>
        <v>42173.275740740741</v>
      </c>
      <c r="P553" s="13">
        <f>I553/(60*60*24)+"1/1/1970"</f>
        <v>42217.745138888888</v>
      </c>
      <c r="Q553" t="s">
        <v>8271</v>
      </c>
      <c r="R553" s="18" t="str">
        <f>LEFT(Q553,SEARCH("/",Q553,1)-1)</f>
        <v>technology</v>
      </c>
      <c r="S553" t="str">
        <f>RIGHT(Q553,(LEN(Q553)-SEARCH("/",Q553,1)))</f>
        <v>web</v>
      </c>
      <c r="T553" s="14">
        <f>IFERROR(E553/L553,0)</f>
        <v>135.03571428571428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>(E554/D554)*100</f>
        <v>0</v>
      </c>
      <c r="O554" s="13">
        <f>J554/(60*60*24)+DATE(1970,1,1)</f>
        <v>42318.616851851853</v>
      </c>
      <c r="P554" s="13">
        <f>I554/(60*60*24)+"1/1/1970"</f>
        <v>42378.616851851853</v>
      </c>
      <c r="Q554" t="s">
        <v>8271</v>
      </c>
      <c r="R554" s="18" t="str">
        <f>LEFT(Q554,SEARCH("/",Q554,1)-1)</f>
        <v>technology</v>
      </c>
      <c r="S554" t="str">
        <f>RIGHT(Q554,(LEN(Q554)-SEARCH("/",Q554,1)))</f>
        <v>web</v>
      </c>
      <c r="T554" s="14">
        <f>IFERROR(E554/L554,0)</f>
        <v>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>(E555/D555)*100</f>
        <v>0.49199999999999999</v>
      </c>
      <c r="O555" s="13">
        <f>J555/(60*60*24)+DATE(1970,1,1)</f>
        <v>41927.71980324074</v>
      </c>
      <c r="P555" s="13">
        <f>I555/(60*60*24)+"1/1/1970"</f>
        <v>41957.761469907404</v>
      </c>
      <c r="Q555" t="s">
        <v>8271</v>
      </c>
      <c r="R555" s="18" t="str">
        <f>LEFT(Q555,SEARCH("/",Q555,1)-1)</f>
        <v>technology</v>
      </c>
      <c r="S555" t="str">
        <f>RIGHT(Q555,(LEN(Q555)-SEARCH("/",Q555,1)))</f>
        <v>web</v>
      </c>
      <c r="T555" s="14">
        <f>IFERROR(E555/L555,0)</f>
        <v>20.5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>(E556/D556)*100</f>
        <v>36.589147286821706</v>
      </c>
      <c r="O556" s="13">
        <f>J556/(60*60*24)+DATE(1970,1,1)</f>
        <v>41901.684861111113</v>
      </c>
      <c r="P556" s="13">
        <f>I556/(60*60*24)+"1/1/1970"</f>
        <v>41931.684861111113</v>
      </c>
      <c r="Q556" t="s">
        <v>8271</v>
      </c>
      <c r="R556" s="18" t="str">
        <f>LEFT(Q556,SEARCH("/",Q556,1)-1)</f>
        <v>technology</v>
      </c>
      <c r="S556" t="str">
        <f>RIGHT(Q556,(LEN(Q556)-SEARCH("/",Q556,1)))</f>
        <v>web</v>
      </c>
      <c r="T556" s="14">
        <f>IFERROR(E556/L556,0)</f>
        <v>64.36363636363636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>(E557/D557)*100</f>
        <v>0</v>
      </c>
      <c r="O557" s="13">
        <f>J557/(60*60*24)+DATE(1970,1,1)</f>
        <v>42503.353506944448</v>
      </c>
      <c r="P557" s="13">
        <f>I557/(60*60*24)+"1/1/1970"</f>
        <v>42533.353506944448</v>
      </c>
      <c r="Q557" t="s">
        <v>8271</v>
      </c>
      <c r="R557" s="18" t="str">
        <f>LEFT(Q557,SEARCH("/",Q557,1)-1)</f>
        <v>technology</v>
      </c>
      <c r="S557" t="str">
        <f>RIGHT(Q557,(LEN(Q557)-SEARCH("/",Q557,1)))</f>
        <v>web</v>
      </c>
      <c r="T557" s="14">
        <f>IFERROR(E557/L557,0)</f>
        <v>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>(E558/D558)*100</f>
        <v>2.5</v>
      </c>
      <c r="O558" s="13">
        <f>J558/(60*60*24)+DATE(1970,1,1)</f>
        <v>42345.860150462962</v>
      </c>
      <c r="P558" s="13">
        <f>I558/(60*60*24)+"1/1/1970"</f>
        <v>42375.860150462962</v>
      </c>
      <c r="Q558" t="s">
        <v>8271</v>
      </c>
      <c r="R558" s="18" t="str">
        <f>LEFT(Q558,SEARCH("/",Q558,1)-1)</f>
        <v>technology</v>
      </c>
      <c r="S558" t="str">
        <f>RIGHT(Q558,(LEN(Q558)-SEARCH("/",Q558,1)))</f>
        <v>web</v>
      </c>
      <c r="T558" s="14">
        <f>IFERROR(E558/L558,0)</f>
        <v>200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>(E559/D559)*100</f>
        <v>0.91066666666666674</v>
      </c>
      <c r="O559" s="13">
        <f>J559/(60*60*24)+DATE(1970,1,1)</f>
        <v>42676.942164351851</v>
      </c>
      <c r="P559" s="13">
        <f>I559/(60*60*24)+"1/1/1970"</f>
        <v>42706.983831018515</v>
      </c>
      <c r="Q559" t="s">
        <v>8271</v>
      </c>
      <c r="R559" s="18" t="str">
        <f>LEFT(Q559,SEARCH("/",Q559,1)-1)</f>
        <v>technology</v>
      </c>
      <c r="S559" t="str">
        <f>RIGHT(Q559,(LEN(Q559)-SEARCH("/",Q559,1)))</f>
        <v>web</v>
      </c>
      <c r="T559" s="14">
        <f>IFERROR(E559/L559,0)</f>
        <v>68.3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>(E560/D560)*100</f>
        <v>0</v>
      </c>
      <c r="O560" s="13">
        <f>J560/(60*60*24)+DATE(1970,1,1)</f>
        <v>42057.883159722223</v>
      </c>
      <c r="P560" s="13">
        <f>I560/(60*60*24)+"1/1/1970"</f>
        <v>42087.841493055559</v>
      </c>
      <c r="Q560" t="s">
        <v>8271</v>
      </c>
      <c r="R560" s="18" t="str">
        <f>LEFT(Q560,SEARCH("/",Q560,1)-1)</f>
        <v>technology</v>
      </c>
      <c r="S560" t="str">
        <f>RIGHT(Q560,(LEN(Q560)-SEARCH("/",Q560,1)))</f>
        <v>web</v>
      </c>
      <c r="T560" s="14">
        <f>IFERROR(E560/L560,0)</f>
        <v>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>(E561/D561)*100</f>
        <v>2.0833333333333336E-2</v>
      </c>
      <c r="O561" s="13">
        <f>J561/(60*60*24)+DATE(1970,1,1)</f>
        <v>42321.283101851848</v>
      </c>
      <c r="P561" s="13">
        <f>I561/(60*60*24)+"1/1/1970"</f>
        <v>42351.283101851848</v>
      </c>
      <c r="Q561" t="s">
        <v>8271</v>
      </c>
      <c r="R561" s="18" t="str">
        <f>LEFT(Q561,SEARCH("/",Q561,1)-1)</f>
        <v>technology</v>
      </c>
      <c r="S561" t="str">
        <f>RIGHT(Q561,(LEN(Q561)-SEARCH("/",Q561,1)))</f>
        <v>web</v>
      </c>
      <c r="T561" s="14">
        <f>IFERROR(E561/L561,0)</f>
        <v>50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>(E562/D562)*100</f>
        <v>1.2E-2</v>
      </c>
      <c r="O562" s="13">
        <f>J562/(60*60*24)+DATE(1970,1,1)</f>
        <v>41960.771354166667</v>
      </c>
      <c r="P562" s="13">
        <f>I562/(60*60*24)+"1/1/1970"</f>
        <v>41990.771354166667</v>
      </c>
      <c r="Q562" t="s">
        <v>8271</v>
      </c>
      <c r="R562" s="18" t="str">
        <f>LEFT(Q562,SEARCH("/",Q562,1)-1)</f>
        <v>technology</v>
      </c>
      <c r="S562" t="str">
        <f>RIGHT(Q562,(LEN(Q562)-SEARCH("/",Q562,1)))</f>
        <v>web</v>
      </c>
      <c r="T562" s="14">
        <f>IFERROR(E562/L562,0)</f>
        <v>4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>(E563/D563)*100</f>
        <v>0.36666666666666664</v>
      </c>
      <c r="O563" s="13">
        <f>J563/(60*60*24)+DATE(1970,1,1)</f>
        <v>42268.658715277779</v>
      </c>
      <c r="P563" s="13">
        <f>I563/(60*60*24)+"1/1/1970"</f>
        <v>42303.658715277779</v>
      </c>
      <c r="Q563" t="s">
        <v>8271</v>
      </c>
      <c r="R563" s="18" t="str">
        <f>LEFT(Q563,SEARCH("/",Q563,1)-1)</f>
        <v>technology</v>
      </c>
      <c r="S563" t="str">
        <f>RIGHT(Q563,(LEN(Q563)-SEARCH("/",Q563,1)))</f>
        <v>web</v>
      </c>
      <c r="T563" s="14">
        <f>IFERROR(E563/L563,0)</f>
        <v>27.5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>(E564/D564)*100</f>
        <v>0</v>
      </c>
      <c r="O564" s="13">
        <f>J564/(60*60*24)+DATE(1970,1,1)</f>
        <v>42692.389062499999</v>
      </c>
      <c r="P564" s="13">
        <f>I564/(60*60*24)+"1/1/1970"</f>
        <v>42722.389062499999</v>
      </c>
      <c r="Q564" t="s">
        <v>8271</v>
      </c>
      <c r="R564" s="18" t="str">
        <f>LEFT(Q564,SEARCH("/",Q564,1)-1)</f>
        <v>technology</v>
      </c>
      <c r="S564" t="str">
        <f>RIGHT(Q564,(LEN(Q564)-SEARCH("/",Q564,1)))</f>
        <v>web</v>
      </c>
      <c r="T564" s="14">
        <f>IFERROR(E564/L564,0)</f>
        <v>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>(E565/D565)*100</f>
        <v>9.0666666666666659E-2</v>
      </c>
      <c r="O565" s="13">
        <f>J565/(60*60*24)+DATE(1970,1,1)</f>
        <v>42022.069988425923</v>
      </c>
      <c r="P565" s="13">
        <f>I565/(60*60*24)+"1/1/1970"</f>
        <v>42052.069988425923</v>
      </c>
      <c r="Q565" t="s">
        <v>8271</v>
      </c>
      <c r="R565" s="18" t="str">
        <f>LEFT(Q565,SEARCH("/",Q565,1)-1)</f>
        <v>technology</v>
      </c>
      <c r="S565" t="str">
        <f>RIGHT(Q565,(LEN(Q565)-SEARCH("/",Q565,1)))</f>
        <v>web</v>
      </c>
      <c r="T565" s="14">
        <f>IFERROR(E565/L565,0)</f>
        <v>34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>(E566/D566)*100</f>
        <v>5.5555555555555558E-3</v>
      </c>
      <c r="O566" s="13">
        <f>J566/(60*60*24)+DATE(1970,1,1)</f>
        <v>42411.942997685182</v>
      </c>
      <c r="P566" s="13">
        <f>I566/(60*60*24)+"1/1/1970"</f>
        <v>42441.942997685182</v>
      </c>
      <c r="Q566" t="s">
        <v>8271</v>
      </c>
      <c r="R566" s="18" t="str">
        <f>LEFT(Q566,SEARCH("/",Q566,1)-1)</f>
        <v>technology</v>
      </c>
      <c r="S566" t="str">
        <f>RIGHT(Q566,(LEN(Q566)-SEARCH("/",Q566,1)))</f>
        <v>web</v>
      </c>
      <c r="T566" s="14">
        <f>IFERROR(E566/L566,0)</f>
        <v>1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>(E567/D567)*100</f>
        <v>0</v>
      </c>
      <c r="O567" s="13">
        <f>J567/(60*60*24)+DATE(1970,1,1)</f>
        <v>42165.78528935185</v>
      </c>
      <c r="P567" s="13">
        <f>I567/(60*60*24)+"1/1/1970"</f>
        <v>42195.78528935185</v>
      </c>
      <c r="Q567" t="s">
        <v>8271</v>
      </c>
      <c r="R567" s="18" t="str">
        <f>LEFT(Q567,SEARCH("/",Q567,1)-1)</f>
        <v>technology</v>
      </c>
      <c r="S567" t="str">
        <f>RIGHT(Q567,(LEN(Q567)-SEARCH("/",Q567,1)))</f>
        <v>web</v>
      </c>
      <c r="T567" s="14">
        <f>IFERROR(E567/L567,0)</f>
        <v>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>(E568/D568)*100</f>
        <v>0.02</v>
      </c>
      <c r="O568" s="13">
        <f>J568/(60*60*24)+DATE(1970,1,1)</f>
        <v>42535.68440972222</v>
      </c>
      <c r="P568" s="13">
        <f>I568/(60*60*24)+"1/1/1970"</f>
        <v>42565.68440972222</v>
      </c>
      <c r="Q568" t="s">
        <v>8271</v>
      </c>
      <c r="R568" s="18" t="str">
        <f>LEFT(Q568,SEARCH("/",Q568,1)-1)</f>
        <v>technology</v>
      </c>
      <c r="S568" t="str">
        <f>RIGHT(Q568,(LEN(Q568)-SEARCH("/",Q568,1)))</f>
        <v>web</v>
      </c>
      <c r="T568" s="14">
        <f>IFERROR(E568/L568,0)</f>
        <v>1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>(E569/D569)*100</f>
        <v>0</v>
      </c>
      <c r="O569" s="13">
        <f>J569/(60*60*24)+DATE(1970,1,1)</f>
        <v>41975.842523148152</v>
      </c>
      <c r="P569" s="13">
        <f>I569/(60*60*24)+"1/1/1970"</f>
        <v>42005.842523148152</v>
      </c>
      <c r="Q569" t="s">
        <v>8271</v>
      </c>
      <c r="R569" s="18" t="str">
        <f>LEFT(Q569,SEARCH("/",Q569,1)-1)</f>
        <v>technology</v>
      </c>
      <c r="S569" t="str">
        <f>RIGHT(Q569,(LEN(Q569)-SEARCH("/",Q569,1)))</f>
        <v>web</v>
      </c>
      <c r="T569" s="14">
        <f>IFERROR(E569/L569,0)</f>
        <v>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>(E570/D570)*100</f>
        <v>1</v>
      </c>
      <c r="O570" s="13">
        <f>J570/(60*60*24)+DATE(1970,1,1)</f>
        <v>42348.9215625</v>
      </c>
      <c r="P570" s="13">
        <f>I570/(60*60*24)+"1/1/1970"</f>
        <v>42385.458333333328</v>
      </c>
      <c r="Q570" t="s">
        <v>8271</v>
      </c>
      <c r="R570" s="18" t="str">
        <f>LEFT(Q570,SEARCH("/",Q570,1)-1)</f>
        <v>technology</v>
      </c>
      <c r="S570" t="str">
        <f>RIGHT(Q570,(LEN(Q570)-SEARCH("/",Q570,1)))</f>
        <v>web</v>
      </c>
      <c r="T570" s="14">
        <f>IFERROR(E570/L570,0)</f>
        <v>49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>(E571/D571)*100</f>
        <v>0.8</v>
      </c>
      <c r="O571" s="13">
        <f>J571/(60*60*24)+DATE(1970,1,1)</f>
        <v>42340.847361111111</v>
      </c>
      <c r="P571" s="13">
        <f>I571/(60*60*24)+"1/1/1970"</f>
        <v>42370.847361111111</v>
      </c>
      <c r="Q571" t="s">
        <v>8271</v>
      </c>
      <c r="R571" s="18" t="str">
        <f>LEFT(Q571,SEARCH("/",Q571,1)-1)</f>
        <v>technology</v>
      </c>
      <c r="S571" t="str">
        <f>RIGHT(Q571,(LEN(Q571)-SEARCH("/",Q571,1)))</f>
        <v>web</v>
      </c>
      <c r="T571" s="14">
        <f>IFERROR(E571/L571,0)</f>
        <v>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>(E572/D572)*100</f>
        <v>0.16705882352941176</v>
      </c>
      <c r="O572" s="13">
        <f>J572/(60*60*24)+DATE(1970,1,1)</f>
        <v>42388.798252314809</v>
      </c>
      <c r="P572" s="13">
        <f>I572/(60*60*24)+"1/1/1970"</f>
        <v>42418.798252314809</v>
      </c>
      <c r="Q572" t="s">
        <v>8271</v>
      </c>
      <c r="R572" s="18" t="str">
        <f>LEFT(Q572,SEARCH("/",Q572,1)-1)</f>
        <v>technology</v>
      </c>
      <c r="S572" t="str">
        <f>RIGHT(Q572,(LEN(Q572)-SEARCH("/",Q572,1)))</f>
        <v>web</v>
      </c>
      <c r="T572" s="14">
        <f>IFERROR(E572/L572,0)</f>
        <v>142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>(E573/D573)*100</f>
        <v>0.42399999999999999</v>
      </c>
      <c r="O573" s="13">
        <f>J573/(60*60*24)+DATE(1970,1,1)</f>
        <v>42192.816238425927</v>
      </c>
      <c r="P573" s="13">
        <f>I573/(60*60*24)+"1/1/1970"</f>
        <v>42212.165972222225</v>
      </c>
      <c r="Q573" t="s">
        <v>8271</v>
      </c>
      <c r="R573" s="18" t="str">
        <f>LEFT(Q573,SEARCH("/",Q573,1)-1)</f>
        <v>technology</v>
      </c>
      <c r="S573" t="str">
        <f>RIGHT(Q573,(LEN(Q573)-SEARCH("/",Q573,1)))</f>
        <v>web</v>
      </c>
      <c r="T573" s="14">
        <f>IFERROR(E573/L573,0)</f>
        <v>53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>(E574/D574)*100</f>
        <v>0</v>
      </c>
      <c r="O574" s="13">
        <f>J574/(60*60*24)+DATE(1970,1,1)</f>
        <v>42282.716296296298</v>
      </c>
      <c r="P574" s="13">
        <f>I574/(60*60*24)+"1/1/1970"</f>
        <v>42312.757962962962</v>
      </c>
      <c r="Q574" t="s">
        <v>8271</v>
      </c>
      <c r="R574" s="18" t="str">
        <f>LEFT(Q574,SEARCH("/",Q574,1)-1)</f>
        <v>technology</v>
      </c>
      <c r="S574" t="str">
        <f>RIGHT(Q574,(LEN(Q574)-SEARCH("/",Q574,1)))</f>
        <v>web</v>
      </c>
      <c r="T574" s="14">
        <f>IFERROR(E574/L574,0)</f>
        <v>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>(E575/D575)*100</f>
        <v>0.38925389253892539</v>
      </c>
      <c r="O575" s="13">
        <f>J575/(60*60*24)+DATE(1970,1,1)</f>
        <v>41963.050127314811</v>
      </c>
      <c r="P575" s="13">
        <f>I575/(60*60*24)+"1/1/1970"</f>
        <v>42022.05</v>
      </c>
      <c r="Q575" t="s">
        <v>8271</v>
      </c>
      <c r="R575" s="18" t="str">
        <f>LEFT(Q575,SEARCH("/",Q575,1)-1)</f>
        <v>technology</v>
      </c>
      <c r="S575" t="str">
        <f>RIGHT(Q575,(LEN(Q575)-SEARCH("/",Q575,1)))</f>
        <v>web</v>
      </c>
      <c r="T575" s="14">
        <f>IFERROR(E575/L575,0)</f>
        <v>38.444444444444443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>(E576/D576)*100</f>
        <v>0.7155635062611807</v>
      </c>
      <c r="O576" s="13">
        <f>J576/(60*60*24)+DATE(1970,1,1)</f>
        <v>42632.443368055552</v>
      </c>
      <c r="P576" s="13">
        <f>I576/(60*60*24)+"1/1/1970"</f>
        <v>42662.443368055552</v>
      </c>
      <c r="Q576" t="s">
        <v>8271</v>
      </c>
      <c r="R576" s="18" t="str">
        <f>LEFT(Q576,SEARCH("/",Q576,1)-1)</f>
        <v>technology</v>
      </c>
      <c r="S576" t="str">
        <f>RIGHT(Q576,(LEN(Q576)-SEARCH("/",Q576,1)))</f>
        <v>web</v>
      </c>
      <c r="T576" s="14">
        <f>IFERROR(E576/L576,0)</f>
        <v>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>(E577/D577)*100</f>
        <v>0.43166666666666664</v>
      </c>
      <c r="O577" s="13">
        <f>J577/(60*60*24)+DATE(1970,1,1)</f>
        <v>42138.692627314813</v>
      </c>
      <c r="P577" s="13">
        <f>I577/(60*60*24)+"1/1/1970"</f>
        <v>42168.692627314813</v>
      </c>
      <c r="Q577" t="s">
        <v>8271</v>
      </c>
      <c r="R577" s="18" t="str">
        <f>LEFT(Q577,SEARCH("/",Q577,1)-1)</f>
        <v>technology</v>
      </c>
      <c r="S577" t="str">
        <f>RIGHT(Q577,(LEN(Q577)-SEARCH("/",Q577,1)))</f>
        <v>web</v>
      </c>
      <c r="T577" s="14">
        <f>IFERROR(E577/L577,0)</f>
        <v>64.75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>(E578/D578)*100</f>
        <v>1.25E-3</v>
      </c>
      <c r="O578" s="13">
        <f>J578/(60*60*24)+DATE(1970,1,1)</f>
        <v>42031.471666666665</v>
      </c>
      <c r="P578" s="13">
        <f>I578/(60*60*24)+"1/1/1970"</f>
        <v>42091.43</v>
      </c>
      <c r="Q578" t="s">
        <v>8271</v>
      </c>
      <c r="R578" s="18" t="str">
        <f>LEFT(Q578,SEARCH("/",Q578,1)-1)</f>
        <v>technology</v>
      </c>
      <c r="S578" t="str">
        <f>RIGHT(Q578,(LEN(Q578)-SEARCH("/",Q578,1)))</f>
        <v>web</v>
      </c>
      <c r="T578" s="14">
        <f>IFERROR(E578/L578,0)</f>
        <v>1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>(E579/D579)*100</f>
        <v>0.2</v>
      </c>
      <c r="O579" s="13">
        <f>J579/(60*60*24)+DATE(1970,1,1)</f>
        <v>42450.589143518519</v>
      </c>
      <c r="P579" s="13">
        <f>I579/(60*60*24)+"1/1/1970"</f>
        <v>42510.589143518519</v>
      </c>
      <c r="Q579" t="s">
        <v>8271</v>
      </c>
      <c r="R579" s="18" t="str">
        <f>LEFT(Q579,SEARCH("/",Q579,1)-1)</f>
        <v>technology</v>
      </c>
      <c r="S579" t="str">
        <f>RIGHT(Q579,(LEN(Q579)-SEARCH("/",Q579,1)))</f>
        <v>web</v>
      </c>
      <c r="T579" s="14">
        <f>IFERROR(E579/L579,0)</f>
        <v>10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>(E580/D580)*100</f>
        <v>1.12E-2</v>
      </c>
      <c r="O580" s="13">
        <f>J580/(60*60*24)+DATE(1970,1,1)</f>
        <v>42230.578622685185</v>
      </c>
      <c r="P580" s="13">
        <f>I580/(60*60*24)+"1/1/1970"</f>
        <v>42254.578622685185</v>
      </c>
      <c r="Q580" t="s">
        <v>8271</v>
      </c>
      <c r="R580" s="18" t="str">
        <f>LEFT(Q580,SEARCH("/",Q580,1)-1)</f>
        <v>technology</v>
      </c>
      <c r="S580" t="str">
        <f>RIGHT(Q580,(LEN(Q580)-SEARCH("/",Q580,1)))</f>
        <v>web</v>
      </c>
      <c r="T580" s="14">
        <f>IFERROR(E580/L580,0)</f>
        <v>2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>(E581/D581)*100</f>
        <v>1.4583333333333333</v>
      </c>
      <c r="O581" s="13">
        <f>J581/(60*60*24)+DATE(1970,1,1)</f>
        <v>41968.852118055554</v>
      </c>
      <c r="P581" s="13">
        <f>I581/(60*60*24)+"1/1/1970"</f>
        <v>41998.852118055554</v>
      </c>
      <c r="Q581" t="s">
        <v>8271</v>
      </c>
      <c r="R581" s="18" t="str">
        <f>LEFT(Q581,SEARCH("/",Q581,1)-1)</f>
        <v>technology</v>
      </c>
      <c r="S581" t="str">
        <f>RIGHT(Q581,(LEN(Q581)-SEARCH("/",Q581,1)))</f>
        <v>web</v>
      </c>
      <c r="T581" s="14">
        <f>IFERROR(E581/L581,0)</f>
        <v>35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>(E582/D582)*100</f>
        <v>3.3333333333333333E-2</v>
      </c>
      <c r="O582" s="13">
        <f>J582/(60*60*24)+DATE(1970,1,1)</f>
        <v>42605.908182870371</v>
      </c>
      <c r="P582" s="13">
        <f>I582/(60*60*24)+"1/1/1970"</f>
        <v>42635.908182870371</v>
      </c>
      <c r="Q582" t="s">
        <v>8271</v>
      </c>
      <c r="R582" s="18" t="str">
        <f>LEFT(Q582,SEARCH("/",Q582,1)-1)</f>
        <v>technology</v>
      </c>
      <c r="S582" t="str">
        <f>RIGHT(Q582,(LEN(Q582)-SEARCH("/",Q582,1)))</f>
        <v>web</v>
      </c>
      <c r="T582" s="14">
        <f>IFERROR(E582/L582,0)</f>
        <v>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>(E583/D583)*100</f>
        <v>0</v>
      </c>
      <c r="O583" s="13">
        <f>J583/(60*60*24)+DATE(1970,1,1)</f>
        <v>42188.012777777782</v>
      </c>
      <c r="P583" s="13">
        <f>I583/(60*60*24)+"1/1/1970"</f>
        <v>42218.012777777782</v>
      </c>
      <c r="Q583" t="s">
        <v>8271</v>
      </c>
      <c r="R583" s="18" t="str">
        <f>LEFT(Q583,SEARCH("/",Q583,1)-1)</f>
        <v>technology</v>
      </c>
      <c r="S583" t="str">
        <f>RIGHT(Q583,(LEN(Q583)-SEARCH("/",Q583,1)))</f>
        <v>web</v>
      </c>
      <c r="T583" s="14">
        <f>IFERROR(E583/L583,0)</f>
        <v>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>(E584/D584)*100</f>
        <v>0</v>
      </c>
      <c r="O584" s="13">
        <f>J584/(60*60*24)+DATE(1970,1,1)</f>
        <v>42055.739803240736</v>
      </c>
      <c r="P584" s="13">
        <f>I584/(60*60*24)+"1/1/1970"</f>
        <v>42078.75</v>
      </c>
      <c r="Q584" t="s">
        <v>8271</v>
      </c>
      <c r="R584" s="18" t="str">
        <f>LEFT(Q584,SEARCH("/",Q584,1)-1)</f>
        <v>technology</v>
      </c>
      <c r="S584" t="str">
        <f>RIGHT(Q584,(LEN(Q584)-SEARCH("/",Q584,1)))</f>
        <v>web</v>
      </c>
      <c r="T584" s="14">
        <f>IFERROR(E584/L584,0)</f>
        <v>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>(E585/D585)*100</f>
        <v>1.1111111111111112E-2</v>
      </c>
      <c r="O585" s="13">
        <f>J585/(60*60*24)+DATE(1970,1,1)</f>
        <v>42052.93850694444</v>
      </c>
      <c r="P585" s="13">
        <f>I585/(60*60*24)+"1/1/1970"</f>
        <v>42082.896840277783</v>
      </c>
      <c r="Q585" t="s">
        <v>8271</v>
      </c>
      <c r="R585" s="18" t="str">
        <f>LEFT(Q585,SEARCH("/",Q585,1)-1)</f>
        <v>technology</v>
      </c>
      <c r="S585" t="str">
        <f>RIGHT(Q585,(LEN(Q585)-SEARCH("/",Q585,1)))</f>
        <v>web</v>
      </c>
      <c r="T585" s="14">
        <f>IFERROR(E585/L585,0)</f>
        <v>1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>(E586/D586)*100</f>
        <v>1</v>
      </c>
      <c r="O586" s="13">
        <f>J586/(60*60*24)+DATE(1970,1,1)</f>
        <v>42049.716620370367</v>
      </c>
      <c r="P586" s="13">
        <f>I586/(60*60*24)+"1/1/1970"</f>
        <v>42079.674953703703</v>
      </c>
      <c r="Q586" t="s">
        <v>8271</v>
      </c>
      <c r="R586" s="18" t="str">
        <f>LEFT(Q586,SEARCH("/",Q586,1)-1)</f>
        <v>technology</v>
      </c>
      <c r="S586" t="str">
        <f>RIGHT(Q586,(LEN(Q586)-SEARCH("/",Q586,1)))</f>
        <v>web</v>
      </c>
      <c r="T586" s="14">
        <f>IFERROR(E586/L586,0)</f>
        <v>5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>(E587/D587)*100</f>
        <v>0</v>
      </c>
      <c r="O587" s="13">
        <f>J587/(60*60*24)+DATE(1970,1,1)</f>
        <v>42283.3909375</v>
      </c>
      <c r="P587" s="13">
        <f>I587/(60*60*24)+"1/1/1970"</f>
        <v>42339</v>
      </c>
      <c r="Q587" t="s">
        <v>8271</v>
      </c>
      <c r="R587" s="18" t="str">
        <f>LEFT(Q587,SEARCH("/",Q587,1)-1)</f>
        <v>technology</v>
      </c>
      <c r="S587" t="str">
        <f>RIGHT(Q587,(LEN(Q587)-SEARCH("/",Q587,1)))</f>
        <v>web</v>
      </c>
      <c r="T587" s="14">
        <f>IFERROR(E587/L587,0)</f>
        <v>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>(E588/D588)*100</f>
        <v>0.55999999999999994</v>
      </c>
      <c r="O588" s="13">
        <f>J588/(60*60*24)+DATE(1970,1,1)</f>
        <v>42020.854247685187</v>
      </c>
      <c r="P588" s="13">
        <f>I588/(60*60*24)+"1/1/1970"</f>
        <v>42050.854247685187</v>
      </c>
      <c r="Q588" t="s">
        <v>8271</v>
      </c>
      <c r="R588" s="18" t="str">
        <f>LEFT(Q588,SEARCH("/",Q588,1)-1)</f>
        <v>technology</v>
      </c>
      <c r="S588" t="str">
        <f>RIGHT(Q588,(LEN(Q588)-SEARCH("/",Q588,1)))</f>
        <v>web</v>
      </c>
      <c r="T588" s="14">
        <f>IFERROR(E588/L588,0)</f>
        <v>14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>(E589/D589)*100</f>
        <v>9.0833333333333339</v>
      </c>
      <c r="O589" s="13">
        <f>J589/(60*60*24)+DATE(1970,1,1)</f>
        <v>42080.757326388892</v>
      </c>
      <c r="P589" s="13">
        <f>I589/(60*60*24)+"1/1/1970"</f>
        <v>42110.757326388892</v>
      </c>
      <c r="Q589" t="s">
        <v>8271</v>
      </c>
      <c r="R589" s="18" t="str">
        <f>LEFT(Q589,SEARCH("/",Q589,1)-1)</f>
        <v>technology</v>
      </c>
      <c r="S589" t="str">
        <f>RIGHT(Q589,(LEN(Q589)-SEARCH("/",Q589,1)))</f>
        <v>web</v>
      </c>
      <c r="T589" s="14">
        <f>IFERROR(E589/L589,0)</f>
        <v>389.28571428571428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>(E590/D590)*100</f>
        <v>3.3444444444444441</v>
      </c>
      <c r="O590" s="13">
        <f>J590/(60*60*24)+DATE(1970,1,1)</f>
        <v>42631.769513888888</v>
      </c>
      <c r="P590" s="13">
        <f>I590/(60*60*24)+"1/1/1970"</f>
        <v>42691.811180555553</v>
      </c>
      <c r="Q590" t="s">
        <v>8271</v>
      </c>
      <c r="R590" s="18" t="str">
        <f>LEFT(Q590,SEARCH("/",Q590,1)-1)</f>
        <v>technology</v>
      </c>
      <c r="S590" t="str">
        <f>RIGHT(Q590,(LEN(Q590)-SEARCH("/",Q590,1)))</f>
        <v>web</v>
      </c>
      <c r="T590" s="14">
        <f>IFERROR(E590/L590,0)</f>
        <v>150.5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>(E591/D591)*100</f>
        <v>1.3333333333333334E-2</v>
      </c>
      <c r="O591" s="13">
        <f>J591/(60*60*24)+DATE(1970,1,1)</f>
        <v>42178.614571759259</v>
      </c>
      <c r="P591" s="13">
        <f>I591/(60*60*24)+"1/1/1970"</f>
        <v>42193.614571759259</v>
      </c>
      <c r="Q591" t="s">
        <v>8271</v>
      </c>
      <c r="R591" s="18" t="str">
        <f>LEFT(Q591,SEARCH("/",Q591,1)-1)</f>
        <v>technology</v>
      </c>
      <c r="S591" t="str">
        <f>RIGHT(Q591,(LEN(Q591)-SEARCH("/",Q591,1)))</f>
        <v>web</v>
      </c>
      <c r="T591" s="14">
        <f>IFERROR(E591/L591,0)</f>
        <v>1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>(E592/D592)*100</f>
        <v>4.46</v>
      </c>
      <c r="O592" s="13">
        <f>J592/(60*60*24)+DATE(1970,1,1)</f>
        <v>42377.554756944446</v>
      </c>
      <c r="P592" s="13">
        <f>I592/(60*60*24)+"1/1/1970"</f>
        <v>42408.542361111111</v>
      </c>
      <c r="Q592" t="s">
        <v>8271</v>
      </c>
      <c r="R592" s="18" t="str">
        <f>LEFT(Q592,SEARCH("/",Q592,1)-1)</f>
        <v>technology</v>
      </c>
      <c r="S592" t="str">
        <f>RIGHT(Q592,(LEN(Q592)-SEARCH("/",Q592,1)))</f>
        <v>web</v>
      </c>
      <c r="T592" s="14">
        <f>IFERROR(E592/L592,0)</f>
        <v>24.777777777777779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>(E593/D593)*100</f>
        <v>6.0999999999999999E-2</v>
      </c>
      <c r="O593" s="13">
        <f>J593/(60*60*24)+DATE(1970,1,1)</f>
        <v>42177.543171296296</v>
      </c>
      <c r="P593" s="13">
        <f>I593/(60*60*24)+"1/1/1970"</f>
        <v>42207.543171296296</v>
      </c>
      <c r="Q593" t="s">
        <v>8271</v>
      </c>
      <c r="R593" s="18" t="str">
        <f>LEFT(Q593,SEARCH("/",Q593,1)-1)</f>
        <v>technology</v>
      </c>
      <c r="S593" t="str">
        <f>RIGHT(Q593,(LEN(Q593)-SEARCH("/",Q593,1)))</f>
        <v>web</v>
      </c>
      <c r="T593" s="14">
        <f>IFERROR(E593/L593,0)</f>
        <v>30.5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>(E594/D594)*100</f>
        <v>3.3333333333333335</v>
      </c>
      <c r="O594" s="13">
        <f>J594/(60*60*24)+DATE(1970,1,1)</f>
        <v>41946.232175925928</v>
      </c>
      <c r="P594" s="13">
        <f>I594/(60*60*24)+"1/1/1970"</f>
        <v>41976.232175925921</v>
      </c>
      <c r="Q594" t="s">
        <v>8271</v>
      </c>
      <c r="R594" s="18" t="str">
        <f>LEFT(Q594,SEARCH("/",Q594,1)-1)</f>
        <v>technology</v>
      </c>
      <c r="S594" t="str">
        <f>RIGHT(Q594,(LEN(Q594)-SEARCH("/",Q594,1)))</f>
        <v>web</v>
      </c>
      <c r="T594" s="14">
        <f>IFERROR(E594/L594,0)</f>
        <v>250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>(E595/D595)*100</f>
        <v>23</v>
      </c>
      <c r="O595" s="13">
        <f>J595/(60*60*24)+DATE(1970,1,1)</f>
        <v>42070.677604166667</v>
      </c>
      <c r="P595" s="13">
        <f>I595/(60*60*24)+"1/1/1970"</f>
        <v>42100.635937500003</v>
      </c>
      <c r="Q595" t="s">
        <v>8271</v>
      </c>
      <c r="R595" s="18" t="str">
        <f>LEFT(Q595,SEARCH("/",Q595,1)-1)</f>
        <v>technology</v>
      </c>
      <c r="S595" t="str">
        <f>RIGHT(Q595,(LEN(Q595)-SEARCH("/",Q595,1)))</f>
        <v>web</v>
      </c>
      <c r="T595" s="14">
        <f>IFERROR(E595/L595,0)</f>
        <v>16.428571428571427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>(E596/D596)*100</f>
        <v>0.104</v>
      </c>
      <c r="O596" s="13">
        <f>J596/(60*60*24)+DATE(1970,1,1)</f>
        <v>42446.780162037037</v>
      </c>
      <c r="P596" s="13">
        <f>I596/(60*60*24)+"1/1/1970"</f>
        <v>42476.780162037037</v>
      </c>
      <c r="Q596" t="s">
        <v>8271</v>
      </c>
      <c r="R596" s="18" t="str">
        <f>LEFT(Q596,SEARCH("/",Q596,1)-1)</f>
        <v>technology</v>
      </c>
      <c r="S596" t="str">
        <f>RIGHT(Q596,(LEN(Q596)-SEARCH("/",Q596,1)))</f>
        <v>web</v>
      </c>
      <c r="T596" s="14">
        <f>IFERROR(E596/L596,0)</f>
        <v>13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>(E597/D597)*100</f>
        <v>0.42599999999999999</v>
      </c>
      <c r="O597" s="13">
        <f>J597/(60*60*24)+DATE(1970,1,1)</f>
        <v>42083.069884259261</v>
      </c>
      <c r="P597" s="13">
        <f>I597/(60*60*24)+"1/1/1970"</f>
        <v>42128.069884259261</v>
      </c>
      <c r="Q597" t="s">
        <v>8271</v>
      </c>
      <c r="R597" s="18" t="str">
        <f>LEFT(Q597,SEARCH("/",Q597,1)-1)</f>
        <v>technology</v>
      </c>
      <c r="S597" t="str">
        <f>RIGHT(Q597,(LEN(Q597)-SEARCH("/",Q597,1)))</f>
        <v>web</v>
      </c>
      <c r="T597" s="14">
        <f>IFERROR(E597/L597,0)</f>
        <v>53.25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>(E598/D598)*100</f>
        <v>0.03</v>
      </c>
      <c r="O598" s="13">
        <f>J598/(60*60*24)+DATE(1970,1,1)</f>
        <v>42646.896898148145</v>
      </c>
      <c r="P598" s="13">
        <f>I598/(60*60*24)+"1/1/1970"</f>
        <v>42676.896898148145</v>
      </c>
      <c r="Q598" t="s">
        <v>8271</v>
      </c>
      <c r="R598" s="18" t="str">
        <f>LEFT(Q598,SEARCH("/",Q598,1)-1)</f>
        <v>technology</v>
      </c>
      <c r="S598" t="str">
        <f>RIGHT(Q598,(LEN(Q598)-SEARCH("/",Q598,1)))</f>
        <v>web</v>
      </c>
      <c r="T598" s="14">
        <f>IFERROR(E598/L598,0)</f>
        <v>3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>(E599/D599)*100</f>
        <v>0.26666666666666666</v>
      </c>
      <c r="O599" s="13">
        <f>J599/(60*60*24)+DATE(1970,1,1)</f>
        <v>42545.705266203702</v>
      </c>
      <c r="P599" s="13">
        <f>I599/(60*60*24)+"1/1/1970"</f>
        <v>42582.666666666672</v>
      </c>
      <c r="Q599" t="s">
        <v>8271</v>
      </c>
      <c r="R599" s="18" t="str">
        <f>LEFT(Q599,SEARCH("/",Q599,1)-1)</f>
        <v>technology</v>
      </c>
      <c r="S599" t="str">
        <f>RIGHT(Q599,(LEN(Q599)-SEARCH("/",Q599,1)))</f>
        <v>web</v>
      </c>
      <c r="T599" s="14">
        <f>IFERROR(E599/L599,0)</f>
        <v>10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>(E600/D600)*100</f>
        <v>34</v>
      </c>
      <c r="O600" s="13">
        <f>J600/(60*60*24)+DATE(1970,1,1)</f>
        <v>41948.00209490741</v>
      </c>
      <c r="P600" s="13">
        <f>I600/(60*60*24)+"1/1/1970"</f>
        <v>41978.00209490741</v>
      </c>
      <c r="Q600" t="s">
        <v>8271</v>
      </c>
      <c r="R600" s="18" t="str">
        <f>LEFT(Q600,SEARCH("/",Q600,1)-1)</f>
        <v>technology</v>
      </c>
      <c r="S600" t="str">
        <f>RIGHT(Q600,(LEN(Q600)-SEARCH("/",Q600,1)))</f>
        <v>web</v>
      </c>
      <c r="T600" s="14">
        <f>IFERROR(E600/L600,0)</f>
        <v>121.42857142857143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>(E601/D601)*100</f>
        <v>6.2E-2</v>
      </c>
      <c r="O601" s="13">
        <f>J601/(60*60*24)+DATE(1970,1,1)</f>
        <v>42047.812523148154</v>
      </c>
      <c r="P601" s="13">
        <f>I601/(60*60*24)+"1/1/1970"</f>
        <v>42071.636111111111</v>
      </c>
      <c r="Q601" t="s">
        <v>8271</v>
      </c>
      <c r="R601" s="18" t="str">
        <f>LEFT(Q601,SEARCH("/",Q601,1)-1)</f>
        <v>technology</v>
      </c>
      <c r="S601" t="str">
        <f>RIGHT(Q601,(LEN(Q601)-SEARCH("/",Q601,1)))</f>
        <v>web</v>
      </c>
      <c r="T601" s="14">
        <f>IFERROR(E601/L601,0)</f>
        <v>15.5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>(E602/D602)*100</f>
        <v>2</v>
      </c>
      <c r="O602" s="13">
        <f>J602/(60*60*24)+DATE(1970,1,1)</f>
        <v>42073.798171296294</v>
      </c>
      <c r="P602" s="13">
        <f>I602/(60*60*24)+"1/1/1970"</f>
        <v>42133.798171296294</v>
      </c>
      <c r="Q602" t="s">
        <v>8271</v>
      </c>
      <c r="R602" s="18" t="str">
        <f>LEFT(Q602,SEARCH("/",Q602,1)-1)</f>
        <v>technology</v>
      </c>
      <c r="S602" t="str">
        <f>RIGHT(Q602,(LEN(Q602)-SEARCH("/",Q602,1)))</f>
        <v>web</v>
      </c>
      <c r="T602" s="14">
        <f>IFERROR(E602/L602,0)</f>
        <v>100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>(E603/D603)*100</f>
        <v>1.4000000000000001</v>
      </c>
      <c r="O603" s="13">
        <f>J603/(60*60*24)+DATE(1970,1,1)</f>
        <v>41969.858090277776</v>
      </c>
      <c r="P603" s="13">
        <f>I603/(60*60*24)+"1/1/1970"</f>
        <v>41999.858090277776</v>
      </c>
      <c r="Q603" t="s">
        <v>8271</v>
      </c>
      <c r="R603" s="18" t="str">
        <f>LEFT(Q603,SEARCH("/",Q603,1)-1)</f>
        <v>technology</v>
      </c>
      <c r="S603" t="str">
        <f>RIGHT(Q603,(LEN(Q603)-SEARCH("/",Q603,1)))</f>
        <v>web</v>
      </c>
      <c r="T603" s="14">
        <f>IFERROR(E603/L603,0)</f>
        <v>23.333333333333332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>(E604/D604)*100</f>
        <v>0</v>
      </c>
      <c r="O604" s="13">
        <f>J604/(60*60*24)+DATE(1970,1,1)</f>
        <v>42143.79415509259</v>
      </c>
      <c r="P604" s="13">
        <f>I604/(60*60*24)+"1/1/1970"</f>
        <v>42173.79415509259</v>
      </c>
      <c r="Q604" t="s">
        <v>8271</v>
      </c>
      <c r="R604" s="18" t="str">
        <f>LEFT(Q604,SEARCH("/",Q604,1)-1)</f>
        <v>technology</v>
      </c>
      <c r="S604" t="str">
        <f>RIGHT(Q604,(LEN(Q604)-SEARCH("/",Q604,1)))</f>
        <v>web</v>
      </c>
      <c r="T604" s="14">
        <f>IFERROR(E604/L604,0)</f>
        <v>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>(E605/D605)*100</f>
        <v>3.9334666666666664</v>
      </c>
      <c r="O605" s="13">
        <f>J605/(60*60*24)+DATE(1970,1,1)</f>
        <v>41835.639155092591</v>
      </c>
      <c r="P605" s="13">
        <f>I605/(60*60*24)+"1/1/1970"</f>
        <v>41865.639155092591</v>
      </c>
      <c r="Q605" t="s">
        <v>8271</v>
      </c>
      <c r="R605" s="18" t="str">
        <f>LEFT(Q605,SEARCH("/",Q605,1)-1)</f>
        <v>technology</v>
      </c>
      <c r="S605" t="str">
        <f>RIGHT(Q605,(LEN(Q605)-SEARCH("/",Q605,1)))</f>
        <v>web</v>
      </c>
      <c r="T605" s="14">
        <f>IFERROR(E605/L605,0)</f>
        <v>45.386153846153846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>(E606/D606)*100</f>
        <v>0</v>
      </c>
      <c r="O606" s="13">
        <f>J606/(60*60*24)+DATE(1970,1,1)</f>
        <v>41849.035370370373</v>
      </c>
      <c r="P606" s="13">
        <f>I606/(60*60*24)+"1/1/1970"</f>
        <v>41879.035370370373</v>
      </c>
      <c r="Q606" t="s">
        <v>8271</v>
      </c>
      <c r="R606" s="18" t="str">
        <f>LEFT(Q606,SEARCH("/",Q606,1)-1)</f>
        <v>technology</v>
      </c>
      <c r="S606" t="str">
        <f>RIGHT(Q606,(LEN(Q606)-SEARCH("/",Q606,1)))</f>
        <v>web</v>
      </c>
      <c r="T606" s="14">
        <f>IFERROR(E606/L606,0)</f>
        <v>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>(E607/D607)*100</f>
        <v>2.62</v>
      </c>
      <c r="O607" s="13">
        <f>J607/(60*60*24)+DATE(1970,1,1)</f>
        <v>42194.357731481483</v>
      </c>
      <c r="P607" s="13">
        <f>I607/(60*60*24)+"1/1/1970"</f>
        <v>42239.357731481483</v>
      </c>
      <c r="Q607" t="s">
        <v>8271</v>
      </c>
      <c r="R607" s="18" t="str">
        <f>LEFT(Q607,SEARCH("/",Q607,1)-1)</f>
        <v>technology</v>
      </c>
      <c r="S607" t="str">
        <f>RIGHT(Q607,(LEN(Q607)-SEARCH("/",Q607,1)))</f>
        <v>web</v>
      </c>
      <c r="T607" s="14">
        <f>IFERROR(E607/L607,0)</f>
        <v>16.375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>(E608/D608)*100</f>
        <v>0.2</v>
      </c>
      <c r="O608" s="13">
        <f>J608/(60*60*24)+DATE(1970,1,1)</f>
        <v>42102.650567129633</v>
      </c>
      <c r="P608" s="13">
        <f>I608/(60*60*24)+"1/1/1970"</f>
        <v>42148.625</v>
      </c>
      <c r="Q608" t="s">
        <v>8271</v>
      </c>
      <c r="R608" s="18" t="str">
        <f>LEFT(Q608,SEARCH("/",Q608,1)-1)</f>
        <v>technology</v>
      </c>
      <c r="S608" t="str">
        <f>RIGHT(Q608,(LEN(Q608)-SEARCH("/",Q608,1)))</f>
        <v>web</v>
      </c>
      <c r="T608" s="14">
        <f>IFERROR(E608/L608,0)</f>
        <v>10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>(E609/D609)*100</f>
        <v>0</v>
      </c>
      <c r="O609" s="13">
        <f>J609/(60*60*24)+DATE(1970,1,1)</f>
        <v>42300.825648148151</v>
      </c>
      <c r="P609" s="13">
        <f>I609/(60*60*24)+"1/1/1970"</f>
        <v>42330.867314814815</v>
      </c>
      <c r="Q609" t="s">
        <v>8271</v>
      </c>
      <c r="R609" s="18" t="str">
        <f>LEFT(Q609,SEARCH("/",Q609,1)-1)</f>
        <v>technology</v>
      </c>
      <c r="S609" t="str">
        <f>RIGHT(Q609,(LEN(Q609)-SEARCH("/",Q609,1)))</f>
        <v>web</v>
      </c>
      <c r="T609" s="14">
        <f>IFERROR(E609/L609,0)</f>
        <v>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>(E610/D610)*100</f>
        <v>0.97400000000000009</v>
      </c>
      <c r="O610" s="13">
        <f>J610/(60*60*24)+DATE(1970,1,1)</f>
        <v>42140.921064814815</v>
      </c>
      <c r="P610" s="13">
        <f>I610/(60*60*24)+"1/1/1970"</f>
        <v>42170.921064814815</v>
      </c>
      <c r="Q610" t="s">
        <v>8271</v>
      </c>
      <c r="R610" s="18" t="str">
        <f>LEFT(Q610,SEARCH("/",Q610,1)-1)</f>
        <v>technology</v>
      </c>
      <c r="S610" t="str">
        <f>RIGHT(Q610,(LEN(Q610)-SEARCH("/",Q610,1)))</f>
        <v>web</v>
      </c>
      <c r="T610" s="14">
        <f>IFERROR(E610/L610,0)</f>
        <v>292.2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>(E611/D611)*100</f>
        <v>0.64102564102564097</v>
      </c>
      <c r="O611" s="13">
        <f>J611/(60*60*24)+DATE(1970,1,1)</f>
        <v>42307.034074074079</v>
      </c>
      <c r="P611" s="13">
        <f>I611/(60*60*24)+"1/1/1970"</f>
        <v>42337.075740740736</v>
      </c>
      <c r="Q611" t="s">
        <v>8271</v>
      </c>
      <c r="R611" s="18" t="str">
        <f>LEFT(Q611,SEARCH("/",Q611,1)-1)</f>
        <v>technology</v>
      </c>
      <c r="S611" t="str">
        <f>RIGHT(Q611,(LEN(Q611)-SEARCH("/",Q611,1)))</f>
        <v>web</v>
      </c>
      <c r="T611" s="14">
        <f>IFERROR(E611/L611,0)</f>
        <v>5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>(E612/D612)*100</f>
        <v>0</v>
      </c>
      <c r="O612" s="13">
        <f>J612/(60*60*24)+DATE(1970,1,1)</f>
        <v>42086.83085648148</v>
      </c>
      <c r="P612" s="13">
        <f>I612/(60*60*24)+"1/1/1970"</f>
        <v>42116.83085648148</v>
      </c>
      <c r="Q612" t="s">
        <v>8271</v>
      </c>
      <c r="R612" s="18" t="str">
        <f>LEFT(Q612,SEARCH("/",Q612,1)-1)</f>
        <v>technology</v>
      </c>
      <c r="S612" t="str">
        <f>RIGHT(Q612,(LEN(Q612)-SEARCH("/",Q612,1)))</f>
        <v>web</v>
      </c>
      <c r="T612" s="14">
        <f>IFERROR(E612/L612,0)</f>
        <v>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>(E613/D613)*100</f>
        <v>0</v>
      </c>
      <c r="O613" s="13">
        <f>J613/(60*60*24)+DATE(1970,1,1)</f>
        <v>42328.560613425929</v>
      </c>
      <c r="P613" s="13">
        <f>I613/(60*60*24)+"1/1/1970"</f>
        <v>42388.560613425929</v>
      </c>
      <c r="Q613" t="s">
        <v>8271</v>
      </c>
      <c r="R613" s="18" t="str">
        <f>LEFT(Q613,SEARCH("/",Q613,1)-1)</f>
        <v>technology</v>
      </c>
      <c r="S613" t="str">
        <f>RIGHT(Q613,(LEN(Q613)-SEARCH("/",Q613,1)))</f>
        <v>web</v>
      </c>
      <c r="T613" s="14">
        <f>IFERROR(E613/L613,0)</f>
        <v>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>(E614/D614)*100</f>
        <v>0</v>
      </c>
      <c r="O614" s="13">
        <f>J614/(60*60*24)+DATE(1970,1,1)</f>
        <v>42585.031782407408</v>
      </c>
      <c r="P614" s="13">
        <f>I614/(60*60*24)+"1/1/1970"</f>
        <v>42615.031782407408</v>
      </c>
      <c r="Q614" t="s">
        <v>8271</v>
      </c>
      <c r="R614" s="18" t="str">
        <f>LEFT(Q614,SEARCH("/",Q614,1)-1)</f>
        <v>technology</v>
      </c>
      <c r="S614" t="str">
        <f>RIGHT(Q614,(LEN(Q614)-SEARCH("/",Q614,1)))</f>
        <v>web</v>
      </c>
      <c r="T614" s="14">
        <f>IFERROR(E614/L614,0)</f>
        <v>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>(E615/D615)*100</f>
        <v>21.363333333333333</v>
      </c>
      <c r="O615" s="13">
        <f>J615/(60*60*24)+DATE(1970,1,1)</f>
        <v>42247.496759259258</v>
      </c>
      <c r="P615" s="13">
        <f>I615/(60*60*24)+"1/1/1970"</f>
        <v>42278.207638888889</v>
      </c>
      <c r="Q615" t="s">
        <v>8271</v>
      </c>
      <c r="R615" s="18" t="str">
        <f>LEFT(Q615,SEARCH("/",Q615,1)-1)</f>
        <v>technology</v>
      </c>
      <c r="S615" t="str">
        <f>RIGHT(Q615,(LEN(Q615)-SEARCH("/",Q615,1)))</f>
        <v>web</v>
      </c>
      <c r="T615" s="14">
        <f>IFERROR(E615/L615,0)</f>
        <v>105.93388429752066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>(E616/D616)*100</f>
        <v>0</v>
      </c>
      <c r="O616" s="13">
        <f>J616/(60*60*24)+DATE(1970,1,1)</f>
        <v>42515.061805555553</v>
      </c>
      <c r="P616" s="13">
        <f>I616/(60*60*24)+"1/1/1970"</f>
        <v>42545.061805555553</v>
      </c>
      <c r="Q616" t="s">
        <v>8271</v>
      </c>
      <c r="R616" s="18" t="str">
        <f>LEFT(Q616,SEARCH("/",Q616,1)-1)</f>
        <v>technology</v>
      </c>
      <c r="S616" t="str">
        <f>RIGHT(Q616,(LEN(Q616)-SEARCH("/",Q616,1)))</f>
        <v>web</v>
      </c>
      <c r="T616" s="14">
        <f>IFERROR(E616/L616,0)</f>
        <v>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>(E617/D617)*100</f>
        <v>0</v>
      </c>
      <c r="O617" s="13">
        <f>J617/(60*60*24)+DATE(1970,1,1)</f>
        <v>42242.122210648144</v>
      </c>
      <c r="P617" s="13">
        <f>I617/(60*60*24)+"1/1/1970"</f>
        <v>42272.122210648144</v>
      </c>
      <c r="Q617" t="s">
        <v>8271</v>
      </c>
      <c r="R617" s="18" t="str">
        <f>LEFT(Q617,SEARCH("/",Q617,1)-1)</f>
        <v>technology</v>
      </c>
      <c r="S617" t="str">
        <f>RIGHT(Q617,(LEN(Q617)-SEARCH("/",Q617,1)))</f>
        <v>web</v>
      </c>
      <c r="T617" s="14">
        <f>IFERROR(E617/L617,0)</f>
        <v>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>(E618/D618)*100</f>
        <v>0</v>
      </c>
      <c r="O618" s="13">
        <f>J618/(60*60*24)+DATE(1970,1,1)</f>
        <v>42761.376238425924</v>
      </c>
      <c r="P618" s="13">
        <f>I618/(60*60*24)+"1/1/1970"</f>
        <v>42791.376238425924</v>
      </c>
      <c r="Q618" t="s">
        <v>8271</v>
      </c>
      <c r="R618" s="18" t="str">
        <f>LEFT(Q618,SEARCH("/",Q618,1)-1)</f>
        <v>technology</v>
      </c>
      <c r="S618" t="str">
        <f>RIGHT(Q618,(LEN(Q618)-SEARCH("/",Q618,1)))</f>
        <v>web</v>
      </c>
      <c r="T618" s="14">
        <f>IFERROR(E618/L618,0)</f>
        <v>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>(E619/D619)*100</f>
        <v>3</v>
      </c>
      <c r="O619" s="13">
        <f>J619/(60*60*24)+DATE(1970,1,1)</f>
        <v>42087.343090277776</v>
      </c>
      <c r="P619" s="13">
        <f>I619/(60*60*24)+"1/1/1970"</f>
        <v>42132.343090277776</v>
      </c>
      <c r="Q619" t="s">
        <v>8271</v>
      </c>
      <c r="R619" s="18" t="str">
        <f>LEFT(Q619,SEARCH("/",Q619,1)-1)</f>
        <v>technology</v>
      </c>
      <c r="S619" t="str">
        <f>RIGHT(Q619,(LEN(Q619)-SEARCH("/",Q619,1)))</f>
        <v>web</v>
      </c>
      <c r="T619" s="14">
        <f>IFERROR(E619/L619,0)</f>
        <v>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>(E620/D620)*100</f>
        <v>0</v>
      </c>
      <c r="O620" s="13">
        <f>J620/(60*60*24)+DATE(1970,1,1)</f>
        <v>42317.810219907406</v>
      </c>
      <c r="P620" s="13">
        <f>I620/(60*60*24)+"1/1/1970"</f>
        <v>42347.810219907406</v>
      </c>
      <c r="Q620" t="s">
        <v>8271</v>
      </c>
      <c r="R620" s="18" t="str">
        <f>LEFT(Q620,SEARCH("/",Q620,1)-1)</f>
        <v>technology</v>
      </c>
      <c r="S620" t="str">
        <f>RIGHT(Q620,(LEN(Q620)-SEARCH("/",Q620,1)))</f>
        <v>web</v>
      </c>
      <c r="T620" s="14">
        <f>IFERROR(E620/L620,0)</f>
        <v>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>(E621/D621)*100</f>
        <v>3.9999999999999996E-5</v>
      </c>
      <c r="O621" s="13">
        <f>J621/(60*60*24)+DATE(1970,1,1)</f>
        <v>41908.650347222225</v>
      </c>
      <c r="P621" s="13">
        <f>I621/(60*60*24)+"1/1/1970"</f>
        <v>41968.692013888889</v>
      </c>
      <c r="Q621" t="s">
        <v>8271</v>
      </c>
      <c r="R621" s="18" t="str">
        <f>LEFT(Q621,SEARCH("/",Q621,1)-1)</f>
        <v>technology</v>
      </c>
      <c r="S621" t="str">
        <f>RIGHT(Q621,(LEN(Q621)-SEARCH("/",Q621,1)))</f>
        <v>web</v>
      </c>
      <c r="T621" s="14">
        <f>IFERROR(E621/L621,0)</f>
        <v>1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>(E622/D622)*100</f>
        <v>1</v>
      </c>
      <c r="O622" s="13">
        <f>J622/(60*60*24)+DATE(1970,1,1)</f>
        <v>41831.716874999998</v>
      </c>
      <c r="P622" s="13">
        <f>I622/(60*60*24)+"1/1/1970"</f>
        <v>41876.716874999998</v>
      </c>
      <c r="Q622" t="s">
        <v>8271</v>
      </c>
      <c r="R622" s="18" t="str">
        <f>LEFT(Q622,SEARCH("/",Q622,1)-1)</f>
        <v>technology</v>
      </c>
      <c r="S622" t="str">
        <f>RIGHT(Q622,(LEN(Q622)-SEARCH("/",Q622,1)))</f>
        <v>web</v>
      </c>
      <c r="T622" s="14">
        <f>IFERROR(E622/L622,0)</f>
        <v>300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>(E623/D623)*100</f>
        <v>1.044</v>
      </c>
      <c r="O623" s="13">
        <f>J623/(60*60*24)+DATE(1970,1,1)</f>
        <v>42528.987696759257</v>
      </c>
      <c r="P623" s="13">
        <f>I623/(60*60*24)+"1/1/1970"</f>
        <v>42558.987696759257</v>
      </c>
      <c r="Q623" t="s">
        <v>8271</v>
      </c>
      <c r="R623" s="18" t="str">
        <f>LEFT(Q623,SEARCH("/",Q623,1)-1)</f>
        <v>technology</v>
      </c>
      <c r="S623" t="str">
        <f>RIGHT(Q623,(LEN(Q623)-SEARCH("/",Q623,1)))</f>
        <v>web</v>
      </c>
      <c r="T623" s="14">
        <f>IFERROR(E623/L623,0)</f>
        <v>87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>(E624/D624)*100</f>
        <v>5.6833333333333336</v>
      </c>
      <c r="O624" s="13">
        <f>J624/(60*60*24)+DATE(1970,1,1)</f>
        <v>42532.774745370371</v>
      </c>
      <c r="P624" s="13">
        <f>I624/(60*60*24)+"1/1/1970"</f>
        <v>42552.774745370371</v>
      </c>
      <c r="Q624" t="s">
        <v>8271</v>
      </c>
      <c r="R624" s="18" t="str">
        <f>LEFT(Q624,SEARCH("/",Q624,1)-1)</f>
        <v>technology</v>
      </c>
      <c r="S624" t="str">
        <f>RIGHT(Q624,(LEN(Q624)-SEARCH("/",Q624,1)))</f>
        <v>web</v>
      </c>
      <c r="T624" s="14">
        <f>IFERROR(E624/L624,0)</f>
        <v>37.888888888888886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>(E625/D625)*100</f>
        <v>0</v>
      </c>
      <c r="O625" s="13">
        <f>J625/(60*60*24)+DATE(1970,1,1)</f>
        <v>42122.009224537032</v>
      </c>
      <c r="P625" s="13">
        <f>I625/(60*60*24)+"1/1/1970"</f>
        <v>42152.009224537032</v>
      </c>
      <c r="Q625" t="s">
        <v>8271</v>
      </c>
      <c r="R625" s="18" t="str">
        <f>LEFT(Q625,SEARCH("/",Q625,1)-1)</f>
        <v>technology</v>
      </c>
      <c r="S625" t="str">
        <f>RIGHT(Q625,(LEN(Q625)-SEARCH("/",Q625,1)))</f>
        <v>web</v>
      </c>
      <c r="T625" s="14">
        <f>IFERROR(E625/L625,0)</f>
        <v>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>(E626/D626)*100</f>
        <v>0</v>
      </c>
      <c r="O626" s="13">
        <f>J626/(60*60*24)+DATE(1970,1,1)</f>
        <v>42108.988900462966</v>
      </c>
      <c r="P626" s="13">
        <f>I626/(60*60*24)+"1/1/1970"</f>
        <v>42138.988900462966</v>
      </c>
      <c r="Q626" t="s">
        <v>8271</v>
      </c>
      <c r="R626" s="18" t="str">
        <f>LEFT(Q626,SEARCH("/",Q626,1)-1)</f>
        <v>technology</v>
      </c>
      <c r="S626" t="str">
        <f>RIGHT(Q626,(LEN(Q626)-SEARCH("/",Q626,1)))</f>
        <v>web</v>
      </c>
      <c r="T626" s="14">
        <f>IFERROR(E626/L626,0)</f>
        <v>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>(E627/D627)*100</f>
        <v>0</v>
      </c>
      <c r="O627" s="13">
        <f>J627/(60*60*24)+DATE(1970,1,1)</f>
        <v>42790.895567129628</v>
      </c>
      <c r="P627" s="13">
        <f>I627/(60*60*24)+"1/1/1970"</f>
        <v>42820.853900462964</v>
      </c>
      <c r="Q627" t="s">
        <v>8271</v>
      </c>
      <c r="R627" s="18" t="str">
        <f>LEFT(Q627,SEARCH("/",Q627,1)-1)</f>
        <v>technology</v>
      </c>
      <c r="S627" t="str">
        <f>RIGHT(Q627,(LEN(Q627)-SEARCH("/",Q627,1)))</f>
        <v>web</v>
      </c>
      <c r="T627" s="14">
        <f>IFERROR(E627/L627,0)</f>
        <v>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>(E628/D628)*100</f>
        <v>17.380000000000003</v>
      </c>
      <c r="O628" s="13">
        <f>J628/(60*60*24)+DATE(1970,1,1)</f>
        <v>42198.559479166666</v>
      </c>
      <c r="P628" s="13">
        <f>I628/(60*60*24)+"1/1/1970"</f>
        <v>42231.556944444441</v>
      </c>
      <c r="Q628" t="s">
        <v>8271</v>
      </c>
      <c r="R628" s="18" t="str">
        <f>LEFT(Q628,SEARCH("/",Q628,1)-1)</f>
        <v>technology</v>
      </c>
      <c r="S628" t="str">
        <f>RIGHT(Q628,(LEN(Q628)-SEARCH("/",Q628,1)))</f>
        <v>web</v>
      </c>
      <c r="T628" s="14">
        <f>IFERROR(E628/L628,0)</f>
        <v>111.41025641025641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>(E629/D629)*100</f>
        <v>0.02</v>
      </c>
      <c r="O629" s="13">
        <f>J629/(60*60*24)+DATE(1970,1,1)</f>
        <v>42384.306840277779</v>
      </c>
      <c r="P629" s="13">
        <f>I629/(60*60*24)+"1/1/1970"</f>
        <v>42443.958333333328</v>
      </c>
      <c r="Q629" t="s">
        <v>8271</v>
      </c>
      <c r="R629" s="18" t="str">
        <f>LEFT(Q629,SEARCH("/",Q629,1)-1)</f>
        <v>technology</v>
      </c>
      <c r="S629" t="str">
        <f>RIGHT(Q629,(LEN(Q629)-SEARCH("/",Q629,1)))</f>
        <v>web</v>
      </c>
      <c r="T629" s="14">
        <f>IFERROR(E629/L629,0)</f>
        <v>90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>(E630/D630)*100</f>
        <v>0</v>
      </c>
      <c r="O630" s="13">
        <f>J630/(60*60*24)+DATE(1970,1,1)</f>
        <v>41803.692789351851</v>
      </c>
      <c r="P630" s="13">
        <f>I630/(60*60*24)+"1/1/1970"</f>
        <v>41833.692789351851</v>
      </c>
      <c r="Q630" t="s">
        <v>8271</v>
      </c>
      <c r="R630" s="18" t="str">
        <f>LEFT(Q630,SEARCH("/",Q630,1)-1)</f>
        <v>technology</v>
      </c>
      <c r="S630" t="str">
        <f>RIGHT(Q630,(LEN(Q630)-SEARCH("/",Q630,1)))</f>
        <v>web</v>
      </c>
      <c r="T630" s="14">
        <f>IFERROR(E630/L630,0)</f>
        <v>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>(E631/D631)*100</f>
        <v>0.17500000000000002</v>
      </c>
      <c r="O631" s="13">
        <f>J631/(60*60*24)+DATE(1970,1,1)</f>
        <v>42474.637824074074</v>
      </c>
      <c r="P631" s="13">
        <f>I631/(60*60*24)+"1/1/1970"</f>
        <v>42504.637824074074</v>
      </c>
      <c r="Q631" t="s">
        <v>8271</v>
      </c>
      <c r="R631" s="18" t="str">
        <f>LEFT(Q631,SEARCH("/",Q631,1)-1)</f>
        <v>technology</v>
      </c>
      <c r="S631" t="str">
        <f>RIGHT(Q631,(LEN(Q631)-SEARCH("/",Q631,1)))</f>
        <v>web</v>
      </c>
      <c r="T631" s="14">
        <f>IFERROR(E631/L631,0)</f>
        <v>116.66666666666667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>(E632/D632)*100</f>
        <v>8.3340278356529712E-2</v>
      </c>
      <c r="O632" s="13">
        <f>J632/(60*60*24)+DATE(1970,1,1)</f>
        <v>42223.619456018518</v>
      </c>
      <c r="P632" s="13">
        <f>I632/(60*60*24)+"1/1/1970"</f>
        <v>42253.215277777781</v>
      </c>
      <c r="Q632" t="s">
        <v>8271</v>
      </c>
      <c r="R632" s="18" t="str">
        <f>LEFT(Q632,SEARCH("/",Q632,1)-1)</f>
        <v>technology</v>
      </c>
      <c r="S632" t="str">
        <f>RIGHT(Q632,(LEN(Q632)-SEARCH("/",Q632,1)))</f>
        <v>web</v>
      </c>
      <c r="T632" s="14">
        <f>IFERROR(E632/L632,0)</f>
        <v>10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>(E633/D633)*100</f>
        <v>1.38</v>
      </c>
      <c r="O633" s="13">
        <f>J633/(60*60*24)+DATE(1970,1,1)</f>
        <v>42489.772326388891</v>
      </c>
      <c r="P633" s="13">
        <f>I633/(60*60*24)+"1/1/1970"</f>
        <v>42518.772326388891</v>
      </c>
      <c r="Q633" t="s">
        <v>8271</v>
      </c>
      <c r="R633" s="18" t="str">
        <f>LEFT(Q633,SEARCH("/",Q633,1)-1)</f>
        <v>technology</v>
      </c>
      <c r="S633" t="str">
        <f>RIGHT(Q633,(LEN(Q633)-SEARCH("/",Q633,1)))</f>
        <v>web</v>
      </c>
      <c r="T633" s="14">
        <f>IFERROR(E633/L633,0)</f>
        <v>76.666666666666671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>(E634/D634)*100</f>
        <v>0</v>
      </c>
      <c r="O634" s="13">
        <f>J634/(60*60*24)+DATE(1970,1,1)</f>
        <v>42303.659317129626</v>
      </c>
      <c r="P634" s="13">
        <f>I634/(60*60*24)+"1/1/1970"</f>
        <v>42333.700983796298</v>
      </c>
      <c r="Q634" t="s">
        <v>8271</v>
      </c>
      <c r="R634" s="18" t="str">
        <f>LEFT(Q634,SEARCH("/",Q634,1)-1)</f>
        <v>technology</v>
      </c>
      <c r="S634" t="str">
        <f>RIGHT(Q634,(LEN(Q634)-SEARCH("/",Q634,1)))</f>
        <v>web</v>
      </c>
      <c r="T634" s="14">
        <f>IFERROR(E634/L634,0)</f>
        <v>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>(E635/D635)*100</f>
        <v>12.45</v>
      </c>
      <c r="O635" s="13">
        <f>J635/(60*60*24)+DATE(1970,1,1)</f>
        <v>42507.299328703702</v>
      </c>
      <c r="P635" s="13">
        <f>I635/(60*60*24)+"1/1/1970"</f>
        <v>42538.958333333328</v>
      </c>
      <c r="Q635" t="s">
        <v>8271</v>
      </c>
      <c r="R635" s="18" t="str">
        <f>LEFT(Q635,SEARCH("/",Q635,1)-1)</f>
        <v>technology</v>
      </c>
      <c r="S635" t="str">
        <f>RIGHT(Q635,(LEN(Q635)-SEARCH("/",Q635,1)))</f>
        <v>web</v>
      </c>
      <c r="T635" s="14">
        <f>IFERROR(E635/L635,0)</f>
        <v>49.8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>(E636/D636)*100</f>
        <v>0.02</v>
      </c>
      <c r="O636" s="13">
        <f>J636/(60*60*24)+DATE(1970,1,1)</f>
        <v>42031.928576388891</v>
      </c>
      <c r="P636" s="13">
        <f>I636/(60*60*24)+"1/1/1970"</f>
        <v>42061.928576388891</v>
      </c>
      <c r="Q636" t="s">
        <v>8271</v>
      </c>
      <c r="R636" s="18" t="str">
        <f>LEFT(Q636,SEARCH("/",Q636,1)-1)</f>
        <v>technology</v>
      </c>
      <c r="S636" t="str">
        <f>RIGHT(Q636,(LEN(Q636)-SEARCH("/",Q636,1)))</f>
        <v>web</v>
      </c>
      <c r="T636" s="14">
        <f>IFERROR(E636/L636,0)</f>
        <v>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>(E637/D637)*100</f>
        <v>8.0000000000000002E-3</v>
      </c>
      <c r="O637" s="13">
        <f>J637/(60*60*24)+DATE(1970,1,1)</f>
        <v>42076.092152777783</v>
      </c>
      <c r="P637" s="13">
        <f>I637/(60*60*24)+"1/1/1970"</f>
        <v>42106.092152777783</v>
      </c>
      <c r="Q637" t="s">
        <v>8271</v>
      </c>
      <c r="R637" s="18" t="str">
        <f>LEFT(Q637,SEARCH("/",Q637,1)-1)</f>
        <v>technology</v>
      </c>
      <c r="S637" t="str">
        <f>RIGHT(Q637,(LEN(Q637)-SEARCH("/",Q637,1)))</f>
        <v>web</v>
      </c>
      <c r="T637" s="14">
        <f>IFERROR(E637/L637,0)</f>
        <v>2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>(E638/D638)*100</f>
        <v>0.2</v>
      </c>
      <c r="O638" s="13">
        <f>J638/(60*60*24)+DATE(1970,1,1)</f>
        <v>42131.455439814818</v>
      </c>
      <c r="P638" s="13">
        <f>I638/(60*60*24)+"1/1/1970"</f>
        <v>42161.44930555555</v>
      </c>
      <c r="Q638" t="s">
        <v>8271</v>
      </c>
      <c r="R638" s="18" t="str">
        <f>LEFT(Q638,SEARCH("/",Q638,1)-1)</f>
        <v>technology</v>
      </c>
      <c r="S638" t="str">
        <f>RIGHT(Q638,(LEN(Q638)-SEARCH("/",Q638,1)))</f>
        <v>web</v>
      </c>
      <c r="T638" s="14">
        <f>IFERROR(E638/L638,0)</f>
        <v>4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>(E639/D639)*100</f>
        <v>0</v>
      </c>
      <c r="O639" s="13">
        <f>J639/(60*60*24)+DATE(1970,1,1)</f>
        <v>42762.962013888886</v>
      </c>
      <c r="P639" s="13">
        <f>I639/(60*60*24)+"1/1/1970"</f>
        <v>42791.961111111115</v>
      </c>
      <c r="Q639" t="s">
        <v>8271</v>
      </c>
      <c r="R639" s="18" t="str">
        <f>LEFT(Q639,SEARCH("/",Q639,1)-1)</f>
        <v>technology</v>
      </c>
      <c r="S639" t="str">
        <f>RIGHT(Q639,(LEN(Q639)-SEARCH("/",Q639,1)))</f>
        <v>web</v>
      </c>
      <c r="T639" s="14">
        <f>IFERROR(E639/L639,0)</f>
        <v>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>(E640/D640)*100</f>
        <v>9.0000000000000011E-3</v>
      </c>
      <c r="O640" s="13">
        <f>J640/(60*60*24)+DATE(1970,1,1)</f>
        <v>42759.593310185184</v>
      </c>
      <c r="P640" s="13">
        <f>I640/(60*60*24)+"1/1/1970"</f>
        <v>42819.55164351852</v>
      </c>
      <c r="Q640" t="s">
        <v>8271</v>
      </c>
      <c r="R640" s="18" t="str">
        <f>LEFT(Q640,SEARCH("/",Q640,1)-1)</f>
        <v>technology</v>
      </c>
      <c r="S640" t="str">
        <f>RIGHT(Q640,(LEN(Q640)-SEARCH("/",Q640,1)))</f>
        <v>web</v>
      </c>
      <c r="T640" s="14">
        <f>IFERROR(E640/L640,0)</f>
        <v>3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>(E641/D641)*100</f>
        <v>9.9999999999999991E-5</v>
      </c>
      <c r="O641" s="13">
        <f>J641/(60*60*24)+DATE(1970,1,1)</f>
        <v>41865.583275462966</v>
      </c>
      <c r="P641" s="13">
        <f>I641/(60*60*24)+"1/1/1970"</f>
        <v>41925.583275462966</v>
      </c>
      <c r="Q641" t="s">
        <v>8271</v>
      </c>
      <c r="R641" s="18" t="str">
        <f>LEFT(Q641,SEARCH("/",Q641,1)-1)</f>
        <v>technology</v>
      </c>
      <c r="S641" t="str">
        <f>RIGHT(Q641,(LEN(Q641)-SEARCH("/",Q641,1)))</f>
        <v>web</v>
      </c>
      <c r="T641" s="14">
        <f>IFERROR(E641/L641,0)</f>
        <v>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>(E642/D642)*100</f>
        <v>144.28571428571428</v>
      </c>
      <c r="O642" s="13">
        <f>J642/(60*60*24)+DATE(1970,1,1)</f>
        <v>42683.420312499999</v>
      </c>
      <c r="P642" s="13">
        <f>I642/(60*60*24)+"1/1/1970"</f>
        <v>42698.958333333328</v>
      </c>
      <c r="Q642" t="s">
        <v>8272</v>
      </c>
      <c r="R642" s="18" t="str">
        <f>LEFT(Q642,SEARCH("/",Q642,1)-1)</f>
        <v>technology</v>
      </c>
      <c r="S642" t="str">
        <f>RIGHT(Q642,(LEN(Q642)-SEARCH("/",Q642,1)))</f>
        <v>wearables</v>
      </c>
      <c r="T642" s="14">
        <f>IFERROR(E642/L642,0)</f>
        <v>50.5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>(E643/D643)*100</f>
        <v>119.16249999999999</v>
      </c>
      <c r="O643" s="13">
        <f>J643/(60*60*24)+DATE(1970,1,1)</f>
        <v>42199.57</v>
      </c>
      <c r="P643" s="13">
        <f>I643/(60*60*24)+"1/1/1970"</f>
        <v>42229.57</v>
      </c>
      <c r="Q643" t="s">
        <v>8272</v>
      </c>
      <c r="R643" s="18" t="str">
        <f>LEFT(Q643,SEARCH("/",Q643,1)-1)</f>
        <v>technology</v>
      </c>
      <c r="S643" t="str">
        <f>RIGHT(Q643,(LEN(Q643)-SEARCH("/",Q643,1)))</f>
        <v>wearables</v>
      </c>
      <c r="T643" s="14">
        <f>IFERROR(E643/L643,0)</f>
        <v>151.31746031746033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>(E644/D644)*100</f>
        <v>1460.4850000000001</v>
      </c>
      <c r="O644" s="13">
        <f>J644/(60*60*24)+DATE(1970,1,1)</f>
        <v>42199.651319444441</v>
      </c>
      <c r="P644" s="13">
        <f>I644/(60*60*24)+"1/1/1970"</f>
        <v>42235.651319444441</v>
      </c>
      <c r="Q644" t="s">
        <v>8272</v>
      </c>
      <c r="R644" s="18" t="str">
        <f>LEFT(Q644,SEARCH("/",Q644,1)-1)</f>
        <v>technology</v>
      </c>
      <c r="S644" t="str">
        <f>RIGHT(Q644,(LEN(Q644)-SEARCH("/",Q644,1)))</f>
        <v>wearables</v>
      </c>
      <c r="T644" s="14">
        <f>IFERROR(E644/L644,0)</f>
        <v>134.3592456301748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>(E645/D645)*100</f>
        <v>105.80799999999999</v>
      </c>
      <c r="O645" s="13">
        <f>J645/(60*60*24)+DATE(1970,1,1)</f>
        <v>42100.642071759255</v>
      </c>
      <c r="P645" s="13">
        <f>I645/(60*60*24)+"1/1/1970"</f>
        <v>42155.642071759255</v>
      </c>
      <c r="Q645" t="s">
        <v>8272</v>
      </c>
      <c r="R645" s="18" t="str">
        <f>LEFT(Q645,SEARCH("/",Q645,1)-1)</f>
        <v>technology</v>
      </c>
      <c r="S645" t="str">
        <f>RIGHT(Q645,(LEN(Q645)-SEARCH("/",Q645,1)))</f>
        <v>wearables</v>
      </c>
      <c r="T645" s="14">
        <f>IFERROR(E645/L645,0)</f>
        <v>174.02631578947367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>(E646/D646)*100</f>
        <v>300.11791999999997</v>
      </c>
      <c r="O646" s="13">
        <f>J646/(60*60*24)+DATE(1970,1,1)</f>
        <v>41898.665960648148</v>
      </c>
      <c r="P646" s="13">
        <f>I646/(60*60*24)+"1/1/1970"</f>
        <v>41941.041666666664</v>
      </c>
      <c r="Q646" t="s">
        <v>8272</v>
      </c>
      <c r="R646" s="18" t="str">
        <f>LEFT(Q646,SEARCH("/",Q646,1)-1)</f>
        <v>technology</v>
      </c>
      <c r="S646" t="str">
        <f>RIGHT(Q646,(LEN(Q646)-SEARCH("/",Q646,1)))</f>
        <v>wearables</v>
      </c>
      <c r="T646" s="14">
        <f>IFERROR(E646/L646,0)</f>
        <v>73.486268364348675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>(E647/D647)*100</f>
        <v>278.7</v>
      </c>
      <c r="O647" s="13">
        <f>J647/(60*60*24)+DATE(1970,1,1)</f>
        <v>42564.026319444441</v>
      </c>
      <c r="P647" s="13">
        <f>I647/(60*60*24)+"1/1/1970"</f>
        <v>42594.026319444441</v>
      </c>
      <c r="Q647" t="s">
        <v>8272</v>
      </c>
      <c r="R647" s="18" t="str">
        <f>LEFT(Q647,SEARCH("/",Q647,1)-1)</f>
        <v>technology</v>
      </c>
      <c r="S647" t="str">
        <f>RIGHT(Q647,(LEN(Q647)-SEARCH("/",Q647,1)))</f>
        <v>wearables</v>
      </c>
      <c r="T647" s="14">
        <f>IFERROR(E647/L647,0)</f>
        <v>23.518987341772153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>(E648/D648)*100</f>
        <v>131.87625</v>
      </c>
      <c r="O648" s="13">
        <f>J648/(60*60*24)+DATE(1970,1,1)</f>
        <v>41832.852627314816</v>
      </c>
      <c r="P648" s="13">
        <f>I648/(60*60*24)+"1/1/1970"</f>
        <v>41862.852627314816</v>
      </c>
      <c r="Q648" t="s">
        <v>8272</v>
      </c>
      <c r="R648" s="18" t="str">
        <f>LEFT(Q648,SEARCH("/",Q648,1)-1)</f>
        <v>technology</v>
      </c>
      <c r="S648" t="str">
        <f>RIGHT(Q648,(LEN(Q648)-SEARCH("/",Q648,1)))</f>
        <v>wearables</v>
      </c>
      <c r="T648" s="14">
        <f>IFERROR(E648/L648,0)</f>
        <v>39.074444444444445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>(E649/D649)*100</f>
        <v>107.05</v>
      </c>
      <c r="O649" s="13">
        <f>J649/(60*60*24)+DATE(1970,1,1)</f>
        <v>42416.767928240741</v>
      </c>
      <c r="P649" s="13">
        <f>I649/(60*60*24)+"1/1/1970"</f>
        <v>42446.726261574076</v>
      </c>
      <c r="Q649" t="s">
        <v>8272</v>
      </c>
      <c r="R649" s="18" t="str">
        <f>LEFT(Q649,SEARCH("/",Q649,1)-1)</f>
        <v>technology</v>
      </c>
      <c r="S649" t="str">
        <f>RIGHT(Q649,(LEN(Q649)-SEARCH("/",Q649,1)))</f>
        <v>wearables</v>
      </c>
      <c r="T649" s="14">
        <f>IFERROR(E649/L649,0)</f>
        <v>125.94117647058823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>(E650/D650)*100</f>
        <v>126.82285714285715</v>
      </c>
      <c r="O650" s="13">
        <f>J650/(60*60*24)+DATE(1970,1,1)</f>
        <v>41891.693379629629</v>
      </c>
      <c r="P650" s="13">
        <f>I650/(60*60*24)+"1/1/1970"</f>
        <v>41926.693379629629</v>
      </c>
      <c r="Q650" t="s">
        <v>8272</v>
      </c>
      <c r="R650" s="18" t="str">
        <f>LEFT(Q650,SEARCH("/",Q650,1)-1)</f>
        <v>technology</v>
      </c>
      <c r="S650" t="str">
        <f>RIGHT(Q650,(LEN(Q650)-SEARCH("/",Q650,1)))</f>
        <v>wearables</v>
      </c>
      <c r="T650" s="14">
        <f>IFERROR(E650/L650,0)</f>
        <v>1644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>(E651/D651)*100</f>
        <v>139.96</v>
      </c>
      <c r="O651" s="13">
        <f>J651/(60*60*24)+DATE(1970,1,1)</f>
        <v>41877.912187499998</v>
      </c>
      <c r="P651" s="13">
        <f>I651/(60*60*24)+"1/1/1970"</f>
        <v>41898.912187499998</v>
      </c>
      <c r="Q651" t="s">
        <v>8272</v>
      </c>
      <c r="R651" s="18" t="str">
        <f>LEFT(Q651,SEARCH("/",Q651,1)-1)</f>
        <v>technology</v>
      </c>
      <c r="S651" t="str">
        <f>RIGHT(Q651,(LEN(Q651)-SEARCH("/",Q651,1)))</f>
        <v>wearables</v>
      </c>
      <c r="T651" s="14">
        <f>IFERROR(E651/L651,0)</f>
        <v>42.670731707317074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>(E652/D652)*100</f>
        <v>112.4</v>
      </c>
      <c r="O652" s="13">
        <f>J652/(60*60*24)+DATE(1970,1,1)</f>
        <v>41932.036851851852</v>
      </c>
      <c r="P652" s="13">
        <f>I652/(60*60*24)+"1/1/1970"</f>
        <v>41992.078518518523</v>
      </c>
      <c r="Q652" t="s">
        <v>8272</v>
      </c>
      <c r="R652" s="18" t="str">
        <f>LEFT(Q652,SEARCH("/",Q652,1)-1)</f>
        <v>technology</v>
      </c>
      <c r="S652" t="str">
        <f>RIGHT(Q652,(LEN(Q652)-SEARCH("/",Q652,1)))</f>
        <v>wearables</v>
      </c>
      <c r="T652" s="14">
        <f>IFERROR(E652/L652,0)</f>
        <v>35.125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>(E653/D653)*100</f>
        <v>100.52799999999999</v>
      </c>
      <c r="O653" s="13">
        <f>J653/(60*60*24)+DATE(1970,1,1)</f>
        <v>41956.017488425925</v>
      </c>
      <c r="P653" s="13">
        <f>I653/(60*60*24)+"1/1/1970"</f>
        <v>41986.017488425925</v>
      </c>
      <c r="Q653" t="s">
        <v>8272</v>
      </c>
      <c r="R653" s="18" t="str">
        <f>LEFT(Q653,SEARCH("/",Q653,1)-1)</f>
        <v>technology</v>
      </c>
      <c r="S653" t="str">
        <f>RIGHT(Q653,(LEN(Q653)-SEARCH("/",Q653,1)))</f>
        <v>wearables</v>
      </c>
      <c r="T653" s="14">
        <f>IFERROR(E653/L653,0)</f>
        <v>239.35238095238094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>(E654/D654)*100</f>
        <v>100.46666666666665</v>
      </c>
      <c r="O654" s="13">
        <f>J654/(60*60*24)+DATE(1970,1,1)</f>
        <v>42675.690393518518</v>
      </c>
      <c r="P654" s="13">
        <f>I654/(60*60*24)+"1/1/1970"</f>
        <v>42705.732060185182</v>
      </c>
      <c r="Q654" t="s">
        <v>8272</v>
      </c>
      <c r="R654" s="18" t="str">
        <f>LEFT(Q654,SEARCH("/",Q654,1)-1)</f>
        <v>technology</v>
      </c>
      <c r="S654" t="str">
        <f>RIGHT(Q654,(LEN(Q654)-SEARCH("/",Q654,1)))</f>
        <v>wearables</v>
      </c>
      <c r="T654" s="14">
        <f>IFERROR(E654/L654,0)</f>
        <v>107.64285714285714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>(E655/D655)*100</f>
        <v>141.446</v>
      </c>
      <c r="O655" s="13">
        <f>J655/(60*60*24)+DATE(1970,1,1)</f>
        <v>42199.618518518517</v>
      </c>
      <c r="P655" s="13">
        <f>I655/(60*60*24)+"1/1/1970"</f>
        <v>42236.618518518517</v>
      </c>
      <c r="Q655" t="s">
        <v>8272</v>
      </c>
      <c r="R655" s="18" t="str">
        <f>LEFT(Q655,SEARCH("/",Q655,1)-1)</f>
        <v>technology</v>
      </c>
      <c r="S655" t="str">
        <f>RIGHT(Q655,(LEN(Q655)-SEARCH("/",Q655,1)))</f>
        <v>wearables</v>
      </c>
      <c r="T655" s="14">
        <f>IFERROR(E655/L655,0)</f>
        <v>95.830623306233065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>(E656/D656)*100</f>
        <v>267.29166666666669</v>
      </c>
      <c r="O656" s="13">
        <f>J656/(60*60*24)+DATE(1970,1,1)</f>
        <v>42163.957326388889</v>
      </c>
      <c r="P656" s="13">
        <f>I656/(60*60*24)+"1/1/1970"</f>
        <v>42193.957326388889</v>
      </c>
      <c r="Q656" t="s">
        <v>8272</v>
      </c>
      <c r="R656" s="18" t="str">
        <f>LEFT(Q656,SEARCH("/",Q656,1)-1)</f>
        <v>technology</v>
      </c>
      <c r="S656" t="str">
        <f>RIGHT(Q656,(LEN(Q656)-SEARCH("/",Q656,1)))</f>
        <v>wearables</v>
      </c>
      <c r="T656" s="14">
        <f>IFERROR(E656/L656,0)</f>
        <v>31.663376110562684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>(E657/D657)*100</f>
        <v>146.88749999999999</v>
      </c>
      <c r="O657" s="13">
        <f>J657/(60*60*24)+DATE(1970,1,1)</f>
        <v>42045.957314814819</v>
      </c>
      <c r="P657" s="13">
        <f>I657/(60*60*24)+"1/1/1970"</f>
        <v>42075.915648148148</v>
      </c>
      <c r="Q657" t="s">
        <v>8272</v>
      </c>
      <c r="R657" s="18" t="str">
        <f>LEFT(Q657,SEARCH("/",Q657,1)-1)</f>
        <v>technology</v>
      </c>
      <c r="S657" t="str">
        <f>RIGHT(Q657,(LEN(Q657)-SEARCH("/",Q657,1)))</f>
        <v>wearables</v>
      </c>
      <c r="T657" s="14">
        <f>IFERROR(E657/L657,0)</f>
        <v>42.886861313868614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>(E658/D658)*100</f>
        <v>213.56</v>
      </c>
      <c r="O658" s="13">
        <f>J658/(60*60*24)+DATE(1970,1,1)</f>
        <v>42417.804618055554</v>
      </c>
      <c r="P658" s="13">
        <f>I658/(60*60*24)+"1/1/1970"</f>
        <v>42477.76295138889</v>
      </c>
      <c r="Q658" t="s">
        <v>8272</v>
      </c>
      <c r="R658" s="18" t="str">
        <f>LEFT(Q658,SEARCH("/",Q658,1)-1)</f>
        <v>technology</v>
      </c>
      <c r="S658" t="str">
        <f>RIGHT(Q658,(LEN(Q658)-SEARCH("/",Q658,1)))</f>
        <v>wearables</v>
      </c>
      <c r="T658" s="14">
        <f>IFERROR(E658/L658,0)</f>
        <v>122.73563218390805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>(E659/D659)*100</f>
        <v>125.69999999999999</v>
      </c>
      <c r="O659" s="13">
        <f>J659/(60*60*24)+DATE(1970,1,1)</f>
        <v>42331.84574074074</v>
      </c>
      <c r="P659" s="13">
        <f>I659/(60*60*24)+"1/1/1970"</f>
        <v>42361.84574074074</v>
      </c>
      <c r="Q659" t="s">
        <v>8272</v>
      </c>
      <c r="R659" s="18" t="str">
        <f>LEFT(Q659,SEARCH("/",Q659,1)-1)</f>
        <v>technology</v>
      </c>
      <c r="S659" t="str">
        <f>RIGHT(Q659,(LEN(Q659)-SEARCH("/",Q659,1)))</f>
        <v>wearables</v>
      </c>
      <c r="T659" s="14">
        <f>IFERROR(E659/L659,0)</f>
        <v>190.45454545454547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>(E660/D660)*100</f>
        <v>104.46206037108834</v>
      </c>
      <c r="O660" s="13">
        <f>J660/(60*60*24)+DATE(1970,1,1)</f>
        <v>42179.160752314812</v>
      </c>
      <c r="P660" s="13">
        <f>I660/(60*60*24)+"1/1/1970"</f>
        <v>42211.75</v>
      </c>
      <c r="Q660" t="s">
        <v>8272</v>
      </c>
      <c r="R660" s="18" t="str">
        <f>LEFT(Q660,SEARCH("/",Q660,1)-1)</f>
        <v>technology</v>
      </c>
      <c r="S660" t="str">
        <f>RIGHT(Q660,(LEN(Q660)-SEARCH("/",Q660,1)))</f>
        <v>wearables</v>
      </c>
      <c r="T660" s="14">
        <f>IFERROR(E660/L660,0)</f>
        <v>109.33695652173913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>(E661/D661)*100</f>
        <v>100.56666666666668</v>
      </c>
      <c r="O661" s="13">
        <f>J661/(60*60*24)+DATE(1970,1,1)</f>
        <v>42209.593692129631</v>
      </c>
      <c r="P661" s="13">
        <f>I661/(60*60*24)+"1/1/1970"</f>
        <v>42239.593692129631</v>
      </c>
      <c r="Q661" t="s">
        <v>8272</v>
      </c>
      <c r="R661" s="18" t="str">
        <f>LEFT(Q661,SEARCH("/",Q661,1)-1)</f>
        <v>technology</v>
      </c>
      <c r="S661" t="str">
        <f>RIGHT(Q661,(LEN(Q661)-SEARCH("/",Q661,1)))</f>
        <v>wearables</v>
      </c>
      <c r="T661" s="14">
        <f>IFERROR(E661/L661,0)</f>
        <v>143.66666666666666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>(E662/D662)*100</f>
        <v>3.0579999999999998</v>
      </c>
      <c r="O662" s="13">
        <f>J662/(60*60*24)+DATE(1970,1,1)</f>
        <v>41922.741655092592</v>
      </c>
      <c r="P662" s="13">
        <f>I662/(60*60*24)+"1/1/1970"</f>
        <v>41952.783321759256</v>
      </c>
      <c r="Q662" t="s">
        <v>8272</v>
      </c>
      <c r="R662" s="18" t="str">
        <f>LEFT(Q662,SEARCH("/",Q662,1)-1)</f>
        <v>technology</v>
      </c>
      <c r="S662" t="str">
        <f>RIGHT(Q662,(LEN(Q662)-SEARCH("/",Q662,1)))</f>
        <v>wearables</v>
      </c>
      <c r="T662" s="14">
        <f>IFERROR(E662/L662,0)</f>
        <v>84.944444444444443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>(E663/D663)*100</f>
        <v>0.95</v>
      </c>
      <c r="O663" s="13">
        <f>J663/(60*60*24)+DATE(1970,1,1)</f>
        <v>42636.645358796297</v>
      </c>
      <c r="P663" s="13">
        <f>I663/(60*60*24)+"1/1/1970"</f>
        <v>42666.645358796297</v>
      </c>
      <c r="Q663" t="s">
        <v>8272</v>
      </c>
      <c r="R663" s="18" t="str">
        <f>LEFT(Q663,SEARCH("/",Q663,1)-1)</f>
        <v>technology</v>
      </c>
      <c r="S663" t="str">
        <f>RIGHT(Q663,(LEN(Q663)-SEARCH("/",Q663,1)))</f>
        <v>wearables</v>
      </c>
      <c r="T663" s="14">
        <f>IFERROR(E663/L663,0)</f>
        <v>10.555555555555555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>(E664/D664)*100</f>
        <v>0.4</v>
      </c>
      <c r="O664" s="13">
        <f>J664/(60*60*24)+DATE(1970,1,1)</f>
        <v>41990.438043981485</v>
      </c>
      <c r="P664" s="13">
        <f>I664/(60*60*24)+"1/1/1970"</f>
        <v>42020.438043981485</v>
      </c>
      <c r="Q664" t="s">
        <v>8272</v>
      </c>
      <c r="R664" s="18" t="str">
        <f>LEFT(Q664,SEARCH("/",Q664,1)-1)</f>
        <v>technology</v>
      </c>
      <c r="S664" t="str">
        <f>RIGHT(Q664,(LEN(Q664)-SEARCH("/",Q664,1)))</f>
        <v>wearables</v>
      </c>
      <c r="T664" s="14">
        <f>IFERROR(E664/L664,0)</f>
        <v>39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>(E665/D665)*100</f>
        <v>0.35000000000000003</v>
      </c>
      <c r="O665" s="13">
        <f>J665/(60*60*24)+DATE(1970,1,1)</f>
        <v>42173.843240740738</v>
      </c>
      <c r="P665" s="13">
        <f>I665/(60*60*24)+"1/1/1970"</f>
        <v>42203.843240740738</v>
      </c>
      <c r="Q665" t="s">
        <v>8272</v>
      </c>
      <c r="R665" s="18" t="str">
        <f>LEFT(Q665,SEARCH("/",Q665,1)-1)</f>
        <v>technology</v>
      </c>
      <c r="S665" t="str">
        <f>RIGHT(Q665,(LEN(Q665)-SEARCH("/",Q665,1)))</f>
        <v>wearables</v>
      </c>
      <c r="T665" s="14">
        <f>IFERROR(E665/L665,0)</f>
        <v>100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>(E666/D666)*100</f>
        <v>7.5333333333333332</v>
      </c>
      <c r="O666" s="13">
        <f>J666/(60*60*24)+DATE(1970,1,1)</f>
        <v>42077.666377314818</v>
      </c>
      <c r="P666" s="13">
        <f>I666/(60*60*24)+"1/1/1970"</f>
        <v>42107.666377314818</v>
      </c>
      <c r="Q666" t="s">
        <v>8272</v>
      </c>
      <c r="R666" s="18" t="str">
        <f>LEFT(Q666,SEARCH("/",Q666,1)-1)</f>
        <v>technology</v>
      </c>
      <c r="S666" t="str">
        <f>RIGHT(Q666,(LEN(Q666)-SEARCH("/",Q666,1)))</f>
        <v>wearables</v>
      </c>
      <c r="T666" s="14">
        <f>IFERROR(E666/L666,0)</f>
        <v>31.172413793103448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>(E667/D667)*100</f>
        <v>18.64</v>
      </c>
      <c r="O667" s="13">
        <f>J667/(60*60*24)+DATE(1970,1,1)</f>
        <v>42688.711354166662</v>
      </c>
      <c r="P667" s="13">
        <f>I667/(60*60*24)+"1/1/1970"</f>
        <v>42748.711354166662</v>
      </c>
      <c r="Q667" t="s">
        <v>8272</v>
      </c>
      <c r="R667" s="18" t="str">
        <f>LEFT(Q667,SEARCH("/",Q667,1)-1)</f>
        <v>technology</v>
      </c>
      <c r="S667" t="str">
        <f>RIGHT(Q667,(LEN(Q667)-SEARCH("/",Q667,1)))</f>
        <v>wearables</v>
      </c>
      <c r="T667" s="14">
        <f>IFERROR(E667/L667,0)</f>
        <v>155.33333333333334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>(E668/D668)*100</f>
        <v>4.0000000000000001E-3</v>
      </c>
      <c r="O668" s="13">
        <f>J668/(60*60*24)+DATE(1970,1,1)</f>
        <v>41838.832152777773</v>
      </c>
      <c r="P668" s="13">
        <f>I668/(60*60*24)+"1/1/1970"</f>
        <v>41868.832152777773</v>
      </c>
      <c r="Q668" t="s">
        <v>8272</v>
      </c>
      <c r="R668" s="18" t="str">
        <f>LEFT(Q668,SEARCH("/",Q668,1)-1)</f>
        <v>technology</v>
      </c>
      <c r="S668" t="str">
        <f>RIGHT(Q668,(LEN(Q668)-SEARCH("/",Q668,1)))</f>
        <v>wearables</v>
      </c>
      <c r="T668" s="14">
        <f>IFERROR(E668/L668,0)</f>
        <v>2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>(E669/D669)*100</f>
        <v>10.02</v>
      </c>
      <c r="O669" s="13">
        <f>J669/(60*60*24)+DATE(1970,1,1)</f>
        <v>42632.373414351852</v>
      </c>
      <c r="P669" s="13">
        <f>I669/(60*60*24)+"1/1/1970"</f>
        <v>42672.373414351852</v>
      </c>
      <c r="Q669" t="s">
        <v>8272</v>
      </c>
      <c r="R669" s="18" t="str">
        <f>LEFT(Q669,SEARCH("/",Q669,1)-1)</f>
        <v>technology</v>
      </c>
      <c r="S669" t="str">
        <f>RIGHT(Q669,(LEN(Q669)-SEARCH("/",Q669,1)))</f>
        <v>wearables</v>
      </c>
      <c r="T669" s="14">
        <f>IFERROR(E669/L669,0)</f>
        <v>178.92857142857142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>(E670/D670)*100</f>
        <v>4.5600000000000005</v>
      </c>
      <c r="O670" s="13">
        <f>J670/(60*60*24)+DATE(1970,1,1)</f>
        <v>42090.831273148149</v>
      </c>
      <c r="P670" s="13">
        <f>I670/(60*60*24)+"1/1/1970"</f>
        <v>42135.831273148149</v>
      </c>
      <c r="Q670" t="s">
        <v>8272</v>
      </c>
      <c r="R670" s="18" t="str">
        <f>LEFT(Q670,SEARCH("/",Q670,1)-1)</f>
        <v>technology</v>
      </c>
      <c r="S670" t="str">
        <f>RIGHT(Q670,(LEN(Q670)-SEARCH("/",Q670,1)))</f>
        <v>wearables</v>
      </c>
      <c r="T670" s="14">
        <f>IFERROR(E670/L670,0)</f>
        <v>27.36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>(E671/D671)*100</f>
        <v>21.5075</v>
      </c>
      <c r="O671" s="13">
        <f>J671/(60*60*24)+DATE(1970,1,1)</f>
        <v>42527.625671296293</v>
      </c>
      <c r="P671" s="13">
        <f>I671/(60*60*24)+"1/1/1970"</f>
        <v>42557.625671296293</v>
      </c>
      <c r="Q671" t="s">
        <v>8272</v>
      </c>
      <c r="R671" s="18" t="str">
        <f>LEFT(Q671,SEARCH("/",Q671,1)-1)</f>
        <v>technology</v>
      </c>
      <c r="S671" t="str">
        <f>RIGHT(Q671,(LEN(Q671)-SEARCH("/",Q671,1)))</f>
        <v>wearables</v>
      </c>
      <c r="T671" s="14">
        <f>IFERROR(E671/L671,0)</f>
        <v>1536.25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>(E672/D672)*100</f>
        <v>29.276666666666667</v>
      </c>
      <c r="O672" s="13">
        <f>J672/(60*60*24)+DATE(1970,1,1)</f>
        <v>42506.709722222222</v>
      </c>
      <c r="P672" s="13">
        <f>I672/(60*60*24)+"1/1/1970"</f>
        <v>42540.340277777781</v>
      </c>
      <c r="Q672" t="s">
        <v>8272</v>
      </c>
      <c r="R672" s="18" t="str">
        <f>LEFT(Q672,SEARCH("/",Q672,1)-1)</f>
        <v>technology</v>
      </c>
      <c r="S672" t="str">
        <f>RIGHT(Q672,(LEN(Q672)-SEARCH("/",Q672,1)))</f>
        <v>wearables</v>
      </c>
      <c r="T672" s="14">
        <f>IFERROR(E672/L672,0)</f>
        <v>84.99677419354839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>(E673/D673)*100</f>
        <v>39.426666666666662</v>
      </c>
      <c r="O673" s="13">
        <f>J673/(60*60*24)+DATE(1970,1,1)</f>
        <v>41984.692731481482</v>
      </c>
      <c r="P673" s="13">
        <f>I673/(60*60*24)+"1/1/1970"</f>
        <v>42018.166666666672</v>
      </c>
      <c r="Q673" t="s">
        <v>8272</v>
      </c>
      <c r="R673" s="18" t="str">
        <f>LEFT(Q673,SEARCH("/",Q673,1)-1)</f>
        <v>technology</v>
      </c>
      <c r="S673" t="str">
        <f>RIGHT(Q673,(LEN(Q673)-SEARCH("/",Q673,1)))</f>
        <v>wearables</v>
      </c>
      <c r="T673" s="14">
        <f>IFERROR(E673/L673,0)</f>
        <v>788.5333333333333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>(E674/D674)*100</f>
        <v>21.628</v>
      </c>
      <c r="O674" s="13">
        <f>J674/(60*60*24)+DATE(1970,1,1)</f>
        <v>41974.219490740739</v>
      </c>
      <c r="P674" s="13">
        <f>I674/(60*60*24)+"1/1/1970"</f>
        <v>42005.207638888889</v>
      </c>
      <c r="Q674" t="s">
        <v>8272</v>
      </c>
      <c r="R674" s="18" t="str">
        <f>LEFT(Q674,SEARCH("/",Q674,1)-1)</f>
        <v>technology</v>
      </c>
      <c r="S674" t="str">
        <f>RIGHT(Q674,(LEN(Q674)-SEARCH("/",Q674,1)))</f>
        <v>wearables</v>
      </c>
      <c r="T674" s="14">
        <f>IFERROR(E674/L674,0)</f>
        <v>50.29767441860465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>(E675/D675)*100</f>
        <v>0.20500000000000002</v>
      </c>
      <c r="O675" s="13">
        <f>J675/(60*60*24)+DATE(1970,1,1)</f>
        <v>41838.840474537035</v>
      </c>
      <c r="P675" s="13">
        <f>I675/(60*60*24)+"1/1/1970"</f>
        <v>41883.840474537035</v>
      </c>
      <c r="Q675" t="s">
        <v>8272</v>
      </c>
      <c r="R675" s="18" t="str">
        <f>LEFT(Q675,SEARCH("/",Q675,1)-1)</f>
        <v>technology</v>
      </c>
      <c r="S675" t="str">
        <f>RIGHT(Q675,(LEN(Q675)-SEARCH("/",Q675,1)))</f>
        <v>wearables</v>
      </c>
      <c r="T675" s="14">
        <f>IFERROR(E675/L675,0)</f>
        <v>68.333333333333329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>(E676/D676)*100</f>
        <v>0.03</v>
      </c>
      <c r="O676" s="13">
        <f>J676/(60*60*24)+DATE(1970,1,1)</f>
        <v>41803.116053240738</v>
      </c>
      <c r="P676" s="13">
        <f>I676/(60*60*24)+"1/1/1970"</f>
        <v>41863.116053240738</v>
      </c>
      <c r="Q676" t="s">
        <v>8272</v>
      </c>
      <c r="R676" s="18" t="str">
        <f>LEFT(Q676,SEARCH("/",Q676,1)-1)</f>
        <v>technology</v>
      </c>
      <c r="S676" t="str">
        <f>RIGHT(Q676,(LEN(Q676)-SEARCH("/",Q676,1)))</f>
        <v>wearables</v>
      </c>
      <c r="T676" s="14">
        <f>IFERROR(E676/L676,0)</f>
        <v>7.5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>(E677/D677)*100</f>
        <v>14.85</v>
      </c>
      <c r="O677" s="13">
        <f>J677/(60*60*24)+DATE(1970,1,1)</f>
        <v>41975.930601851855</v>
      </c>
      <c r="P677" s="13">
        <f>I677/(60*60*24)+"1/1/1970"</f>
        <v>42005.290972222225</v>
      </c>
      <c r="Q677" t="s">
        <v>8272</v>
      </c>
      <c r="R677" s="18" t="str">
        <f>LEFT(Q677,SEARCH("/",Q677,1)-1)</f>
        <v>technology</v>
      </c>
      <c r="S677" t="str">
        <f>RIGHT(Q677,(LEN(Q677)-SEARCH("/",Q677,1)))</f>
        <v>wearables</v>
      </c>
      <c r="T677" s="14">
        <f>IFERROR(E677/L677,0)</f>
        <v>34.269230769230766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>(E678/D678)*100</f>
        <v>1.4710000000000001</v>
      </c>
      <c r="O678" s="13">
        <f>J678/(60*60*24)+DATE(1970,1,1)</f>
        <v>42012.76829861111</v>
      </c>
      <c r="P678" s="13">
        <f>I678/(60*60*24)+"1/1/1970"</f>
        <v>42042.76829861111</v>
      </c>
      <c r="Q678" t="s">
        <v>8272</v>
      </c>
      <c r="R678" s="18" t="str">
        <f>LEFT(Q678,SEARCH("/",Q678,1)-1)</f>
        <v>technology</v>
      </c>
      <c r="S678" t="str">
        <f>RIGHT(Q678,(LEN(Q678)-SEARCH("/",Q678,1)))</f>
        <v>wearables</v>
      </c>
      <c r="T678" s="14">
        <f>IFERROR(E678/L678,0)</f>
        <v>61.291666666666664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>(E679/D679)*100</f>
        <v>25.584</v>
      </c>
      <c r="O679" s="13">
        <f>J679/(60*60*24)+DATE(1970,1,1)</f>
        <v>42504.403877314813</v>
      </c>
      <c r="P679" s="13">
        <f>I679/(60*60*24)+"1/1/1970"</f>
        <v>42549.403877314813</v>
      </c>
      <c r="Q679" t="s">
        <v>8272</v>
      </c>
      <c r="R679" s="18" t="str">
        <f>LEFT(Q679,SEARCH("/",Q679,1)-1)</f>
        <v>technology</v>
      </c>
      <c r="S679" t="str">
        <f>RIGHT(Q679,(LEN(Q679)-SEARCH("/",Q679,1)))</f>
        <v>wearables</v>
      </c>
      <c r="T679" s="14">
        <f>IFERROR(E679/L679,0)</f>
        <v>133.25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>(E680/D680)*100</f>
        <v>3.8206896551724134</v>
      </c>
      <c r="O680" s="13">
        <f>J680/(60*60*24)+DATE(1970,1,1)</f>
        <v>42481.376597222217</v>
      </c>
      <c r="P680" s="13">
        <f>I680/(60*60*24)+"1/1/1970"</f>
        <v>42511.376597222217</v>
      </c>
      <c r="Q680" t="s">
        <v>8272</v>
      </c>
      <c r="R680" s="18" t="str">
        <f>LEFT(Q680,SEARCH("/",Q680,1)-1)</f>
        <v>technology</v>
      </c>
      <c r="S680" t="str">
        <f>RIGHT(Q680,(LEN(Q680)-SEARCH("/",Q680,1)))</f>
        <v>wearables</v>
      </c>
      <c r="T680" s="14">
        <f>IFERROR(E680/L680,0)</f>
        <v>65.17647058823529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>(E681/D681)*100</f>
        <v>15.485964912280703</v>
      </c>
      <c r="O681" s="13">
        <f>J681/(60*60*24)+DATE(1970,1,1)</f>
        <v>42556.695706018523</v>
      </c>
      <c r="P681" s="13">
        <f>I681/(60*60*24)+"1/1/1970"</f>
        <v>42616.695706018523</v>
      </c>
      <c r="Q681" t="s">
        <v>8272</v>
      </c>
      <c r="R681" s="18" t="str">
        <f>LEFT(Q681,SEARCH("/",Q681,1)-1)</f>
        <v>technology</v>
      </c>
      <c r="S681" t="str">
        <f>RIGHT(Q681,(LEN(Q681)-SEARCH("/",Q681,1)))</f>
        <v>wearables</v>
      </c>
      <c r="T681" s="14">
        <f>IFERROR(E681/L681,0)</f>
        <v>93.90425531914893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>(E682/D682)*100</f>
        <v>25.912000000000003</v>
      </c>
      <c r="O682" s="13">
        <f>J682/(60*60*24)+DATE(1970,1,1)</f>
        <v>41864.501516203702</v>
      </c>
      <c r="P682" s="13">
        <f>I682/(60*60*24)+"1/1/1970"</f>
        <v>41899.501516203702</v>
      </c>
      <c r="Q682" t="s">
        <v>8272</v>
      </c>
      <c r="R682" s="18" t="str">
        <f>LEFT(Q682,SEARCH("/",Q682,1)-1)</f>
        <v>technology</v>
      </c>
      <c r="S682" t="str">
        <f>RIGHT(Q682,(LEN(Q682)-SEARCH("/",Q682,1)))</f>
        <v>wearables</v>
      </c>
      <c r="T682" s="14">
        <f>IFERROR(E682/L682,0)</f>
        <v>150.65116279069767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>(E683/D683)*100</f>
        <v>0.04</v>
      </c>
      <c r="O683" s="13">
        <f>J683/(60*60*24)+DATE(1970,1,1)</f>
        <v>42639.805601851855</v>
      </c>
      <c r="P683" s="13">
        <f>I683/(60*60*24)+"1/1/1970"</f>
        <v>42669.805601851855</v>
      </c>
      <c r="Q683" t="s">
        <v>8272</v>
      </c>
      <c r="R683" s="18" t="str">
        <f>LEFT(Q683,SEARCH("/",Q683,1)-1)</f>
        <v>technology</v>
      </c>
      <c r="S683" t="str">
        <f>RIGHT(Q683,(LEN(Q683)-SEARCH("/",Q683,1)))</f>
        <v>wearables</v>
      </c>
      <c r="T683" s="14">
        <f>IFERROR(E683/L683,0)</f>
        <v>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>(E684/D684)*100</f>
        <v>0.106</v>
      </c>
      <c r="O684" s="13">
        <f>J684/(60*60*24)+DATE(1970,1,1)</f>
        <v>42778.765300925923</v>
      </c>
      <c r="P684" s="13">
        <f>I684/(60*60*24)+"1/1/1970"</f>
        <v>42808.723634259259</v>
      </c>
      <c r="Q684" t="s">
        <v>8272</v>
      </c>
      <c r="R684" s="18" t="str">
        <f>LEFT(Q684,SEARCH("/",Q684,1)-1)</f>
        <v>technology</v>
      </c>
      <c r="S684" t="str">
        <f>RIGHT(Q684,(LEN(Q684)-SEARCH("/",Q684,1)))</f>
        <v>wearables</v>
      </c>
      <c r="T684" s="14">
        <f>IFERROR(E684/L684,0)</f>
        <v>13.25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>(E685/D685)*100</f>
        <v>0.85142857142857142</v>
      </c>
      <c r="O685" s="13">
        <f>J685/(60*60*24)+DATE(1970,1,1)</f>
        <v>42634.900046296301</v>
      </c>
      <c r="P685" s="13">
        <f>I685/(60*60*24)+"1/1/1970"</f>
        <v>42674.900046296301</v>
      </c>
      <c r="Q685" t="s">
        <v>8272</v>
      </c>
      <c r="R685" s="18" t="str">
        <f>LEFT(Q685,SEARCH("/",Q685,1)-1)</f>
        <v>technology</v>
      </c>
      <c r="S685" t="str">
        <f>RIGHT(Q685,(LEN(Q685)-SEARCH("/",Q685,1)))</f>
        <v>wearables</v>
      </c>
      <c r="T685" s="14">
        <f>IFERROR(E685/L685,0)</f>
        <v>99.333333333333329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>(E686/D686)*100</f>
        <v>7.4837500000000006</v>
      </c>
      <c r="O686" s="13">
        <f>J686/(60*60*24)+DATE(1970,1,1)</f>
        <v>41809.473275462966</v>
      </c>
      <c r="P686" s="13">
        <f>I686/(60*60*24)+"1/1/1970"</f>
        <v>41845.125</v>
      </c>
      <c r="Q686" t="s">
        <v>8272</v>
      </c>
      <c r="R686" s="18" t="str">
        <f>LEFT(Q686,SEARCH("/",Q686,1)-1)</f>
        <v>technology</v>
      </c>
      <c r="S686" t="str">
        <f>RIGHT(Q686,(LEN(Q686)-SEARCH("/",Q686,1)))</f>
        <v>wearables</v>
      </c>
      <c r="T686" s="14">
        <f>IFERROR(E686/L686,0)</f>
        <v>177.39259259259259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>(E687/D687)*100</f>
        <v>27.650000000000002</v>
      </c>
      <c r="O687" s="13">
        <f>J687/(60*60*24)+DATE(1970,1,1)</f>
        <v>41971.866574074069</v>
      </c>
      <c r="P687" s="13">
        <f>I687/(60*60*24)+"1/1/1970"</f>
        <v>42016.866574074069</v>
      </c>
      <c r="Q687" t="s">
        <v>8272</v>
      </c>
      <c r="R687" s="18" t="str">
        <f>LEFT(Q687,SEARCH("/",Q687,1)-1)</f>
        <v>technology</v>
      </c>
      <c r="S687" t="str">
        <f>RIGHT(Q687,(LEN(Q687)-SEARCH("/",Q687,1)))</f>
        <v>wearables</v>
      </c>
      <c r="T687" s="14">
        <f>IFERROR(E687/L687,0)</f>
        <v>55.3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>(E688/D688)*100</f>
        <v>0</v>
      </c>
      <c r="O688" s="13">
        <f>J688/(60*60*24)+DATE(1970,1,1)</f>
        <v>42189.673263888893</v>
      </c>
      <c r="P688" s="13">
        <f>I688/(60*60*24)+"1/1/1970"</f>
        <v>42219.673263888893</v>
      </c>
      <c r="Q688" t="s">
        <v>8272</v>
      </c>
      <c r="R688" s="18" t="str">
        <f>LEFT(Q688,SEARCH("/",Q688,1)-1)</f>
        <v>technology</v>
      </c>
      <c r="S688" t="str">
        <f>RIGHT(Q688,(LEN(Q688)-SEARCH("/",Q688,1)))</f>
        <v>wearables</v>
      </c>
      <c r="T688" s="14">
        <f>IFERROR(E688/L688,0)</f>
        <v>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>(E689/D689)*100</f>
        <v>3.55</v>
      </c>
      <c r="O689" s="13">
        <f>J689/(60*60*24)+DATE(1970,1,1)</f>
        <v>42711.750613425931</v>
      </c>
      <c r="P689" s="13">
        <f>I689/(60*60*24)+"1/1/1970"</f>
        <v>42771.750613425931</v>
      </c>
      <c r="Q689" t="s">
        <v>8272</v>
      </c>
      <c r="R689" s="18" t="str">
        <f>LEFT(Q689,SEARCH("/",Q689,1)-1)</f>
        <v>technology</v>
      </c>
      <c r="S689" t="str">
        <f>RIGHT(Q689,(LEN(Q689)-SEARCH("/",Q689,1)))</f>
        <v>wearables</v>
      </c>
      <c r="T689" s="14">
        <f>IFERROR(E689/L689,0)</f>
        <v>591.66666666666663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>(E690/D690)*100</f>
        <v>72.989999999999995</v>
      </c>
      <c r="O690" s="13">
        <f>J690/(60*60*24)+DATE(1970,1,1)</f>
        <v>42262.104780092588</v>
      </c>
      <c r="P690" s="13">
        <f>I690/(60*60*24)+"1/1/1970"</f>
        <v>42292.104780092588</v>
      </c>
      <c r="Q690" t="s">
        <v>8272</v>
      </c>
      <c r="R690" s="18" t="str">
        <f>LEFT(Q690,SEARCH("/",Q690,1)-1)</f>
        <v>technology</v>
      </c>
      <c r="S690" t="str">
        <f>RIGHT(Q690,(LEN(Q690)-SEARCH("/",Q690,1)))</f>
        <v>wearables</v>
      </c>
      <c r="T690" s="14">
        <f>IFERROR(E690/L690,0)</f>
        <v>405.5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>(E691/D691)*100</f>
        <v>57.648750000000007</v>
      </c>
      <c r="O691" s="13">
        <f>J691/(60*60*24)+DATE(1970,1,1)</f>
        <v>42675.66778935185</v>
      </c>
      <c r="P691" s="13">
        <f>I691/(60*60*24)+"1/1/1970"</f>
        <v>42712.207638888889</v>
      </c>
      <c r="Q691" t="s">
        <v>8272</v>
      </c>
      <c r="R691" s="18" t="str">
        <f>LEFT(Q691,SEARCH("/",Q691,1)-1)</f>
        <v>technology</v>
      </c>
      <c r="S691" t="str">
        <f>RIGHT(Q691,(LEN(Q691)-SEARCH("/",Q691,1)))</f>
        <v>wearables</v>
      </c>
      <c r="T691" s="14">
        <f>IFERROR(E691/L691,0)</f>
        <v>343.14732142857144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>(E692/D692)*100</f>
        <v>12.34</v>
      </c>
      <c r="O692" s="13">
        <f>J692/(60*60*24)+DATE(1970,1,1)</f>
        <v>42579.634733796294</v>
      </c>
      <c r="P692" s="13">
        <f>I692/(60*60*24)+"1/1/1970"</f>
        <v>42622.25</v>
      </c>
      <c r="Q692" t="s">
        <v>8272</v>
      </c>
      <c r="R692" s="18" t="str">
        <f>LEFT(Q692,SEARCH("/",Q692,1)-1)</f>
        <v>technology</v>
      </c>
      <c r="S692" t="str">
        <f>RIGHT(Q692,(LEN(Q692)-SEARCH("/",Q692,1)))</f>
        <v>wearables</v>
      </c>
      <c r="T692" s="14">
        <f>IFERROR(E692/L692,0)</f>
        <v>72.588235294117652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>(E693/D693)*100</f>
        <v>0.52</v>
      </c>
      <c r="O693" s="13">
        <f>J693/(60*60*24)+DATE(1970,1,1)</f>
        <v>42158.028310185182</v>
      </c>
      <c r="P693" s="13">
        <f>I693/(60*60*24)+"1/1/1970"</f>
        <v>42186.028310185182</v>
      </c>
      <c r="Q693" t="s">
        <v>8272</v>
      </c>
      <c r="R693" s="18" t="str">
        <f>LEFT(Q693,SEARCH("/",Q693,1)-1)</f>
        <v>technology</v>
      </c>
      <c r="S693" t="str">
        <f>RIGHT(Q693,(LEN(Q693)-SEARCH("/",Q693,1)))</f>
        <v>wearables</v>
      </c>
      <c r="T693" s="14">
        <f>IFERROR(E693/L693,0)</f>
        <v>26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>(E694/D694)*100</f>
        <v>6.5299999999999994</v>
      </c>
      <c r="O694" s="13">
        <f>J694/(60*60*24)+DATE(1970,1,1)</f>
        <v>42696.37572916667</v>
      </c>
      <c r="P694" s="13">
        <f>I694/(60*60*24)+"1/1/1970"</f>
        <v>42726.37572916667</v>
      </c>
      <c r="Q694" t="s">
        <v>8272</v>
      </c>
      <c r="R694" s="18" t="str">
        <f>LEFT(Q694,SEARCH("/",Q694,1)-1)</f>
        <v>technology</v>
      </c>
      <c r="S694" t="str">
        <f>RIGHT(Q694,(LEN(Q694)-SEARCH("/",Q694,1)))</f>
        <v>wearables</v>
      </c>
      <c r="T694" s="14">
        <f>IFERROR(E694/L694,0)</f>
        <v>6.4975124378109452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>(E695/D695)*100</f>
        <v>35.338000000000001</v>
      </c>
      <c r="O695" s="13">
        <f>J695/(60*60*24)+DATE(1970,1,1)</f>
        <v>42094.808182870373</v>
      </c>
      <c r="P695" s="13">
        <f>I695/(60*60*24)+"1/1/1970"</f>
        <v>42124.808182870373</v>
      </c>
      <c r="Q695" t="s">
        <v>8272</v>
      </c>
      <c r="R695" s="18" t="str">
        <f>LEFT(Q695,SEARCH("/",Q695,1)-1)</f>
        <v>technology</v>
      </c>
      <c r="S695" t="str">
        <f>RIGHT(Q695,(LEN(Q695)-SEARCH("/",Q695,1)))</f>
        <v>wearables</v>
      </c>
      <c r="T695" s="14">
        <f>IFERROR(E695/L695,0)</f>
        <v>119.38513513513513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>(E696/D696)*100</f>
        <v>0.39333333333333331</v>
      </c>
      <c r="O696" s="13">
        <f>J696/(60*60*24)+DATE(1970,1,1)</f>
        <v>42737.663877314815</v>
      </c>
      <c r="P696" s="13">
        <f>I696/(60*60*24)+"1/1/1970"</f>
        <v>42767.663877314815</v>
      </c>
      <c r="Q696" t="s">
        <v>8272</v>
      </c>
      <c r="R696" s="18" t="str">
        <f>LEFT(Q696,SEARCH("/",Q696,1)-1)</f>
        <v>technology</v>
      </c>
      <c r="S696" t="str">
        <f>RIGHT(Q696,(LEN(Q696)-SEARCH("/",Q696,1)))</f>
        <v>wearables</v>
      </c>
      <c r="T696" s="14">
        <f>IFERROR(E696/L696,0)</f>
        <v>84.285714285714292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>(E697/D697)*100</f>
        <v>1.06</v>
      </c>
      <c r="O697" s="13">
        <f>J697/(60*60*24)+DATE(1970,1,1)</f>
        <v>41913.521064814813</v>
      </c>
      <c r="P697" s="13">
        <f>I697/(60*60*24)+"1/1/1970"</f>
        <v>41943.521064814813</v>
      </c>
      <c r="Q697" t="s">
        <v>8272</v>
      </c>
      <c r="R697" s="18" t="str">
        <f>LEFT(Q697,SEARCH("/",Q697,1)-1)</f>
        <v>technology</v>
      </c>
      <c r="S697" t="str">
        <f>RIGHT(Q697,(LEN(Q697)-SEARCH("/",Q697,1)))</f>
        <v>wearables</v>
      </c>
      <c r="T697" s="14">
        <f>IFERROR(E697/L697,0)</f>
        <v>90.857142857142861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>(E698/D698)*100</f>
        <v>5.7142857142857147E-4</v>
      </c>
      <c r="O698" s="13">
        <f>J698/(60*60*24)+DATE(1970,1,1)</f>
        <v>41815.927106481482</v>
      </c>
      <c r="P698" s="13">
        <f>I698/(60*60*24)+"1/1/1970"</f>
        <v>41845.927106481482</v>
      </c>
      <c r="Q698" t="s">
        <v>8272</v>
      </c>
      <c r="R698" s="18" t="str">
        <f>LEFT(Q698,SEARCH("/",Q698,1)-1)</f>
        <v>technology</v>
      </c>
      <c r="S698" t="str">
        <f>RIGHT(Q698,(LEN(Q698)-SEARCH("/",Q698,1)))</f>
        <v>wearables</v>
      </c>
      <c r="T698" s="14">
        <f>IFERROR(E698/L698,0)</f>
        <v>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>(E699/D699)*100</f>
        <v>46.379999999999995</v>
      </c>
      <c r="O699" s="13">
        <f>J699/(60*60*24)+DATE(1970,1,1)</f>
        <v>42388.523020833338</v>
      </c>
      <c r="P699" s="13">
        <f>I699/(60*60*24)+"1/1/1970"</f>
        <v>42403.523020833338</v>
      </c>
      <c r="Q699" t="s">
        <v>8272</v>
      </c>
      <c r="R699" s="18" t="str">
        <f>LEFT(Q699,SEARCH("/",Q699,1)-1)</f>
        <v>technology</v>
      </c>
      <c r="S699" t="str">
        <f>RIGHT(Q699,(LEN(Q699)-SEARCH("/",Q699,1)))</f>
        <v>wearables</v>
      </c>
      <c r="T699" s="14">
        <f>IFERROR(E699/L699,0)</f>
        <v>20.342105263157894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>(E700/D700)*100</f>
        <v>15.39</v>
      </c>
      <c r="O700" s="13">
        <f>J700/(60*60*24)+DATE(1970,1,1)</f>
        <v>41866.931076388893</v>
      </c>
      <c r="P700" s="13">
        <f>I700/(60*60*24)+"1/1/1970"</f>
        <v>41900.083333333336</v>
      </c>
      <c r="Q700" t="s">
        <v>8272</v>
      </c>
      <c r="R700" s="18" t="str">
        <f>LEFT(Q700,SEARCH("/",Q700,1)-1)</f>
        <v>technology</v>
      </c>
      <c r="S700" t="str">
        <f>RIGHT(Q700,(LEN(Q700)-SEARCH("/",Q700,1)))</f>
        <v>wearables</v>
      </c>
      <c r="T700" s="14">
        <f>IFERROR(E700/L700,0)</f>
        <v>530.68965517241384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>(E701/D701)*100</f>
        <v>82.422107692307705</v>
      </c>
      <c r="O701" s="13">
        <f>J701/(60*60*24)+DATE(1970,1,1)</f>
        <v>41563.485509259262</v>
      </c>
      <c r="P701" s="13">
        <f>I701/(60*60*24)+"1/1/1970"</f>
        <v>41600.666666666664</v>
      </c>
      <c r="Q701" t="s">
        <v>8272</v>
      </c>
      <c r="R701" s="18" t="str">
        <f>LEFT(Q701,SEARCH("/",Q701,1)-1)</f>
        <v>technology</v>
      </c>
      <c r="S701" t="str">
        <f>RIGHT(Q701,(LEN(Q701)-SEARCH("/",Q701,1)))</f>
        <v>wearables</v>
      </c>
      <c r="T701" s="14">
        <f>IFERROR(E701/L701,0)</f>
        <v>120.39184269662923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>(E702/D702)*100</f>
        <v>2.6866666666666665</v>
      </c>
      <c r="O702" s="13">
        <f>J702/(60*60*24)+DATE(1970,1,1)</f>
        <v>42715.688437500001</v>
      </c>
      <c r="P702" s="13">
        <f>I702/(60*60*24)+"1/1/1970"</f>
        <v>42745.688437500001</v>
      </c>
      <c r="Q702" t="s">
        <v>8272</v>
      </c>
      <c r="R702" s="18" t="str">
        <f>LEFT(Q702,SEARCH("/",Q702,1)-1)</f>
        <v>technology</v>
      </c>
      <c r="S702" t="str">
        <f>RIGHT(Q702,(LEN(Q702)-SEARCH("/",Q702,1)))</f>
        <v>wearables</v>
      </c>
      <c r="T702" s="14">
        <f>IFERROR(E702/L702,0)</f>
        <v>13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>(E703/D703)*100</f>
        <v>26.6</v>
      </c>
      <c r="O703" s="13">
        <f>J703/(60*60*24)+DATE(1970,1,1)</f>
        <v>41813.662962962961</v>
      </c>
      <c r="P703" s="13">
        <f>I703/(60*60*24)+"1/1/1970"</f>
        <v>41843.662962962961</v>
      </c>
      <c r="Q703" t="s">
        <v>8272</v>
      </c>
      <c r="R703" s="18" t="str">
        <f>LEFT(Q703,SEARCH("/",Q703,1)-1)</f>
        <v>technology</v>
      </c>
      <c r="S703" t="str">
        <f>RIGHT(Q703,(LEN(Q703)-SEARCH("/",Q703,1)))</f>
        <v>wearables</v>
      </c>
      <c r="T703" s="14">
        <f>IFERROR(E703/L703,0)</f>
        <v>291.33333333333331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>(E704/D704)*100</f>
        <v>30.813400000000001</v>
      </c>
      <c r="O704" s="13">
        <f>J704/(60*60*24)+DATE(1970,1,1)</f>
        <v>42668.726701388892</v>
      </c>
      <c r="P704" s="13">
        <f>I704/(60*60*24)+"1/1/1970"</f>
        <v>42698.768368055556</v>
      </c>
      <c r="Q704" t="s">
        <v>8272</v>
      </c>
      <c r="R704" s="18" t="str">
        <f>LEFT(Q704,SEARCH("/",Q704,1)-1)</f>
        <v>technology</v>
      </c>
      <c r="S704" t="str">
        <f>RIGHT(Q704,(LEN(Q704)-SEARCH("/",Q704,1)))</f>
        <v>wearables</v>
      </c>
      <c r="T704" s="14">
        <f>IFERROR(E704/L704,0)</f>
        <v>124.9191891891892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>(E705/D705)*100</f>
        <v>5.58</v>
      </c>
      <c r="O705" s="13">
        <f>J705/(60*60*24)+DATE(1970,1,1)</f>
        <v>42711.950798611113</v>
      </c>
      <c r="P705" s="13">
        <f>I705/(60*60*24)+"1/1/1970"</f>
        <v>42766.98055555555</v>
      </c>
      <c r="Q705" t="s">
        <v>8272</v>
      </c>
      <c r="R705" s="18" t="str">
        <f>LEFT(Q705,SEARCH("/",Q705,1)-1)</f>
        <v>technology</v>
      </c>
      <c r="S705" t="str">
        <f>RIGHT(Q705,(LEN(Q705)-SEARCH("/",Q705,1)))</f>
        <v>wearables</v>
      </c>
      <c r="T705" s="14">
        <f>IFERROR(E705/L705,0)</f>
        <v>119.57142857142857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>(E706/D706)*100</f>
        <v>0.87454545454545463</v>
      </c>
      <c r="O706" s="13">
        <f>J706/(60*60*24)+DATE(1970,1,1)</f>
        <v>42726.192916666667</v>
      </c>
      <c r="P706" s="13">
        <f>I706/(60*60*24)+"1/1/1970"</f>
        <v>42786.192916666667</v>
      </c>
      <c r="Q706" t="s">
        <v>8272</v>
      </c>
      <c r="R706" s="18" t="str">
        <f>LEFT(Q706,SEARCH("/",Q706,1)-1)</f>
        <v>technology</v>
      </c>
      <c r="S706" t="str">
        <f>RIGHT(Q706,(LEN(Q706)-SEARCH("/",Q706,1)))</f>
        <v>wearables</v>
      </c>
      <c r="T706" s="14">
        <f>IFERROR(E706/L706,0)</f>
        <v>120.25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>(E707/D707)*100</f>
        <v>0.97699999999999987</v>
      </c>
      <c r="O707" s="13">
        <f>J707/(60*60*24)+DATE(1970,1,1)</f>
        <v>42726.491643518515</v>
      </c>
      <c r="P707" s="13">
        <f>I707/(60*60*24)+"1/1/1970"</f>
        <v>42756.491643518515</v>
      </c>
      <c r="Q707" t="s">
        <v>8272</v>
      </c>
      <c r="R707" s="18" t="str">
        <f>LEFT(Q707,SEARCH("/",Q707,1)-1)</f>
        <v>technology</v>
      </c>
      <c r="S707" t="str">
        <f>RIGHT(Q707,(LEN(Q707)-SEARCH("/",Q707,1)))</f>
        <v>wearables</v>
      </c>
      <c r="T707" s="14">
        <f>IFERROR(E707/L707,0)</f>
        <v>195.4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>(E708/D708)*100</f>
        <v>0</v>
      </c>
      <c r="O708" s="13">
        <f>J708/(60*60*24)+DATE(1970,1,1)</f>
        <v>42676.995173611111</v>
      </c>
      <c r="P708" s="13">
        <f>I708/(60*60*24)+"1/1/1970"</f>
        <v>42718.777083333334</v>
      </c>
      <c r="Q708" t="s">
        <v>8272</v>
      </c>
      <c r="R708" s="18" t="str">
        <f>LEFT(Q708,SEARCH("/",Q708,1)-1)</f>
        <v>technology</v>
      </c>
      <c r="S708" t="str">
        <f>RIGHT(Q708,(LEN(Q708)-SEARCH("/",Q708,1)))</f>
        <v>wearables</v>
      </c>
      <c r="T708" s="14">
        <f>IFERROR(E708/L708,0)</f>
        <v>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>(E709/D709)*100</f>
        <v>78.927352941176466</v>
      </c>
      <c r="O709" s="13">
        <f>J709/(60*60*24)+DATE(1970,1,1)</f>
        <v>42696.663506944446</v>
      </c>
      <c r="P709" s="13">
        <f>I709/(60*60*24)+"1/1/1970"</f>
        <v>42736.663506944446</v>
      </c>
      <c r="Q709" t="s">
        <v>8272</v>
      </c>
      <c r="R709" s="18" t="str">
        <f>LEFT(Q709,SEARCH("/",Q709,1)-1)</f>
        <v>technology</v>
      </c>
      <c r="S709" t="str">
        <f>RIGHT(Q709,(LEN(Q709)-SEARCH("/",Q709,1)))</f>
        <v>wearables</v>
      </c>
      <c r="T709" s="14">
        <f>IFERROR(E709/L709,0)</f>
        <v>117.69868421052631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>(E710/D710)*100</f>
        <v>22.092500000000001</v>
      </c>
      <c r="O710" s="13">
        <f>J710/(60*60*24)+DATE(1970,1,1)</f>
        <v>41835.581018518518</v>
      </c>
      <c r="P710" s="13">
        <f>I710/(60*60*24)+"1/1/1970"</f>
        <v>41895.581018518518</v>
      </c>
      <c r="Q710" t="s">
        <v>8272</v>
      </c>
      <c r="R710" s="18" t="str">
        <f>LEFT(Q710,SEARCH("/",Q710,1)-1)</f>
        <v>technology</v>
      </c>
      <c r="S710" t="str">
        <f>RIGHT(Q710,(LEN(Q710)-SEARCH("/",Q710,1)))</f>
        <v>wearables</v>
      </c>
      <c r="T710" s="14">
        <f>IFERROR(E710/L710,0)</f>
        <v>23.948509485094849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>(E711/D711)*100</f>
        <v>0.40666666666666662</v>
      </c>
      <c r="O711" s="13">
        <f>J711/(60*60*24)+DATE(1970,1,1)</f>
        <v>41948.041192129633</v>
      </c>
      <c r="P711" s="13">
        <f>I711/(60*60*24)+"1/1/1970"</f>
        <v>41978.041192129633</v>
      </c>
      <c r="Q711" t="s">
        <v>8272</v>
      </c>
      <c r="R711" s="18" t="str">
        <f>LEFT(Q711,SEARCH("/",Q711,1)-1)</f>
        <v>technology</v>
      </c>
      <c r="S711" t="str">
        <f>RIGHT(Q711,(LEN(Q711)-SEARCH("/",Q711,1)))</f>
        <v>wearables</v>
      </c>
      <c r="T711" s="14">
        <f>IFERROR(E711/L711,0)</f>
        <v>30.5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>(E712/D712)*100</f>
        <v>0</v>
      </c>
      <c r="O712" s="13">
        <f>J712/(60*60*24)+DATE(1970,1,1)</f>
        <v>41837.984976851854</v>
      </c>
      <c r="P712" s="13">
        <f>I712/(60*60*24)+"1/1/1970"</f>
        <v>41871.030555555553</v>
      </c>
      <c r="Q712" t="s">
        <v>8272</v>
      </c>
      <c r="R712" s="18" t="str">
        <f>LEFT(Q712,SEARCH("/",Q712,1)-1)</f>
        <v>technology</v>
      </c>
      <c r="S712" t="str">
        <f>RIGHT(Q712,(LEN(Q712)-SEARCH("/",Q712,1)))</f>
        <v>wearables</v>
      </c>
      <c r="T712" s="14">
        <f>IFERROR(E712/L712,0)</f>
        <v>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>(E713/D713)*100</f>
        <v>33.790999999999997</v>
      </c>
      <c r="O713" s="13">
        <f>J713/(60*60*24)+DATE(1970,1,1)</f>
        <v>42678.459120370375</v>
      </c>
      <c r="P713" s="13">
        <f>I713/(60*60*24)+"1/1/1970"</f>
        <v>42718.500787037032</v>
      </c>
      <c r="Q713" t="s">
        <v>8272</v>
      </c>
      <c r="R713" s="18" t="str">
        <f>LEFT(Q713,SEARCH("/",Q713,1)-1)</f>
        <v>technology</v>
      </c>
      <c r="S713" t="str">
        <f>RIGHT(Q713,(LEN(Q713)-SEARCH("/",Q713,1)))</f>
        <v>wearables</v>
      </c>
      <c r="T713" s="14">
        <f>IFERROR(E713/L713,0)</f>
        <v>99.973372781065095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>(E714/D714)*100</f>
        <v>0.21649484536082475</v>
      </c>
      <c r="O714" s="13">
        <f>J714/(60*60*24)+DATE(1970,1,1)</f>
        <v>42384.680925925924</v>
      </c>
      <c r="P714" s="13">
        <f>I714/(60*60*24)+"1/1/1970"</f>
        <v>42414.680925925924</v>
      </c>
      <c r="Q714" t="s">
        <v>8272</v>
      </c>
      <c r="R714" s="18" t="str">
        <f>LEFT(Q714,SEARCH("/",Q714,1)-1)</f>
        <v>technology</v>
      </c>
      <c r="S714" t="str">
        <f>RIGHT(Q714,(LEN(Q714)-SEARCH("/",Q714,1)))</f>
        <v>wearables</v>
      </c>
      <c r="T714" s="14">
        <f>IFERROR(E714/L714,0)</f>
        <v>26.25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>(E715/D715)*100</f>
        <v>0.79600000000000004</v>
      </c>
      <c r="O715" s="13">
        <f>J715/(60*60*24)+DATE(1970,1,1)</f>
        <v>42496.529305555552</v>
      </c>
      <c r="P715" s="13">
        <f>I715/(60*60*24)+"1/1/1970"</f>
        <v>42526.529305555552</v>
      </c>
      <c r="Q715" t="s">
        <v>8272</v>
      </c>
      <c r="R715" s="18" t="str">
        <f>LEFT(Q715,SEARCH("/",Q715,1)-1)</f>
        <v>technology</v>
      </c>
      <c r="S715" t="str">
        <f>RIGHT(Q715,(LEN(Q715)-SEARCH("/",Q715,1)))</f>
        <v>wearables</v>
      </c>
      <c r="T715" s="14">
        <f>IFERROR(E715/L715,0)</f>
        <v>199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>(E716/D716)*100</f>
        <v>14.993333333333334</v>
      </c>
      <c r="O716" s="13">
        <f>J716/(60*60*24)+DATE(1970,1,1)</f>
        <v>42734.787986111114</v>
      </c>
      <c r="P716" s="13">
        <f>I716/(60*60*24)+"1/1/1970"</f>
        <v>42794.787986111114</v>
      </c>
      <c r="Q716" t="s">
        <v>8272</v>
      </c>
      <c r="R716" s="18" t="str">
        <f>LEFT(Q716,SEARCH("/",Q716,1)-1)</f>
        <v>technology</v>
      </c>
      <c r="S716" t="str">
        <f>RIGHT(Q716,(LEN(Q716)-SEARCH("/",Q716,1)))</f>
        <v>wearables</v>
      </c>
      <c r="T716" s="14">
        <f>IFERROR(E716/L716,0)</f>
        <v>80.321428571428569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>(E717/D717)*100</f>
        <v>5.0509090909090908</v>
      </c>
      <c r="O717" s="13">
        <f>J717/(60*60*24)+DATE(1970,1,1)</f>
        <v>42273.090740740736</v>
      </c>
      <c r="P717" s="13">
        <f>I717/(60*60*24)+"1/1/1970"</f>
        <v>42313.132407407407</v>
      </c>
      <c r="Q717" t="s">
        <v>8272</v>
      </c>
      <c r="R717" s="18" t="str">
        <f>LEFT(Q717,SEARCH("/",Q717,1)-1)</f>
        <v>technology</v>
      </c>
      <c r="S717" t="str">
        <f>RIGHT(Q717,(LEN(Q717)-SEARCH("/",Q717,1)))</f>
        <v>wearables</v>
      </c>
      <c r="T717" s="14">
        <f>IFERROR(E717/L717,0)</f>
        <v>115.75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>(E718/D718)*100</f>
        <v>10.214285714285715</v>
      </c>
      <c r="O718" s="13">
        <f>J718/(60*60*24)+DATE(1970,1,1)</f>
        <v>41940.658645833333</v>
      </c>
      <c r="P718" s="13">
        <f>I718/(60*60*24)+"1/1/1970"</f>
        <v>41974</v>
      </c>
      <c r="Q718" t="s">
        <v>8272</v>
      </c>
      <c r="R718" s="18" t="str">
        <f>LEFT(Q718,SEARCH("/",Q718,1)-1)</f>
        <v>technology</v>
      </c>
      <c r="S718" t="str">
        <f>RIGHT(Q718,(LEN(Q718)-SEARCH("/",Q718,1)))</f>
        <v>wearables</v>
      </c>
      <c r="T718" s="14">
        <f>IFERROR(E718/L718,0)</f>
        <v>44.6875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>(E719/D719)*100</f>
        <v>0.30499999999999999</v>
      </c>
      <c r="O719" s="13">
        <f>J719/(60*60*24)+DATE(1970,1,1)</f>
        <v>41857.854189814811</v>
      </c>
      <c r="P719" s="13">
        <f>I719/(60*60*24)+"1/1/1970"</f>
        <v>41887.854189814811</v>
      </c>
      <c r="Q719" t="s">
        <v>8272</v>
      </c>
      <c r="R719" s="18" t="str">
        <f>LEFT(Q719,SEARCH("/",Q719,1)-1)</f>
        <v>technology</v>
      </c>
      <c r="S719" t="str">
        <f>RIGHT(Q719,(LEN(Q719)-SEARCH("/",Q719,1)))</f>
        <v>wearables</v>
      </c>
      <c r="T719" s="14">
        <f>IFERROR(E719/L719,0)</f>
        <v>76.25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>(E720/D720)*100</f>
        <v>0.75</v>
      </c>
      <c r="O720" s="13">
        <f>J720/(60*60*24)+DATE(1970,1,1)</f>
        <v>42752.845451388886</v>
      </c>
      <c r="P720" s="13">
        <f>I720/(60*60*24)+"1/1/1970"</f>
        <v>42784.249305555553</v>
      </c>
      <c r="Q720" t="s">
        <v>8272</v>
      </c>
      <c r="R720" s="18" t="str">
        <f>LEFT(Q720,SEARCH("/",Q720,1)-1)</f>
        <v>technology</v>
      </c>
      <c r="S720" t="str">
        <f>RIGHT(Q720,(LEN(Q720)-SEARCH("/",Q720,1)))</f>
        <v>wearables</v>
      </c>
      <c r="T720" s="14">
        <f>IFERROR(E720/L720,0)</f>
        <v>22.5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>(E721/D721)*100</f>
        <v>1.2933333333333332</v>
      </c>
      <c r="O721" s="13">
        <f>J721/(60*60*24)+DATE(1970,1,1)</f>
        <v>42409.040231481486</v>
      </c>
      <c r="P721" s="13">
        <f>I721/(60*60*24)+"1/1/1970"</f>
        <v>42423.040231481486</v>
      </c>
      <c r="Q721" t="s">
        <v>8272</v>
      </c>
      <c r="R721" s="18" t="str">
        <f>LEFT(Q721,SEARCH("/",Q721,1)-1)</f>
        <v>technology</v>
      </c>
      <c r="S721" t="str">
        <f>RIGHT(Q721,(LEN(Q721)-SEARCH("/",Q721,1)))</f>
        <v>wearables</v>
      </c>
      <c r="T721" s="14">
        <f>IFERROR(E721/L721,0)</f>
        <v>19.399999999999999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>(E722/D722)*100</f>
        <v>143.94736842105263</v>
      </c>
      <c r="O722" s="13">
        <f>J722/(60*60*24)+DATE(1970,1,1)</f>
        <v>40909.649201388893</v>
      </c>
      <c r="P722" s="13">
        <f>I722/(60*60*24)+"1/1/1970"</f>
        <v>40937.649201388893</v>
      </c>
      <c r="Q722" t="s">
        <v>8273</v>
      </c>
      <c r="R722" s="18" t="str">
        <f>LEFT(Q722,SEARCH("/",Q722,1)-1)</f>
        <v>publishing</v>
      </c>
      <c r="S722" t="str">
        <f>RIGHT(Q722,(LEN(Q722)-SEARCH("/",Q722,1)))</f>
        <v>nonfiction</v>
      </c>
      <c r="T722" s="14">
        <f>IFERROR(E722/L722,0)</f>
        <v>66.707317073170728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>(E723/D723)*100</f>
        <v>122.10975609756099</v>
      </c>
      <c r="O723" s="13">
        <f>J723/(60*60*24)+DATE(1970,1,1)</f>
        <v>41807.571840277778</v>
      </c>
      <c r="P723" s="13">
        <f>I723/(60*60*24)+"1/1/1970"</f>
        <v>41852.571840277778</v>
      </c>
      <c r="Q723" t="s">
        <v>8273</v>
      </c>
      <c r="R723" s="18" t="str">
        <f>LEFT(Q723,SEARCH("/",Q723,1)-1)</f>
        <v>publishing</v>
      </c>
      <c r="S723" t="str">
        <f>RIGHT(Q723,(LEN(Q723)-SEARCH("/",Q723,1)))</f>
        <v>nonfiction</v>
      </c>
      <c r="T723" s="14">
        <f>IFERROR(E723/L723,0)</f>
        <v>84.142857142857139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>(E724/D724)*100</f>
        <v>132.024</v>
      </c>
      <c r="O724" s="13">
        <f>J724/(60*60*24)+DATE(1970,1,1)</f>
        <v>40977.805300925924</v>
      </c>
      <c r="P724" s="13">
        <f>I724/(60*60*24)+"1/1/1970"</f>
        <v>41007.76363425926</v>
      </c>
      <c r="Q724" t="s">
        <v>8273</v>
      </c>
      <c r="R724" s="18" t="str">
        <f>LEFT(Q724,SEARCH("/",Q724,1)-1)</f>
        <v>publishing</v>
      </c>
      <c r="S724" t="str">
        <f>RIGHT(Q724,(LEN(Q724)-SEARCH("/",Q724,1)))</f>
        <v>nonfiction</v>
      </c>
      <c r="T724" s="14">
        <f>IFERROR(E724/L724,0)</f>
        <v>215.72549019607843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>(E725/D725)*100</f>
        <v>109.38000000000001</v>
      </c>
      <c r="O725" s="13">
        <f>J725/(60*60*24)+DATE(1970,1,1)</f>
        <v>42184.81653935185</v>
      </c>
      <c r="P725" s="13">
        <f>I725/(60*60*24)+"1/1/1970"</f>
        <v>42215.165972222225</v>
      </c>
      <c r="Q725" t="s">
        <v>8273</v>
      </c>
      <c r="R725" s="18" t="str">
        <f>LEFT(Q725,SEARCH("/",Q725,1)-1)</f>
        <v>publishing</v>
      </c>
      <c r="S725" t="str">
        <f>RIGHT(Q725,(LEN(Q725)-SEARCH("/",Q725,1)))</f>
        <v>nonfiction</v>
      </c>
      <c r="T725" s="14">
        <f>IFERROR(E725/L725,0)</f>
        <v>54.69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>(E726/D726)*100</f>
        <v>105.47157142857144</v>
      </c>
      <c r="O726" s="13">
        <f>J726/(60*60*24)+DATE(1970,1,1)</f>
        <v>40694.638460648144</v>
      </c>
      <c r="P726" s="13">
        <f>I726/(60*60*24)+"1/1/1970"</f>
        <v>40724.638460648144</v>
      </c>
      <c r="Q726" t="s">
        <v>8273</v>
      </c>
      <c r="R726" s="18" t="str">
        <f>LEFT(Q726,SEARCH("/",Q726,1)-1)</f>
        <v>publishing</v>
      </c>
      <c r="S726" t="str">
        <f>RIGHT(Q726,(LEN(Q726)-SEARCH("/",Q726,1)))</f>
        <v>nonfiction</v>
      </c>
      <c r="T726" s="14">
        <f>IFERROR(E726/L726,0)</f>
        <v>51.62944055944056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>(E727/D727)*100</f>
        <v>100.35000000000001</v>
      </c>
      <c r="O727" s="13">
        <f>J727/(60*60*24)+DATE(1970,1,1)</f>
        <v>42321.626296296294</v>
      </c>
      <c r="P727" s="13">
        <f>I727/(60*60*24)+"1/1/1970"</f>
        <v>42351.626296296294</v>
      </c>
      <c r="Q727" t="s">
        <v>8273</v>
      </c>
      <c r="R727" s="18" t="str">
        <f>LEFT(Q727,SEARCH("/",Q727,1)-1)</f>
        <v>publishing</v>
      </c>
      <c r="S727" t="str">
        <f>RIGHT(Q727,(LEN(Q727)-SEARCH("/",Q727,1)))</f>
        <v>nonfiction</v>
      </c>
      <c r="T727" s="14">
        <f>IFERROR(E727/L727,0)</f>
        <v>143.35714285714286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>(E728/D728)*100</f>
        <v>101.4</v>
      </c>
      <c r="O728" s="13">
        <f>J728/(60*60*24)+DATE(1970,1,1)</f>
        <v>41346.042673611111</v>
      </c>
      <c r="P728" s="13">
        <f>I728/(60*60*24)+"1/1/1970"</f>
        <v>41376.042673611111</v>
      </c>
      <c r="Q728" t="s">
        <v>8273</v>
      </c>
      <c r="R728" s="18" t="str">
        <f>LEFT(Q728,SEARCH("/",Q728,1)-1)</f>
        <v>publishing</v>
      </c>
      <c r="S728" t="str">
        <f>RIGHT(Q728,(LEN(Q728)-SEARCH("/",Q728,1)))</f>
        <v>nonfiction</v>
      </c>
      <c r="T728" s="14">
        <f>IFERROR(E728/L728,0)</f>
        <v>72.428571428571431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>(E729/D729)*100</f>
        <v>155.51428571428571</v>
      </c>
      <c r="O729" s="13">
        <f>J729/(60*60*24)+DATE(1970,1,1)</f>
        <v>41247.020243055558</v>
      </c>
      <c r="P729" s="13">
        <f>I729/(60*60*24)+"1/1/1970"</f>
        <v>41288.888888888891</v>
      </c>
      <c r="Q729" t="s">
        <v>8273</v>
      </c>
      <c r="R729" s="18" t="str">
        <f>LEFT(Q729,SEARCH("/",Q729,1)-1)</f>
        <v>publishing</v>
      </c>
      <c r="S729" t="str">
        <f>RIGHT(Q729,(LEN(Q729)-SEARCH("/",Q729,1)))</f>
        <v>nonfiction</v>
      </c>
      <c r="T729" s="14">
        <f>IFERROR(E729/L729,0)</f>
        <v>36.530201342281877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>(E730/D730)*100</f>
        <v>105.566</v>
      </c>
      <c r="O730" s="13">
        <f>J730/(60*60*24)+DATE(1970,1,1)</f>
        <v>40731.837465277778</v>
      </c>
      <c r="P730" s="13">
        <f>I730/(60*60*24)+"1/1/1970"</f>
        <v>40776.837465277778</v>
      </c>
      <c r="Q730" t="s">
        <v>8273</v>
      </c>
      <c r="R730" s="18" t="str">
        <f>LEFT(Q730,SEARCH("/",Q730,1)-1)</f>
        <v>publishing</v>
      </c>
      <c r="S730" t="str">
        <f>RIGHT(Q730,(LEN(Q730)-SEARCH("/",Q730,1)))</f>
        <v>nonfiction</v>
      </c>
      <c r="T730" s="14">
        <f>IFERROR(E730/L730,0)</f>
        <v>60.903461538461535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>(E731/D731)*100</f>
        <v>130.65</v>
      </c>
      <c r="O731" s="13">
        <f>J731/(60*60*24)+DATE(1970,1,1)</f>
        <v>41111.185891203706</v>
      </c>
      <c r="P731" s="13">
        <f>I731/(60*60*24)+"1/1/1970"</f>
        <v>41171.185891203706</v>
      </c>
      <c r="Q731" t="s">
        <v>8273</v>
      </c>
      <c r="R731" s="18" t="str">
        <f>LEFT(Q731,SEARCH("/",Q731,1)-1)</f>
        <v>publishing</v>
      </c>
      <c r="S731" t="str">
        <f>RIGHT(Q731,(LEN(Q731)-SEARCH("/",Q731,1)))</f>
        <v>nonfiction</v>
      </c>
      <c r="T731" s="14">
        <f>IFERROR(E731/L731,0)</f>
        <v>43.55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>(E732/D732)*100</f>
        <v>132.19</v>
      </c>
      <c r="O732" s="13">
        <f>J732/(60*60*24)+DATE(1970,1,1)</f>
        <v>40854.745266203703</v>
      </c>
      <c r="P732" s="13">
        <f>I732/(60*60*24)+"1/1/1970"</f>
        <v>40884.745266203703</v>
      </c>
      <c r="Q732" t="s">
        <v>8273</v>
      </c>
      <c r="R732" s="18" t="str">
        <f>LEFT(Q732,SEARCH("/",Q732,1)-1)</f>
        <v>publishing</v>
      </c>
      <c r="S732" t="str">
        <f>RIGHT(Q732,(LEN(Q732)-SEARCH("/",Q732,1)))</f>
        <v>nonfiction</v>
      </c>
      <c r="T732" s="14">
        <f>IFERROR(E732/L732,0)</f>
        <v>99.766037735849054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>(E733/D733)*100</f>
        <v>126</v>
      </c>
      <c r="O733" s="13">
        <f>J733/(60*60*24)+DATE(1970,1,1)</f>
        <v>40879.795682870368</v>
      </c>
      <c r="P733" s="13">
        <f>I733/(60*60*24)+"1/1/1970"</f>
        <v>40930.25</v>
      </c>
      <c r="Q733" t="s">
        <v>8273</v>
      </c>
      <c r="R733" s="18" t="str">
        <f>LEFT(Q733,SEARCH("/",Q733,1)-1)</f>
        <v>publishing</v>
      </c>
      <c r="S733" t="str">
        <f>RIGHT(Q733,(LEN(Q733)-SEARCH("/",Q733,1)))</f>
        <v>nonfiction</v>
      </c>
      <c r="T733" s="14">
        <f>IFERROR(E733/L733,0)</f>
        <v>88.732394366197184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>(E734/D734)*100</f>
        <v>160</v>
      </c>
      <c r="O734" s="13">
        <f>J734/(60*60*24)+DATE(1970,1,1)</f>
        <v>41486.424317129626</v>
      </c>
      <c r="P734" s="13">
        <f>I734/(60*60*24)+"1/1/1970"</f>
        <v>41546.424317129626</v>
      </c>
      <c r="Q734" t="s">
        <v>8273</v>
      </c>
      <c r="R734" s="18" t="str">
        <f>LEFT(Q734,SEARCH("/",Q734,1)-1)</f>
        <v>publishing</v>
      </c>
      <c r="S734" t="str">
        <f>RIGHT(Q734,(LEN(Q734)-SEARCH("/",Q734,1)))</f>
        <v>nonfiction</v>
      </c>
      <c r="T734" s="14">
        <f>IFERROR(E734/L734,0)</f>
        <v>4.9230769230769234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>(E735/D735)*100</f>
        <v>120.48</v>
      </c>
      <c r="O735" s="13">
        <f>J735/(60*60*24)+DATE(1970,1,1)</f>
        <v>41598.420046296298</v>
      </c>
      <c r="P735" s="13">
        <f>I735/(60*60*24)+"1/1/1970"</f>
        <v>41628.420046296298</v>
      </c>
      <c r="Q735" t="s">
        <v>8273</v>
      </c>
      <c r="R735" s="18" t="str">
        <f>LEFT(Q735,SEARCH("/",Q735,1)-1)</f>
        <v>publishing</v>
      </c>
      <c r="S735" t="str">
        <f>RIGHT(Q735,(LEN(Q735)-SEARCH("/",Q735,1)))</f>
        <v>nonfiction</v>
      </c>
      <c r="T735" s="14">
        <f>IFERROR(E735/L735,0)</f>
        <v>17.822485207100591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>(E736/D736)*100</f>
        <v>125.52941176470588</v>
      </c>
      <c r="O736" s="13">
        <f>J736/(60*60*24)+DATE(1970,1,1)</f>
        <v>42102.164583333331</v>
      </c>
      <c r="P736" s="13">
        <f>I736/(60*60*24)+"1/1/1970"</f>
        <v>42133.208333333328</v>
      </c>
      <c r="Q736" t="s">
        <v>8273</v>
      </c>
      <c r="R736" s="18" t="str">
        <f>LEFT(Q736,SEARCH("/",Q736,1)-1)</f>
        <v>publishing</v>
      </c>
      <c r="S736" t="str">
        <f>RIGHT(Q736,(LEN(Q736)-SEARCH("/",Q736,1)))</f>
        <v>nonfiction</v>
      </c>
      <c r="T736" s="14">
        <f>IFERROR(E736/L736,0)</f>
        <v>187.19298245614036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>(E737/D737)*100</f>
        <v>114.40638297872341</v>
      </c>
      <c r="O737" s="13">
        <f>J737/(60*60*24)+DATE(1970,1,1)</f>
        <v>41946.029467592591</v>
      </c>
      <c r="P737" s="13">
        <f>I737/(60*60*24)+"1/1/1970"</f>
        <v>41977.027083333334</v>
      </c>
      <c r="Q737" t="s">
        <v>8273</v>
      </c>
      <c r="R737" s="18" t="str">
        <f>LEFT(Q737,SEARCH("/",Q737,1)-1)</f>
        <v>publishing</v>
      </c>
      <c r="S737" t="str">
        <f>RIGHT(Q737,(LEN(Q737)-SEARCH("/",Q737,1)))</f>
        <v>nonfiction</v>
      </c>
      <c r="T737" s="14">
        <f>IFERROR(E737/L737,0)</f>
        <v>234.80786026200875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>(E738/D738)*100</f>
        <v>315.13888888888891</v>
      </c>
      <c r="O738" s="13">
        <f>J738/(60*60*24)+DATE(1970,1,1)</f>
        <v>41579.734259259261</v>
      </c>
      <c r="P738" s="13">
        <f>I738/(60*60*24)+"1/1/1970"</f>
        <v>41599.207638888889</v>
      </c>
      <c r="Q738" t="s">
        <v>8273</v>
      </c>
      <c r="R738" s="18" t="str">
        <f>LEFT(Q738,SEARCH("/",Q738,1)-1)</f>
        <v>publishing</v>
      </c>
      <c r="S738" t="str">
        <f>RIGHT(Q738,(LEN(Q738)-SEARCH("/",Q738,1)))</f>
        <v>nonfiction</v>
      </c>
      <c r="T738" s="14">
        <f>IFERROR(E738/L738,0)</f>
        <v>105.04629629629629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>(E739/D739)*100</f>
        <v>122.39999999999999</v>
      </c>
      <c r="O739" s="13">
        <f>J739/(60*60*24)+DATE(1970,1,1)</f>
        <v>41667.275312500002</v>
      </c>
      <c r="P739" s="13">
        <f>I739/(60*60*24)+"1/1/1970"</f>
        <v>41684.833333333336</v>
      </c>
      <c r="Q739" t="s">
        <v>8273</v>
      </c>
      <c r="R739" s="18" t="str">
        <f>LEFT(Q739,SEARCH("/",Q739,1)-1)</f>
        <v>publishing</v>
      </c>
      <c r="S739" t="str">
        <f>RIGHT(Q739,(LEN(Q739)-SEARCH("/",Q739,1)))</f>
        <v>nonfiction</v>
      </c>
      <c r="T739" s="14">
        <f>IFERROR(E739/L739,0)</f>
        <v>56.666666666666664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>(E740/D740)*100</f>
        <v>106.73333333333332</v>
      </c>
      <c r="O740" s="13">
        <f>J740/(60*60*24)+DATE(1970,1,1)</f>
        <v>41943.604097222225</v>
      </c>
      <c r="P740" s="13">
        <f>I740/(60*60*24)+"1/1/1970"</f>
        <v>41974.207638888889</v>
      </c>
      <c r="Q740" t="s">
        <v>8273</v>
      </c>
      <c r="R740" s="18" t="str">
        <f>LEFT(Q740,SEARCH("/",Q740,1)-1)</f>
        <v>publishing</v>
      </c>
      <c r="S740" t="str">
        <f>RIGHT(Q740,(LEN(Q740)-SEARCH("/",Q740,1)))</f>
        <v>nonfiction</v>
      </c>
      <c r="T740" s="14">
        <f>IFERROR(E740/L740,0)</f>
        <v>39.048780487804876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>(E741/D741)*100</f>
        <v>158.33333333333331</v>
      </c>
      <c r="O741" s="13">
        <f>J741/(60*60*24)+DATE(1970,1,1)</f>
        <v>41829.502650462964</v>
      </c>
      <c r="P741" s="13">
        <f>I741/(60*60*24)+"1/1/1970"</f>
        <v>41862.502650462964</v>
      </c>
      <c r="Q741" t="s">
        <v>8273</v>
      </c>
      <c r="R741" s="18" t="str">
        <f>LEFT(Q741,SEARCH("/",Q741,1)-1)</f>
        <v>publishing</v>
      </c>
      <c r="S741" t="str">
        <f>RIGHT(Q741,(LEN(Q741)-SEARCH("/",Q741,1)))</f>
        <v>nonfiction</v>
      </c>
      <c r="T741" s="14">
        <f>IFERROR(E741/L741,0)</f>
        <v>68.345323741007192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>(E742/D742)*100</f>
        <v>107.4</v>
      </c>
      <c r="O742" s="13">
        <f>J742/(60*60*24)+DATE(1970,1,1)</f>
        <v>42162.146782407406</v>
      </c>
      <c r="P742" s="13">
        <f>I742/(60*60*24)+"1/1/1970"</f>
        <v>42176.146782407406</v>
      </c>
      <c r="Q742" t="s">
        <v>8273</v>
      </c>
      <c r="R742" s="18" t="str">
        <f>LEFT(Q742,SEARCH("/",Q742,1)-1)</f>
        <v>publishing</v>
      </c>
      <c r="S742" t="str">
        <f>RIGHT(Q742,(LEN(Q742)-SEARCH("/",Q742,1)))</f>
        <v>nonfiction</v>
      </c>
      <c r="T742" s="14">
        <f>IFERROR(E742/L742,0)</f>
        <v>169.57894736842104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>(E743/D743)*100</f>
        <v>102.25999999999999</v>
      </c>
      <c r="O743" s="13">
        <f>J743/(60*60*24)+DATE(1970,1,1)</f>
        <v>41401.648217592592</v>
      </c>
      <c r="P743" s="13">
        <f>I743/(60*60*24)+"1/1/1970"</f>
        <v>41436.648217592592</v>
      </c>
      <c r="Q743" t="s">
        <v>8273</v>
      </c>
      <c r="R743" s="18" t="str">
        <f>LEFT(Q743,SEARCH("/",Q743,1)-1)</f>
        <v>publishing</v>
      </c>
      <c r="S743" t="str">
        <f>RIGHT(Q743,(LEN(Q743)-SEARCH("/",Q743,1)))</f>
        <v>nonfiction</v>
      </c>
      <c r="T743" s="14">
        <f>IFERROR(E743/L743,0)</f>
        <v>141.42340425531913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>(E744/D744)*100</f>
        <v>110.71428571428572</v>
      </c>
      <c r="O744" s="13">
        <f>J744/(60*60*24)+DATE(1970,1,1)</f>
        <v>41689.917962962965</v>
      </c>
      <c r="P744" s="13">
        <f>I744/(60*60*24)+"1/1/1970"</f>
        <v>41719.876296296294</v>
      </c>
      <c r="Q744" t="s">
        <v>8273</v>
      </c>
      <c r="R744" s="18" t="str">
        <f>LEFT(Q744,SEARCH("/",Q744,1)-1)</f>
        <v>publishing</v>
      </c>
      <c r="S744" t="str">
        <f>RIGHT(Q744,(LEN(Q744)-SEARCH("/",Q744,1)))</f>
        <v>nonfiction</v>
      </c>
      <c r="T744" s="14">
        <f>IFERROR(E744/L744,0)</f>
        <v>67.391304347826093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>(E745/D745)*100</f>
        <v>148</v>
      </c>
      <c r="O745" s="13">
        <f>J745/(60*60*24)+DATE(1970,1,1)</f>
        <v>40990.709317129629</v>
      </c>
      <c r="P745" s="13">
        <f>I745/(60*60*24)+"1/1/1970"</f>
        <v>41015.875</v>
      </c>
      <c r="Q745" t="s">
        <v>8273</v>
      </c>
      <c r="R745" s="18" t="str">
        <f>LEFT(Q745,SEARCH("/",Q745,1)-1)</f>
        <v>publishing</v>
      </c>
      <c r="S745" t="str">
        <f>RIGHT(Q745,(LEN(Q745)-SEARCH("/",Q745,1)))</f>
        <v>nonfiction</v>
      </c>
      <c r="T745" s="14">
        <f>IFERROR(E745/L745,0)</f>
        <v>54.266666666666666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>(E746/D746)*100</f>
        <v>102.32000000000001</v>
      </c>
      <c r="O746" s="13">
        <f>J746/(60*60*24)+DATE(1970,1,1)</f>
        <v>41226.95721064815</v>
      </c>
      <c r="P746" s="13">
        <f>I746/(60*60*24)+"1/1/1970"</f>
        <v>41256.95721064815</v>
      </c>
      <c r="Q746" t="s">
        <v>8273</v>
      </c>
      <c r="R746" s="18" t="str">
        <f>LEFT(Q746,SEARCH("/",Q746,1)-1)</f>
        <v>publishing</v>
      </c>
      <c r="S746" t="str">
        <f>RIGHT(Q746,(LEN(Q746)-SEARCH("/",Q746,1)))</f>
        <v>nonfiction</v>
      </c>
      <c r="T746" s="14">
        <f>IFERROR(E746/L746,0)</f>
        <v>82.516129032258064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>(E747/D747)*100</f>
        <v>179.09909909909908</v>
      </c>
      <c r="O747" s="13">
        <f>J747/(60*60*24)+DATE(1970,1,1)</f>
        <v>41367.572280092594</v>
      </c>
      <c r="P747" s="13">
        <f>I747/(60*60*24)+"1/1/1970"</f>
        <v>41397.572280092594</v>
      </c>
      <c r="Q747" t="s">
        <v>8273</v>
      </c>
      <c r="R747" s="18" t="str">
        <f>LEFT(Q747,SEARCH("/",Q747,1)-1)</f>
        <v>publishing</v>
      </c>
      <c r="S747" t="str">
        <f>RIGHT(Q747,(LEN(Q747)-SEARCH("/",Q747,1)))</f>
        <v>nonfiction</v>
      </c>
      <c r="T747" s="14">
        <f>IFERROR(E747/L747,0)</f>
        <v>53.729729729729726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>(E748/D748)*100</f>
        <v>111.08135252761969</v>
      </c>
      <c r="O748" s="13">
        <f>J748/(60*60*24)+DATE(1970,1,1)</f>
        <v>41157.042928240742</v>
      </c>
      <c r="P748" s="13">
        <f>I748/(60*60*24)+"1/1/1970"</f>
        <v>41175.165972222225</v>
      </c>
      <c r="Q748" t="s">
        <v>8273</v>
      </c>
      <c r="R748" s="18" t="str">
        <f>LEFT(Q748,SEARCH("/",Q748,1)-1)</f>
        <v>publishing</v>
      </c>
      <c r="S748" t="str">
        <f>RIGHT(Q748,(LEN(Q748)-SEARCH("/",Q748,1)))</f>
        <v>nonfiction</v>
      </c>
      <c r="T748" s="14">
        <f>IFERROR(E748/L748,0)</f>
        <v>34.206185567010309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>(E749/D749)*100</f>
        <v>100.04285714285714</v>
      </c>
      <c r="O749" s="13">
        <f>J749/(60*60*24)+DATE(1970,1,1)</f>
        <v>41988.548831018517</v>
      </c>
      <c r="P749" s="13">
        <f>I749/(60*60*24)+"1/1/1970"</f>
        <v>42019.454166666663</v>
      </c>
      <c r="Q749" t="s">
        <v>8273</v>
      </c>
      <c r="R749" s="18" t="str">
        <f>LEFT(Q749,SEARCH("/",Q749,1)-1)</f>
        <v>publishing</v>
      </c>
      <c r="S749" t="str">
        <f>RIGHT(Q749,(LEN(Q749)-SEARCH("/",Q749,1)))</f>
        <v>nonfiction</v>
      </c>
      <c r="T749" s="14">
        <f>IFERROR(E749/L749,0)</f>
        <v>127.32727272727273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>(E750/D750)*100</f>
        <v>100.25</v>
      </c>
      <c r="O750" s="13">
        <f>J750/(60*60*24)+DATE(1970,1,1)</f>
        <v>41831.846828703703</v>
      </c>
      <c r="P750" s="13">
        <f>I750/(60*60*24)+"1/1/1970"</f>
        <v>41861.846828703703</v>
      </c>
      <c r="Q750" t="s">
        <v>8273</v>
      </c>
      <c r="R750" s="18" t="str">
        <f>LEFT(Q750,SEARCH("/",Q750,1)-1)</f>
        <v>publishing</v>
      </c>
      <c r="S750" t="str">
        <f>RIGHT(Q750,(LEN(Q750)-SEARCH("/",Q750,1)))</f>
        <v>nonfiction</v>
      </c>
      <c r="T750" s="14">
        <f>IFERROR(E750/L750,0)</f>
        <v>45.56818181818182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>(E751/D751)*100</f>
        <v>105.56</v>
      </c>
      <c r="O751" s="13">
        <f>J751/(60*60*24)+DATE(1970,1,1)</f>
        <v>42733.94131944445</v>
      </c>
      <c r="P751" s="13">
        <f>I751/(60*60*24)+"1/1/1970"</f>
        <v>42763.94131944445</v>
      </c>
      <c r="Q751" t="s">
        <v>8273</v>
      </c>
      <c r="R751" s="18" t="str">
        <f>LEFT(Q751,SEARCH("/",Q751,1)-1)</f>
        <v>publishing</v>
      </c>
      <c r="S751" t="str">
        <f>RIGHT(Q751,(LEN(Q751)-SEARCH("/",Q751,1)))</f>
        <v>nonfiction</v>
      </c>
      <c r="T751" s="14">
        <f>IFERROR(E751/L751,0)</f>
        <v>95.963636363636368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>(E752/D752)*100</f>
        <v>102.58775877587757</v>
      </c>
      <c r="O752" s="13">
        <f>J752/(60*60*24)+DATE(1970,1,1)</f>
        <v>41299.878148148149</v>
      </c>
      <c r="P752" s="13">
        <f>I752/(60*60*24)+"1/1/1970"</f>
        <v>41329.878148148149</v>
      </c>
      <c r="Q752" t="s">
        <v>8273</v>
      </c>
      <c r="R752" s="18" t="str">
        <f>LEFT(Q752,SEARCH("/",Q752,1)-1)</f>
        <v>publishing</v>
      </c>
      <c r="S752" t="str">
        <f>RIGHT(Q752,(LEN(Q752)-SEARCH("/",Q752,1)))</f>
        <v>nonfiction</v>
      </c>
      <c r="T752" s="14">
        <f>IFERROR(E752/L752,0)</f>
        <v>77.271186440677965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>(E753/D753)*100</f>
        <v>118.5</v>
      </c>
      <c r="O753" s="13">
        <f>J753/(60*60*24)+DATE(1970,1,1)</f>
        <v>40713.630497685182</v>
      </c>
      <c r="P753" s="13">
        <f>I753/(60*60*24)+"1/1/1970"</f>
        <v>40759.630497685182</v>
      </c>
      <c r="Q753" t="s">
        <v>8273</v>
      </c>
      <c r="R753" s="18" t="str">
        <f>LEFT(Q753,SEARCH("/",Q753,1)-1)</f>
        <v>publishing</v>
      </c>
      <c r="S753" t="str">
        <f>RIGHT(Q753,(LEN(Q753)-SEARCH("/",Q753,1)))</f>
        <v>nonfiction</v>
      </c>
      <c r="T753" s="14">
        <f>IFERROR(E753/L753,0)</f>
        <v>57.338709677419352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>(E754/D754)*100</f>
        <v>111.7</v>
      </c>
      <c r="O754" s="13">
        <f>J754/(60*60*24)+DATE(1970,1,1)</f>
        <v>42639.421493055561</v>
      </c>
      <c r="P754" s="13">
        <f>I754/(60*60*24)+"1/1/1970"</f>
        <v>42659.458333333328</v>
      </c>
      <c r="Q754" t="s">
        <v>8273</v>
      </c>
      <c r="R754" s="18" t="str">
        <f>LEFT(Q754,SEARCH("/",Q754,1)-1)</f>
        <v>publishing</v>
      </c>
      <c r="S754" t="str">
        <f>RIGHT(Q754,(LEN(Q754)-SEARCH("/",Q754,1)))</f>
        <v>nonfiction</v>
      </c>
      <c r="T754" s="14">
        <f>IFERROR(E754/L754,0)</f>
        <v>53.19047619047619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>(E755/D755)*100</f>
        <v>128</v>
      </c>
      <c r="O755" s="13">
        <f>J755/(60*60*24)+DATE(1970,1,1)</f>
        <v>42019.590173611112</v>
      </c>
      <c r="P755" s="13">
        <f>I755/(60*60*24)+"1/1/1970"</f>
        <v>42049.590173611112</v>
      </c>
      <c r="Q755" t="s">
        <v>8273</v>
      </c>
      <c r="R755" s="18" t="str">
        <f>LEFT(Q755,SEARCH("/",Q755,1)-1)</f>
        <v>publishing</v>
      </c>
      <c r="S755" t="str">
        <f>RIGHT(Q755,(LEN(Q755)-SEARCH("/",Q755,1)))</f>
        <v>nonfiction</v>
      </c>
      <c r="T755" s="14">
        <f>IFERROR(E755/L755,0)</f>
        <v>492.30769230769232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>(E756/D756)*100</f>
        <v>103.75000000000001</v>
      </c>
      <c r="O756" s="13">
        <f>J756/(60*60*24)+DATE(1970,1,1)</f>
        <v>41249.749085648145</v>
      </c>
      <c r="P756" s="13">
        <f>I756/(60*60*24)+"1/1/1970"</f>
        <v>41279.749085648145</v>
      </c>
      <c r="Q756" t="s">
        <v>8273</v>
      </c>
      <c r="R756" s="18" t="str">
        <f>LEFT(Q756,SEARCH("/",Q756,1)-1)</f>
        <v>publishing</v>
      </c>
      <c r="S756" t="str">
        <f>RIGHT(Q756,(LEN(Q756)-SEARCH("/",Q756,1)))</f>
        <v>nonfiction</v>
      </c>
      <c r="T756" s="14">
        <f>IFERROR(E756/L756,0)</f>
        <v>42.346938775510203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>(E757/D757)*100</f>
        <v>101.9076</v>
      </c>
      <c r="O757" s="13">
        <f>J757/(60*60*24)+DATE(1970,1,1)</f>
        <v>41383.605057870373</v>
      </c>
      <c r="P757" s="13">
        <f>I757/(60*60*24)+"1/1/1970"</f>
        <v>41414.02847222222</v>
      </c>
      <c r="Q757" t="s">
        <v>8273</v>
      </c>
      <c r="R757" s="18" t="str">
        <f>LEFT(Q757,SEARCH("/",Q757,1)-1)</f>
        <v>publishing</v>
      </c>
      <c r="S757" t="str">
        <f>RIGHT(Q757,(LEN(Q757)-SEARCH("/",Q757,1)))</f>
        <v>nonfiction</v>
      </c>
      <c r="T757" s="14">
        <f>IFERROR(E757/L757,0)</f>
        <v>37.466029411764708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>(E758/D758)*100</f>
        <v>117.71428571428571</v>
      </c>
      <c r="O758" s="13">
        <f>J758/(60*60*24)+DATE(1970,1,1)</f>
        <v>40590.766886574071</v>
      </c>
      <c r="P758" s="13">
        <f>I758/(60*60*24)+"1/1/1970"</f>
        <v>40651.725219907406</v>
      </c>
      <c r="Q758" t="s">
        <v>8273</v>
      </c>
      <c r="R758" s="18" t="str">
        <f>LEFT(Q758,SEARCH("/",Q758,1)-1)</f>
        <v>publishing</v>
      </c>
      <c r="S758" t="str">
        <f>RIGHT(Q758,(LEN(Q758)-SEARCH("/",Q758,1)))</f>
        <v>nonfiction</v>
      </c>
      <c r="T758" s="14">
        <f>IFERROR(E758/L758,0)</f>
        <v>37.454545454545453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>(E759/D759)*100</f>
        <v>238</v>
      </c>
      <c r="O759" s="13">
        <f>J759/(60*60*24)+DATE(1970,1,1)</f>
        <v>41235.054560185185</v>
      </c>
      <c r="P759" s="13">
        <f>I759/(60*60*24)+"1/1/1970"</f>
        <v>41249.054560185185</v>
      </c>
      <c r="Q759" t="s">
        <v>8273</v>
      </c>
      <c r="R759" s="18" t="str">
        <f>LEFT(Q759,SEARCH("/",Q759,1)-1)</f>
        <v>publishing</v>
      </c>
      <c r="S759" t="str">
        <f>RIGHT(Q759,(LEN(Q759)-SEARCH("/",Q759,1)))</f>
        <v>nonfiction</v>
      </c>
      <c r="T759" s="14">
        <f>IFERROR(E759/L759,0)</f>
        <v>33.055555555555557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>(E760/D760)*100</f>
        <v>102</v>
      </c>
      <c r="O760" s="13">
        <f>J760/(60*60*24)+DATE(1970,1,1)</f>
        <v>40429.836435185185</v>
      </c>
      <c r="P760" s="13">
        <f>I760/(60*60*24)+"1/1/1970"</f>
        <v>40459.836435185185</v>
      </c>
      <c r="Q760" t="s">
        <v>8273</v>
      </c>
      <c r="R760" s="18" t="str">
        <f>LEFT(Q760,SEARCH("/",Q760,1)-1)</f>
        <v>publishing</v>
      </c>
      <c r="S760" t="str">
        <f>RIGHT(Q760,(LEN(Q760)-SEARCH("/",Q760,1)))</f>
        <v>nonfiction</v>
      </c>
      <c r="T760" s="14">
        <f>IFERROR(E760/L760,0)</f>
        <v>134.21052631578948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>(E761/D761)*100</f>
        <v>101.92000000000002</v>
      </c>
      <c r="O761" s="13">
        <f>J761/(60*60*24)+DATE(1970,1,1)</f>
        <v>41789.330312500002</v>
      </c>
      <c r="P761" s="13">
        <f>I761/(60*60*24)+"1/1/1970"</f>
        <v>41829.330312500002</v>
      </c>
      <c r="Q761" t="s">
        <v>8273</v>
      </c>
      <c r="R761" s="18" t="str">
        <f>LEFT(Q761,SEARCH("/",Q761,1)-1)</f>
        <v>publishing</v>
      </c>
      <c r="S761" t="str">
        <f>RIGHT(Q761,(LEN(Q761)-SEARCH("/",Q761,1)))</f>
        <v>nonfiction</v>
      </c>
      <c r="T761" s="14">
        <f>IFERROR(E761/L761,0)</f>
        <v>51.474747474747474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>(E762/D762)*100</f>
        <v>0</v>
      </c>
      <c r="O762" s="13">
        <f>J762/(60*60*24)+DATE(1970,1,1)</f>
        <v>42670.764039351852</v>
      </c>
      <c r="P762" s="13">
        <f>I762/(60*60*24)+"1/1/1970"</f>
        <v>42700.805706018524</v>
      </c>
      <c r="Q762" t="s">
        <v>8274</v>
      </c>
      <c r="R762" s="18" t="str">
        <f>LEFT(Q762,SEARCH("/",Q762,1)-1)</f>
        <v>publishing</v>
      </c>
      <c r="S762" t="str">
        <f>RIGHT(Q762,(LEN(Q762)-SEARCH("/",Q762,1)))</f>
        <v>fiction</v>
      </c>
      <c r="T762" s="14">
        <f>IFERROR(E762/L762,0)</f>
        <v>0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>(E763/D763)*100</f>
        <v>4.7</v>
      </c>
      <c r="O763" s="13">
        <f>J763/(60*60*24)+DATE(1970,1,1)</f>
        <v>41642.751458333332</v>
      </c>
      <c r="P763" s="13">
        <f>I763/(60*60*24)+"1/1/1970"</f>
        <v>41672.751458333332</v>
      </c>
      <c r="Q763" t="s">
        <v>8274</v>
      </c>
      <c r="R763" s="18" t="str">
        <f>LEFT(Q763,SEARCH("/",Q763,1)-1)</f>
        <v>publishing</v>
      </c>
      <c r="S763" t="str">
        <f>RIGHT(Q763,(LEN(Q763)-SEARCH("/",Q763,1)))</f>
        <v>fiction</v>
      </c>
      <c r="T763" s="14">
        <f>IFERROR(E763/L763,0)</f>
        <v>39.166666666666664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>(E764/D764)*100</f>
        <v>0</v>
      </c>
      <c r="O764" s="13">
        <f>J764/(60*60*24)+DATE(1970,1,1)</f>
        <v>42690.858449074076</v>
      </c>
      <c r="P764" s="13">
        <f>I764/(60*60*24)+"1/1/1970"</f>
        <v>42708.25</v>
      </c>
      <c r="Q764" t="s">
        <v>8274</v>
      </c>
      <c r="R764" s="18" t="str">
        <f>LEFT(Q764,SEARCH("/",Q764,1)-1)</f>
        <v>publishing</v>
      </c>
      <c r="S764" t="str">
        <f>RIGHT(Q764,(LEN(Q764)-SEARCH("/",Q764,1)))</f>
        <v>fiction</v>
      </c>
      <c r="T764" s="14">
        <f>IFERROR(E764/L764,0)</f>
        <v>0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>(E765/D765)*100</f>
        <v>0.11655011655011654</v>
      </c>
      <c r="O765" s="13">
        <f>J765/(60*60*24)+DATE(1970,1,1)</f>
        <v>41471.446851851855</v>
      </c>
      <c r="P765" s="13">
        <f>I765/(60*60*24)+"1/1/1970"</f>
        <v>41501.446851851855</v>
      </c>
      <c r="Q765" t="s">
        <v>8274</v>
      </c>
      <c r="R765" s="18" t="str">
        <f>LEFT(Q765,SEARCH("/",Q765,1)-1)</f>
        <v>publishing</v>
      </c>
      <c r="S765" t="str">
        <f>RIGHT(Q765,(LEN(Q765)-SEARCH("/",Q765,1)))</f>
        <v>fiction</v>
      </c>
      <c r="T765" s="14">
        <f>IFERROR(E765/L765,0)</f>
        <v>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>(E766/D766)*100</f>
        <v>0</v>
      </c>
      <c r="O766" s="13">
        <f>J766/(60*60*24)+DATE(1970,1,1)</f>
        <v>42227.173159722224</v>
      </c>
      <c r="P766" s="13">
        <f>I766/(60*60*24)+"1/1/1970"</f>
        <v>42257.173159722224</v>
      </c>
      <c r="Q766" t="s">
        <v>8274</v>
      </c>
      <c r="R766" s="18" t="str">
        <f>LEFT(Q766,SEARCH("/",Q766,1)-1)</f>
        <v>publishing</v>
      </c>
      <c r="S766" t="str">
        <f>RIGHT(Q766,(LEN(Q766)-SEARCH("/",Q766,1)))</f>
        <v>fiction</v>
      </c>
      <c r="T766" s="14">
        <f>IFERROR(E766/L766,0)</f>
        <v>0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>(E767/D767)*100</f>
        <v>36.014285714285712</v>
      </c>
      <c r="O767" s="13">
        <f>J767/(60*60*24)+DATE(1970,1,1)</f>
        <v>41901.542638888888</v>
      </c>
      <c r="P767" s="13">
        <f>I767/(60*60*24)+"1/1/1970"</f>
        <v>41931.542638888888</v>
      </c>
      <c r="Q767" t="s">
        <v>8274</v>
      </c>
      <c r="R767" s="18" t="str">
        <f>LEFT(Q767,SEARCH("/",Q767,1)-1)</f>
        <v>publishing</v>
      </c>
      <c r="S767" t="str">
        <f>RIGHT(Q767,(LEN(Q767)-SEARCH("/",Q767,1)))</f>
        <v>fiction</v>
      </c>
      <c r="T767" s="14">
        <f>IFERROR(E767/L767,0)</f>
        <v>57.295454545454547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>(E768/D768)*100</f>
        <v>0</v>
      </c>
      <c r="O768" s="13">
        <f>J768/(60*60*24)+DATE(1970,1,1)</f>
        <v>42021.783368055556</v>
      </c>
      <c r="P768" s="13">
        <f>I768/(60*60*24)+"1/1/1970"</f>
        <v>42051.783368055556</v>
      </c>
      <c r="Q768" t="s">
        <v>8274</v>
      </c>
      <c r="R768" s="18" t="str">
        <f>LEFT(Q768,SEARCH("/",Q768,1)-1)</f>
        <v>publishing</v>
      </c>
      <c r="S768" t="str">
        <f>RIGHT(Q768,(LEN(Q768)-SEARCH("/",Q768,1)))</f>
        <v>fiction</v>
      </c>
      <c r="T768" s="14">
        <f>IFERROR(E768/L768,0)</f>
        <v>0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>(E769/D769)*100</f>
        <v>3.54</v>
      </c>
      <c r="O769" s="13">
        <f>J769/(60*60*24)+DATE(1970,1,1)</f>
        <v>42115.143634259264</v>
      </c>
      <c r="P769" s="13">
        <f>I769/(60*60*24)+"1/1/1970"</f>
        <v>42145.143634259264</v>
      </c>
      <c r="Q769" t="s">
        <v>8274</v>
      </c>
      <c r="R769" s="18" t="str">
        <f>LEFT(Q769,SEARCH("/",Q769,1)-1)</f>
        <v>publishing</v>
      </c>
      <c r="S769" t="str">
        <f>RIGHT(Q769,(LEN(Q769)-SEARCH("/",Q769,1)))</f>
        <v>fiction</v>
      </c>
      <c r="T769" s="14">
        <f>IFERROR(E769/L769,0)</f>
        <v>59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>(E770/D770)*100</f>
        <v>0</v>
      </c>
      <c r="O770" s="13">
        <f>J770/(60*60*24)+DATE(1970,1,1)</f>
        <v>41594.207060185188</v>
      </c>
      <c r="P770" s="13">
        <f>I770/(60*60*24)+"1/1/1970"</f>
        <v>41624.207060185188</v>
      </c>
      <c r="Q770" t="s">
        <v>8274</v>
      </c>
      <c r="R770" s="18" t="str">
        <f>LEFT(Q770,SEARCH("/",Q770,1)-1)</f>
        <v>publishing</v>
      </c>
      <c r="S770" t="str">
        <f>RIGHT(Q770,(LEN(Q770)-SEARCH("/",Q770,1)))</f>
        <v>fiction</v>
      </c>
      <c r="T770" s="14">
        <f>IFERROR(E770/L770,0)</f>
        <v>0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>(E771/D771)*100</f>
        <v>41.4</v>
      </c>
      <c r="O771" s="13">
        <f>J771/(60*60*24)+DATE(1970,1,1)</f>
        <v>41604.996458333335</v>
      </c>
      <c r="P771" s="13">
        <f>I771/(60*60*24)+"1/1/1970"</f>
        <v>41634.996458333335</v>
      </c>
      <c r="Q771" t="s">
        <v>8274</v>
      </c>
      <c r="R771" s="18" t="str">
        <f>LEFT(Q771,SEARCH("/",Q771,1)-1)</f>
        <v>publishing</v>
      </c>
      <c r="S771" t="str">
        <f>RIGHT(Q771,(LEN(Q771)-SEARCH("/",Q771,1)))</f>
        <v>fiction</v>
      </c>
      <c r="T771" s="14">
        <f>IFERROR(E771/L771,0)</f>
        <v>31.846153846153847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>(E772/D772)*100</f>
        <v>0</v>
      </c>
      <c r="O772" s="13">
        <f>J772/(60*60*24)+DATE(1970,1,1)</f>
        <v>41289.9996412037</v>
      </c>
      <c r="P772" s="13">
        <f>I772/(60*60*24)+"1/1/1970"</f>
        <v>41329.9996412037</v>
      </c>
      <c r="Q772" t="s">
        <v>8274</v>
      </c>
      <c r="R772" s="18" t="str">
        <f>LEFT(Q772,SEARCH("/",Q772,1)-1)</f>
        <v>publishing</v>
      </c>
      <c r="S772" t="str">
        <f>RIGHT(Q772,(LEN(Q772)-SEARCH("/",Q772,1)))</f>
        <v>fiction</v>
      </c>
      <c r="T772" s="14">
        <f>IFERROR(E772/L772,0)</f>
        <v>0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>(E773/D773)*100</f>
        <v>2.6315789473684209E-2</v>
      </c>
      <c r="O773" s="13">
        <f>J773/(60*60*24)+DATE(1970,1,1)</f>
        <v>42349.824097222227</v>
      </c>
      <c r="P773" s="13">
        <f>I773/(60*60*24)+"1/1/1970"</f>
        <v>42399.824097222227</v>
      </c>
      <c r="Q773" t="s">
        <v>8274</v>
      </c>
      <c r="R773" s="18" t="str">
        <f>LEFT(Q773,SEARCH("/",Q773,1)-1)</f>
        <v>publishing</v>
      </c>
      <c r="S773" t="str">
        <f>RIGHT(Q773,(LEN(Q773)-SEARCH("/",Q773,1)))</f>
        <v>fiction</v>
      </c>
      <c r="T773" s="14">
        <f>IFERROR(E773/L773,0)</f>
        <v>10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>(E774/D774)*100</f>
        <v>3.3333333333333335</v>
      </c>
      <c r="O774" s="13">
        <f>J774/(60*60*24)+DATE(1970,1,1)</f>
        <v>40068.056932870371</v>
      </c>
      <c r="P774" s="13">
        <f>I774/(60*60*24)+"1/1/1970"</f>
        <v>40118.165972222225</v>
      </c>
      <c r="Q774" t="s">
        <v>8274</v>
      </c>
      <c r="R774" s="18" t="str">
        <f>LEFT(Q774,SEARCH("/",Q774,1)-1)</f>
        <v>publishing</v>
      </c>
      <c r="S774" t="str">
        <f>RIGHT(Q774,(LEN(Q774)-SEARCH("/",Q774,1)))</f>
        <v>fiction</v>
      </c>
      <c r="T774" s="14">
        <f>IFERROR(E774/L774,0)</f>
        <v>50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>(E775/D775)*100</f>
        <v>0.85129023676509719</v>
      </c>
      <c r="O775" s="13">
        <f>J775/(60*60*24)+DATE(1970,1,1)</f>
        <v>42100.735937500001</v>
      </c>
      <c r="P775" s="13">
        <f>I775/(60*60*24)+"1/1/1970"</f>
        <v>42134.959027777775</v>
      </c>
      <c r="Q775" t="s">
        <v>8274</v>
      </c>
      <c r="R775" s="18" t="str">
        <f>LEFT(Q775,SEARCH("/",Q775,1)-1)</f>
        <v>publishing</v>
      </c>
      <c r="S775" t="str">
        <f>RIGHT(Q775,(LEN(Q775)-SEARCH("/",Q775,1)))</f>
        <v>fiction</v>
      </c>
      <c r="T775" s="14">
        <f>IFERROR(E775/L775,0)</f>
        <v>16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>(E776/D776)*100</f>
        <v>70.199999999999989</v>
      </c>
      <c r="O776" s="13">
        <f>J776/(60*60*24)+DATE(1970,1,1)</f>
        <v>41663.780300925922</v>
      </c>
      <c r="P776" s="13">
        <f>I776/(60*60*24)+"1/1/1970"</f>
        <v>41693.780300925922</v>
      </c>
      <c r="Q776" t="s">
        <v>8274</v>
      </c>
      <c r="R776" s="18" t="str">
        <f>LEFT(Q776,SEARCH("/",Q776,1)-1)</f>
        <v>publishing</v>
      </c>
      <c r="S776" t="str">
        <f>RIGHT(Q776,(LEN(Q776)-SEARCH("/",Q776,1)))</f>
        <v>fiction</v>
      </c>
      <c r="T776" s="14">
        <f>IFERROR(E776/L776,0)</f>
        <v>39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>(E777/D777)*100</f>
        <v>1.7000000000000002</v>
      </c>
      <c r="O777" s="13">
        <f>J777/(60*60*24)+DATE(1970,1,1)</f>
        <v>40863.060127314813</v>
      </c>
      <c r="P777" s="13">
        <f>I777/(60*60*24)+"1/1/1970"</f>
        <v>40893.060127314813</v>
      </c>
      <c r="Q777" t="s">
        <v>8274</v>
      </c>
      <c r="R777" s="18" t="str">
        <f>LEFT(Q777,SEARCH("/",Q777,1)-1)</f>
        <v>publishing</v>
      </c>
      <c r="S777" t="str">
        <f>RIGHT(Q777,(LEN(Q777)-SEARCH("/",Q777,1)))</f>
        <v>fiction</v>
      </c>
      <c r="T777" s="14">
        <f>IFERROR(E777/L777,0)</f>
        <v>34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>(E778/D778)*100</f>
        <v>51.4</v>
      </c>
      <c r="O778" s="13">
        <f>J778/(60*60*24)+DATE(1970,1,1)</f>
        <v>42250.685706018514</v>
      </c>
      <c r="P778" s="13">
        <f>I778/(60*60*24)+"1/1/1970"</f>
        <v>42288.208333333328</v>
      </c>
      <c r="Q778" t="s">
        <v>8274</v>
      </c>
      <c r="R778" s="18" t="str">
        <f>LEFT(Q778,SEARCH("/",Q778,1)-1)</f>
        <v>publishing</v>
      </c>
      <c r="S778" t="str">
        <f>RIGHT(Q778,(LEN(Q778)-SEARCH("/",Q778,1)))</f>
        <v>fiction</v>
      </c>
      <c r="T778" s="14">
        <f>IFERROR(E778/L778,0)</f>
        <v>63.122807017543863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>(E779/D779)*100</f>
        <v>0.70000000000000007</v>
      </c>
      <c r="O779" s="13">
        <f>J779/(60*60*24)+DATE(1970,1,1)</f>
        <v>41456.981215277774</v>
      </c>
      <c r="P779" s="13">
        <f>I779/(60*60*24)+"1/1/1970"</f>
        <v>41486.981215277774</v>
      </c>
      <c r="Q779" t="s">
        <v>8274</v>
      </c>
      <c r="R779" s="18" t="str">
        <f>LEFT(Q779,SEARCH("/",Q779,1)-1)</f>
        <v>publishing</v>
      </c>
      <c r="S779" t="str">
        <f>RIGHT(Q779,(LEN(Q779)-SEARCH("/",Q779,1)))</f>
        <v>fiction</v>
      </c>
      <c r="T779" s="14">
        <f>IFERROR(E779/L779,0)</f>
        <v>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>(E780/D780)*100</f>
        <v>0.4</v>
      </c>
      <c r="O780" s="13">
        <f>J780/(60*60*24)+DATE(1970,1,1)</f>
        <v>41729.702314814815</v>
      </c>
      <c r="P780" s="13">
        <f>I780/(60*60*24)+"1/1/1970"</f>
        <v>41759.702314814815</v>
      </c>
      <c r="Q780" t="s">
        <v>8274</v>
      </c>
      <c r="R780" s="18" t="str">
        <f>LEFT(Q780,SEARCH("/",Q780,1)-1)</f>
        <v>publishing</v>
      </c>
      <c r="S780" t="str">
        <f>RIGHT(Q780,(LEN(Q780)-SEARCH("/",Q780,1)))</f>
        <v>fiction</v>
      </c>
      <c r="T780" s="14">
        <f>IFERROR(E780/L780,0)</f>
        <v>2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>(E781/D781)*100</f>
        <v>2.666666666666667</v>
      </c>
      <c r="O781" s="13">
        <f>J781/(60*60*24)+DATE(1970,1,1)</f>
        <v>40436.68408564815</v>
      </c>
      <c r="P781" s="13">
        <f>I781/(60*60*24)+"1/1/1970"</f>
        <v>40466.166666666664</v>
      </c>
      <c r="Q781" t="s">
        <v>8274</v>
      </c>
      <c r="R781" s="18" t="str">
        <f>LEFT(Q781,SEARCH("/",Q781,1)-1)</f>
        <v>publishing</v>
      </c>
      <c r="S781" t="str">
        <f>RIGHT(Q781,(LEN(Q781)-SEARCH("/",Q781,1)))</f>
        <v>fiction</v>
      </c>
      <c r="T781" s="14">
        <f>IFERROR(E781/L781,0)</f>
        <v>66.666666666666671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>(E782/D782)*100</f>
        <v>104</v>
      </c>
      <c r="O782" s="13">
        <f>J782/(60*60*24)+DATE(1970,1,1)</f>
        <v>40636.673900462964</v>
      </c>
      <c r="P782" s="13">
        <f>I782/(60*60*24)+"1/1/1970"</f>
        <v>40666.673900462964</v>
      </c>
      <c r="Q782" t="s">
        <v>8275</v>
      </c>
      <c r="R782" s="18" t="str">
        <f>LEFT(Q782,SEARCH("/",Q782,1)-1)</f>
        <v>music</v>
      </c>
      <c r="S782" t="str">
        <f>RIGHT(Q782,(LEN(Q782)-SEARCH("/",Q782,1)))</f>
        <v>rock</v>
      </c>
      <c r="T782" s="14">
        <f>IFERROR(E782/L782,0)</f>
        <v>38.518518518518519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>(E783/D783)*100</f>
        <v>133.15375</v>
      </c>
      <c r="O783" s="13">
        <f>J783/(60*60*24)+DATE(1970,1,1)</f>
        <v>41403.000856481478</v>
      </c>
      <c r="P783" s="13">
        <f>I783/(60*60*24)+"1/1/1970"</f>
        <v>41433.000856481478</v>
      </c>
      <c r="Q783" t="s">
        <v>8275</v>
      </c>
      <c r="R783" s="18" t="str">
        <f>LEFT(Q783,SEARCH("/",Q783,1)-1)</f>
        <v>music</v>
      </c>
      <c r="S783" t="str">
        <f>RIGHT(Q783,(LEN(Q783)-SEARCH("/",Q783,1)))</f>
        <v>rock</v>
      </c>
      <c r="T783" s="14">
        <f>IFERROR(E783/L783,0)</f>
        <v>42.609200000000001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>(E784/D784)*100</f>
        <v>100</v>
      </c>
      <c r="O784" s="13">
        <f>J784/(60*60*24)+DATE(1970,1,1)</f>
        <v>41116.758125</v>
      </c>
      <c r="P784" s="13">
        <f>I784/(60*60*24)+"1/1/1970"</f>
        <v>41146.758125</v>
      </c>
      <c r="Q784" t="s">
        <v>8275</v>
      </c>
      <c r="R784" s="18" t="str">
        <f>LEFT(Q784,SEARCH("/",Q784,1)-1)</f>
        <v>music</v>
      </c>
      <c r="S784" t="str">
        <f>RIGHT(Q784,(LEN(Q784)-SEARCH("/",Q784,1)))</f>
        <v>rock</v>
      </c>
      <c r="T784" s="14">
        <f>IFERROR(E784/L784,0)</f>
        <v>50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>(E785/D785)*100</f>
        <v>148.13333333333333</v>
      </c>
      <c r="O785" s="13">
        <f>J785/(60*60*24)+DATE(1970,1,1)</f>
        <v>40987.773715277777</v>
      </c>
      <c r="P785" s="13">
        <f>I785/(60*60*24)+"1/1/1970"</f>
        <v>41026.916666666664</v>
      </c>
      <c r="Q785" t="s">
        <v>8275</v>
      </c>
      <c r="R785" s="18" t="str">
        <f>LEFT(Q785,SEARCH("/",Q785,1)-1)</f>
        <v>music</v>
      </c>
      <c r="S785" t="str">
        <f>RIGHT(Q785,(LEN(Q785)-SEARCH("/",Q785,1)))</f>
        <v>rock</v>
      </c>
      <c r="T785" s="14">
        <f>IFERROR(E785/L785,0)</f>
        <v>63.485714285714288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>(E786/D786)*100</f>
        <v>102.49999999999999</v>
      </c>
      <c r="O786" s="13">
        <f>J786/(60*60*24)+DATE(1970,1,1)</f>
        <v>41675.149525462963</v>
      </c>
      <c r="P786" s="13">
        <f>I786/(60*60*24)+"1/1/1970"</f>
        <v>41715.107858796298</v>
      </c>
      <c r="Q786" t="s">
        <v>8275</v>
      </c>
      <c r="R786" s="18" t="str">
        <f>LEFT(Q786,SEARCH("/",Q786,1)-1)</f>
        <v>music</v>
      </c>
      <c r="S786" t="str">
        <f>RIGHT(Q786,(LEN(Q786)-SEARCH("/",Q786,1)))</f>
        <v>rock</v>
      </c>
      <c r="T786" s="14">
        <f>IFERROR(E786/L786,0)</f>
        <v>102.5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>(E787/D787)*100</f>
        <v>180.62799999999999</v>
      </c>
      <c r="O787" s="13">
        <f>J787/(60*60*24)+DATE(1970,1,1)</f>
        <v>41303.593923611115</v>
      </c>
      <c r="P787" s="13">
        <f>I787/(60*60*24)+"1/1/1970"</f>
        <v>41333.593923611115</v>
      </c>
      <c r="Q787" t="s">
        <v>8275</v>
      </c>
      <c r="R787" s="18" t="str">
        <f>LEFT(Q787,SEARCH("/",Q787,1)-1)</f>
        <v>music</v>
      </c>
      <c r="S787" t="str">
        <f>RIGHT(Q787,(LEN(Q787)-SEARCH("/",Q787,1)))</f>
        <v>rock</v>
      </c>
      <c r="T787" s="14">
        <f>IFERROR(E787/L787,0)</f>
        <v>31.142758620689655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>(E788/D788)*100</f>
        <v>142.79999999999998</v>
      </c>
      <c r="O788" s="13">
        <f>J788/(60*60*24)+DATE(1970,1,1)</f>
        <v>40983.055949074071</v>
      </c>
      <c r="P788" s="13">
        <f>I788/(60*60*24)+"1/1/1970"</f>
        <v>41040.657638888893</v>
      </c>
      <c r="Q788" t="s">
        <v>8275</v>
      </c>
      <c r="R788" s="18" t="str">
        <f>LEFT(Q788,SEARCH("/",Q788,1)-1)</f>
        <v>music</v>
      </c>
      <c r="S788" t="str">
        <f>RIGHT(Q788,(LEN(Q788)-SEARCH("/",Q788,1)))</f>
        <v>rock</v>
      </c>
      <c r="T788" s="14">
        <f>IFERROR(E788/L788,0)</f>
        <v>162.27272727272728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>(E789/D789)*100</f>
        <v>114.16666666666666</v>
      </c>
      <c r="O789" s="13">
        <f>J789/(60*60*24)+DATE(1970,1,1)</f>
        <v>41549.627615740741</v>
      </c>
      <c r="P789" s="13">
        <f>I789/(60*60*24)+"1/1/1970"</f>
        <v>41579.627615740741</v>
      </c>
      <c r="Q789" t="s">
        <v>8275</v>
      </c>
      <c r="R789" s="18" t="str">
        <f>LEFT(Q789,SEARCH("/",Q789,1)-1)</f>
        <v>music</v>
      </c>
      <c r="S789" t="str">
        <f>RIGHT(Q789,(LEN(Q789)-SEARCH("/",Q789,1)))</f>
        <v>rock</v>
      </c>
      <c r="T789" s="14">
        <f>IFERROR(E789/L789,0)</f>
        <v>80.588235294117652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>(E790/D790)*100</f>
        <v>203.505</v>
      </c>
      <c r="O790" s="13">
        <f>J790/(60*60*24)+DATE(1970,1,1)</f>
        <v>41059.006805555553</v>
      </c>
      <c r="P790" s="13">
        <f>I790/(60*60*24)+"1/1/1970"</f>
        <v>41097.165972222225</v>
      </c>
      <c r="Q790" t="s">
        <v>8275</v>
      </c>
      <c r="R790" s="18" t="str">
        <f>LEFT(Q790,SEARCH("/",Q790,1)-1)</f>
        <v>music</v>
      </c>
      <c r="S790" t="str">
        <f>RIGHT(Q790,(LEN(Q790)-SEARCH("/",Q790,1)))</f>
        <v>rock</v>
      </c>
      <c r="T790" s="14">
        <f>IFERROR(E790/L790,0)</f>
        <v>59.85441176470588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>(E791/D791)*100</f>
        <v>109.41176470588236</v>
      </c>
      <c r="O791" s="13">
        <f>J791/(60*60*24)+DATE(1970,1,1)</f>
        <v>41277.186111111107</v>
      </c>
      <c r="P791" s="13">
        <f>I791/(60*60*24)+"1/1/1970"</f>
        <v>41295.332638888889</v>
      </c>
      <c r="Q791" t="s">
        <v>8275</v>
      </c>
      <c r="R791" s="18" t="str">
        <f>LEFT(Q791,SEARCH("/",Q791,1)-1)</f>
        <v>music</v>
      </c>
      <c r="S791" t="str">
        <f>RIGHT(Q791,(LEN(Q791)-SEARCH("/",Q791,1)))</f>
        <v>rock</v>
      </c>
      <c r="T791" s="14">
        <f>IFERROR(E791/L791,0)</f>
        <v>132.85714285714286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>(E792/D792)*100</f>
        <v>144.37459999999999</v>
      </c>
      <c r="O792" s="13">
        <f>J792/(60*60*24)+DATE(1970,1,1)</f>
        <v>41276.047905092593</v>
      </c>
      <c r="P792" s="13">
        <f>I792/(60*60*24)+"1/1/1970"</f>
        <v>41306.047905092593</v>
      </c>
      <c r="Q792" t="s">
        <v>8275</v>
      </c>
      <c r="R792" s="18" t="str">
        <f>LEFT(Q792,SEARCH("/",Q792,1)-1)</f>
        <v>music</v>
      </c>
      <c r="S792" t="str">
        <f>RIGHT(Q792,(LEN(Q792)-SEARCH("/",Q792,1)))</f>
        <v>rock</v>
      </c>
      <c r="T792" s="14">
        <f>IFERROR(E792/L792,0)</f>
        <v>92.547820512820508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>(E793/D793)*100</f>
        <v>103.86666666666666</v>
      </c>
      <c r="O793" s="13">
        <f>J793/(60*60*24)+DATE(1970,1,1)</f>
        <v>41557.780624999999</v>
      </c>
      <c r="P793" s="13">
        <f>I793/(60*60*24)+"1/1/1970"</f>
        <v>41591.249305555553</v>
      </c>
      <c r="Q793" t="s">
        <v>8275</v>
      </c>
      <c r="R793" s="18" t="str">
        <f>LEFT(Q793,SEARCH("/",Q793,1)-1)</f>
        <v>music</v>
      </c>
      <c r="S793" t="str">
        <f>RIGHT(Q793,(LEN(Q793)-SEARCH("/",Q793,1)))</f>
        <v>rock</v>
      </c>
      <c r="T793" s="14">
        <f>IFERROR(E793/L793,0)</f>
        <v>60.859375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>(E794/D794)*100</f>
        <v>100.44440000000002</v>
      </c>
      <c r="O794" s="13">
        <f>J794/(60*60*24)+DATE(1970,1,1)</f>
        <v>41555.87364583333</v>
      </c>
      <c r="P794" s="13">
        <f>I794/(60*60*24)+"1/1/1970"</f>
        <v>41585.915312500001</v>
      </c>
      <c r="Q794" t="s">
        <v>8275</v>
      </c>
      <c r="R794" s="18" t="str">
        <f>LEFT(Q794,SEARCH("/",Q794,1)-1)</f>
        <v>music</v>
      </c>
      <c r="S794" t="str">
        <f>RIGHT(Q794,(LEN(Q794)-SEARCH("/",Q794,1)))</f>
        <v>rock</v>
      </c>
      <c r="T794" s="14">
        <f>IFERROR(E794/L794,0)</f>
        <v>41.851833333333339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>(E795/D795)*100</f>
        <v>102.77927272727271</v>
      </c>
      <c r="O795" s="13">
        <f>J795/(60*60*24)+DATE(1970,1,1)</f>
        <v>41442.741249999999</v>
      </c>
      <c r="P795" s="13">
        <f>I795/(60*60*24)+"1/1/1970"</f>
        <v>41458.207638888889</v>
      </c>
      <c r="Q795" t="s">
        <v>8275</v>
      </c>
      <c r="R795" s="18" t="str">
        <f>LEFT(Q795,SEARCH("/",Q795,1)-1)</f>
        <v>music</v>
      </c>
      <c r="S795" t="str">
        <f>RIGHT(Q795,(LEN(Q795)-SEARCH("/",Q795,1)))</f>
        <v>rock</v>
      </c>
      <c r="T795" s="14">
        <f>IFERROR(E795/L795,0)</f>
        <v>88.325937499999995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>(E796/D796)*100</f>
        <v>105.31250000000001</v>
      </c>
      <c r="O796" s="13">
        <f>J796/(60*60*24)+DATE(1970,1,1)</f>
        <v>40736.115011574075</v>
      </c>
      <c r="P796" s="13">
        <f>I796/(60*60*24)+"1/1/1970"</f>
        <v>40791.712500000001</v>
      </c>
      <c r="Q796" t="s">
        <v>8275</v>
      </c>
      <c r="R796" s="18" t="str">
        <f>LEFT(Q796,SEARCH("/",Q796,1)-1)</f>
        <v>music</v>
      </c>
      <c r="S796" t="str">
        <f>RIGHT(Q796,(LEN(Q796)-SEARCH("/",Q796,1)))</f>
        <v>rock</v>
      </c>
      <c r="T796" s="14">
        <f>IFERROR(E796/L796,0)</f>
        <v>158.96226415094338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>(E797/D797)*100</f>
        <v>111.78571428571429</v>
      </c>
      <c r="O797" s="13">
        <f>J797/(60*60*24)+DATE(1970,1,1)</f>
        <v>40963.613032407404</v>
      </c>
      <c r="P797" s="13">
        <f>I797/(60*60*24)+"1/1/1970"</f>
        <v>41006.207638888889</v>
      </c>
      <c r="Q797" t="s">
        <v>8275</v>
      </c>
      <c r="R797" s="18" t="str">
        <f>LEFT(Q797,SEARCH("/",Q797,1)-1)</f>
        <v>music</v>
      </c>
      <c r="S797" t="str">
        <f>RIGHT(Q797,(LEN(Q797)-SEARCH("/",Q797,1)))</f>
        <v>rock</v>
      </c>
      <c r="T797" s="14">
        <f>IFERROR(E797/L797,0)</f>
        <v>85.054347826086953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>(E798/D798)*100</f>
        <v>101.35000000000001</v>
      </c>
      <c r="O798" s="13">
        <f>J798/(60*60*24)+DATE(1970,1,1)</f>
        <v>41502.882928240739</v>
      </c>
      <c r="P798" s="13">
        <f>I798/(60*60*24)+"1/1/1970"</f>
        <v>41532.881944444445</v>
      </c>
      <c r="Q798" t="s">
        <v>8275</v>
      </c>
      <c r="R798" s="18" t="str">
        <f>LEFT(Q798,SEARCH("/",Q798,1)-1)</f>
        <v>music</v>
      </c>
      <c r="S798" t="str">
        <f>RIGHT(Q798,(LEN(Q798)-SEARCH("/",Q798,1)))</f>
        <v>rock</v>
      </c>
      <c r="T798" s="14">
        <f>IFERROR(E798/L798,0)</f>
        <v>112.61111111111111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>(E799/D799)*100</f>
        <v>107.53333333333333</v>
      </c>
      <c r="O799" s="13">
        <f>J799/(60*60*24)+DATE(1970,1,1)</f>
        <v>40996.994074074071</v>
      </c>
      <c r="P799" s="13">
        <f>I799/(60*60*24)+"1/1/1970"</f>
        <v>41028.166666666664</v>
      </c>
      <c r="Q799" t="s">
        <v>8275</v>
      </c>
      <c r="R799" s="18" t="str">
        <f>LEFT(Q799,SEARCH("/",Q799,1)-1)</f>
        <v>music</v>
      </c>
      <c r="S799" t="str">
        <f>RIGHT(Q799,(LEN(Q799)-SEARCH("/",Q799,1)))</f>
        <v>rock</v>
      </c>
      <c r="T799" s="14">
        <f>IFERROR(E799/L799,0)</f>
        <v>45.436619718309856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>(E800/D800)*100</f>
        <v>114.88571428571429</v>
      </c>
      <c r="O800" s="13">
        <f>J800/(60*60*24)+DATE(1970,1,1)</f>
        <v>41882.590127314819</v>
      </c>
      <c r="P800" s="13">
        <f>I800/(60*60*24)+"1/1/1970"</f>
        <v>41912.590127314819</v>
      </c>
      <c r="Q800" t="s">
        <v>8275</v>
      </c>
      <c r="R800" s="18" t="str">
        <f>LEFT(Q800,SEARCH("/",Q800,1)-1)</f>
        <v>music</v>
      </c>
      <c r="S800" t="str">
        <f>RIGHT(Q800,(LEN(Q800)-SEARCH("/",Q800,1)))</f>
        <v>rock</v>
      </c>
      <c r="T800" s="14">
        <f>IFERROR(E800/L800,0)</f>
        <v>46.218390804597703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>(E801/D801)*100</f>
        <v>100.02</v>
      </c>
      <c r="O801" s="13">
        <f>J801/(60*60*24)+DATE(1970,1,1)</f>
        <v>40996.667199074072</v>
      </c>
      <c r="P801" s="13">
        <f>I801/(60*60*24)+"1/1/1970"</f>
        <v>41026.667199074072</v>
      </c>
      <c r="Q801" t="s">
        <v>8275</v>
      </c>
      <c r="R801" s="18" t="str">
        <f>LEFT(Q801,SEARCH("/",Q801,1)-1)</f>
        <v>music</v>
      </c>
      <c r="S801" t="str">
        <f>RIGHT(Q801,(LEN(Q801)-SEARCH("/",Q801,1)))</f>
        <v>rock</v>
      </c>
      <c r="T801" s="14">
        <f>IFERROR(E801/L801,0)</f>
        <v>178.60714285714286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>(E802/D802)*100</f>
        <v>152.13333333333335</v>
      </c>
      <c r="O802" s="13">
        <f>J802/(60*60*24)+DATE(1970,1,1)</f>
        <v>41863.433495370373</v>
      </c>
      <c r="P802" s="13">
        <f>I802/(60*60*24)+"1/1/1970"</f>
        <v>41893.433495370373</v>
      </c>
      <c r="Q802" t="s">
        <v>8275</v>
      </c>
      <c r="R802" s="18" t="str">
        <f>LEFT(Q802,SEARCH("/",Q802,1)-1)</f>
        <v>music</v>
      </c>
      <c r="S802" t="str">
        <f>RIGHT(Q802,(LEN(Q802)-SEARCH("/",Q802,1)))</f>
        <v>rock</v>
      </c>
      <c r="T802" s="14">
        <f>IFERROR(E802/L802,0)</f>
        <v>40.75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>(E803/D803)*100</f>
        <v>111.52149999999999</v>
      </c>
      <c r="O803" s="13">
        <f>J803/(60*60*24)+DATE(1970,1,1)</f>
        <v>40695.795370370368</v>
      </c>
      <c r="P803" s="13">
        <f>I803/(60*60*24)+"1/1/1970"</f>
        <v>40725.795370370368</v>
      </c>
      <c r="Q803" t="s">
        <v>8275</v>
      </c>
      <c r="R803" s="18" t="str">
        <f>LEFT(Q803,SEARCH("/",Q803,1)-1)</f>
        <v>music</v>
      </c>
      <c r="S803" t="str">
        <f>RIGHT(Q803,(LEN(Q803)-SEARCH("/",Q803,1)))</f>
        <v>rock</v>
      </c>
      <c r="T803" s="14">
        <f>IFERROR(E803/L803,0)</f>
        <v>43.733921568627444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>(E804/D804)*100</f>
        <v>101.33333333333334</v>
      </c>
      <c r="O804" s="13">
        <f>J804/(60*60*24)+DATE(1970,1,1)</f>
        <v>41123.022268518514</v>
      </c>
      <c r="P804" s="13">
        <f>I804/(60*60*24)+"1/1/1970"</f>
        <v>41169.170138888891</v>
      </c>
      <c r="Q804" t="s">
        <v>8275</v>
      </c>
      <c r="R804" s="18" t="str">
        <f>LEFT(Q804,SEARCH("/",Q804,1)-1)</f>
        <v>music</v>
      </c>
      <c r="S804" t="str">
        <f>RIGHT(Q804,(LEN(Q804)-SEARCH("/",Q804,1)))</f>
        <v>rock</v>
      </c>
      <c r="T804" s="14">
        <f>IFERROR(E804/L804,0)</f>
        <v>81.066666666666663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>(E805/D805)*100</f>
        <v>123.2608695652174</v>
      </c>
      <c r="O805" s="13">
        <f>J805/(60*60*24)+DATE(1970,1,1)</f>
        <v>40665.949976851851</v>
      </c>
      <c r="P805" s="13">
        <f>I805/(60*60*24)+"1/1/1970"</f>
        <v>40692.041666666664</v>
      </c>
      <c r="Q805" t="s">
        <v>8275</v>
      </c>
      <c r="R805" s="18" t="str">
        <f>LEFT(Q805,SEARCH("/",Q805,1)-1)</f>
        <v>music</v>
      </c>
      <c r="S805" t="str">
        <f>RIGHT(Q805,(LEN(Q805)-SEARCH("/",Q805,1)))</f>
        <v>rock</v>
      </c>
      <c r="T805" s="14">
        <f>IFERROR(E805/L805,0)</f>
        <v>74.60526315789474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>(E806/D806)*100</f>
        <v>100</v>
      </c>
      <c r="O806" s="13">
        <f>J806/(60*60*24)+DATE(1970,1,1)</f>
        <v>40730.105624999997</v>
      </c>
      <c r="P806" s="13">
        <f>I806/(60*60*24)+"1/1/1970"</f>
        <v>40747.165972222225</v>
      </c>
      <c r="Q806" t="s">
        <v>8275</v>
      </c>
      <c r="R806" s="18" t="str">
        <f>LEFT(Q806,SEARCH("/",Q806,1)-1)</f>
        <v>music</v>
      </c>
      <c r="S806" t="str">
        <f>RIGHT(Q806,(LEN(Q806)-SEARCH("/",Q806,1)))</f>
        <v>rock</v>
      </c>
      <c r="T806" s="14">
        <f>IFERROR(E806/L806,0)</f>
        <v>305.55555555555554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>(E807/D807)*100</f>
        <v>105</v>
      </c>
      <c r="O807" s="13">
        <f>J807/(60*60*24)+DATE(1970,1,1)</f>
        <v>40690.823055555556</v>
      </c>
      <c r="P807" s="13">
        <f>I807/(60*60*24)+"1/1/1970"</f>
        <v>40740.958333333336</v>
      </c>
      <c r="Q807" t="s">
        <v>8275</v>
      </c>
      <c r="R807" s="18" t="str">
        <f>LEFT(Q807,SEARCH("/",Q807,1)-1)</f>
        <v>music</v>
      </c>
      <c r="S807" t="str">
        <f>RIGHT(Q807,(LEN(Q807)-SEARCH("/",Q807,1)))</f>
        <v>rock</v>
      </c>
      <c r="T807" s="14">
        <f>IFERROR(E807/L807,0)</f>
        <v>58.333333333333336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>(E808/D808)*100</f>
        <v>104.4375</v>
      </c>
      <c r="O808" s="13">
        <f>J808/(60*60*24)+DATE(1970,1,1)</f>
        <v>40763.691423611112</v>
      </c>
      <c r="P808" s="13">
        <f>I808/(60*60*24)+"1/1/1970"</f>
        <v>40793.691423611112</v>
      </c>
      <c r="Q808" t="s">
        <v>8275</v>
      </c>
      <c r="R808" s="18" t="str">
        <f>LEFT(Q808,SEARCH("/",Q808,1)-1)</f>
        <v>music</v>
      </c>
      <c r="S808" t="str">
        <f>RIGHT(Q808,(LEN(Q808)-SEARCH("/",Q808,1)))</f>
        <v>rock</v>
      </c>
      <c r="T808" s="14">
        <f>IFERROR(E808/L808,0)</f>
        <v>117.67605633802818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>(E809/D809)*100</f>
        <v>105.125</v>
      </c>
      <c r="O809" s="13">
        <f>J809/(60*60*24)+DATE(1970,1,1)</f>
        <v>42759.628599537042</v>
      </c>
      <c r="P809" s="13">
        <f>I809/(60*60*24)+"1/1/1970"</f>
        <v>42795.083333333328</v>
      </c>
      <c r="Q809" t="s">
        <v>8275</v>
      </c>
      <c r="R809" s="18" t="str">
        <f>LEFT(Q809,SEARCH("/",Q809,1)-1)</f>
        <v>music</v>
      </c>
      <c r="S809" t="str">
        <f>RIGHT(Q809,(LEN(Q809)-SEARCH("/",Q809,1)))</f>
        <v>rock</v>
      </c>
      <c r="T809" s="14">
        <f>IFERROR(E809/L809,0)</f>
        <v>73.771929824561397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>(E810/D810)*100</f>
        <v>100</v>
      </c>
      <c r="O810" s="13">
        <f>J810/(60*60*24)+DATE(1970,1,1)</f>
        <v>41962.100532407407</v>
      </c>
      <c r="P810" s="13">
        <f>I810/(60*60*24)+"1/1/1970"</f>
        <v>41995.207638888889</v>
      </c>
      <c r="Q810" t="s">
        <v>8275</v>
      </c>
      <c r="R810" s="18" t="str">
        <f>LEFT(Q810,SEARCH("/",Q810,1)-1)</f>
        <v>music</v>
      </c>
      <c r="S810" t="str">
        <f>RIGHT(Q810,(LEN(Q810)-SEARCH("/",Q810,1)))</f>
        <v>rock</v>
      </c>
      <c r="T810" s="14">
        <f>IFERROR(E810/L810,0)</f>
        <v>104.65116279069767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>(E811/D811)*100</f>
        <v>103.77499999999999</v>
      </c>
      <c r="O811" s="13">
        <f>J811/(60*60*24)+DATE(1970,1,1)</f>
        <v>41628.833680555559</v>
      </c>
      <c r="P811" s="13">
        <f>I811/(60*60*24)+"1/1/1970"</f>
        <v>41658.833680555559</v>
      </c>
      <c r="Q811" t="s">
        <v>8275</v>
      </c>
      <c r="R811" s="18" t="str">
        <f>LEFT(Q811,SEARCH("/",Q811,1)-1)</f>
        <v>music</v>
      </c>
      <c r="S811" t="str">
        <f>RIGHT(Q811,(LEN(Q811)-SEARCH("/",Q811,1)))</f>
        <v>rock</v>
      </c>
      <c r="T811" s="14">
        <f>IFERROR(E811/L811,0)</f>
        <v>79.82692307692308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>(E812/D812)*100</f>
        <v>105</v>
      </c>
      <c r="O812" s="13">
        <f>J812/(60*60*24)+DATE(1970,1,1)</f>
        <v>41123.056273148148</v>
      </c>
      <c r="P812" s="13">
        <f>I812/(60*60*24)+"1/1/1970"</f>
        <v>41153.056273148148</v>
      </c>
      <c r="Q812" t="s">
        <v>8275</v>
      </c>
      <c r="R812" s="18" t="str">
        <f>LEFT(Q812,SEARCH("/",Q812,1)-1)</f>
        <v>music</v>
      </c>
      <c r="S812" t="str">
        <f>RIGHT(Q812,(LEN(Q812)-SEARCH("/",Q812,1)))</f>
        <v>rock</v>
      </c>
      <c r="T812" s="14">
        <f>IFERROR(E812/L812,0)</f>
        <v>58.333333333333336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>(E813/D813)*100</f>
        <v>104</v>
      </c>
      <c r="O813" s="13">
        <f>J813/(60*60*24)+DATE(1970,1,1)</f>
        <v>41443.643541666665</v>
      </c>
      <c r="P813" s="13">
        <f>I813/(60*60*24)+"1/1/1970"</f>
        <v>41465.702777777777</v>
      </c>
      <c r="Q813" t="s">
        <v>8275</v>
      </c>
      <c r="R813" s="18" t="str">
        <f>LEFT(Q813,SEARCH("/",Q813,1)-1)</f>
        <v>music</v>
      </c>
      <c r="S813" t="str">
        <f>RIGHT(Q813,(LEN(Q813)-SEARCH("/",Q813,1)))</f>
        <v>rock</v>
      </c>
      <c r="T813" s="14">
        <f>IFERROR(E813/L813,0)</f>
        <v>86.666666666666671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>(E814/D814)*100</f>
        <v>151.83333333333334</v>
      </c>
      <c r="O814" s="13">
        <f>J814/(60*60*24)+DATE(1970,1,1)</f>
        <v>41282.017962962964</v>
      </c>
      <c r="P814" s="13">
        <f>I814/(60*60*24)+"1/1/1970"</f>
        <v>41334.581944444442</v>
      </c>
      <c r="Q814" t="s">
        <v>8275</v>
      </c>
      <c r="R814" s="18" t="str">
        <f>LEFT(Q814,SEARCH("/",Q814,1)-1)</f>
        <v>music</v>
      </c>
      <c r="S814" t="str">
        <f>RIGHT(Q814,(LEN(Q814)-SEARCH("/",Q814,1)))</f>
        <v>rock</v>
      </c>
      <c r="T814" s="14">
        <f>IFERROR(E814/L814,0)</f>
        <v>27.606060606060606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>(E815/D815)*100</f>
        <v>159.99600000000001</v>
      </c>
      <c r="O815" s="13">
        <f>J815/(60*60*24)+DATE(1970,1,1)</f>
        <v>41080.960243055553</v>
      </c>
      <c r="P815" s="13">
        <f>I815/(60*60*24)+"1/1/1970"</f>
        <v>41110.960243055553</v>
      </c>
      <c r="Q815" t="s">
        <v>8275</v>
      </c>
      <c r="R815" s="18" t="str">
        <f>LEFT(Q815,SEARCH("/",Q815,1)-1)</f>
        <v>music</v>
      </c>
      <c r="S815" t="str">
        <f>RIGHT(Q815,(LEN(Q815)-SEARCH("/",Q815,1)))</f>
        <v>rock</v>
      </c>
      <c r="T815" s="14">
        <f>IFERROR(E815/L815,0)</f>
        <v>24.999375000000001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>(E816/D816)*100</f>
        <v>127.3</v>
      </c>
      <c r="O816" s="13">
        <f>J816/(60*60*24)+DATE(1970,1,1)</f>
        <v>40679.743067129632</v>
      </c>
      <c r="P816" s="13">
        <f>I816/(60*60*24)+"1/1/1970"</f>
        <v>40694.75277777778</v>
      </c>
      <c r="Q816" t="s">
        <v>8275</v>
      </c>
      <c r="R816" s="18" t="str">
        <f>LEFT(Q816,SEARCH("/",Q816,1)-1)</f>
        <v>music</v>
      </c>
      <c r="S816" t="str">
        <f>RIGHT(Q816,(LEN(Q816)-SEARCH("/",Q816,1)))</f>
        <v>rock</v>
      </c>
      <c r="T816" s="14">
        <f>IFERROR(E816/L816,0)</f>
        <v>45.464285714285715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>(E817/D817)*100</f>
        <v>107</v>
      </c>
      <c r="O817" s="13">
        <f>J817/(60*60*24)+DATE(1970,1,1)</f>
        <v>41914.917858796296</v>
      </c>
      <c r="P817" s="13">
        <f>I817/(60*60*24)+"1/1/1970"</f>
        <v>41944.917858796296</v>
      </c>
      <c r="Q817" t="s">
        <v>8275</v>
      </c>
      <c r="R817" s="18" t="str">
        <f>LEFT(Q817,SEARCH("/",Q817,1)-1)</f>
        <v>music</v>
      </c>
      <c r="S817" t="str">
        <f>RIGHT(Q817,(LEN(Q817)-SEARCH("/",Q817,1)))</f>
        <v>rock</v>
      </c>
      <c r="T817" s="14">
        <f>IFERROR(E817/L817,0)</f>
        <v>99.534883720930239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>(E818/D818)*100</f>
        <v>115.12214285714286</v>
      </c>
      <c r="O818" s="13">
        <f>J818/(60*60*24)+DATE(1970,1,1)</f>
        <v>41341.870868055557</v>
      </c>
      <c r="P818" s="13">
        <f>I818/(60*60*24)+"1/1/1970"</f>
        <v>41373.270833333336</v>
      </c>
      <c r="Q818" t="s">
        <v>8275</v>
      </c>
      <c r="R818" s="18" t="str">
        <f>LEFT(Q818,SEARCH("/",Q818,1)-1)</f>
        <v>music</v>
      </c>
      <c r="S818" t="str">
        <f>RIGHT(Q818,(LEN(Q818)-SEARCH("/",Q818,1)))</f>
        <v>rock</v>
      </c>
      <c r="T818" s="14">
        <f>IFERROR(E818/L818,0)</f>
        <v>39.31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>(E819/D819)*100</f>
        <v>137.11066666666665</v>
      </c>
      <c r="O819" s="13">
        <f>J819/(60*60*24)+DATE(1970,1,1)</f>
        <v>40925.599664351852</v>
      </c>
      <c r="P819" s="13">
        <f>I819/(60*60*24)+"1/1/1970"</f>
        <v>40979.207638888889</v>
      </c>
      <c r="Q819" t="s">
        <v>8275</v>
      </c>
      <c r="R819" s="18" t="str">
        <f>LEFT(Q819,SEARCH("/",Q819,1)-1)</f>
        <v>music</v>
      </c>
      <c r="S819" t="str">
        <f>RIGHT(Q819,(LEN(Q819)-SEARCH("/",Q819,1)))</f>
        <v>rock</v>
      </c>
      <c r="T819" s="14">
        <f>IFERROR(E819/L819,0)</f>
        <v>89.419999999999987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>(E820/D820)*100</f>
        <v>155.71428571428572</v>
      </c>
      <c r="O820" s="13">
        <f>J820/(60*60*24)+DATE(1970,1,1)</f>
        <v>41120.882881944446</v>
      </c>
      <c r="P820" s="13">
        <f>I820/(60*60*24)+"1/1/1970"</f>
        <v>41128.709027777775</v>
      </c>
      <c r="Q820" t="s">
        <v>8275</v>
      </c>
      <c r="R820" s="18" t="str">
        <f>LEFT(Q820,SEARCH("/",Q820,1)-1)</f>
        <v>music</v>
      </c>
      <c r="S820" t="str">
        <f>RIGHT(Q820,(LEN(Q820)-SEARCH("/",Q820,1)))</f>
        <v>rock</v>
      </c>
      <c r="T820" s="14">
        <f>IFERROR(E820/L820,0)</f>
        <v>28.684210526315791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>(E821/D821)*100</f>
        <v>108.74999999999999</v>
      </c>
      <c r="O821" s="13">
        <f>J821/(60*60*24)+DATE(1970,1,1)</f>
        <v>41619.998310185183</v>
      </c>
      <c r="P821" s="13">
        <f>I821/(60*60*24)+"1/1/1970"</f>
        <v>41629.197222222225</v>
      </c>
      <c r="Q821" t="s">
        <v>8275</v>
      </c>
      <c r="R821" s="18" t="str">
        <f>LEFT(Q821,SEARCH("/",Q821,1)-1)</f>
        <v>music</v>
      </c>
      <c r="S821" t="str">
        <f>RIGHT(Q821,(LEN(Q821)-SEARCH("/",Q821,1)))</f>
        <v>rock</v>
      </c>
      <c r="T821" s="14">
        <f>IFERROR(E821/L821,0)</f>
        <v>31.071428571428573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>(E822/D822)*100</f>
        <v>134.05000000000001</v>
      </c>
      <c r="O822" s="13">
        <f>J822/(60*60*24)+DATE(1970,1,1)</f>
        <v>41768.841921296298</v>
      </c>
      <c r="P822" s="13">
        <f>I822/(60*60*24)+"1/1/1970"</f>
        <v>41799.208333333336</v>
      </c>
      <c r="Q822" t="s">
        <v>8275</v>
      </c>
      <c r="R822" s="18" t="str">
        <f>LEFT(Q822,SEARCH("/",Q822,1)-1)</f>
        <v>music</v>
      </c>
      <c r="S822" t="str">
        <f>RIGHT(Q822,(LEN(Q822)-SEARCH("/",Q822,1)))</f>
        <v>rock</v>
      </c>
      <c r="T822" s="14">
        <f>IFERROR(E822/L822,0)</f>
        <v>70.55263157894737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>(E823/D823)*100</f>
        <v>100</v>
      </c>
      <c r="O823" s="13">
        <f>J823/(60*60*24)+DATE(1970,1,1)</f>
        <v>42093.922048611115</v>
      </c>
      <c r="P823" s="13">
        <f>I823/(60*60*24)+"1/1/1970"</f>
        <v>42128.167361111111</v>
      </c>
      <c r="Q823" t="s">
        <v>8275</v>
      </c>
      <c r="R823" s="18" t="str">
        <f>LEFT(Q823,SEARCH("/",Q823,1)-1)</f>
        <v>music</v>
      </c>
      <c r="S823" t="str">
        <f>RIGHT(Q823,(LEN(Q823)-SEARCH("/",Q823,1)))</f>
        <v>rock</v>
      </c>
      <c r="T823" s="14">
        <f>IFERROR(E823/L823,0)</f>
        <v>224.12820512820514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>(E824/D824)*100</f>
        <v>119.16666666666667</v>
      </c>
      <c r="O824" s="13">
        <f>J824/(60*60*24)+DATE(1970,1,1)</f>
        <v>41157.947337962964</v>
      </c>
      <c r="P824" s="13">
        <f>I824/(60*60*24)+"1/1/1970"</f>
        <v>41187.947337962964</v>
      </c>
      <c r="Q824" t="s">
        <v>8275</v>
      </c>
      <c r="R824" s="18" t="str">
        <f>LEFT(Q824,SEARCH("/",Q824,1)-1)</f>
        <v>music</v>
      </c>
      <c r="S824" t="str">
        <f>RIGHT(Q824,(LEN(Q824)-SEARCH("/",Q824,1)))</f>
        <v>rock</v>
      </c>
      <c r="T824" s="14">
        <f>IFERROR(E824/L824,0)</f>
        <v>51.811594202898547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>(E825/D825)*100</f>
        <v>179.5</v>
      </c>
      <c r="O825" s="13">
        <f>J825/(60*60*24)+DATE(1970,1,1)</f>
        <v>42055.972824074073</v>
      </c>
      <c r="P825" s="13">
        <f>I825/(60*60*24)+"1/1/1970"</f>
        <v>42085.931157407409</v>
      </c>
      <c r="Q825" t="s">
        <v>8275</v>
      </c>
      <c r="R825" s="18" t="str">
        <f>LEFT(Q825,SEARCH("/",Q825,1)-1)</f>
        <v>music</v>
      </c>
      <c r="S825" t="str">
        <f>RIGHT(Q825,(LEN(Q825)-SEARCH("/",Q825,1)))</f>
        <v>rock</v>
      </c>
      <c r="T825" s="14">
        <f>IFERROR(E825/L825,0)</f>
        <v>43.515151515151516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>(E826/D826)*100</f>
        <v>134.38124999999999</v>
      </c>
      <c r="O826" s="13">
        <f>J826/(60*60*24)+DATE(1970,1,1)</f>
        <v>40250.242106481484</v>
      </c>
      <c r="P826" s="13">
        <f>I826/(60*60*24)+"1/1/1970"</f>
        <v>40286.290972222225</v>
      </c>
      <c r="Q826" t="s">
        <v>8275</v>
      </c>
      <c r="R826" s="18" t="str">
        <f>LEFT(Q826,SEARCH("/",Q826,1)-1)</f>
        <v>music</v>
      </c>
      <c r="S826" t="str">
        <f>RIGHT(Q826,(LEN(Q826)-SEARCH("/",Q826,1)))</f>
        <v>rock</v>
      </c>
      <c r="T826" s="14">
        <f>IFERROR(E826/L826,0)</f>
        <v>39.816666666666663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>(E827/D827)*100</f>
        <v>100.43200000000002</v>
      </c>
      <c r="O827" s="13">
        <f>J827/(60*60*24)+DATE(1970,1,1)</f>
        <v>41186.306527777779</v>
      </c>
      <c r="P827" s="13">
        <f>I827/(60*60*24)+"1/1/1970"</f>
        <v>41211.306527777779</v>
      </c>
      <c r="Q827" t="s">
        <v>8275</v>
      </c>
      <c r="R827" s="18" t="str">
        <f>LEFT(Q827,SEARCH("/",Q827,1)-1)</f>
        <v>music</v>
      </c>
      <c r="S827" t="str">
        <f>RIGHT(Q827,(LEN(Q827)-SEARCH("/",Q827,1)))</f>
        <v>rock</v>
      </c>
      <c r="T827" s="14">
        <f>IFERROR(E827/L827,0)</f>
        <v>126.8080808080808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>(E828/D828)*100</f>
        <v>101.45454545454547</v>
      </c>
      <c r="O828" s="13">
        <f>J828/(60*60*24)+DATE(1970,1,1)</f>
        <v>40973.038541666669</v>
      </c>
      <c r="P828" s="13">
        <f>I828/(60*60*24)+"1/1/1970"</f>
        <v>40993.996874999997</v>
      </c>
      <c r="Q828" t="s">
        <v>8275</v>
      </c>
      <c r="R828" s="18" t="str">
        <f>LEFT(Q828,SEARCH("/",Q828,1)-1)</f>
        <v>music</v>
      </c>
      <c r="S828" t="str">
        <f>RIGHT(Q828,(LEN(Q828)-SEARCH("/",Q828,1)))</f>
        <v>rock</v>
      </c>
      <c r="T828" s="14">
        <f>IFERROR(E828/L828,0)</f>
        <v>113.87755102040816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>(E829/D829)*100</f>
        <v>103.33333333333334</v>
      </c>
      <c r="O829" s="13">
        <f>J829/(60*60*24)+DATE(1970,1,1)</f>
        <v>40927.473460648151</v>
      </c>
      <c r="P829" s="13">
        <f>I829/(60*60*24)+"1/1/1970"</f>
        <v>40953.825694444444</v>
      </c>
      <c r="Q829" t="s">
        <v>8275</v>
      </c>
      <c r="R829" s="18" t="str">
        <f>LEFT(Q829,SEARCH("/",Q829,1)-1)</f>
        <v>music</v>
      </c>
      <c r="S829" t="str">
        <f>RIGHT(Q829,(LEN(Q829)-SEARCH("/",Q829,1)))</f>
        <v>rock</v>
      </c>
      <c r="T829" s="14">
        <f>IFERROR(E829/L829,0)</f>
        <v>28.181818181818183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>(E830/D830)*100</f>
        <v>107</v>
      </c>
      <c r="O830" s="13">
        <f>J830/(60*60*24)+DATE(1970,1,1)</f>
        <v>41073.050717592589</v>
      </c>
      <c r="P830" s="13">
        <f>I830/(60*60*24)+"1/1/1970"</f>
        <v>41085.683333333334</v>
      </c>
      <c r="Q830" t="s">
        <v>8275</v>
      </c>
      <c r="R830" s="18" t="str">
        <f>LEFT(Q830,SEARCH("/",Q830,1)-1)</f>
        <v>music</v>
      </c>
      <c r="S830" t="str">
        <f>RIGHT(Q830,(LEN(Q830)-SEARCH("/",Q830,1)))</f>
        <v>rock</v>
      </c>
      <c r="T830" s="14">
        <f>IFERROR(E830/L830,0)</f>
        <v>36.60526315789474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>(E831/D831)*100</f>
        <v>104</v>
      </c>
      <c r="O831" s="13">
        <f>J831/(60*60*24)+DATE(1970,1,1)</f>
        <v>42504.801388888889</v>
      </c>
      <c r="P831" s="13">
        <f>I831/(60*60*24)+"1/1/1970"</f>
        <v>42564.801388888889</v>
      </c>
      <c r="Q831" t="s">
        <v>8275</v>
      </c>
      <c r="R831" s="18" t="str">
        <f>LEFT(Q831,SEARCH("/",Q831,1)-1)</f>
        <v>music</v>
      </c>
      <c r="S831" t="str">
        <f>RIGHT(Q831,(LEN(Q831)-SEARCH("/",Q831,1)))</f>
        <v>rock</v>
      </c>
      <c r="T831" s="14">
        <f>IFERROR(E831/L831,0)</f>
        <v>32.5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>(E832/D832)*100</f>
        <v>107.83333333333334</v>
      </c>
      <c r="O832" s="13">
        <f>J832/(60*60*24)+DATE(1970,1,1)</f>
        <v>41325.525752314818</v>
      </c>
      <c r="P832" s="13">
        <f>I832/(60*60*24)+"1/1/1970"</f>
        <v>41355.484085648146</v>
      </c>
      <c r="Q832" t="s">
        <v>8275</v>
      </c>
      <c r="R832" s="18" t="str">
        <f>LEFT(Q832,SEARCH("/",Q832,1)-1)</f>
        <v>music</v>
      </c>
      <c r="S832" t="str">
        <f>RIGHT(Q832,(LEN(Q832)-SEARCH("/",Q832,1)))</f>
        <v>rock</v>
      </c>
      <c r="T832" s="14">
        <f>IFERROR(E832/L832,0)</f>
        <v>60.65625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>(E833/D833)*100</f>
        <v>233.33333333333334</v>
      </c>
      <c r="O833" s="13">
        <f>J833/(60*60*24)+DATE(1970,1,1)</f>
        <v>40996.646921296298</v>
      </c>
      <c r="P833" s="13">
        <f>I833/(60*60*24)+"1/1/1970"</f>
        <v>41026.646921296298</v>
      </c>
      <c r="Q833" t="s">
        <v>8275</v>
      </c>
      <c r="R833" s="18" t="str">
        <f>LEFT(Q833,SEARCH("/",Q833,1)-1)</f>
        <v>music</v>
      </c>
      <c r="S833" t="str">
        <f>RIGHT(Q833,(LEN(Q833)-SEARCH("/",Q833,1)))</f>
        <v>rock</v>
      </c>
      <c r="T833" s="14">
        <f>IFERROR(E833/L833,0)</f>
        <v>175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>(E834/D834)*100</f>
        <v>100.60706666666665</v>
      </c>
      <c r="O834" s="13">
        <f>J834/(60*60*24)+DATE(1970,1,1)</f>
        <v>40869.675173611111</v>
      </c>
      <c r="P834" s="13">
        <f>I834/(60*60*24)+"1/1/1970"</f>
        <v>40929.342361111107</v>
      </c>
      <c r="Q834" t="s">
        <v>8275</v>
      </c>
      <c r="R834" s="18" t="str">
        <f>LEFT(Q834,SEARCH("/",Q834,1)-1)</f>
        <v>music</v>
      </c>
      <c r="S834" t="str">
        <f>RIGHT(Q834,(LEN(Q834)-SEARCH("/",Q834,1)))</f>
        <v>rock</v>
      </c>
      <c r="T834" s="14">
        <f>IFERROR(E834/L834,0)</f>
        <v>97.993896103896105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>(E835/D835)*100</f>
        <v>101.66666666666666</v>
      </c>
      <c r="O835" s="13">
        <f>J835/(60*60*24)+DATE(1970,1,1)</f>
        <v>41718.878182870372</v>
      </c>
      <c r="P835" s="13">
        <f>I835/(60*60*24)+"1/1/1970"</f>
        <v>41748.878182870372</v>
      </c>
      <c r="Q835" t="s">
        <v>8275</v>
      </c>
      <c r="R835" s="18" t="str">
        <f>LEFT(Q835,SEARCH("/",Q835,1)-1)</f>
        <v>music</v>
      </c>
      <c r="S835" t="str">
        <f>RIGHT(Q835,(LEN(Q835)-SEARCH("/",Q835,1)))</f>
        <v>rock</v>
      </c>
      <c r="T835" s="14">
        <f>IFERROR(E835/L835,0)</f>
        <v>148.78048780487805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>(E836/D836)*100</f>
        <v>131.0181818181818</v>
      </c>
      <c r="O836" s="13">
        <f>J836/(60*60*24)+DATE(1970,1,1)</f>
        <v>41422.822824074072</v>
      </c>
      <c r="P836" s="13">
        <f>I836/(60*60*24)+"1/1/1970"</f>
        <v>41456.165972222225</v>
      </c>
      <c r="Q836" t="s">
        <v>8275</v>
      </c>
      <c r="R836" s="18" t="str">
        <f>LEFT(Q836,SEARCH("/",Q836,1)-1)</f>
        <v>music</v>
      </c>
      <c r="S836" t="str">
        <f>RIGHT(Q836,(LEN(Q836)-SEARCH("/",Q836,1)))</f>
        <v>rock</v>
      </c>
      <c r="T836" s="14">
        <f>IFERROR(E836/L836,0)</f>
        <v>96.08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>(E837/D837)*100</f>
        <v>117.25000000000001</v>
      </c>
      <c r="O837" s="13">
        <f>J837/(60*60*24)+DATE(1970,1,1)</f>
        <v>41005.45784722222</v>
      </c>
      <c r="P837" s="13">
        <f>I837/(60*60*24)+"1/1/1970"</f>
        <v>41048.125</v>
      </c>
      <c r="Q837" t="s">
        <v>8275</v>
      </c>
      <c r="R837" s="18" t="str">
        <f>LEFT(Q837,SEARCH("/",Q837,1)-1)</f>
        <v>music</v>
      </c>
      <c r="S837" t="str">
        <f>RIGHT(Q837,(LEN(Q837)-SEARCH("/",Q837,1)))</f>
        <v>rock</v>
      </c>
      <c r="T837" s="14">
        <f>IFERROR(E837/L837,0)</f>
        <v>58.625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>(E838/D838)*100</f>
        <v>100.93039999999999</v>
      </c>
      <c r="O838" s="13">
        <f>J838/(60*60*24)+DATE(1970,1,1)</f>
        <v>41524.056921296295</v>
      </c>
      <c r="P838" s="13">
        <f>I838/(60*60*24)+"1/1/1970"</f>
        <v>41554.056921296295</v>
      </c>
      <c r="Q838" t="s">
        <v>8275</v>
      </c>
      <c r="R838" s="18" t="str">
        <f>LEFT(Q838,SEARCH("/",Q838,1)-1)</f>
        <v>music</v>
      </c>
      <c r="S838" t="str">
        <f>RIGHT(Q838,(LEN(Q838)-SEARCH("/",Q838,1)))</f>
        <v>rock</v>
      </c>
      <c r="T838" s="14">
        <f>IFERROR(E838/L838,0)</f>
        <v>109.70695652173914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>(E839/D839)*100</f>
        <v>121.8</v>
      </c>
      <c r="O839" s="13">
        <f>J839/(60*60*24)+DATE(1970,1,1)</f>
        <v>41730.998402777775</v>
      </c>
      <c r="P839" s="13">
        <f>I839/(60*60*24)+"1/1/1970"</f>
        <v>41760.998402777775</v>
      </c>
      <c r="Q839" t="s">
        <v>8275</v>
      </c>
      <c r="R839" s="18" t="str">
        <f>LEFT(Q839,SEARCH("/",Q839,1)-1)</f>
        <v>music</v>
      </c>
      <c r="S839" t="str">
        <f>RIGHT(Q839,(LEN(Q839)-SEARCH("/",Q839,1)))</f>
        <v>rock</v>
      </c>
      <c r="T839" s="14">
        <f>IFERROR(E839/L839,0)</f>
        <v>49.112903225806448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>(E840/D840)*100</f>
        <v>145.4</v>
      </c>
      <c r="O840" s="13">
        <f>J840/(60*60*24)+DATE(1970,1,1)</f>
        <v>40895.897974537038</v>
      </c>
      <c r="P840" s="13">
        <f>I840/(60*60*24)+"1/1/1970"</f>
        <v>40925.897974537038</v>
      </c>
      <c r="Q840" t="s">
        <v>8275</v>
      </c>
      <c r="R840" s="18" t="str">
        <f>LEFT(Q840,SEARCH("/",Q840,1)-1)</f>
        <v>music</v>
      </c>
      <c r="S840" t="str">
        <f>RIGHT(Q840,(LEN(Q840)-SEARCH("/",Q840,1)))</f>
        <v>rock</v>
      </c>
      <c r="T840" s="14">
        <f>IFERROR(E840/L840,0)</f>
        <v>47.672131147540981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>(E841/D841)*100</f>
        <v>116.61660000000001</v>
      </c>
      <c r="O841" s="13">
        <f>J841/(60*60*24)+DATE(1970,1,1)</f>
        <v>41144.763379629629</v>
      </c>
      <c r="P841" s="13">
        <f>I841/(60*60*24)+"1/1/1970"</f>
        <v>41174.763379629629</v>
      </c>
      <c r="Q841" t="s">
        <v>8275</v>
      </c>
      <c r="R841" s="18" t="str">
        <f>LEFT(Q841,SEARCH("/",Q841,1)-1)</f>
        <v>music</v>
      </c>
      <c r="S841" t="str">
        <f>RIGHT(Q841,(LEN(Q841)-SEARCH("/",Q841,1)))</f>
        <v>rock</v>
      </c>
      <c r="T841" s="14">
        <f>IFERROR(E841/L841,0)</f>
        <v>60.737812499999997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>(E842/D842)*100</f>
        <v>120.4166</v>
      </c>
      <c r="O842" s="13">
        <f>J842/(60*60*24)+DATE(1970,1,1)</f>
        <v>42607.226701388892</v>
      </c>
      <c r="P842" s="13">
        <f>I842/(60*60*24)+"1/1/1970"</f>
        <v>42637.226701388892</v>
      </c>
      <c r="Q842" t="s">
        <v>8276</v>
      </c>
      <c r="R842" s="18" t="str">
        <f>LEFT(Q842,SEARCH("/",Q842,1)-1)</f>
        <v>music</v>
      </c>
      <c r="S842" t="str">
        <f>RIGHT(Q842,(LEN(Q842)-SEARCH("/",Q842,1)))</f>
        <v>metal</v>
      </c>
      <c r="T842" s="14">
        <f>IFERROR(E842/L842,0)</f>
        <v>63.37715789473684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>(E843/D843)*100</f>
        <v>101.32000000000001</v>
      </c>
      <c r="O843" s="13">
        <f>J843/(60*60*24)+DATE(1970,1,1)</f>
        <v>41923.838692129633</v>
      </c>
      <c r="P843" s="13">
        <f>I843/(60*60*24)+"1/1/1970"</f>
        <v>41953.880358796298</v>
      </c>
      <c r="Q843" t="s">
        <v>8276</v>
      </c>
      <c r="R843" s="18" t="str">
        <f>LEFT(Q843,SEARCH("/",Q843,1)-1)</f>
        <v>music</v>
      </c>
      <c r="S843" t="str">
        <f>RIGHT(Q843,(LEN(Q843)-SEARCH("/",Q843,1)))</f>
        <v>metal</v>
      </c>
      <c r="T843" s="14">
        <f>IFERROR(E843/L843,0)</f>
        <v>53.893617021276597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>(E844/D844)*100</f>
        <v>104.32</v>
      </c>
      <c r="O844" s="13">
        <f>J844/(60*60*24)+DATE(1970,1,1)</f>
        <v>41526.59239583333</v>
      </c>
      <c r="P844" s="13">
        <f>I844/(60*60*24)+"1/1/1970"</f>
        <v>41561.165972222225</v>
      </c>
      <c r="Q844" t="s">
        <v>8276</v>
      </c>
      <c r="R844" s="18" t="str">
        <f>LEFT(Q844,SEARCH("/",Q844,1)-1)</f>
        <v>music</v>
      </c>
      <c r="S844" t="str">
        <f>RIGHT(Q844,(LEN(Q844)-SEARCH("/",Q844,1)))</f>
        <v>metal</v>
      </c>
      <c r="T844" s="14">
        <f>IFERROR(E844/L844,0)</f>
        <v>66.871794871794876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>(E845/D845)*100</f>
        <v>267.13333333333333</v>
      </c>
      <c r="O845" s="13">
        <f>J845/(60*60*24)+DATE(1970,1,1)</f>
        <v>42695.257870370369</v>
      </c>
      <c r="P845" s="13">
        <f>I845/(60*60*24)+"1/1/1970"</f>
        <v>42712.333333333328</v>
      </c>
      <c r="Q845" t="s">
        <v>8276</v>
      </c>
      <c r="R845" s="18" t="str">
        <f>LEFT(Q845,SEARCH("/",Q845,1)-1)</f>
        <v>music</v>
      </c>
      <c r="S845" t="str">
        <f>RIGHT(Q845,(LEN(Q845)-SEARCH("/",Q845,1)))</f>
        <v>metal</v>
      </c>
      <c r="T845" s="14">
        <f>IFERROR(E845/L845,0)</f>
        <v>63.102362204724407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>(E846/D846)*100</f>
        <v>194.13333333333333</v>
      </c>
      <c r="O846" s="13">
        <f>J846/(60*60*24)+DATE(1970,1,1)</f>
        <v>41905.684629629628</v>
      </c>
      <c r="P846" s="13">
        <f>I846/(60*60*24)+"1/1/1970"</f>
        <v>41944.207638888889</v>
      </c>
      <c r="Q846" t="s">
        <v>8276</v>
      </c>
      <c r="R846" s="18" t="str">
        <f>LEFT(Q846,SEARCH("/",Q846,1)-1)</f>
        <v>music</v>
      </c>
      <c r="S846" t="str">
        <f>RIGHT(Q846,(LEN(Q846)-SEARCH("/",Q846,1)))</f>
        <v>metal</v>
      </c>
      <c r="T846" s="14">
        <f>IFERROR(E846/L846,0)</f>
        <v>36.628930817610062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>(E847/D847)*100</f>
        <v>120.3802</v>
      </c>
      <c r="O847" s="13">
        <f>J847/(60*60*24)+DATE(1970,1,1)</f>
        <v>42578.205972222218</v>
      </c>
      <c r="P847" s="13">
        <f>I847/(60*60*24)+"1/1/1970"</f>
        <v>42618.165972222225</v>
      </c>
      <c r="Q847" t="s">
        <v>8276</v>
      </c>
      <c r="R847" s="18" t="str">
        <f>LEFT(Q847,SEARCH("/",Q847,1)-1)</f>
        <v>music</v>
      </c>
      <c r="S847" t="str">
        <f>RIGHT(Q847,(LEN(Q847)-SEARCH("/",Q847,1)))</f>
        <v>metal</v>
      </c>
      <c r="T847" s="14">
        <f>IFERROR(E847/L847,0)</f>
        <v>34.005706214689269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>(E848/D848)*100</f>
        <v>122.00090909090908</v>
      </c>
      <c r="O848" s="13">
        <f>J848/(60*60*24)+DATE(1970,1,1)</f>
        <v>41694.391840277778</v>
      </c>
      <c r="P848" s="13">
        <f>I848/(60*60*24)+"1/1/1970"</f>
        <v>41708.583333333336</v>
      </c>
      <c r="Q848" t="s">
        <v>8276</v>
      </c>
      <c r="R848" s="18" t="str">
        <f>LEFT(Q848,SEARCH("/",Q848,1)-1)</f>
        <v>music</v>
      </c>
      <c r="S848" t="str">
        <f>RIGHT(Q848,(LEN(Q848)-SEARCH("/",Q848,1)))</f>
        <v>metal</v>
      </c>
      <c r="T848" s="14">
        <f>IFERROR(E848/L848,0)</f>
        <v>28.553404255319148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>(E849/D849)*100</f>
        <v>100</v>
      </c>
      <c r="O849" s="13">
        <f>J849/(60*60*24)+DATE(1970,1,1)</f>
        <v>42165.798333333332</v>
      </c>
      <c r="P849" s="13">
        <f>I849/(60*60*24)+"1/1/1970"</f>
        <v>42195.798333333332</v>
      </c>
      <c r="Q849" t="s">
        <v>8276</v>
      </c>
      <c r="R849" s="18" t="str">
        <f>LEFT(Q849,SEARCH("/",Q849,1)-1)</f>
        <v>music</v>
      </c>
      <c r="S849" t="str">
        <f>RIGHT(Q849,(LEN(Q849)-SEARCH("/",Q849,1)))</f>
        <v>metal</v>
      </c>
      <c r="T849" s="14">
        <f>IFERROR(E849/L849,0)</f>
        <v>10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>(E850/D850)*100</f>
        <v>100</v>
      </c>
      <c r="O850" s="13">
        <f>J850/(60*60*24)+DATE(1970,1,1)</f>
        <v>42078.792048611111</v>
      </c>
      <c r="P850" s="13">
        <f>I850/(60*60*24)+"1/1/1970"</f>
        <v>42108.792048611111</v>
      </c>
      <c r="Q850" t="s">
        <v>8276</v>
      </c>
      <c r="R850" s="18" t="str">
        <f>LEFT(Q850,SEARCH("/",Q850,1)-1)</f>
        <v>music</v>
      </c>
      <c r="S850" t="str">
        <f>RIGHT(Q850,(LEN(Q850)-SEARCH("/",Q850,1)))</f>
        <v>metal</v>
      </c>
      <c r="T850" s="14">
        <f>IFERROR(E850/L850,0)</f>
        <v>18.75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>(E851/D851)*100</f>
        <v>119.9</v>
      </c>
      <c r="O851" s="13">
        <f>J851/(60*60*24)+DATE(1970,1,1)</f>
        <v>42051.148888888885</v>
      </c>
      <c r="P851" s="13">
        <f>I851/(60*60*24)+"1/1/1970"</f>
        <v>42079.107222222221</v>
      </c>
      <c r="Q851" t="s">
        <v>8276</v>
      </c>
      <c r="R851" s="18" t="str">
        <f>LEFT(Q851,SEARCH("/",Q851,1)-1)</f>
        <v>music</v>
      </c>
      <c r="S851" t="str">
        <f>RIGHT(Q851,(LEN(Q851)-SEARCH("/",Q851,1)))</f>
        <v>metal</v>
      </c>
      <c r="T851" s="14">
        <f>IFERROR(E851/L851,0)</f>
        <v>41.704347826086959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>(E852/D852)*100</f>
        <v>155.17499999999998</v>
      </c>
      <c r="O852" s="13">
        <f>J852/(60*60*24)+DATE(1970,1,1)</f>
        <v>42452.827743055561</v>
      </c>
      <c r="P852" s="13">
        <f>I852/(60*60*24)+"1/1/1970"</f>
        <v>42485.207638888889</v>
      </c>
      <c r="Q852" t="s">
        <v>8276</v>
      </c>
      <c r="R852" s="18" t="str">
        <f>LEFT(Q852,SEARCH("/",Q852,1)-1)</f>
        <v>music</v>
      </c>
      <c r="S852" t="str">
        <f>RIGHT(Q852,(LEN(Q852)-SEARCH("/",Q852,1)))</f>
        <v>metal</v>
      </c>
      <c r="T852" s="14">
        <f>IFERROR(E852/L852,0)</f>
        <v>46.669172932330824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>(E853/D853)*100</f>
        <v>130.44999999999999</v>
      </c>
      <c r="O853" s="13">
        <f>J853/(60*60*24)+DATE(1970,1,1)</f>
        <v>42522.880243055552</v>
      </c>
      <c r="P853" s="13">
        <f>I853/(60*60*24)+"1/1/1970"</f>
        <v>42582.822916666672</v>
      </c>
      <c r="Q853" t="s">
        <v>8276</v>
      </c>
      <c r="R853" s="18" t="str">
        <f>LEFT(Q853,SEARCH("/",Q853,1)-1)</f>
        <v>music</v>
      </c>
      <c r="S853" t="str">
        <f>RIGHT(Q853,(LEN(Q853)-SEARCH("/",Q853,1)))</f>
        <v>metal</v>
      </c>
      <c r="T853" s="14">
        <f>IFERROR(E853/L853,0)</f>
        <v>37.271428571428572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>(E854/D854)*100</f>
        <v>104.97142857142859</v>
      </c>
      <c r="O854" s="13">
        <f>J854/(60*60*24)+DATE(1970,1,1)</f>
        <v>42656.805497685185</v>
      </c>
      <c r="P854" s="13">
        <f>I854/(60*60*24)+"1/1/1970"</f>
        <v>42667.875</v>
      </c>
      <c r="Q854" t="s">
        <v>8276</v>
      </c>
      <c r="R854" s="18" t="str">
        <f>LEFT(Q854,SEARCH("/",Q854,1)-1)</f>
        <v>music</v>
      </c>
      <c r="S854" t="str">
        <f>RIGHT(Q854,(LEN(Q854)-SEARCH("/",Q854,1)))</f>
        <v>metal</v>
      </c>
      <c r="T854" s="14">
        <f>IFERROR(E854/L854,0)</f>
        <v>59.258064516129032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>(E855/D855)*100</f>
        <v>100</v>
      </c>
      <c r="O855" s="13">
        <f>J855/(60*60*24)+DATE(1970,1,1)</f>
        <v>42021.832280092596</v>
      </c>
      <c r="P855" s="13">
        <f>I855/(60*60*24)+"1/1/1970"</f>
        <v>42051.832280092596</v>
      </c>
      <c r="Q855" t="s">
        <v>8276</v>
      </c>
      <c r="R855" s="18" t="str">
        <f>LEFT(Q855,SEARCH("/",Q855,1)-1)</f>
        <v>music</v>
      </c>
      <c r="S855" t="str">
        <f>RIGHT(Q855,(LEN(Q855)-SEARCH("/",Q855,1)))</f>
        <v>metal</v>
      </c>
      <c r="T855" s="14">
        <f>IFERROR(E855/L855,0)</f>
        <v>30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>(E856/D856)*100</f>
        <v>118.2205035971223</v>
      </c>
      <c r="O856" s="13">
        <f>J856/(60*60*24)+DATE(1970,1,1)</f>
        <v>42702.212337962963</v>
      </c>
      <c r="P856" s="13">
        <f>I856/(60*60*24)+"1/1/1970"</f>
        <v>42732.212337962963</v>
      </c>
      <c r="Q856" t="s">
        <v>8276</v>
      </c>
      <c r="R856" s="18" t="str">
        <f>LEFT(Q856,SEARCH("/",Q856,1)-1)</f>
        <v>music</v>
      </c>
      <c r="S856" t="str">
        <f>RIGHT(Q856,(LEN(Q856)-SEARCH("/",Q856,1)))</f>
        <v>metal</v>
      </c>
      <c r="T856" s="14">
        <f>IFERROR(E856/L856,0)</f>
        <v>65.8623246492986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>(E857/D857)*100</f>
        <v>103.44827586206897</v>
      </c>
      <c r="O857" s="13">
        <f>J857/(60*60*24)+DATE(1970,1,1)</f>
        <v>42545.125196759254</v>
      </c>
      <c r="P857" s="13">
        <f>I857/(60*60*24)+"1/1/1970"</f>
        <v>42575.125196759254</v>
      </c>
      <c r="Q857" t="s">
        <v>8276</v>
      </c>
      <c r="R857" s="18" t="str">
        <f>LEFT(Q857,SEARCH("/",Q857,1)-1)</f>
        <v>music</v>
      </c>
      <c r="S857" t="str">
        <f>RIGHT(Q857,(LEN(Q857)-SEARCH("/",Q857,1)))</f>
        <v>metal</v>
      </c>
      <c r="T857" s="14">
        <f>IFERROR(E857/L857,0)</f>
        <v>31.914893617021278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>(E858/D858)*100</f>
        <v>218.00000000000003</v>
      </c>
      <c r="O858" s="13">
        <f>J858/(60*60*24)+DATE(1970,1,1)</f>
        <v>42609.311990740738</v>
      </c>
      <c r="P858" s="13">
        <f>I858/(60*60*24)+"1/1/1970"</f>
        <v>42668.791666666672</v>
      </c>
      <c r="Q858" t="s">
        <v>8276</v>
      </c>
      <c r="R858" s="18" t="str">
        <f>LEFT(Q858,SEARCH("/",Q858,1)-1)</f>
        <v>music</v>
      </c>
      <c r="S858" t="str">
        <f>RIGHT(Q858,(LEN(Q858)-SEARCH("/",Q858,1)))</f>
        <v>metal</v>
      </c>
      <c r="T858" s="14">
        <f>IFERROR(E858/L858,0)</f>
        <v>19.464285714285715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>(E859/D859)*100</f>
        <v>100</v>
      </c>
      <c r="O859" s="13">
        <f>J859/(60*60*24)+DATE(1970,1,1)</f>
        <v>42291.581377314811</v>
      </c>
      <c r="P859" s="13">
        <f>I859/(60*60*24)+"1/1/1970"</f>
        <v>42333.623043981483</v>
      </c>
      <c r="Q859" t="s">
        <v>8276</v>
      </c>
      <c r="R859" s="18" t="str">
        <f>LEFT(Q859,SEARCH("/",Q859,1)-1)</f>
        <v>music</v>
      </c>
      <c r="S859" t="str">
        <f>RIGHT(Q859,(LEN(Q859)-SEARCH("/",Q859,1)))</f>
        <v>metal</v>
      </c>
      <c r="T859" s="14">
        <f>IFERROR(E859/L859,0)</f>
        <v>50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>(E860/D860)*100</f>
        <v>144.00583333333333</v>
      </c>
      <c r="O860" s="13">
        <f>J860/(60*60*24)+DATE(1970,1,1)</f>
        <v>42079.745578703703</v>
      </c>
      <c r="P860" s="13">
        <f>I860/(60*60*24)+"1/1/1970"</f>
        <v>42109.957638888889</v>
      </c>
      <c r="Q860" t="s">
        <v>8276</v>
      </c>
      <c r="R860" s="18" t="str">
        <f>LEFT(Q860,SEARCH("/",Q860,1)-1)</f>
        <v>music</v>
      </c>
      <c r="S860" t="str">
        <f>RIGHT(Q860,(LEN(Q860)-SEARCH("/",Q860,1)))</f>
        <v>metal</v>
      </c>
      <c r="T860" s="14">
        <f>IFERROR(E860/L860,0)</f>
        <v>22.737763157894737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>(E861/D861)*100</f>
        <v>104.67500000000001</v>
      </c>
      <c r="O861" s="13">
        <f>J861/(60*60*24)+DATE(1970,1,1)</f>
        <v>42128.820231481484</v>
      </c>
      <c r="P861" s="13">
        <f>I861/(60*60*24)+"1/1/1970"</f>
        <v>42159</v>
      </c>
      <c r="Q861" t="s">
        <v>8276</v>
      </c>
      <c r="R861" s="18" t="str">
        <f>LEFT(Q861,SEARCH("/",Q861,1)-1)</f>
        <v>music</v>
      </c>
      <c r="S861" t="str">
        <f>RIGHT(Q861,(LEN(Q861)-SEARCH("/",Q861,1)))</f>
        <v>metal</v>
      </c>
      <c r="T861" s="14">
        <f>IFERROR(E861/L861,0)</f>
        <v>42.724489795918366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>(E862/D862)*100</f>
        <v>18.142857142857142</v>
      </c>
      <c r="O862" s="13">
        <f>J862/(60*60*24)+DATE(1970,1,1)</f>
        <v>41570.482789351852</v>
      </c>
      <c r="P862" s="13">
        <f>I862/(60*60*24)+"1/1/1970"</f>
        <v>41600.524456018517</v>
      </c>
      <c r="Q862" t="s">
        <v>8277</v>
      </c>
      <c r="R862" s="18" t="str">
        <f>LEFT(Q862,SEARCH("/",Q862,1)-1)</f>
        <v>music</v>
      </c>
      <c r="S862" t="str">
        <f>RIGHT(Q862,(LEN(Q862)-SEARCH("/",Q862,1)))</f>
        <v>jazz</v>
      </c>
      <c r="T862" s="14">
        <f>IFERROR(E862/L862,0)</f>
        <v>52.916666666666664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>(E863/D863)*100</f>
        <v>2.2444444444444445</v>
      </c>
      <c r="O863" s="13">
        <f>J863/(60*60*24)+DATE(1970,1,1)</f>
        <v>42599.965324074074</v>
      </c>
      <c r="P863" s="13">
        <f>I863/(60*60*24)+"1/1/1970"</f>
        <v>42629.965324074074</v>
      </c>
      <c r="Q863" t="s">
        <v>8277</v>
      </c>
      <c r="R863" s="18" t="str">
        <f>LEFT(Q863,SEARCH("/",Q863,1)-1)</f>
        <v>music</v>
      </c>
      <c r="S863" t="str">
        <f>RIGHT(Q863,(LEN(Q863)-SEARCH("/",Q863,1)))</f>
        <v>jazz</v>
      </c>
      <c r="T863" s="14">
        <f>IFERROR(E863/L863,0)</f>
        <v>50.5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>(E864/D864)*100</f>
        <v>0.33999999999999997</v>
      </c>
      <c r="O864" s="13">
        <f>J864/(60*60*24)+DATE(1970,1,1)</f>
        <v>41559.5549537037</v>
      </c>
      <c r="P864" s="13">
        <f>I864/(60*60*24)+"1/1/1970"</f>
        <v>41589.596620370372</v>
      </c>
      <c r="Q864" t="s">
        <v>8277</v>
      </c>
      <c r="R864" s="18" t="str">
        <f>LEFT(Q864,SEARCH("/",Q864,1)-1)</f>
        <v>music</v>
      </c>
      <c r="S864" t="str">
        <f>RIGHT(Q864,(LEN(Q864)-SEARCH("/",Q864,1)))</f>
        <v>jazz</v>
      </c>
      <c r="T864" s="14">
        <f>IFERROR(E864/L864,0)</f>
        <v>42.5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>(E865/D865)*100</f>
        <v>4.5</v>
      </c>
      <c r="O865" s="13">
        <f>J865/(60*60*24)+DATE(1970,1,1)</f>
        <v>40921.117662037039</v>
      </c>
      <c r="P865" s="13">
        <f>I865/(60*60*24)+"1/1/1970"</f>
        <v>40951.117662037039</v>
      </c>
      <c r="Q865" t="s">
        <v>8277</v>
      </c>
      <c r="R865" s="18" t="str">
        <f>LEFT(Q865,SEARCH("/",Q865,1)-1)</f>
        <v>music</v>
      </c>
      <c r="S865" t="str">
        <f>RIGHT(Q865,(LEN(Q865)-SEARCH("/",Q865,1)))</f>
        <v>jazz</v>
      </c>
      <c r="T865" s="14">
        <f>IFERROR(E865/L865,0)</f>
        <v>18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>(E866/D866)*100</f>
        <v>41.53846153846154</v>
      </c>
      <c r="O866" s="13">
        <f>J866/(60*60*24)+DATE(1970,1,1)</f>
        <v>41541.106921296298</v>
      </c>
      <c r="P866" s="13">
        <f>I866/(60*60*24)+"1/1/1970"</f>
        <v>41563.415972222225</v>
      </c>
      <c r="Q866" t="s">
        <v>8277</v>
      </c>
      <c r="R866" s="18" t="str">
        <f>LEFT(Q866,SEARCH("/",Q866,1)-1)</f>
        <v>music</v>
      </c>
      <c r="S866" t="str">
        <f>RIGHT(Q866,(LEN(Q866)-SEARCH("/",Q866,1)))</f>
        <v>jazz</v>
      </c>
      <c r="T866" s="14">
        <f>IFERROR(E866/L866,0)</f>
        <v>34.177215189873415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>(E867/D867)*100</f>
        <v>2.0454545454545454</v>
      </c>
      <c r="O867" s="13">
        <f>J867/(60*60*24)+DATE(1970,1,1)</f>
        <v>41230.773113425923</v>
      </c>
      <c r="P867" s="13">
        <f>I867/(60*60*24)+"1/1/1970"</f>
        <v>41290.773113425923</v>
      </c>
      <c r="Q867" t="s">
        <v>8277</v>
      </c>
      <c r="R867" s="18" t="str">
        <f>LEFT(Q867,SEARCH("/",Q867,1)-1)</f>
        <v>music</v>
      </c>
      <c r="S867" t="str">
        <f>RIGHT(Q867,(LEN(Q867)-SEARCH("/",Q867,1)))</f>
        <v>jazz</v>
      </c>
      <c r="T867" s="14">
        <f>IFERROR(E867/L867,0)</f>
        <v>22.5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>(E868/D868)*100</f>
        <v>18.285714285714285</v>
      </c>
      <c r="O868" s="13">
        <f>J868/(60*60*24)+DATE(1970,1,1)</f>
        <v>42025.637939814813</v>
      </c>
      <c r="P868" s="13">
        <f>I868/(60*60*24)+"1/1/1970"</f>
        <v>42063.631944444445</v>
      </c>
      <c r="Q868" t="s">
        <v>8277</v>
      </c>
      <c r="R868" s="18" t="str">
        <f>LEFT(Q868,SEARCH("/",Q868,1)-1)</f>
        <v>music</v>
      </c>
      <c r="S868" t="str">
        <f>RIGHT(Q868,(LEN(Q868)-SEARCH("/",Q868,1)))</f>
        <v>jazz</v>
      </c>
      <c r="T868" s="14">
        <f>IFERROR(E868/L868,0)</f>
        <v>58.18181818181818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>(E869/D869)*100</f>
        <v>24.02</v>
      </c>
      <c r="O869" s="13">
        <f>J869/(60*60*24)+DATE(1970,1,1)</f>
        <v>40088.105393518519</v>
      </c>
      <c r="P869" s="13">
        <f>I869/(60*60*24)+"1/1/1970"</f>
        <v>40148.207638888889</v>
      </c>
      <c r="Q869" t="s">
        <v>8277</v>
      </c>
      <c r="R869" s="18" t="str">
        <f>LEFT(Q869,SEARCH("/",Q869,1)-1)</f>
        <v>music</v>
      </c>
      <c r="S869" t="str">
        <f>RIGHT(Q869,(LEN(Q869)-SEARCH("/",Q869,1)))</f>
        <v>jazz</v>
      </c>
      <c r="T869" s="14">
        <f>IFERROR(E869/L869,0)</f>
        <v>109.18181818181819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>(E870/D870)*100</f>
        <v>0.1111111111111111</v>
      </c>
      <c r="O870" s="13">
        <f>J870/(60*60*24)+DATE(1970,1,1)</f>
        <v>41616.027754629627</v>
      </c>
      <c r="P870" s="13">
        <f>I870/(60*60*24)+"1/1/1970"</f>
        <v>41646.027754629627</v>
      </c>
      <c r="Q870" t="s">
        <v>8277</v>
      </c>
      <c r="R870" s="18" t="str">
        <f>LEFT(Q870,SEARCH("/",Q870,1)-1)</f>
        <v>music</v>
      </c>
      <c r="S870" t="str">
        <f>RIGHT(Q870,(LEN(Q870)-SEARCH("/",Q870,1)))</f>
        <v>jazz</v>
      </c>
      <c r="T870" s="14">
        <f>IFERROR(E870/L870,0)</f>
        <v>50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>(E871/D871)*100</f>
        <v>11.818181818181818</v>
      </c>
      <c r="O871" s="13">
        <f>J871/(60*60*24)+DATE(1970,1,1)</f>
        <v>41342.845567129625</v>
      </c>
      <c r="P871" s="13">
        <f>I871/(60*60*24)+"1/1/1970"</f>
        <v>41372.803900462961</v>
      </c>
      <c r="Q871" t="s">
        <v>8277</v>
      </c>
      <c r="R871" s="18" t="str">
        <f>LEFT(Q871,SEARCH("/",Q871,1)-1)</f>
        <v>music</v>
      </c>
      <c r="S871" t="str">
        <f>RIGHT(Q871,(LEN(Q871)-SEARCH("/",Q871,1)))</f>
        <v>jazz</v>
      </c>
      <c r="T871" s="14">
        <f>IFERROR(E871/L871,0)</f>
        <v>346.66666666666669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>(E872/D872)*100</f>
        <v>0.31</v>
      </c>
      <c r="O872" s="13">
        <f>J872/(60*60*24)+DATE(1970,1,1)</f>
        <v>41488.022256944445</v>
      </c>
      <c r="P872" s="13">
        <f>I872/(60*60*24)+"1/1/1970"</f>
        <v>41518.022256944445</v>
      </c>
      <c r="Q872" t="s">
        <v>8277</v>
      </c>
      <c r="R872" s="18" t="str">
        <f>LEFT(Q872,SEARCH("/",Q872,1)-1)</f>
        <v>music</v>
      </c>
      <c r="S872" t="str">
        <f>RIGHT(Q872,(LEN(Q872)-SEARCH("/",Q872,1)))</f>
        <v>jazz</v>
      </c>
      <c r="T872" s="14">
        <f>IFERROR(E872/L872,0)</f>
        <v>12.4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>(E873/D873)*100</f>
        <v>5.416666666666667</v>
      </c>
      <c r="O873" s="13">
        <f>J873/(60*60*24)+DATE(1970,1,1)</f>
        <v>41577.561284722222</v>
      </c>
      <c r="P873" s="13">
        <f>I873/(60*60*24)+"1/1/1970"</f>
        <v>41607.602951388893</v>
      </c>
      <c r="Q873" t="s">
        <v>8277</v>
      </c>
      <c r="R873" s="18" t="str">
        <f>LEFT(Q873,SEARCH("/",Q873,1)-1)</f>
        <v>music</v>
      </c>
      <c r="S873" t="str">
        <f>RIGHT(Q873,(LEN(Q873)-SEARCH("/",Q873,1)))</f>
        <v>jazz</v>
      </c>
      <c r="T873" s="14">
        <f>IFERROR(E873/L873,0)</f>
        <v>27.083333333333332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>(E874/D874)*100</f>
        <v>0.8125</v>
      </c>
      <c r="O874" s="13">
        <f>J874/(60*60*24)+DATE(1970,1,1)</f>
        <v>40567.825543981482</v>
      </c>
      <c r="P874" s="13">
        <f>I874/(60*60*24)+"1/1/1970"</f>
        <v>40612.825543981482</v>
      </c>
      <c r="Q874" t="s">
        <v>8277</v>
      </c>
      <c r="R874" s="18" t="str">
        <f>LEFT(Q874,SEARCH("/",Q874,1)-1)</f>
        <v>music</v>
      </c>
      <c r="S874" t="str">
        <f>RIGHT(Q874,(LEN(Q874)-SEARCH("/",Q874,1)))</f>
        <v>jazz</v>
      </c>
      <c r="T874" s="14">
        <f>IFERROR(E874/L874,0)</f>
        <v>32.5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>(E875/D875)*100</f>
        <v>1.2857142857142856</v>
      </c>
      <c r="O875" s="13">
        <f>J875/(60*60*24)+DATE(1970,1,1)</f>
        <v>41184.167129629626</v>
      </c>
      <c r="P875" s="13">
        <f>I875/(60*60*24)+"1/1/1970"</f>
        <v>41224.208796296298</v>
      </c>
      <c r="Q875" t="s">
        <v>8277</v>
      </c>
      <c r="R875" s="18" t="str">
        <f>LEFT(Q875,SEARCH("/",Q875,1)-1)</f>
        <v>music</v>
      </c>
      <c r="S875" t="str">
        <f>RIGHT(Q875,(LEN(Q875)-SEARCH("/",Q875,1)))</f>
        <v>jazz</v>
      </c>
      <c r="T875" s="14">
        <f>IFERROR(E875/L875,0)</f>
        <v>9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>(E876/D876)*100</f>
        <v>24.333333333333336</v>
      </c>
      <c r="O876" s="13">
        <f>J876/(60*60*24)+DATE(1970,1,1)</f>
        <v>41368.583726851852</v>
      </c>
      <c r="P876" s="13">
        <f>I876/(60*60*24)+"1/1/1970"</f>
        <v>41398.583726851852</v>
      </c>
      <c r="Q876" t="s">
        <v>8277</v>
      </c>
      <c r="R876" s="18" t="str">
        <f>LEFT(Q876,SEARCH("/",Q876,1)-1)</f>
        <v>music</v>
      </c>
      <c r="S876" t="str">
        <f>RIGHT(Q876,(LEN(Q876)-SEARCH("/",Q876,1)))</f>
        <v>jazz</v>
      </c>
      <c r="T876" s="14">
        <f>IFERROR(E876/L876,0)</f>
        <v>34.761904761904759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>(E877/D877)*100</f>
        <v>0</v>
      </c>
      <c r="O877" s="13">
        <f>J877/(60*60*24)+DATE(1970,1,1)</f>
        <v>42248.723738425921</v>
      </c>
      <c r="P877" s="13">
        <f>I877/(60*60*24)+"1/1/1970"</f>
        <v>42268.723738425921</v>
      </c>
      <c r="Q877" t="s">
        <v>8277</v>
      </c>
      <c r="R877" s="18" t="str">
        <f>LEFT(Q877,SEARCH("/",Q877,1)-1)</f>
        <v>music</v>
      </c>
      <c r="S877" t="str">
        <f>RIGHT(Q877,(LEN(Q877)-SEARCH("/",Q877,1)))</f>
        <v>jazz</v>
      </c>
      <c r="T877" s="14">
        <f>IFERROR(E877/L877,0)</f>
        <v>0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>(E878/D878)*100</f>
        <v>40.799492385786799</v>
      </c>
      <c r="O878" s="13">
        <f>J878/(60*60*24)+DATE(1970,1,1)</f>
        <v>41276.496840277774</v>
      </c>
      <c r="P878" s="13">
        <f>I878/(60*60*24)+"1/1/1970"</f>
        <v>41309.496840277774</v>
      </c>
      <c r="Q878" t="s">
        <v>8277</v>
      </c>
      <c r="R878" s="18" t="str">
        <f>LEFT(Q878,SEARCH("/",Q878,1)-1)</f>
        <v>music</v>
      </c>
      <c r="S878" t="str">
        <f>RIGHT(Q878,(LEN(Q878)-SEARCH("/",Q878,1)))</f>
        <v>jazz</v>
      </c>
      <c r="T878" s="14">
        <f>IFERROR(E878/L878,0)</f>
        <v>28.577777777777779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>(E879/D879)*100</f>
        <v>67.55</v>
      </c>
      <c r="O879" s="13">
        <f>J879/(60*60*24)+DATE(1970,1,1)</f>
        <v>41597.788888888885</v>
      </c>
      <c r="P879" s="13">
        <f>I879/(60*60*24)+"1/1/1970"</f>
        <v>41627.788888888885</v>
      </c>
      <c r="Q879" t="s">
        <v>8277</v>
      </c>
      <c r="R879" s="18" t="str">
        <f>LEFT(Q879,SEARCH("/",Q879,1)-1)</f>
        <v>music</v>
      </c>
      <c r="S879" t="str">
        <f>RIGHT(Q879,(LEN(Q879)-SEARCH("/",Q879,1)))</f>
        <v>jazz</v>
      </c>
      <c r="T879" s="14">
        <f>IFERROR(E879/L879,0)</f>
        <v>46.586206896551722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>(E880/D880)*100</f>
        <v>1.3</v>
      </c>
      <c r="O880" s="13">
        <f>J880/(60*60*24)+DATE(1970,1,1)</f>
        <v>40505.232916666668</v>
      </c>
      <c r="P880" s="13">
        <f>I880/(60*60*24)+"1/1/1970"</f>
        <v>40535.232916666668</v>
      </c>
      <c r="Q880" t="s">
        <v>8277</v>
      </c>
      <c r="R880" s="18" t="str">
        <f>LEFT(Q880,SEARCH("/",Q880,1)-1)</f>
        <v>music</v>
      </c>
      <c r="S880" t="str">
        <f>RIGHT(Q880,(LEN(Q880)-SEARCH("/",Q880,1)))</f>
        <v>jazz</v>
      </c>
      <c r="T880" s="14">
        <f>IFERROR(E880/L880,0)</f>
        <v>32.5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>(E881/D881)*100</f>
        <v>30.666666666666664</v>
      </c>
      <c r="O881" s="13">
        <f>J881/(60*60*24)+DATE(1970,1,1)</f>
        <v>41037.829918981479</v>
      </c>
      <c r="P881" s="13">
        <f>I881/(60*60*24)+"1/1/1970"</f>
        <v>41058.829918981479</v>
      </c>
      <c r="Q881" t="s">
        <v>8277</v>
      </c>
      <c r="R881" s="18" t="str">
        <f>LEFT(Q881,SEARCH("/",Q881,1)-1)</f>
        <v>music</v>
      </c>
      <c r="S881" t="str">
        <f>RIGHT(Q881,(LEN(Q881)-SEARCH("/",Q881,1)))</f>
        <v>jazz</v>
      </c>
      <c r="T881" s="14">
        <f>IFERROR(E881/L881,0)</f>
        <v>21.466666666666665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>(E882/D882)*100</f>
        <v>2.9894179894179893</v>
      </c>
      <c r="O882" s="13">
        <f>J882/(60*60*24)+DATE(1970,1,1)</f>
        <v>41179.32104166667</v>
      </c>
      <c r="P882" s="13">
        <f>I882/(60*60*24)+"1/1/1970"</f>
        <v>41212.32104166667</v>
      </c>
      <c r="Q882" t="s">
        <v>8278</v>
      </c>
      <c r="R882" s="18" t="str">
        <f>LEFT(Q882,SEARCH("/",Q882,1)-1)</f>
        <v>music</v>
      </c>
      <c r="S882" t="str">
        <f>RIGHT(Q882,(LEN(Q882)-SEARCH("/",Q882,1)))</f>
        <v>indie rock</v>
      </c>
      <c r="T882" s="14">
        <f>IFERROR(E882/L882,0)</f>
        <v>14.125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>(E883/D883)*100</f>
        <v>0.8</v>
      </c>
      <c r="O883" s="13">
        <f>J883/(60*60*24)+DATE(1970,1,1)</f>
        <v>40877.25099537037</v>
      </c>
      <c r="P883" s="13">
        <f>I883/(60*60*24)+"1/1/1970"</f>
        <v>40922.25099537037</v>
      </c>
      <c r="Q883" t="s">
        <v>8278</v>
      </c>
      <c r="R883" s="18" t="str">
        <f>LEFT(Q883,SEARCH("/",Q883,1)-1)</f>
        <v>music</v>
      </c>
      <c r="S883" t="str">
        <f>RIGHT(Q883,(LEN(Q883)-SEARCH("/",Q883,1)))</f>
        <v>indie rock</v>
      </c>
      <c r="T883" s="14">
        <f>IFERROR(E883/L883,0)</f>
        <v>30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>(E884/D884)*100</f>
        <v>20.133333333333333</v>
      </c>
      <c r="O884" s="13">
        <f>J884/(60*60*24)+DATE(1970,1,1)</f>
        <v>40759.860532407409</v>
      </c>
      <c r="P884" s="13">
        <f>I884/(60*60*24)+"1/1/1970"</f>
        <v>40792.860532407409</v>
      </c>
      <c r="Q884" t="s">
        <v>8278</v>
      </c>
      <c r="R884" s="18" t="str">
        <f>LEFT(Q884,SEARCH("/",Q884,1)-1)</f>
        <v>music</v>
      </c>
      <c r="S884" t="str">
        <f>RIGHT(Q884,(LEN(Q884)-SEARCH("/",Q884,1)))</f>
        <v>indie rock</v>
      </c>
      <c r="T884" s="14">
        <f>IFERROR(E884/L884,0)</f>
        <v>21.571428571428573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>(E885/D885)*100</f>
        <v>40.020000000000003</v>
      </c>
      <c r="O885" s="13">
        <f>J885/(60*60*24)+DATE(1970,1,1)</f>
        <v>42371.935590277775</v>
      </c>
      <c r="P885" s="13">
        <f>I885/(60*60*24)+"1/1/1970"</f>
        <v>42431.935590277775</v>
      </c>
      <c r="Q885" t="s">
        <v>8278</v>
      </c>
      <c r="R885" s="18" t="str">
        <f>LEFT(Q885,SEARCH("/",Q885,1)-1)</f>
        <v>music</v>
      </c>
      <c r="S885" t="str">
        <f>RIGHT(Q885,(LEN(Q885)-SEARCH("/",Q885,1)))</f>
        <v>indie rock</v>
      </c>
      <c r="T885" s="14">
        <f>IFERROR(E885/L885,0)</f>
        <v>83.375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>(E886/D886)*100</f>
        <v>1</v>
      </c>
      <c r="O886" s="13">
        <f>J886/(60*60*24)+DATE(1970,1,1)</f>
        <v>40981.802615740744</v>
      </c>
      <c r="P886" s="13">
        <f>I886/(60*60*24)+"1/1/1970"</f>
        <v>41041.104861111111</v>
      </c>
      <c r="Q886" t="s">
        <v>8278</v>
      </c>
      <c r="R886" s="18" t="str">
        <f>LEFT(Q886,SEARCH("/",Q886,1)-1)</f>
        <v>music</v>
      </c>
      <c r="S886" t="str">
        <f>RIGHT(Q886,(LEN(Q886)-SEARCH("/",Q886,1)))</f>
        <v>indie rock</v>
      </c>
      <c r="T886" s="14">
        <f>IFERROR(E886/L886,0)</f>
        <v>10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>(E887/D887)*100</f>
        <v>75</v>
      </c>
      <c r="O887" s="13">
        <f>J887/(60*60*24)+DATE(1970,1,1)</f>
        <v>42713.941099537042</v>
      </c>
      <c r="P887" s="13">
        <f>I887/(60*60*24)+"1/1/1970"</f>
        <v>42734.941099537042</v>
      </c>
      <c r="Q887" t="s">
        <v>8278</v>
      </c>
      <c r="R887" s="18" t="str">
        <f>LEFT(Q887,SEARCH("/",Q887,1)-1)</f>
        <v>music</v>
      </c>
      <c r="S887" t="str">
        <f>RIGHT(Q887,(LEN(Q887)-SEARCH("/",Q887,1)))</f>
        <v>indie rock</v>
      </c>
      <c r="T887" s="14">
        <f>IFERROR(E887/L887,0)</f>
        <v>35.714285714285715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>(E888/D888)*100</f>
        <v>41</v>
      </c>
      <c r="O888" s="13">
        <f>J888/(60*60*24)+DATE(1970,1,1)</f>
        <v>42603.870520833334</v>
      </c>
      <c r="P888" s="13">
        <f>I888/(60*60*24)+"1/1/1970"</f>
        <v>42628.870520833334</v>
      </c>
      <c r="Q888" t="s">
        <v>8278</v>
      </c>
      <c r="R888" s="18" t="str">
        <f>LEFT(Q888,SEARCH("/",Q888,1)-1)</f>
        <v>music</v>
      </c>
      <c r="S888" t="str">
        <f>RIGHT(Q888,(LEN(Q888)-SEARCH("/",Q888,1)))</f>
        <v>indie rock</v>
      </c>
      <c r="T888" s="14">
        <f>IFERROR(E888/L888,0)</f>
        <v>29.285714285714285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>(E889/D889)*100</f>
        <v>0</v>
      </c>
      <c r="O889" s="13">
        <f>J889/(60*60*24)+DATE(1970,1,1)</f>
        <v>41026.958969907406</v>
      </c>
      <c r="P889" s="13">
        <f>I889/(60*60*24)+"1/1/1970"</f>
        <v>41056.958969907406</v>
      </c>
      <c r="Q889" t="s">
        <v>8278</v>
      </c>
      <c r="R889" s="18" t="str">
        <f>LEFT(Q889,SEARCH("/",Q889,1)-1)</f>
        <v>music</v>
      </c>
      <c r="S889" t="str">
        <f>RIGHT(Q889,(LEN(Q889)-SEARCH("/",Q889,1)))</f>
        <v>indie rock</v>
      </c>
      <c r="T889" s="14">
        <f>IFERROR(E889/L889,0)</f>
        <v>0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>(E890/D890)*100</f>
        <v>7.1999999999999993</v>
      </c>
      <c r="O890" s="13">
        <f>J890/(60*60*24)+DATE(1970,1,1)</f>
        <v>40751.753298611111</v>
      </c>
      <c r="P890" s="13">
        <f>I890/(60*60*24)+"1/1/1970"</f>
        <v>40787.25</v>
      </c>
      <c r="Q890" t="s">
        <v>8278</v>
      </c>
      <c r="R890" s="18" t="str">
        <f>LEFT(Q890,SEARCH("/",Q890,1)-1)</f>
        <v>music</v>
      </c>
      <c r="S890" t="str">
        <f>RIGHT(Q890,(LEN(Q890)-SEARCH("/",Q890,1)))</f>
        <v>indie rock</v>
      </c>
      <c r="T890" s="14">
        <f>IFERROR(E890/L890,0)</f>
        <v>18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>(E891/D891)*100</f>
        <v>9.4412800000000008</v>
      </c>
      <c r="O891" s="13">
        <f>J891/(60*60*24)+DATE(1970,1,1)</f>
        <v>41887.784062500003</v>
      </c>
      <c r="P891" s="13">
        <f>I891/(60*60*24)+"1/1/1970"</f>
        <v>41917.784062500003</v>
      </c>
      <c r="Q891" t="s">
        <v>8278</v>
      </c>
      <c r="R891" s="18" t="str">
        <f>LEFT(Q891,SEARCH("/",Q891,1)-1)</f>
        <v>music</v>
      </c>
      <c r="S891" t="str">
        <f>RIGHT(Q891,(LEN(Q891)-SEARCH("/",Q891,1)))</f>
        <v>indie rock</v>
      </c>
      <c r="T891" s="14">
        <f>IFERROR(E891/L891,0)</f>
        <v>73.760000000000005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>(E892/D892)*100</f>
        <v>4.1666666666666661</v>
      </c>
      <c r="O892" s="13">
        <f>J892/(60*60*24)+DATE(1970,1,1)</f>
        <v>41569.698831018519</v>
      </c>
      <c r="P892" s="13">
        <f>I892/(60*60*24)+"1/1/1970"</f>
        <v>41599.740497685183</v>
      </c>
      <c r="Q892" t="s">
        <v>8278</v>
      </c>
      <c r="R892" s="18" t="str">
        <f>LEFT(Q892,SEARCH("/",Q892,1)-1)</f>
        <v>music</v>
      </c>
      <c r="S892" t="str">
        <f>RIGHT(Q892,(LEN(Q892)-SEARCH("/",Q892,1)))</f>
        <v>indie rock</v>
      </c>
      <c r="T892" s="14">
        <f>IFERROR(E892/L892,0)</f>
        <v>31.25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>(E893/D893)*100</f>
        <v>3.25</v>
      </c>
      <c r="O893" s="13">
        <f>J893/(60*60*24)+DATE(1970,1,1)</f>
        <v>41842.031597222223</v>
      </c>
      <c r="P893" s="13">
        <f>I893/(60*60*24)+"1/1/1970"</f>
        <v>41872.031597222223</v>
      </c>
      <c r="Q893" t="s">
        <v>8278</v>
      </c>
      <c r="R893" s="18" t="str">
        <f>LEFT(Q893,SEARCH("/",Q893,1)-1)</f>
        <v>music</v>
      </c>
      <c r="S893" t="str">
        <f>RIGHT(Q893,(LEN(Q893)-SEARCH("/",Q893,1)))</f>
        <v>indie rock</v>
      </c>
      <c r="T893" s="14">
        <f>IFERROR(E893/L893,0)</f>
        <v>28.888888888888889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>(E894/D894)*100</f>
        <v>40.75</v>
      </c>
      <c r="O894" s="13">
        <f>J894/(60*60*24)+DATE(1970,1,1)</f>
        <v>40304.20003472222</v>
      </c>
      <c r="P894" s="13">
        <f>I894/(60*60*24)+"1/1/1970"</f>
        <v>40391.166666666664</v>
      </c>
      <c r="Q894" t="s">
        <v>8278</v>
      </c>
      <c r="R894" s="18" t="str">
        <f>LEFT(Q894,SEARCH("/",Q894,1)-1)</f>
        <v>music</v>
      </c>
      <c r="S894" t="str">
        <f>RIGHT(Q894,(LEN(Q894)-SEARCH("/",Q894,1)))</f>
        <v>indie rock</v>
      </c>
      <c r="T894" s="14">
        <f>IFERROR(E894/L894,0)</f>
        <v>143.8235294117647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>(E895/D895)*100</f>
        <v>10</v>
      </c>
      <c r="O895" s="13">
        <f>J895/(60*60*24)+DATE(1970,1,1)</f>
        <v>42065.897719907407</v>
      </c>
      <c r="P895" s="13">
        <f>I895/(60*60*24)+"1/1/1970"</f>
        <v>42095.856053240743</v>
      </c>
      <c r="Q895" t="s">
        <v>8278</v>
      </c>
      <c r="R895" s="18" t="str">
        <f>LEFT(Q895,SEARCH("/",Q895,1)-1)</f>
        <v>music</v>
      </c>
      <c r="S895" t="str">
        <f>RIGHT(Q895,(LEN(Q895)-SEARCH("/",Q895,1)))</f>
        <v>indie rock</v>
      </c>
      <c r="T895" s="14">
        <f>IFERROR(E895/L895,0)</f>
        <v>40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>(E896/D896)*100</f>
        <v>39.17</v>
      </c>
      <c r="O896" s="13">
        <f>J896/(60*60*24)+DATE(1970,1,1)</f>
        <v>42496.98159722222</v>
      </c>
      <c r="P896" s="13">
        <f>I896/(60*60*24)+"1/1/1970"</f>
        <v>42526.98159722222</v>
      </c>
      <c r="Q896" t="s">
        <v>8278</v>
      </c>
      <c r="R896" s="18" t="str">
        <f>LEFT(Q896,SEARCH("/",Q896,1)-1)</f>
        <v>music</v>
      </c>
      <c r="S896" t="str">
        <f>RIGHT(Q896,(LEN(Q896)-SEARCH("/",Q896,1)))</f>
        <v>indie rock</v>
      </c>
      <c r="T896" s="14">
        <f>IFERROR(E896/L896,0)</f>
        <v>147.81132075471697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>(E897/D897)*100</f>
        <v>2.4375</v>
      </c>
      <c r="O897" s="13">
        <f>J897/(60*60*24)+DATE(1970,1,1)</f>
        <v>40431.127650462964</v>
      </c>
      <c r="P897" s="13">
        <f>I897/(60*60*24)+"1/1/1970"</f>
        <v>40476.127650462964</v>
      </c>
      <c r="Q897" t="s">
        <v>8278</v>
      </c>
      <c r="R897" s="18" t="str">
        <f>LEFT(Q897,SEARCH("/",Q897,1)-1)</f>
        <v>music</v>
      </c>
      <c r="S897" t="str">
        <f>RIGHT(Q897,(LEN(Q897)-SEARCH("/",Q897,1)))</f>
        <v>indie rock</v>
      </c>
      <c r="T897" s="14">
        <f>IFERROR(E897/L897,0)</f>
        <v>27.857142857142858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>(E898/D898)*100</f>
        <v>40</v>
      </c>
      <c r="O898" s="13">
        <f>J898/(60*60*24)+DATE(1970,1,1)</f>
        <v>42218.872986111106</v>
      </c>
      <c r="P898" s="13">
        <f>I898/(60*60*24)+"1/1/1970"</f>
        <v>42244.166666666672</v>
      </c>
      <c r="Q898" t="s">
        <v>8278</v>
      </c>
      <c r="R898" s="18" t="str">
        <f>LEFT(Q898,SEARCH("/",Q898,1)-1)</f>
        <v>music</v>
      </c>
      <c r="S898" t="str">
        <f>RIGHT(Q898,(LEN(Q898)-SEARCH("/",Q898,1)))</f>
        <v>indie rock</v>
      </c>
      <c r="T898" s="14">
        <f>IFERROR(E898/L898,0)</f>
        <v>44.444444444444443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>(E899/D899)*100</f>
        <v>0</v>
      </c>
      <c r="O899" s="13">
        <f>J899/(60*60*24)+DATE(1970,1,1)</f>
        <v>41211.688750000001</v>
      </c>
      <c r="P899" s="13">
        <f>I899/(60*60*24)+"1/1/1970"</f>
        <v>41241.730416666665</v>
      </c>
      <c r="Q899" t="s">
        <v>8278</v>
      </c>
      <c r="R899" s="18" t="str">
        <f>LEFT(Q899,SEARCH("/",Q899,1)-1)</f>
        <v>music</v>
      </c>
      <c r="S899" t="str">
        <f>RIGHT(Q899,(LEN(Q899)-SEARCH("/",Q899,1)))</f>
        <v>indie rock</v>
      </c>
      <c r="T899" s="14">
        <f>IFERROR(E899/L899,0)</f>
        <v>0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>(E900/D900)*100</f>
        <v>2.8000000000000003</v>
      </c>
      <c r="O900" s="13">
        <f>J900/(60*60*24)+DATE(1970,1,1)</f>
        <v>40878.758217592593</v>
      </c>
      <c r="P900" s="13">
        <f>I900/(60*60*24)+"1/1/1970"</f>
        <v>40923.758217592593</v>
      </c>
      <c r="Q900" t="s">
        <v>8278</v>
      </c>
      <c r="R900" s="18" t="str">
        <f>LEFT(Q900,SEARCH("/",Q900,1)-1)</f>
        <v>music</v>
      </c>
      <c r="S900" t="str">
        <f>RIGHT(Q900,(LEN(Q900)-SEARCH("/",Q900,1)))</f>
        <v>indie rock</v>
      </c>
      <c r="T900" s="14">
        <f>IFERROR(E900/L900,0)</f>
        <v>35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>(E901/D901)*100</f>
        <v>37.333333333333336</v>
      </c>
      <c r="O901" s="13">
        <f>J901/(60*60*24)+DATE(1970,1,1)</f>
        <v>40646.099097222221</v>
      </c>
      <c r="P901" s="13">
        <f>I901/(60*60*24)+"1/1/1970"</f>
        <v>40691.099097222221</v>
      </c>
      <c r="Q901" t="s">
        <v>8278</v>
      </c>
      <c r="R901" s="18" t="str">
        <f>LEFT(Q901,SEARCH("/",Q901,1)-1)</f>
        <v>music</v>
      </c>
      <c r="S901" t="str">
        <f>RIGHT(Q901,(LEN(Q901)-SEARCH("/",Q901,1)))</f>
        <v>indie rock</v>
      </c>
      <c r="T901" s="14">
        <f>IFERROR(E901/L901,0)</f>
        <v>35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>(E902/D902)*100</f>
        <v>0.42</v>
      </c>
      <c r="O902" s="13">
        <f>J902/(60*60*24)+DATE(1970,1,1)</f>
        <v>42429.84956018519</v>
      </c>
      <c r="P902" s="13">
        <f>I902/(60*60*24)+"1/1/1970"</f>
        <v>42459.807893518519</v>
      </c>
      <c r="Q902" t="s">
        <v>8277</v>
      </c>
      <c r="R902" s="18" t="str">
        <f>LEFT(Q902,SEARCH("/",Q902,1)-1)</f>
        <v>music</v>
      </c>
      <c r="S902" t="str">
        <f>RIGHT(Q902,(LEN(Q902)-SEARCH("/",Q902,1)))</f>
        <v>jazz</v>
      </c>
      <c r="T902" s="14">
        <f>IFERROR(E902/L902,0)</f>
        <v>10.5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>(E903/D903)*100</f>
        <v>0</v>
      </c>
      <c r="O903" s="13">
        <f>J903/(60*60*24)+DATE(1970,1,1)</f>
        <v>40291.81150462963</v>
      </c>
      <c r="P903" s="13">
        <f>I903/(60*60*24)+"1/1/1970"</f>
        <v>40337.799305555556</v>
      </c>
      <c r="Q903" t="s">
        <v>8277</v>
      </c>
      <c r="R903" s="18" t="str">
        <f>LEFT(Q903,SEARCH("/",Q903,1)-1)</f>
        <v>music</v>
      </c>
      <c r="S903" t="str">
        <f>RIGHT(Q903,(LEN(Q903)-SEARCH("/",Q903,1)))</f>
        <v>jazz</v>
      </c>
      <c r="T903" s="14">
        <f>IFERROR(E903/L903,0)</f>
        <v>0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>(E904/D904)*100</f>
        <v>0.3</v>
      </c>
      <c r="O904" s="13">
        <f>J904/(60*60*24)+DATE(1970,1,1)</f>
        <v>41829.965532407405</v>
      </c>
      <c r="P904" s="13">
        <f>I904/(60*60*24)+"1/1/1970"</f>
        <v>41881.645833333336</v>
      </c>
      <c r="Q904" t="s">
        <v>8277</v>
      </c>
      <c r="R904" s="18" t="str">
        <f>LEFT(Q904,SEARCH("/",Q904,1)-1)</f>
        <v>music</v>
      </c>
      <c r="S904" t="str">
        <f>RIGHT(Q904,(LEN(Q904)-SEARCH("/",Q904,1)))</f>
        <v>jazz</v>
      </c>
      <c r="T904" s="14">
        <f>IFERROR(E904/L904,0)</f>
        <v>30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>(E905/D905)*100</f>
        <v>3.2</v>
      </c>
      <c r="O905" s="13">
        <f>J905/(60*60*24)+DATE(1970,1,1)</f>
        <v>41149.796064814815</v>
      </c>
      <c r="P905" s="13">
        <f>I905/(60*60*24)+"1/1/1970"</f>
        <v>41175.100694444445</v>
      </c>
      <c r="Q905" t="s">
        <v>8277</v>
      </c>
      <c r="R905" s="18" t="str">
        <f>LEFT(Q905,SEARCH("/",Q905,1)-1)</f>
        <v>music</v>
      </c>
      <c r="S905" t="str">
        <f>RIGHT(Q905,(LEN(Q905)-SEARCH("/",Q905,1)))</f>
        <v>jazz</v>
      </c>
      <c r="T905" s="14">
        <f>IFERROR(E905/L905,0)</f>
        <v>40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>(E906/D906)*100</f>
        <v>0.30199999999999999</v>
      </c>
      <c r="O906" s="13">
        <f>J906/(60*60*24)+DATE(1970,1,1)</f>
        <v>42342.080289351856</v>
      </c>
      <c r="P906" s="13">
        <f>I906/(60*60*24)+"1/1/1970"</f>
        <v>42372.080289351856</v>
      </c>
      <c r="Q906" t="s">
        <v>8277</v>
      </c>
      <c r="R906" s="18" t="str">
        <f>LEFT(Q906,SEARCH("/",Q906,1)-1)</f>
        <v>music</v>
      </c>
      <c r="S906" t="str">
        <f>RIGHT(Q906,(LEN(Q906)-SEARCH("/",Q906,1)))</f>
        <v>jazz</v>
      </c>
      <c r="T906" s="14">
        <f>IFERROR(E906/L906,0)</f>
        <v>50.333333333333336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>(E907/D907)*100</f>
        <v>3.0153846153846153</v>
      </c>
      <c r="O907" s="13">
        <f>J907/(60*60*24)+DATE(1970,1,1)</f>
        <v>40507.239884259259</v>
      </c>
      <c r="P907" s="13">
        <f>I907/(60*60*24)+"1/1/1970"</f>
        <v>40567.239884259259</v>
      </c>
      <c r="Q907" t="s">
        <v>8277</v>
      </c>
      <c r="R907" s="18" t="str">
        <f>LEFT(Q907,SEARCH("/",Q907,1)-1)</f>
        <v>music</v>
      </c>
      <c r="S907" t="str">
        <f>RIGHT(Q907,(LEN(Q907)-SEARCH("/",Q907,1)))</f>
        <v>jazz</v>
      </c>
      <c r="T907" s="14">
        <f>IFERROR(E907/L907,0)</f>
        <v>32.666666666666664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>(E908/D908)*100</f>
        <v>0</v>
      </c>
      <c r="O908" s="13">
        <f>J908/(60*60*24)+DATE(1970,1,1)</f>
        <v>41681.189699074072</v>
      </c>
      <c r="P908" s="13">
        <f>I908/(60*60*24)+"1/1/1970"</f>
        <v>41711.148032407407</v>
      </c>
      <c r="Q908" t="s">
        <v>8277</v>
      </c>
      <c r="R908" s="18" t="str">
        <f>LEFT(Q908,SEARCH("/",Q908,1)-1)</f>
        <v>music</v>
      </c>
      <c r="S908" t="str">
        <f>RIGHT(Q908,(LEN(Q908)-SEARCH("/",Q908,1)))</f>
        <v>jazz</v>
      </c>
      <c r="T908" s="14">
        <f>IFERROR(E908/L908,0)</f>
        <v>0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>(E909/D909)*100</f>
        <v>0</v>
      </c>
      <c r="O909" s="13">
        <f>J909/(60*60*24)+DATE(1970,1,1)</f>
        <v>40767.192395833335</v>
      </c>
      <c r="P909" s="13">
        <f>I909/(60*60*24)+"1/1/1970"</f>
        <v>40797.192395833335</v>
      </c>
      <c r="Q909" t="s">
        <v>8277</v>
      </c>
      <c r="R909" s="18" t="str">
        <f>LEFT(Q909,SEARCH("/",Q909,1)-1)</f>
        <v>music</v>
      </c>
      <c r="S909" t="str">
        <f>RIGHT(Q909,(LEN(Q909)-SEARCH("/",Q909,1)))</f>
        <v>jazz</v>
      </c>
      <c r="T909" s="14">
        <f>IFERROR(E909/L909,0)</f>
        <v>0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>(E910/D910)*100</f>
        <v>0</v>
      </c>
      <c r="O910" s="13">
        <f>J910/(60*60*24)+DATE(1970,1,1)</f>
        <v>40340.801562499997</v>
      </c>
      <c r="P910" s="13">
        <f>I910/(60*60*24)+"1/1/1970"</f>
        <v>40386.207638888889</v>
      </c>
      <c r="Q910" t="s">
        <v>8277</v>
      </c>
      <c r="R910" s="18" t="str">
        <f>LEFT(Q910,SEARCH("/",Q910,1)-1)</f>
        <v>music</v>
      </c>
      <c r="S910" t="str">
        <f>RIGHT(Q910,(LEN(Q910)-SEARCH("/",Q910,1)))</f>
        <v>jazz</v>
      </c>
      <c r="T910" s="14">
        <f>IFERROR(E910/L910,0)</f>
        <v>0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>(E911/D911)*100</f>
        <v>3.25</v>
      </c>
      <c r="O911" s="13">
        <f>J911/(60*60*24)+DATE(1970,1,1)</f>
        <v>41081.69027777778</v>
      </c>
      <c r="P911" s="13">
        <f>I911/(60*60*24)+"1/1/1970"</f>
        <v>41113.166666666664</v>
      </c>
      <c r="Q911" t="s">
        <v>8277</v>
      </c>
      <c r="R911" s="18" t="str">
        <f>LEFT(Q911,SEARCH("/",Q911,1)-1)</f>
        <v>music</v>
      </c>
      <c r="S911" t="str">
        <f>RIGHT(Q911,(LEN(Q911)-SEARCH("/",Q911,1)))</f>
        <v>jazz</v>
      </c>
      <c r="T911" s="14">
        <f>IFERROR(E911/L911,0)</f>
        <v>65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>(E912/D912)*100</f>
        <v>22.363636363636363</v>
      </c>
      <c r="O912" s="13">
        <f>J912/(60*60*24)+DATE(1970,1,1)</f>
        <v>42737.545358796298</v>
      </c>
      <c r="P912" s="13">
        <f>I912/(60*60*24)+"1/1/1970"</f>
        <v>42797.545358796298</v>
      </c>
      <c r="Q912" t="s">
        <v>8277</v>
      </c>
      <c r="R912" s="18" t="str">
        <f>LEFT(Q912,SEARCH("/",Q912,1)-1)</f>
        <v>music</v>
      </c>
      <c r="S912" t="str">
        <f>RIGHT(Q912,(LEN(Q912)-SEARCH("/",Q912,1)))</f>
        <v>jazz</v>
      </c>
      <c r="T912" s="14">
        <f>IFERROR(E912/L912,0)</f>
        <v>24.6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>(E913/D913)*100</f>
        <v>0</v>
      </c>
      <c r="O913" s="13">
        <f>J913/(60*60*24)+DATE(1970,1,1)</f>
        <v>41642.005150462966</v>
      </c>
      <c r="P913" s="13">
        <f>I913/(60*60*24)+"1/1/1970"</f>
        <v>41663.005150462966</v>
      </c>
      <c r="Q913" t="s">
        <v>8277</v>
      </c>
      <c r="R913" s="18" t="str">
        <f>LEFT(Q913,SEARCH("/",Q913,1)-1)</f>
        <v>music</v>
      </c>
      <c r="S913" t="str">
        <f>RIGHT(Q913,(LEN(Q913)-SEARCH("/",Q913,1)))</f>
        <v>jazz</v>
      </c>
      <c r="T913" s="14">
        <f>IFERROR(E913/L913,0)</f>
        <v>0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>(E914/D914)*100</f>
        <v>0.85714285714285721</v>
      </c>
      <c r="O914" s="13">
        <f>J914/(60*60*24)+DATE(1970,1,1)</f>
        <v>41194.109340277777</v>
      </c>
      <c r="P914" s="13">
        <f>I914/(60*60*24)+"1/1/1970"</f>
        <v>41254.151006944448</v>
      </c>
      <c r="Q914" t="s">
        <v>8277</v>
      </c>
      <c r="R914" s="18" t="str">
        <f>LEFT(Q914,SEARCH("/",Q914,1)-1)</f>
        <v>music</v>
      </c>
      <c r="S914" t="str">
        <f>RIGHT(Q914,(LEN(Q914)-SEARCH("/",Q914,1)))</f>
        <v>jazz</v>
      </c>
      <c r="T914" s="14">
        <f>IFERROR(E914/L914,0)</f>
        <v>15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>(E915/D915)*100</f>
        <v>6.6066666666666665</v>
      </c>
      <c r="O915" s="13">
        <f>J915/(60*60*24)+DATE(1970,1,1)</f>
        <v>41004.139108796298</v>
      </c>
      <c r="P915" s="13">
        <f>I915/(60*60*24)+"1/1/1970"</f>
        <v>41034.139108796298</v>
      </c>
      <c r="Q915" t="s">
        <v>8277</v>
      </c>
      <c r="R915" s="18" t="str">
        <f>LEFT(Q915,SEARCH("/",Q915,1)-1)</f>
        <v>music</v>
      </c>
      <c r="S915" t="str">
        <f>RIGHT(Q915,(LEN(Q915)-SEARCH("/",Q915,1)))</f>
        <v>jazz</v>
      </c>
      <c r="T915" s="14">
        <f>IFERROR(E915/L915,0)</f>
        <v>82.583333333333329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>(E916/D916)*100</f>
        <v>0</v>
      </c>
      <c r="O916" s="13">
        <f>J916/(60*60*24)+DATE(1970,1,1)</f>
        <v>41116.763275462959</v>
      </c>
      <c r="P916" s="13">
        <f>I916/(60*60*24)+"1/1/1970"</f>
        <v>41146.763275462959</v>
      </c>
      <c r="Q916" t="s">
        <v>8277</v>
      </c>
      <c r="R916" s="18" t="str">
        <f>LEFT(Q916,SEARCH("/",Q916,1)-1)</f>
        <v>music</v>
      </c>
      <c r="S916" t="str">
        <f>RIGHT(Q916,(LEN(Q916)-SEARCH("/",Q916,1)))</f>
        <v>jazz</v>
      </c>
      <c r="T916" s="14">
        <f>IFERROR(E916/L916,0)</f>
        <v>0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>(E917/D917)*100</f>
        <v>5.7692307692307692</v>
      </c>
      <c r="O917" s="13">
        <f>J917/(60*60*24)+DATE(1970,1,1)</f>
        <v>40937.679560185185</v>
      </c>
      <c r="P917" s="13">
        <f>I917/(60*60*24)+"1/1/1970"</f>
        <v>40969.207638888889</v>
      </c>
      <c r="Q917" t="s">
        <v>8277</v>
      </c>
      <c r="R917" s="18" t="str">
        <f>LEFT(Q917,SEARCH("/",Q917,1)-1)</f>
        <v>music</v>
      </c>
      <c r="S917" t="str">
        <f>RIGHT(Q917,(LEN(Q917)-SEARCH("/",Q917,1)))</f>
        <v>jazz</v>
      </c>
      <c r="T917" s="14">
        <f>IFERROR(E917/L917,0)</f>
        <v>41.666666666666664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>(E918/D918)*100</f>
        <v>0</v>
      </c>
      <c r="O918" s="13">
        <f>J918/(60*60*24)+DATE(1970,1,1)</f>
        <v>40434.853402777779</v>
      </c>
      <c r="P918" s="13">
        <f>I918/(60*60*24)+"1/1/1970"</f>
        <v>40473.208333333336</v>
      </c>
      <c r="Q918" t="s">
        <v>8277</v>
      </c>
      <c r="R918" s="18" t="str">
        <f>LEFT(Q918,SEARCH("/",Q918,1)-1)</f>
        <v>music</v>
      </c>
      <c r="S918" t="str">
        <f>RIGHT(Q918,(LEN(Q918)-SEARCH("/",Q918,1)))</f>
        <v>jazz</v>
      </c>
      <c r="T918" s="14">
        <f>IFERROR(E918/L918,0)</f>
        <v>0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>(E919/D919)*100</f>
        <v>0.6</v>
      </c>
      <c r="O919" s="13">
        <f>J919/(60*60*24)+DATE(1970,1,1)</f>
        <v>41802.94363425926</v>
      </c>
      <c r="P919" s="13">
        <f>I919/(60*60*24)+"1/1/1970"</f>
        <v>41834.104166666664</v>
      </c>
      <c r="Q919" t="s">
        <v>8277</v>
      </c>
      <c r="R919" s="18" t="str">
        <f>LEFT(Q919,SEARCH("/",Q919,1)-1)</f>
        <v>music</v>
      </c>
      <c r="S919" t="str">
        <f>RIGHT(Q919,(LEN(Q919)-SEARCH("/",Q919,1)))</f>
        <v>jazz</v>
      </c>
      <c r="T919" s="14">
        <f>IFERROR(E919/L919,0)</f>
        <v>30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>(E920/D920)*100</f>
        <v>5.0256410256410255</v>
      </c>
      <c r="O920" s="13">
        <f>J920/(60*60*24)+DATE(1970,1,1)</f>
        <v>41944.916215277779</v>
      </c>
      <c r="P920" s="13">
        <f>I920/(60*60*24)+"1/1/1970"</f>
        <v>41974.957881944443</v>
      </c>
      <c r="Q920" t="s">
        <v>8277</v>
      </c>
      <c r="R920" s="18" t="str">
        <f>LEFT(Q920,SEARCH("/",Q920,1)-1)</f>
        <v>music</v>
      </c>
      <c r="S920" t="str">
        <f>RIGHT(Q920,(LEN(Q920)-SEARCH("/",Q920,1)))</f>
        <v>jazz</v>
      </c>
      <c r="T920" s="14">
        <f>IFERROR(E920/L920,0)</f>
        <v>19.600000000000001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>(E921/D921)*100</f>
        <v>0.5</v>
      </c>
      <c r="O921" s="13">
        <f>J921/(60*60*24)+DATE(1970,1,1)</f>
        <v>41227.641724537039</v>
      </c>
      <c r="P921" s="13">
        <f>I921/(60*60*24)+"1/1/1970"</f>
        <v>41262.641724537039</v>
      </c>
      <c r="Q921" t="s">
        <v>8277</v>
      </c>
      <c r="R921" s="18" t="str">
        <f>LEFT(Q921,SEARCH("/",Q921,1)-1)</f>
        <v>music</v>
      </c>
      <c r="S921" t="str">
        <f>RIGHT(Q921,(LEN(Q921)-SEARCH("/",Q921,1)))</f>
        <v>jazz</v>
      </c>
      <c r="T921" s="14">
        <f>IFERROR(E921/L921,0)</f>
        <v>100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>(E922/D922)*100</f>
        <v>0</v>
      </c>
      <c r="O922" s="13">
        <f>J922/(60*60*24)+DATE(1970,1,1)</f>
        <v>41562.671550925923</v>
      </c>
      <c r="P922" s="13">
        <f>I922/(60*60*24)+"1/1/1970"</f>
        <v>41592.713217592594</v>
      </c>
      <c r="Q922" t="s">
        <v>8277</v>
      </c>
      <c r="R922" s="18" t="str">
        <f>LEFT(Q922,SEARCH("/",Q922,1)-1)</f>
        <v>music</v>
      </c>
      <c r="S922" t="str">
        <f>RIGHT(Q922,(LEN(Q922)-SEARCH("/",Q922,1)))</f>
        <v>jazz</v>
      </c>
      <c r="T922" s="14">
        <f>IFERROR(E922/L922,0)</f>
        <v>0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>(E923/D923)*100</f>
        <v>30.9</v>
      </c>
      <c r="O923" s="13">
        <f>J923/(60*60*24)+DATE(1970,1,1)</f>
        <v>40847.171018518522</v>
      </c>
      <c r="P923" s="13">
        <f>I923/(60*60*24)+"1/1/1970"</f>
        <v>40889.212685185186</v>
      </c>
      <c r="Q923" t="s">
        <v>8277</v>
      </c>
      <c r="R923" s="18" t="str">
        <f>LEFT(Q923,SEARCH("/",Q923,1)-1)</f>
        <v>music</v>
      </c>
      <c r="S923" t="str">
        <f>RIGHT(Q923,(LEN(Q923)-SEARCH("/",Q923,1)))</f>
        <v>jazz</v>
      </c>
      <c r="T923" s="14">
        <f>IFERROR(E923/L923,0)</f>
        <v>231.75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>(E924/D924)*100</f>
        <v>21.037037037037038</v>
      </c>
      <c r="O924" s="13">
        <f>J924/(60*60*24)+DATE(1970,1,1)</f>
        <v>41878.530011574076</v>
      </c>
      <c r="P924" s="13">
        <f>I924/(60*60*24)+"1/1/1970"</f>
        <v>41913.530011574076</v>
      </c>
      <c r="Q924" t="s">
        <v>8277</v>
      </c>
      <c r="R924" s="18" t="str">
        <f>LEFT(Q924,SEARCH("/",Q924,1)-1)</f>
        <v>music</v>
      </c>
      <c r="S924" t="str">
        <f>RIGHT(Q924,(LEN(Q924)-SEARCH("/",Q924,1)))</f>
        <v>jazz</v>
      </c>
      <c r="T924" s="14">
        <f>IFERROR(E924/L924,0)</f>
        <v>189.33333333333334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>(E925/D925)*100</f>
        <v>2.1999999999999997</v>
      </c>
      <c r="O925" s="13">
        <f>J925/(60*60*24)+DATE(1970,1,1)</f>
        <v>41934.959756944445</v>
      </c>
      <c r="P925" s="13">
        <f>I925/(60*60*24)+"1/1/1970"</f>
        <v>41965.001423611116</v>
      </c>
      <c r="Q925" t="s">
        <v>8277</v>
      </c>
      <c r="R925" s="18" t="str">
        <f>LEFT(Q925,SEARCH("/",Q925,1)-1)</f>
        <v>music</v>
      </c>
      <c r="S925" t="str">
        <f>RIGHT(Q925,(LEN(Q925)-SEARCH("/",Q925,1)))</f>
        <v>jazz</v>
      </c>
      <c r="T925" s="14">
        <f>IFERROR(E925/L925,0)</f>
        <v>55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>(E926/D926)*100</f>
        <v>10.9</v>
      </c>
      <c r="O926" s="13">
        <f>J926/(60*60*24)+DATE(1970,1,1)</f>
        <v>41288.942928240736</v>
      </c>
      <c r="P926" s="13">
        <f>I926/(60*60*24)+"1/1/1970"</f>
        <v>41318.942928240736</v>
      </c>
      <c r="Q926" t="s">
        <v>8277</v>
      </c>
      <c r="R926" s="18" t="str">
        <f>LEFT(Q926,SEARCH("/",Q926,1)-1)</f>
        <v>music</v>
      </c>
      <c r="S926" t="str">
        <f>RIGHT(Q926,(LEN(Q926)-SEARCH("/",Q926,1)))</f>
        <v>jazz</v>
      </c>
      <c r="T926" s="14">
        <f>IFERROR(E926/L926,0)</f>
        <v>21.8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>(E927/D927)*100</f>
        <v>2.666666666666667</v>
      </c>
      <c r="O927" s="13">
        <f>J927/(60*60*24)+DATE(1970,1,1)</f>
        <v>41575.880914351852</v>
      </c>
      <c r="P927" s="13">
        <f>I927/(60*60*24)+"1/1/1970"</f>
        <v>41605.922581018516</v>
      </c>
      <c r="Q927" t="s">
        <v>8277</v>
      </c>
      <c r="R927" s="18" t="str">
        <f>LEFT(Q927,SEARCH("/",Q927,1)-1)</f>
        <v>music</v>
      </c>
      <c r="S927" t="str">
        <f>RIGHT(Q927,(LEN(Q927)-SEARCH("/",Q927,1)))</f>
        <v>jazz</v>
      </c>
      <c r="T927" s="14">
        <f>IFERROR(E927/L927,0)</f>
        <v>32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>(E928/D928)*100</f>
        <v>0</v>
      </c>
      <c r="O928" s="13">
        <f>J928/(60*60*24)+DATE(1970,1,1)</f>
        <v>40338.02002314815</v>
      </c>
      <c r="P928" s="13">
        <f>I928/(60*60*24)+"1/1/1970"</f>
        <v>40367.944444444445</v>
      </c>
      <c r="Q928" t="s">
        <v>8277</v>
      </c>
      <c r="R928" s="18" t="str">
        <f>LEFT(Q928,SEARCH("/",Q928,1)-1)</f>
        <v>music</v>
      </c>
      <c r="S928" t="str">
        <f>RIGHT(Q928,(LEN(Q928)-SEARCH("/",Q928,1)))</f>
        <v>jazz</v>
      </c>
      <c r="T928" s="14">
        <f>IFERROR(E928/L928,0)</f>
        <v>0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>(E929/D929)*100</f>
        <v>0</v>
      </c>
      <c r="O929" s="13">
        <f>J929/(60*60*24)+DATE(1970,1,1)</f>
        <v>41013.822858796295</v>
      </c>
      <c r="P929" s="13">
        <f>I929/(60*60*24)+"1/1/1970"</f>
        <v>41043.822858796295</v>
      </c>
      <c r="Q929" t="s">
        <v>8277</v>
      </c>
      <c r="R929" s="18" t="str">
        <f>LEFT(Q929,SEARCH("/",Q929,1)-1)</f>
        <v>music</v>
      </c>
      <c r="S929" t="str">
        <f>RIGHT(Q929,(LEN(Q929)-SEARCH("/",Q929,1)))</f>
        <v>jazz</v>
      </c>
      <c r="T929" s="14">
        <f>IFERROR(E929/L929,0)</f>
        <v>0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>(E930/D930)*100</f>
        <v>10.86206896551724</v>
      </c>
      <c r="O930" s="13">
        <f>J930/(60*60*24)+DATE(1970,1,1)</f>
        <v>41180.86241898148</v>
      </c>
      <c r="P930" s="13">
        <f>I930/(60*60*24)+"1/1/1970"</f>
        <v>41231</v>
      </c>
      <c r="Q930" t="s">
        <v>8277</v>
      </c>
      <c r="R930" s="18" t="str">
        <f>LEFT(Q930,SEARCH("/",Q930,1)-1)</f>
        <v>music</v>
      </c>
      <c r="S930" t="str">
        <f>RIGHT(Q930,(LEN(Q930)-SEARCH("/",Q930,1)))</f>
        <v>jazz</v>
      </c>
      <c r="T930" s="14">
        <f>IFERROR(E930/L930,0)</f>
        <v>56.25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>(E931/D931)*100</f>
        <v>0</v>
      </c>
      <c r="O931" s="13">
        <f>J931/(60*60*24)+DATE(1970,1,1)</f>
        <v>40978.238067129627</v>
      </c>
      <c r="P931" s="13">
        <f>I931/(60*60*24)+"1/1/1970"</f>
        <v>41008.196400462963</v>
      </c>
      <c r="Q931" t="s">
        <v>8277</v>
      </c>
      <c r="R931" s="18" t="str">
        <f>LEFT(Q931,SEARCH("/",Q931,1)-1)</f>
        <v>music</v>
      </c>
      <c r="S931" t="str">
        <f>RIGHT(Q931,(LEN(Q931)-SEARCH("/",Q931,1)))</f>
        <v>jazz</v>
      </c>
      <c r="T931" s="14">
        <f>IFERROR(E931/L931,0)</f>
        <v>0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>(E932/D932)*100</f>
        <v>38.333333333333336</v>
      </c>
      <c r="O932" s="13">
        <f>J932/(60*60*24)+DATE(1970,1,1)</f>
        <v>40312.915578703702</v>
      </c>
      <c r="P932" s="13">
        <f>I932/(60*60*24)+"1/1/1970"</f>
        <v>40354.897222222222</v>
      </c>
      <c r="Q932" t="s">
        <v>8277</v>
      </c>
      <c r="R932" s="18" t="str">
        <f>LEFT(Q932,SEARCH("/",Q932,1)-1)</f>
        <v>music</v>
      </c>
      <c r="S932" t="str">
        <f>RIGHT(Q932,(LEN(Q932)-SEARCH("/",Q932,1)))</f>
        <v>jazz</v>
      </c>
      <c r="T932" s="14">
        <f>IFERROR(E932/L932,0)</f>
        <v>69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>(E933/D933)*100</f>
        <v>6.5500000000000007</v>
      </c>
      <c r="O933" s="13">
        <f>J933/(60*60*24)+DATE(1970,1,1)</f>
        <v>41680.359976851854</v>
      </c>
      <c r="P933" s="13">
        <f>I933/(60*60*24)+"1/1/1970"</f>
        <v>41714.916666666664</v>
      </c>
      <c r="Q933" t="s">
        <v>8277</v>
      </c>
      <c r="R933" s="18" t="str">
        <f>LEFT(Q933,SEARCH("/",Q933,1)-1)</f>
        <v>music</v>
      </c>
      <c r="S933" t="str">
        <f>RIGHT(Q933,(LEN(Q933)-SEARCH("/",Q933,1)))</f>
        <v>jazz</v>
      </c>
      <c r="T933" s="14">
        <f>IFERROR(E933/L933,0)</f>
        <v>18.714285714285715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>(E934/D934)*100</f>
        <v>14.536842105263158</v>
      </c>
      <c r="O934" s="13">
        <f>J934/(60*60*24)+DATE(1970,1,1)</f>
        <v>41310.969270833331</v>
      </c>
      <c r="P934" s="13">
        <f>I934/(60*60*24)+"1/1/1970"</f>
        <v>41355.927604166667</v>
      </c>
      <c r="Q934" t="s">
        <v>8277</v>
      </c>
      <c r="R934" s="18" t="str">
        <f>LEFT(Q934,SEARCH("/",Q934,1)-1)</f>
        <v>music</v>
      </c>
      <c r="S934" t="str">
        <f>RIGHT(Q934,(LEN(Q934)-SEARCH("/",Q934,1)))</f>
        <v>jazz</v>
      </c>
      <c r="T934" s="14">
        <f>IFERROR(E934/L934,0)</f>
        <v>46.033333333333331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>(E935/D935)*100</f>
        <v>6</v>
      </c>
      <c r="O935" s="13">
        <f>J935/(60*60*24)+DATE(1970,1,1)</f>
        <v>41711.169085648144</v>
      </c>
      <c r="P935" s="13">
        <f>I935/(60*60*24)+"1/1/1970"</f>
        <v>41771.169085648144</v>
      </c>
      <c r="Q935" t="s">
        <v>8277</v>
      </c>
      <c r="R935" s="18" t="str">
        <f>LEFT(Q935,SEARCH("/",Q935,1)-1)</f>
        <v>music</v>
      </c>
      <c r="S935" t="str">
        <f>RIGHT(Q935,(LEN(Q935)-SEARCH("/",Q935,1)))</f>
        <v>jazz</v>
      </c>
      <c r="T935" s="14">
        <f>IFERROR(E935/L935,0)</f>
        <v>60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>(E936/D936)*100</f>
        <v>30.4</v>
      </c>
      <c r="O936" s="13">
        <f>J936/(60*60*24)+DATE(1970,1,1)</f>
        <v>41733.737083333333</v>
      </c>
      <c r="P936" s="13">
        <f>I936/(60*60*24)+"1/1/1970"</f>
        <v>41763.25</v>
      </c>
      <c r="Q936" t="s">
        <v>8277</v>
      </c>
      <c r="R936" s="18" t="str">
        <f>LEFT(Q936,SEARCH("/",Q936,1)-1)</f>
        <v>music</v>
      </c>
      <c r="S936" t="str">
        <f>RIGHT(Q936,(LEN(Q936)-SEARCH("/",Q936,1)))</f>
        <v>jazz</v>
      </c>
      <c r="T936" s="14">
        <f>IFERROR(E936/L936,0)</f>
        <v>50.666666666666664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>(E937/D937)*100</f>
        <v>1.4285714285714286</v>
      </c>
      <c r="O937" s="13">
        <f>J937/(60*60*24)+DATE(1970,1,1)</f>
        <v>42368.333668981482</v>
      </c>
      <c r="P937" s="13">
        <f>I937/(60*60*24)+"1/1/1970"</f>
        <v>42398.333668981482</v>
      </c>
      <c r="Q937" t="s">
        <v>8277</v>
      </c>
      <c r="R937" s="18" t="str">
        <f>LEFT(Q937,SEARCH("/",Q937,1)-1)</f>
        <v>music</v>
      </c>
      <c r="S937" t="str">
        <f>RIGHT(Q937,(LEN(Q937)-SEARCH("/",Q937,1)))</f>
        <v>jazz</v>
      </c>
      <c r="T937" s="14">
        <f>IFERROR(E937/L937,0)</f>
        <v>25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>(E938/D938)*100</f>
        <v>0</v>
      </c>
      <c r="O938" s="13">
        <f>J938/(60*60*24)+DATE(1970,1,1)</f>
        <v>40883.024178240739</v>
      </c>
      <c r="P938" s="13">
        <f>I938/(60*60*24)+"1/1/1970"</f>
        <v>40926.833333333336</v>
      </c>
      <c r="Q938" t="s">
        <v>8277</v>
      </c>
      <c r="R938" s="18" t="str">
        <f>LEFT(Q938,SEARCH("/",Q938,1)-1)</f>
        <v>music</v>
      </c>
      <c r="S938" t="str">
        <f>RIGHT(Q938,(LEN(Q938)-SEARCH("/",Q938,1)))</f>
        <v>jazz</v>
      </c>
      <c r="T938" s="14">
        <f>IFERROR(E938/L938,0)</f>
        <v>0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>(E939/D939)*100</f>
        <v>1.1428571428571428</v>
      </c>
      <c r="O939" s="13">
        <f>J939/(60*60*24)+DATE(1970,1,1)</f>
        <v>41551.798113425924</v>
      </c>
      <c r="P939" s="13">
        <f>I939/(60*60*24)+"1/1/1970"</f>
        <v>41581.839780092589</v>
      </c>
      <c r="Q939" t="s">
        <v>8277</v>
      </c>
      <c r="R939" s="18" t="str">
        <f>LEFT(Q939,SEARCH("/",Q939,1)-1)</f>
        <v>music</v>
      </c>
      <c r="S939" t="str">
        <f>RIGHT(Q939,(LEN(Q939)-SEARCH("/",Q939,1)))</f>
        <v>jazz</v>
      </c>
      <c r="T939" s="14">
        <f>IFERROR(E939/L939,0)</f>
        <v>20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>(E940/D940)*100</f>
        <v>0.35714285714285715</v>
      </c>
      <c r="O940" s="13">
        <f>J940/(60*60*24)+DATE(1970,1,1)</f>
        <v>41124.479722222226</v>
      </c>
      <c r="P940" s="13">
        <f>I940/(60*60*24)+"1/1/1970"</f>
        <v>41154.479722222226</v>
      </c>
      <c r="Q940" t="s">
        <v>8277</v>
      </c>
      <c r="R940" s="18" t="str">
        <f>LEFT(Q940,SEARCH("/",Q940,1)-1)</f>
        <v>music</v>
      </c>
      <c r="S940" t="str">
        <f>RIGHT(Q940,(LEN(Q940)-SEARCH("/",Q940,1)))</f>
        <v>jazz</v>
      </c>
      <c r="T940" s="14">
        <f>IFERROR(E940/L940,0)</f>
        <v>25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>(E941/D941)*100</f>
        <v>1.4545454545454546</v>
      </c>
      <c r="O941" s="13">
        <f>J941/(60*60*24)+DATE(1970,1,1)</f>
        <v>41416.763171296298</v>
      </c>
      <c r="P941" s="13">
        <f>I941/(60*60*24)+"1/1/1970"</f>
        <v>41455.831944444442</v>
      </c>
      <c r="Q941" t="s">
        <v>8277</v>
      </c>
      <c r="R941" s="18" t="str">
        <f>LEFT(Q941,SEARCH("/",Q941,1)-1)</f>
        <v>music</v>
      </c>
      <c r="S941" t="str">
        <f>RIGHT(Q941,(LEN(Q941)-SEARCH("/",Q941,1)))</f>
        <v>jazz</v>
      </c>
      <c r="T941" s="14">
        <f>IFERROR(E941/L941,0)</f>
        <v>20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>(E942/D942)*100</f>
        <v>17.155555555555555</v>
      </c>
      <c r="O942" s="13">
        <f>J942/(60*60*24)+DATE(1970,1,1)</f>
        <v>42182.008402777778</v>
      </c>
      <c r="P942" s="13">
        <f>I942/(60*60*24)+"1/1/1970"</f>
        <v>42227.008402777778</v>
      </c>
      <c r="Q942" t="s">
        <v>8272</v>
      </c>
      <c r="R942" s="18" t="str">
        <f>LEFT(Q942,SEARCH("/",Q942,1)-1)</f>
        <v>technology</v>
      </c>
      <c r="S942" t="str">
        <f>RIGHT(Q942,(LEN(Q942)-SEARCH("/",Q942,1)))</f>
        <v>wearables</v>
      </c>
      <c r="T942" s="14">
        <f>IFERROR(E942/L942,0)</f>
        <v>110.28571428571429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>(E943/D943)*100</f>
        <v>2.3220000000000001</v>
      </c>
      <c r="O943" s="13">
        <f>J943/(60*60*24)+DATE(1970,1,1)</f>
        <v>42746.096585648149</v>
      </c>
      <c r="P943" s="13">
        <f>I943/(60*60*24)+"1/1/1970"</f>
        <v>42776.096585648149</v>
      </c>
      <c r="Q943" t="s">
        <v>8272</v>
      </c>
      <c r="R943" s="18" t="str">
        <f>LEFT(Q943,SEARCH("/",Q943,1)-1)</f>
        <v>technology</v>
      </c>
      <c r="S943" t="str">
        <f>RIGHT(Q943,(LEN(Q943)-SEARCH("/",Q943,1)))</f>
        <v>wearables</v>
      </c>
      <c r="T943" s="14">
        <f>IFERROR(E943/L943,0)</f>
        <v>37.451612903225808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>(E944/D944)*100</f>
        <v>8.9066666666666663</v>
      </c>
      <c r="O944" s="13">
        <f>J944/(60*60*24)+DATE(1970,1,1)</f>
        <v>42382.843287037038</v>
      </c>
      <c r="P944" s="13">
        <f>I944/(60*60*24)+"1/1/1970"</f>
        <v>42418.843287037038</v>
      </c>
      <c r="Q944" t="s">
        <v>8272</v>
      </c>
      <c r="R944" s="18" t="str">
        <f>LEFT(Q944,SEARCH("/",Q944,1)-1)</f>
        <v>technology</v>
      </c>
      <c r="S944" t="str">
        <f>RIGHT(Q944,(LEN(Q944)-SEARCH("/",Q944,1)))</f>
        <v>wearables</v>
      </c>
      <c r="T944" s="14">
        <f>IFERROR(E944/L944,0)</f>
        <v>41.75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>(E945/D945)*100</f>
        <v>9.6333333333333346</v>
      </c>
      <c r="O945" s="13">
        <f>J945/(60*60*24)+DATE(1970,1,1)</f>
        <v>42673.66788194445</v>
      </c>
      <c r="P945" s="13">
        <f>I945/(60*60*24)+"1/1/1970"</f>
        <v>42703.709548611107</v>
      </c>
      <c r="Q945" t="s">
        <v>8272</v>
      </c>
      <c r="R945" s="18" t="str">
        <f>LEFT(Q945,SEARCH("/",Q945,1)-1)</f>
        <v>technology</v>
      </c>
      <c r="S945" t="str">
        <f>RIGHT(Q945,(LEN(Q945)-SEARCH("/",Q945,1)))</f>
        <v>wearables</v>
      </c>
      <c r="T945" s="14">
        <f>IFERROR(E945/L945,0)</f>
        <v>24.083333333333332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>(E946/D946)*100</f>
        <v>13.325999999999999</v>
      </c>
      <c r="O946" s="13">
        <f>J946/(60*60*24)+DATE(1970,1,1)</f>
        <v>42444.583912037036</v>
      </c>
      <c r="P946" s="13">
        <f>I946/(60*60*24)+"1/1/1970"</f>
        <v>42478.583333333328</v>
      </c>
      <c r="Q946" t="s">
        <v>8272</v>
      </c>
      <c r="R946" s="18" t="str">
        <f>LEFT(Q946,SEARCH("/",Q946,1)-1)</f>
        <v>technology</v>
      </c>
      <c r="S946" t="str">
        <f>RIGHT(Q946,(LEN(Q946)-SEARCH("/",Q946,1)))</f>
        <v>wearables</v>
      </c>
      <c r="T946" s="14">
        <f>IFERROR(E946/L946,0)</f>
        <v>69.40625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>(E947/D947)*100</f>
        <v>2.484</v>
      </c>
      <c r="O947" s="13">
        <f>J947/(60*60*24)+DATE(1970,1,1)</f>
        <v>42732.872986111106</v>
      </c>
      <c r="P947" s="13">
        <f>I947/(60*60*24)+"1/1/1970"</f>
        <v>42784.999305555553</v>
      </c>
      <c r="Q947" t="s">
        <v>8272</v>
      </c>
      <c r="R947" s="18" t="str">
        <f>LEFT(Q947,SEARCH("/",Q947,1)-1)</f>
        <v>technology</v>
      </c>
      <c r="S947" t="str">
        <f>RIGHT(Q947,(LEN(Q947)-SEARCH("/",Q947,1)))</f>
        <v>wearables</v>
      </c>
      <c r="T947" s="14">
        <f>IFERROR(E947/L947,0)</f>
        <v>155.25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>(E948/D948)*100</f>
        <v>1.9066666666666665</v>
      </c>
      <c r="O948" s="13">
        <f>J948/(60*60*24)+DATE(1970,1,1)</f>
        <v>42592.750555555554</v>
      </c>
      <c r="P948" s="13">
        <f>I948/(60*60*24)+"1/1/1970"</f>
        <v>42622.750555555554</v>
      </c>
      <c r="Q948" t="s">
        <v>8272</v>
      </c>
      <c r="R948" s="18" t="str">
        <f>LEFT(Q948,SEARCH("/",Q948,1)-1)</f>
        <v>technology</v>
      </c>
      <c r="S948" t="str">
        <f>RIGHT(Q948,(LEN(Q948)-SEARCH("/",Q948,1)))</f>
        <v>wearables</v>
      </c>
      <c r="T948" s="14">
        <f>IFERROR(E948/L948,0)</f>
        <v>57.2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>(E949/D949)*100</f>
        <v>0</v>
      </c>
      <c r="O949" s="13">
        <f>J949/(60*60*24)+DATE(1970,1,1)</f>
        <v>42491.781319444446</v>
      </c>
      <c r="P949" s="13">
        <f>I949/(60*60*24)+"1/1/1970"</f>
        <v>42551.781319444446</v>
      </c>
      <c r="Q949" t="s">
        <v>8272</v>
      </c>
      <c r="R949" s="18" t="str">
        <f>LEFT(Q949,SEARCH("/",Q949,1)-1)</f>
        <v>technology</v>
      </c>
      <c r="S949" t="str">
        <f>RIGHT(Q949,(LEN(Q949)-SEARCH("/",Q949,1)))</f>
        <v>wearables</v>
      </c>
      <c r="T949" s="14">
        <f>IFERROR(E949/L949,0)</f>
        <v>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>(E950/D950)*100</f>
        <v>12</v>
      </c>
      <c r="O950" s="13">
        <f>J950/(60*60*24)+DATE(1970,1,1)</f>
        <v>42411.828287037039</v>
      </c>
      <c r="P950" s="13">
        <f>I950/(60*60*24)+"1/1/1970"</f>
        <v>42441.828287037039</v>
      </c>
      <c r="Q950" t="s">
        <v>8272</v>
      </c>
      <c r="R950" s="18" t="str">
        <f>LEFT(Q950,SEARCH("/",Q950,1)-1)</f>
        <v>technology</v>
      </c>
      <c r="S950" t="str">
        <f>RIGHT(Q950,(LEN(Q950)-SEARCH("/",Q950,1)))</f>
        <v>wearables</v>
      </c>
      <c r="T950" s="14">
        <f>IFERROR(E950/L950,0)</f>
        <v>60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>(E951/D951)*100</f>
        <v>1.365</v>
      </c>
      <c r="O951" s="13">
        <f>J951/(60*60*24)+DATE(1970,1,1)</f>
        <v>42361.043703703705</v>
      </c>
      <c r="P951" s="13">
        <f>I951/(60*60*24)+"1/1/1970"</f>
        <v>42421.043703703705</v>
      </c>
      <c r="Q951" t="s">
        <v>8272</v>
      </c>
      <c r="R951" s="18" t="str">
        <f>LEFT(Q951,SEARCH("/",Q951,1)-1)</f>
        <v>technology</v>
      </c>
      <c r="S951" t="str">
        <f>RIGHT(Q951,(LEN(Q951)-SEARCH("/",Q951,1)))</f>
        <v>wearables</v>
      </c>
      <c r="T951" s="14">
        <f>IFERROR(E951/L951,0)</f>
        <v>39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>(E952/D952)*100</f>
        <v>28.04</v>
      </c>
      <c r="O952" s="13">
        <f>J952/(60*60*24)+DATE(1970,1,1)</f>
        <v>42356.750706018516</v>
      </c>
      <c r="P952" s="13">
        <f>I952/(60*60*24)+"1/1/1970"</f>
        <v>42386.750706018516</v>
      </c>
      <c r="Q952" t="s">
        <v>8272</v>
      </c>
      <c r="R952" s="18" t="str">
        <f>LEFT(Q952,SEARCH("/",Q952,1)-1)</f>
        <v>technology</v>
      </c>
      <c r="S952" t="str">
        <f>RIGHT(Q952,(LEN(Q952)-SEARCH("/",Q952,1)))</f>
        <v>wearables</v>
      </c>
      <c r="T952" s="14">
        <f>IFERROR(E952/L952,0)</f>
        <v>58.416666666666664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>(E953/D953)*100</f>
        <v>38.39</v>
      </c>
      <c r="O953" s="13">
        <f>J953/(60*60*24)+DATE(1970,1,1)</f>
        <v>42480.653611111113</v>
      </c>
      <c r="P953" s="13">
        <f>I953/(60*60*24)+"1/1/1970"</f>
        <v>42525.653611111113</v>
      </c>
      <c r="Q953" t="s">
        <v>8272</v>
      </c>
      <c r="R953" s="18" t="str">
        <f>LEFT(Q953,SEARCH("/",Q953,1)-1)</f>
        <v>technology</v>
      </c>
      <c r="S953" t="str">
        <f>RIGHT(Q953,(LEN(Q953)-SEARCH("/",Q953,1)))</f>
        <v>wearables</v>
      </c>
      <c r="T953" s="14">
        <f>IFERROR(E953/L953,0)</f>
        <v>158.63636363636363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>(E954/D954)*100</f>
        <v>39.942857142857143</v>
      </c>
      <c r="O954" s="13">
        <f>J954/(60*60*24)+DATE(1970,1,1)</f>
        <v>42662.613564814819</v>
      </c>
      <c r="P954" s="13">
        <f>I954/(60*60*24)+"1/1/1970"</f>
        <v>42692.655231481476</v>
      </c>
      <c r="Q954" t="s">
        <v>8272</v>
      </c>
      <c r="R954" s="18" t="str">
        <f>LEFT(Q954,SEARCH("/",Q954,1)-1)</f>
        <v>technology</v>
      </c>
      <c r="S954" t="str">
        <f>RIGHT(Q954,(LEN(Q954)-SEARCH("/",Q954,1)))</f>
        <v>wearables</v>
      </c>
      <c r="T954" s="14">
        <f>IFERROR(E954/L954,0)</f>
        <v>99.857142857142861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>(E955/D955)*100</f>
        <v>0.84</v>
      </c>
      <c r="O955" s="13">
        <f>J955/(60*60*24)+DATE(1970,1,1)</f>
        <v>41999.164340277777</v>
      </c>
      <c r="P955" s="13">
        <f>I955/(60*60*24)+"1/1/1970"</f>
        <v>42029.164340277777</v>
      </c>
      <c r="Q955" t="s">
        <v>8272</v>
      </c>
      <c r="R955" s="18" t="str">
        <f>LEFT(Q955,SEARCH("/",Q955,1)-1)</f>
        <v>technology</v>
      </c>
      <c r="S955" t="str">
        <f>RIGHT(Q955,(LEN(Q955)-SEARCH("/",Q955,1)))</f>
        <v>wearables</v>
      </c>
      <c r="T955" s="14">
        <f>IFERROR(E955/L955,0)</f>
        <v>25.2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>(E956/D956)*100</f>
        <v>43.406666666666666</v>
      </c>
      <c r="O956" s="13">
        <f>J956/(60*60*24)+DATE(1970,1,1)</f>
        <v>42194.833784722221</v>
      </c>
      <c r="P956" s="13">
        <f>I956/(60*60*24)+"1/1/1970"</f>
        <v>42236.833784722221</v>
      </c>
      <c r="Q956" t="s">
        <v>8272</v>
      </c>
      <c r="R956" s="18" t="str">
        <f>LEFT(Q956,SEARCH("/",Q956,1)-1)</f>
        <v>technology</v>
      </c>
      <c r="S956" t="str">
        <f>RIGHT(Q956,(LEN(Q956)-SEARCH("/",Q956,1)))</f>
        <v>wearables</v>
      </c>
      <c r="T956" s="14">
        <f>IFERROR(E956/L956,0)</f>
        <v>89.191780821917803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>(E957/D957)*100</f>
        <v>5.6613333333333333</v>
      </c>
      <c r="O957" s="13">
        <f>J957/(60*60*24)+DATE(1970,1,1)</f>
        <v>42586.295138888891</v>
      </c>
      <c r="P957" s="13">
        <f>I957/(60*60*24)+"1/1/1970"</f>
        <v>42626.295138888891</v>
      </c>
      <c r="Q957" t="s">
        <v>8272</v>
      </c>
      <c r="R957" s="18" t="str">
        <f>LEFT(Q957,SEARCH("/",Q957,1)-1)</f>
        <v>technology</v>
      </c>
      <c r="S957" t="str">
        <f>RIGHT(Q957,(LEN(Q957)-SEARCH("/",Q957,1)))</f>
        <v>wearables</v>
      </c>
      <c r="T957" s="14">
        <f>IFERROR(E957/L957,0)</f>
        <v>182.6236559139785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>(E958/D958)*100</f>
        <v>1.722</v>
      </c>
      <c r="O958" s="13">
        <f>J958/(60*60*24)+DATE(1970,1,1)</f>
        <v>42060.913877314815</v>
      </c>
      <c r="P958" s="13">
        <f>I958/(60*60*24)+"1/1/1970"</f>
        <v>42120.872210648144</v>
      </c>
      <c r="Q958" t="s">
        <v>8272</v>
      </c>
      <c r="R958" s="18" t="str">
        <f>LEFT(Q958,SEARCH("/",Q958,1)-1)</f>
        <v>technology</v>
      </c>
      <c r="S958" t="str">
        <f>RIGHT(Q958,(LEN(Q958)-SEARCH("/",Q958,1)))</f>
        <v>wearables</v>
      </c>
      <c r="T958" s="14">
        <f>IFERROR(E958/L958,0)</f>
        <v>50.647058823529413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>(E959/D959)*100</f>
        <v>1.9416666666666664</v>
      </c>
      <c r="O959" s="13">
        <f>J959/(60*60*24)+DATE(1970,1,1)</f>
        <v>42660.552465277782</v>
      </c>
      <c r="P959" s="13">
        <f>I959/(60*60*24)+"1/1/1970"</f>
        <v>42691.594131944439</v>
      </c>
      <c r="Q959" t="s">
        <v>8272</v>
      </c>
      <c r="R959" s="18" t="str">
        <f>LEFT(Q959,SEARCH("/",Q959,1)-1)</f>
        <v>technology</v>
      </c>
      <c r="S959" t="str">
        <f>RIGHT(Q959,(LEN(Q959)-SEARCH("/",Q959,1)))</f>
        <v>wearables</v>
      </c>
      <c r="T959" s="14">
        <f>IFERROR(E959/L959,0)</f>
        <v>33.285714285714285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>(E960/D960)*100</f>
        <v>11.328275684711327</v>
      </c>
      <c r="O960" s="13">
        <f>J960/(60*60*24)+DATE(1970,1,1)</f>
        <v>42082.802812499998</v>
      </c>
      <c r="P960" s="13">
        <f>I960/(60*60*24)+"1/1/1970"</f>
        <v>42104.207638888889</v>
      </c>
      <c r="Q960" t="s">
        <v>8272</v>
      </c>
      <c r="R960" s="18" t="str">
        <f>LEFT(Q960,SEARCH("/",Q960,1)-1)</f>
        <v>technology</v>
      </c>
      <c r="S960" t="str">
        <f>RIGHT(Q960,(LEN(Q960)-SEARCH("/",Q960,1)))</f>
        <v>wearables</v>
      </c>
      <c r="T960" s="14">
        <f>IFERROR(E960/L960,0)</f>
        <v>51.823529411764703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>(E961/D961)*100</f>
        <v>38.86</v>
      </c>
      <c r="O961" s="13">
        <f>J961/(60*60*24)+DATE(1970,1,1)</f>
        <v>41993.174363425926</v>
      </c>
      <c r="P961" s="13">
        <f>I961/(60*60*24)+"1/1/1970"</f>
        <v>42023.174363425926</v>
      </c>
      <c r="Q961" t="s">
        <v>8272</v>
      </c>
      <c r="R961" s="18" t="str">
        <f>LEFT(Q961,SEARCH("/",Q961,1)-1)</f>
        <v>technology</v>
      </c>
      <c r="S961" t="str">
        <f>RIGHT(Q961,(LEN(Q961)-SEARCH("/",Q961,1)))</f>
        <v>wearables</v>
      </c>
      <c r="T961" s="14">
        <f>IFERROR(E961/L961,0)</f>
        <v>113.62573099415205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>(E962/D962)*100</f>
        <v>46.100628930817614</v>
      </c>
      <c r="O962" s="13">
        <f>J962/(60*60*24)+DATE(1970,1,1)</f>
        <v>42766.626793981486</v>
      </c>
      <c r="P962" s="13">
        <f>I962/(60*60*24)+"1/1/1970"</f>
        <v>42808.585127314815</v>
      </c>
      <c r="Q962" t="s">
        <v>8272</v>
      </c>
      <c r="R962" s="18" t="str">
        <f>LEFT(Q962,SEARCH("/",Q962,1)-1)</f>
        <v>technology</v>
      </c>
      <c r="S962" t="str">
        <f>RIGHT(Q962,(LEN(Q962)-SEARCH("/",Q962,1)))</f>
        <v>wearables</v>
      </c>
      <c r="T962" s="14">
        <f>IFERROR(E962/L962,0)</f>
        <v>136.46276595744681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>(E963/D963)*100</f>
        <v>42.188421052631583</v>
      </c>
      <c r="O963" s="13">
        <f>J963/(60*60*24)+DATE(1970,1,1)</f>
        <v>42740.693692129629</v>
      </c>
      <c r="P963" s="13">
        <f>I963/(60*60*24)+"1/1/1970"</f>
        <v>42786.791666666672</v>
      </c>
      <c r="Q963" t="s">
        <v>8272</v>
      </c>
      <c r="R963" s="18" t="str">
        <f>LEFT(Q963,SEARCH("/",Q963,1)-1)</f>
        <v>technology</v>
      </c>
      <c r="S963" t="str">
        <f>RIGHT(Q963,(LEN(Q963)-SEARCH("/",Q963,1)))</f>
        <v>wearables</v>
      </c>
      <c r="T963" s="14">
        <f>IFERROR(E963/L963,0)</f>
        <v>364.35454545454547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>(E964/D964)*100</f>
        <v>28.48</v>
      </c>
      <c r="O964" s="13">
        <f>J964/(60*60*24)+DATE(1970,1,1)</f>
        <v>42373.712418981479</v>
      </c>
      <c r="P964" s="13">
        <f>I964/(60*60*24)+"1/1/1970"</f>
        <v>42411.712418981479</v>
      </c>
      <c r="Q964" t="s">
        <v>8272</v>
      </c>
      <c r="R964" s="18" t="str">
        <f>LEFT(Q964,SEARCH("/",Q964,1)-1)</f>
        <v>technology</v>
      </c>
      <c r="S964" t="str">
        <f>RIGHT(Q964,(LEN(Q964)-SEARCH("/",Q964,1)))</f>
        <v>wearables</v>
      </c>
      <c r="T964" s="14">
        <f>IFERROR(E964/L964,0)</f>
        <v>19.243243243243242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>(E965/D965)*100</f>
        <v>1.077142857142857</v>
      </c>
      <c r="O965" s="13">
        <f>J965/(60*60*24)+DATE(1970,1,1)</f>
        <v>42625.635636574079</v>
      </c>
      <c r="P965" s="13">
        <f>I965/(60*60*24)+"1/1/1970"</f>
        <v>42660.635636574079</v>
      </c>
      <c r="Q965" t="s">
        <v>8272</v>
      </c>
      <c r="R965" s="18" t="str">
        <f>LEFT(Q965,SEARCH("/",Q965,1)-1)</f>
        <v>technology</v>
      </c>
      <c r="S965" t="str">
        <f>RIGHT(Q965,(LEN(Q965)-SEARCH("/",Q965,1)))</f>
        <v>wearables</v>
      </c>
      <c r="T965" s="14">
        <f>IFERROR(E965/L965,0)</f>
        <v>41.888888888888886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>(E966/D966)*100</f>
        <v>0.79909090909090907</v>
      </c>
      <c r="O966" s="13">
        <f>J966/(60*60*24)+DATE(1970,1,1)</f>
        <v>42208.628692129627</v>
      </c>
      <c r="P966" s="13">
        <f>I966/(60*60*24)+"1/1/1970"</f>
        <v>42248.628692129627</v>
      </c>
      <c r="Q966" t="s">
        <v>8272</v>
      </c>
      <c r="R966" s="18" t="str">
        <f>LEFT(Q966,SEARCH("/",Q966,1)-1)</f>
        <v>technology</v>
      </c>
      <c r="S966" t="str">
        <f>RIGHT(Q966,(LEN(Q966)-SEARCH("/",Q966,1)))</f>
        <v>wearables</v>
      </c>
      <c r="T966" s="14">
        <f>IFERROR(E966/L966,0)</f>
        <v>30.310344827586206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>(E967/D967)*100</f>
        <v>1.1919999999999999</v>
      </c>
      <c r="O967" s="13">
        <f>J967/(60*60*24)+DATE(1970,1,1)</f>
        <v>42637.016736111109</v>
      </c>
      <c r="P967" s="13">
        <f>I967/(60*60*24)+"1/1/1970"</f>
        <v>42669.165972222225</v>
      </c>
      <c r="Q967" t="s">
        <v>8272</v>
      </c>
      <c r="R967" s="18" t="str">
        <f>LEFT(Q967,SEARCH("/",Q967,1)-1)</f>
        <v>technology</v>
      </c>
      <c r="S967" t="str">
        <f>RIGHT(Q967,(LEN(Q967)-SEARCH("/",Q967,1)))</f>
        <v>wearables</v>
      </c>
      <c r="T967" s="14">
        <f>IFERROR(E967/L967,0)</f>
        <v>49.666666666666664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>(E968/D968)*100</f>
        <v>14.799999999999999</v>
      </c>
      <c r="O968" s="13">
        <f>J968/(60*60*24)+DATE(1970,1,1)</f>
        <v>42619.635787037041</v>
      </c>
      <c r="P968" s="13">
        <f>I968/(60*60*24)+"1/1/1970"</f>
        <v>42649.635787037041</v>
      </c>
      <c r="Q968" t="s">
        <v>8272</v>
      </c>
      <c r="R968" s="18" t="str">
        <f>LEFT(Q968,SEARCH("/",Q968,1)-1)</f>
        <v>technology</v>
      </c>
      <c r="S968" t="str">
        <f>RIGHT(Q968,(LEN(Q968)-SEARCH("/",Q968,1)))</f>
        <v>wearables</v>
      </c>
      <c r="T968" s="14">
        <f>IFERROR(E968/L968,0)</f>
        <v>59.2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>(E969/D969)*100</f>
        <v>17.810000000000002</v>
      </c>
      <c r="O969" s="13">
        <f>J969/(60*60*24)+DATE(1970,1,1)</f>
        <v>42422.254328703704</v>
      </c>
      <c r="P969" s="13">
        <f>I969/(60*60*24)+"1/1/1970"</f>
        <v>42482.21266203704</v>
      </c>
      <c r="Q969" t="s">
        <v>8272</v>
      </c>
      <c r="R969" s="18" t="str">
        <f>LEFT(Q969,SEARCH("/",Q969,1)-1)</f>
        <v>technology</v>
      </c>
      <c r="S969" t="str">
        <f>RIGHT(Q969,(LEN(Q969)-SEARCH("/",Q969,1)))</f>
        <v>wearables</v>
      </c>
      <c r="T969" s="14">
        <f>IFERROR(E969/L969,0)</f>
        <v>43.97530864197531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>(E970/D970)*100</f>
        <v>1.325</v>
      </c>
      <c r="O970" s="13">
        <f>J970/(60*60*24)+DATE(1970,1,1)</f>
        <v>41836.847615740742</v>
      </c>
      <c r="P970" s="13">
        <f>I970/(60*60*24)+"1/1/1970"</f>
        <v>41866.847615740742</v>
      </c>
      <c r="Q970" t="s">
        <v>8272</v>
      </c>
      <c r="R970" s="18" t="str">
        <f>LEFT(Q970,SEARCH("/",Q970,1)-1)</f>
        <v>technology</v>
      </c>
      <c r="S970" t="str">
        <f>RIGHT(Q970,(LEN(Q970)-SEARCH("/",Q970,1)))</f>
        <v>wearables</v>
      </c>
      <c r="T970" s="14">
        <f>IFERROR(E970/L970,0)</f>
        <v>26.5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>(E971/D971)*100</f>
        <v>46.666666666666664</v>
      </c>
      <c r="O971" s="13">
        <f>J971/(60*60*24)+DATE(1970,1,1)</f>
        <v>42742.30332175926</v>
      </c>
      <c r="P971" s="13">
        <f>I971/(60*60*24)+"1/1/1970"</f>
        <v>42775.30332175926</v>
      </c>
      <c r="Q971" t="s">
        <v>8272</v>
      </c>
      <c r="R971" s="18" t="str">
        <f>LEFT(Q971,SEARCH("/",Q971,1)-1)</f>
        <v>technology</v>
      </c>
      <c r="S971" t="str">
        <f>RIGHT(Q971,(LEN(Q971)-SEARCH("/",Q971,1)))</f>
        <v>wearables</v>
      </c>
      <c r="T971" s="14">
        <f>IFERROR(E971/L971,0)</f>
        <v>1272.7272727272727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>(E972/D972)*100</f>
        <v>45.92</v>
      </c>
      <c r="O972" s="13">
        <f>J972/(60*60*24)+DATE(1970,1,1)</f>
        <v>42721.220520833333</v>
      </c>
      <c r="P972" s="13">
        <f>I972/(60*60*24)+"1/1/1970"</f>
        <v>42758.207638888889</v>
      </c>
      <c r="Q972" t="s">
        <v>8272</v>
      </c>
      <c r="R972" s="18" t="str">
        <f>LEFT(Q972,SEARCH("/",Q972,1)-1)</f>
        <v>technology</v>
      </c>
      <c r="S972" t="str">
        <f>RIGHT(Q972,(LEN(Q972)-SEARCH("/",Q972,1)))</f>
        <v>wearables</v>
      </c>
      <c r="T972" s="14">
        <f>IFERROR(E972/L972,0)</f>
        <v>164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>(E973/D973)*100</f>
        <v>0.22599999999999998</v>
      </c>
      <c r="O973" s="13">
        <f>J973/(60*60*24)+DATE(1970,1,1)</f>
        <v>42111.709027777775</v>
      </c>
      <c r="P973" s="13">
        <f>I973/(60*60*24)+"1/1/1970"</f>
        <v>42156.709027777775</v>
      </c>
      <c r="Q973" t="s">
        <v>8272</v>
      </c>
      <c r="R973" s="18" t="str">
        <f>LEFT(Q973,SEARCH("/",Q973,1)-1)</f>
        <v>technology</v>
      </c>
      <c r="S973" t="str">
        <f>RIGHT(Q973,(LEN(Q973)-SEARCH("/",Q973,1)))</f>
        <v>wearables</v>
      </c>
      <c r="T973" s="14">
        <f>IFERROR(E973/L973,0)</f>
        <v>45.2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>(E974/D974)*100</f>
        <v>34.625</v>
      </c>
      <c r="O974" s="13">
        <f>J974/(60*60*24)+DATE(1970,1,1)</f>
        <v>41856.865717592591</v>
      </c>
      <c r="P974" s="13">
        <f>I974/(60*60*24)+"1/1/1970"</f>
        <v>41886.290972222225</v>
      </c>
      <c r="Q974" t="s">
        <v>8272</v>
      </c>
      <c r="R974" s="18" t="str">
        <f>LEFT(Q974,SEARCH("/",Q974,1)-1)</f>
        <v>technology</v>
      </c>
      <c r="S974" t="str">
        <f>RIGHT(Q974,(LEN(Q974)-SEARCH("/",Q974,1)))</f>
        <v>wearables</v>
      </c>
      <c r="T974" s="14">
        <f>IFERROR(E974/L974,0)</f>
        <v>153.88888888888889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>(E975/D975)*100</f>
        <v>2.0549999999999997</v>
      </c>
      <c r="O975" s="13">
        <f>J975/(60*60*24)+DATE(1970,1,1)</f>
        <v>42257.014965277776</v>
      </c>
      <c r="P975" s="13">
        <f>I975/(60*60*24)+"1/1/1970"</f>
        <v>42317.056631944448</v>
      </c>
      <c r="Q975" t="s">
        <v>8272</v>
      </c>
      <c r="R975" s="18" t="str">
        <f>LEFT(Q975,SEARCH("/",Q975,1)-1)</f>
        <v>technology</v>
      </c>
      <c r="S975" t="str">
        <f>RIGHT(Q975,(LEN(Q975)-SEARCH("/",Q975,1)))</f>
        <v>wearables</v>
      </c>
      <c r="T975" s="14">
        <f>IFERROR(E975/L975,0)</f>
        <v>51.375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>(E976/D976)*100</f>
        <v>0.55999999999999994</v>
      </c>
      <c r="O976" s="13">
        <f>J976/(60*60*24)+DATE(1970,1,1)</f>
        <v>42424.749490740738</v>
      </c>
      <c r="P976" s="13">
        <f>I976/(60*60*24)+"1/1/1970"</f>
        <v>42454.707824074074</v>
      </c>
      <c r="Q976" t="s">
        <v>8272</v>
      </c>
      <c r="R976" s="18" t="str">
        <f>LEFT(Q976,SEARCH("/",Q976,1)-1)</f>
        <v>technology</v>
      </c>
      <c r="S976" t="str">
        <f>RIGHT(Q976,(LEN(Q976)-SEARCH("/",Q976,1)))</f>
        <v>wearables</v>
      </c>
      <c r="T976" s="14">
        <f>IFERROR(E976/L976,0)</f>
        <v>93.333333333333329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>(E977/D977)*100</f>
        <v>2.6069999999999998</v>
      </c>
      <c r="O977" s="13">
        <f>J977/(60*60*24)+DATE(1970,1,1)</f>
        <v>42489.696585648147</v>
      </c>
      <c r="P977" s="13">
        <f>I977/(60*60*24)+"1/1/1970"</f>
        <v>42549.696585648147</v>
      </c>
      <c r="Q977" t="s">
        <v>8272</v>
      </c>
      <c r="R977" s="18" t="str">
        <f>LEFT(Q977,SEARCH("/",Q977,1)-1)</f>
        <v>technology</v>
      </c>
      <c r="S977" t="str">
        <f>RIGHT(Q977,(LEN(Q977)-SEARCH("/",Q977,1)))</f>
        <v>wearables</v>
      </c>
      <c r="T977" s="14">
        <f>IFERROR(E977/L977,0)</f>
        <v>108.625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>(E978/D978)*100</f>
        <v>1.9259999999999999</v>
      </c>
      <c r="O978" s="13">
        <f>J978/(60*60*24)+DATE(1970,1,1)</f>
        <v>42185.058993055558</v>
      </c>
      <c r="P978" s="13">
        <f>I978/(60*60*24)+"1/1/1970"</f>
        <v>42230.058993055558</v>
      </c>
      <c r="Q978" t="s">
        <v>8272</v>
      </c>
      <c r="R978" s="18" t="str">
        <f>LEFT(Q978,SEARCH("/",Q978,1)-1)</f>
        <v>technology</v>
      </c>
      <c r="S978" t="str">
        <f>RIGHT(Q978,(LEN(Q978)-SEARCH("/",Q978,1)))</f>
        <v>wearables</v>
      </c>
      <c r="T978" s="14">
        <f>IFERROR(E978/L978,0)</f>
        <v>160.5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>(E979/D979)*100</f>
        <v>33.666666666666664</v>
      </c>
      <c r="O979" s="13">
        <f>J979/(60*60*24)+DATE(1970,1,1)</f>
        <v>42391.942094907412</v>
      </c>
      <c r="P979" s="13">
        <f>I979/(60*60*24)+"1/1/1970"</f>
        <v>42421.942094907412</v>
      </c>
      <c r="Q979" t="s">
        <v>8272</v>
      </c>
      <c r="R979" s="18" t="str">
        <f>LEFT(Q979,SEARCH("/",Q979,1)-1)</f>
        <v>technology</v>
      </c>
      <c r="S979" t="str">
        <f>RIGHT(Q979,(LEN(Q979)-SEARCH("/",Q979,1)))</f>
        <v>wearables</v>
      </c>
      <c r="T979" s="14">
        <f>IFERROR(E979/L979,0)</f>
        <v>75.75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>(E980/D980)*100</f>
        <v>56.263267182990241</v>
      </c>
      <c r="O980" s="13">
        <f>J980/(60*60*24)+DATE(1970,1,1)</f>
        <v>42395.309039351851</v>
      </c>
      <c r="P980" s="13">
        <f>I980/(60*60*24)+"1/1/1970"</f>
        <v>42425.309039351851</v>
      </c>
      <c r="Q980" t="s">
        <v>8272</v>
      </c>
      <c r="R980" s="18" t="str">
        <f>LEFT(Q980,SEARCH("/",Q980,1)-1)</f>
        <v>technology</v>
      </c>
      <c r="S980" t="str">
        <f>RIGHT(Q980,(LEN(Q980)-SEARCH("/",Q980,1)))</f>
        <v>wearables</v>
      </c>
      <c r="T980" s="14">
        <f>IFERROR(E980/L980,0)</f>
        <v>790.83739837398377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>(E981/D981)*100</f>
        <v>82.817599999999999</v>
      </c>
      <c r="O981" s="13">
        <f>J981/(60*60*24)+DATE(1970,1,1)</f>
        <v>42506.416990740741</v>
      </c>
      <c r="P981" s="13">
        <f>I981/(60*60*24)+"1/1/1970"</f>
        <v>42541.790972222225</v>
      </c>
      <c r="Q981" t="s">
        <v>8272</v>
      </c>
      <c r="R981" s="18" t="str">
        <f>LEFT(Q981,SEARCH("/",Q981,1)-1)</f>
        <v>technology</v>
      </c>
      <c r="S981" t="str">
        <f>RIGHT(Q981,(LEN(Q981)-SEARCH("/",Q981,1)))</f>
        <v>wearables</v>
      </c>
      <c r="T981" s="14">
        <f>IFERROR(E981/L981,0)</f>
        <v>301.93916666666667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>(E982/D982)*100</f>
        <v>14.860000000000001</v>
      </c>
      <c r="O982" s="13">
        <f>J982/(60*60*24)+DATE(1970,1,1)</f>
        <v>41928.904189814813</v>
      </c>
      <c r="P982" s="13">
        <f>I982/(60*60*24)+"1/1/1970"</f>
        <v>41973.945856481485</v>
      </c>
      <c r="Q982" t="s">
        <v>8272</v>
      </c>
      <c r="R982" s="18" t="str">
        <f>LEFT(Q982,SEARCH("/",Q982,1)-1)</f>
        <v>technology</v>
      </c>
      <c r="S982" t="str">
        <f>RIGHT(Q982,(LEN(Q982)-SEARCH("/",Q982,1)))</f>
        <v>wearables</v>
      </c>
      <c r="T982" s="14">
        <f>IFERROR(E982/L982,0)</f>
        <v>47.935483870967744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>(E983/D983)*100</f>
        <v>1.2375123751237513E-2</v>
      </c>
      <c r="O983" s="13">
        <f>J983/(60*60*24)+DATE(1970,1,1)</f>
        <v>41830.947013888886</v>
      </c>
      <c r="P983" s="13">
        <f>I983/(60*60*24)+"1/1/1970"</f>
        <v>41860.947013888886</v>
      </c>
      <c r="Q983" t="s">
        <v>8272</v>
      </c>
      <c r="R983" s="18" t="str">
        <f>LEFT(Q983,SEARCH("/",Q983,1)-1)</f>
        <v>technology</v>
      </c>
      <c r="S983" t="str">
        <f>RIGHT(Q983,(LEN(Q983)-SEARCH("/",Q983,1)))</f>
        <v>wearables</v>
      </c>
      <c r="T983" s="14">
        <f>IFERROR(E983/L983,0)</f>
        <v>2.75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>(E984/D984)*100</f>
        <v>1.7142857142857144E-2</v>
      </c>
      <c r="O984" s="13">
        <f>J984/(60*60*24)+DATE(1970,1,1)</f>
        <v>42615.753310185188</v>
      </c>
      <c r="P984" s="13">
        <f>I984/(60*60*24)+"1/1/1970"</f>
        <v>42645.753310185188</v>
      </c>
      <c r="Q984" t="s">
        <v>8272</v>
      </c>
      <c r="R984" s="18" t="str">
        <f>LEFT(Q984,SEARCH("/",Q984,1)-1)</f>
        <v>technology</v>
      </c>
      <c r="S984" t="str">
        <f>RIGHT(Q984,(LEN(Q984)-SEARCH("/",Q984,1)))</f>
        <v>wearables</v>
      </c>
      <c r="T984" s="14">
        <f>IFERROR(E984/L984,0)</f>
        <v>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>(E985/D985)*100</f>
        <v>29.506136117214709</v>
      </c>
      <c r="O985" s="13">
        <f>J985/(60*60*24)+DATE(1970,1,1)</f>
        <v>42574.667650462958</v>
      </c>
      <c r="P985" s="13">
        <f>I985/(60*60*24)+"1/1/1970"</f>
        <v>42605.870833333334</v>
      </c>
      <c r="Q985" t="s">
        <v>8272</v>
      </c>
      <c r="R985" s="18" t="str">
        <f>LEFT(Q985,SEARCH("/",Q985,1)-1)</f>
        <v>technology</v>
      </c>
      <c r="S985" t="str">
        <f>RIGHT(Q985,(LEN(Q985)-SEARCH("/",Q985,1)))</f>
        <v>wearables</v>
      </c>
      <c r="T985" s="14">
        <f>IFERROR(E985/L985,0)</f>
        <v>171.79329608938548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>(E986/D986)*100</f>
        <v>1.06</v>
      </c>
      <c r="O986" s="13">
        <f>J986/(60*60*24)+DATE(1970,1,1)</f>
        <v>42061.11583333333</v>
      </c>
      <c r="P986" s="13">
        <f>I986/(60*60*24)+"1/1/1970"</f>
        <v>42091.074166666665</v>
      </c>
      <c r="Q986" t="s">
        <v>8272</v>
      </c>
      <c r="R986" s="18" t="str">
        <f>LEFT(Q986,SEARCH("/",Q986,1)-1)</f>
        <v>technology</v>
      </c>
      <c r="S986" t="str">
        <f>RIGHT(Q986,(LEN(Q986)-SEARCH("/",Q986,1)))</f>
        <v>wearables</v>
      </c>
      <c r="T986" s="14">
        <f>IFERROR(E986/L986,0)</f>
        <v>35.333333333333336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>(E987/D987)*100</f>
        <v>6.293333333333333</v>
      </c>
      <c r="O987" s="13">
        <f>J987/(60*60*24)+DATE(1970,1,1)</f>
        <v>42339.967708333337</v>
      </c>
      <c r="P987" s="13">
        <f>I987/(60*60*24)+"1/1/1970"</f>
        <v>42369.958333333328</v>
      </c>
      <c r="Q987" t="s">
        <v>8272</v>
      </c>
      <c r="R987" s="18" t="str">
        <f>LEFT(Q987,SEARCH("/",Q987,1)-1)</f>
        <v>technology</v>
      </c>
      <c r="S987" t="str">
        <f>RIGHT(Q987,(LEN(Q987)-SEARCH("/",Q987,1)))</f>
        <v>wearables</v>
      </c>
      <c r="T987" s="14">
        <f>IFERROR(E987/L987,0)</f>
        <v>82.086956521739125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>(E988/D988)*100</f>
        <v>12.75</v>
      </c>
      <c r="O988" s="13">
        <f>J988/(60*60*24)+DATE(1970,1,1)</f>
        <v>42324.767361111109</v>
      </c>
      <c r="P988" s="13">
        <f>I988/(60*60*24)+"1/1/1970"</f>
        <v>42379</v>
      </c>
      <c r="Q988" t="s">
        <v>8272</v>
      </c>
      <c r="R988" s="18" t="str">
        <f>LEFT(Q988,SEARCH("/",Q988,1)-1)</f>
        <v>technology</v>
      </c>
      <c r="S988" t="str">
        <f>RIGHT(Q988,(LEN(Q988)-SEARCH("/",Q988,1)))</f>
        <v>wearables</v>
      </c>
      <c r="T988" s="14">
        <f>IFERROR(E988/L988,0)</f>
        <v>110.8695652173913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>(E989/D989)*100</f>
        <v>13.22</v>
      </c>
      <c r="O989" s="13">
        <f>J989/(60*60*24)+DATE(1970,1,1)</f>
        <v>41773.294560185182</v>
      </c>
      <c r="P989" s="13">
        <f>I989/(60*60*24)+"1/1/1970"</f>
        <v>41813.294560185182</v>
      </c>
      <c r="Q989" t="s">
        <v>8272</v>
      </c>
      <c r="R989" s="18" t="str">
        <f>LEFT(Q989,SEARCH("/",Q989,1)-1)</f>
        <v>technology</v>
      </c>
      <c r="S989" t="str">
        <f>RIGHT(Q989,(LEN(Q989)-SEARCH("/",Q989,1)))</f>
        <v>wearables</v>
      </c>
      <c r="T989" s="14">
        <f>IFERROR(E989/L989,0)</f>
        <v>161.21951219512195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>(E990/D990)*100</f>
        <v>0</v>
      </c>
      <c r="O990" s="13">
        <f>J990/(60*60*24)+DATE(1970,1,1)</f>
        <v>42614.356770833328</v>
      </c>
      <c r="P990" s="13">
        <f>I990/(60*60*24)+"1/1/1970"</f>
        <v>42644.356770833328</v>
      </c>
      <c r="Q990" t="s">
        <v>8272</v>
      </c>
      <c r="R990" s="18" t="str">
        <f>LEFT(Q990,SEARCH("/",Q990,1)-1)</f>
        <v>technology</v>
      </c>
      <c r="S990" t="str">
        <f>RIGHT(Q990,(LEN(Q990)-SEARCH("/",Q990,1)))</f>
        <v>wearables</v>
      </c>
      <c r="T990" s="14">
        <f>IFERROR(E990/L990,0)</f>
        <v>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>(E991/D991)*100</f>
        <v>16.77</v>
      </c>
      <c r="O991" s="13">
        <f>J991/(60*60*24)+DATE(1970,1,1)</f>
        <v>42611.933969907404</v>
      </c>
      <c r="P991" s="13">
        <f>I991/(60*60*24)+"1/1/1970"</f>
        <v>42641.933969907404</v>
      </c>
      <c r="Q991" t="s">
        <v>8272</v>
      </c>
      <c r="R991" s="18" t="str">
        <f>LEFT(Q991,SEARCH("/",Q991,1)-1)</f>
        <v>technology</v>
      </c>
      <c r="S991" t="str">
        <f>RIGHT(Q991,(LEN(Q991)-SEARCH("/",Q991,1)))</f>
        <v>wearables</v>
      </c>
      <c r="T991" s="14">
        <f>IFERROR(E991/L991,0)</f>
        <v>52.40625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>(E992/D992)*100</f>
        <v>0.104</v>
      </c>
      <c r="O992" s="13">
        <f>J992/(60*60*24)+DATE(1970,1,1)</f>
        <v>41855.784305555557</v>
      </c>
      <c r="P992" s="13">
        <f>I992/(60*60*24)+"1/1/1970"</f>
        <v>41885.784305555557</v>
      </c>
      <c r="Q992" t="s">
        <v>8272</v>
      </c>
      <c r="R992" s="18" t="str">
        <f>LEFT(Q992,SEARCH("/",Q992,1)-1)</f>
        <v>technology</v>
      </c>
      <c r="S992" t="str">
        <f>RIGHT(Q992,(LEN(Q992)-SEARCH("/",Q992,1)))</f>
        <v>wearables</v>
      </c>
      <c r="T992" s="14">
        <f>IFERROR(E992/L992,0)</f>
        <v>13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>(E993/D993)*100</f>
        <v>4.24</v>
      </c>
      <c r="O993" s="13">
        <f>J993/(60*60*24)+DATE(1970,1,1)</f>
        <v>42538.75680555556</v>
      </c>
      <c r="P993" s="13">
        <f>I993/(60*60*24)+"1/1/1970"</f>
        <v>42563.785416666666</v>
      </c>
      <c r="Q993" t="s">
        <v>8272</v>
      </c>
      <c r="R993" s="18" t="str">
        <f>LEFT(Q993,SEARCH("/",Q993,1)-1)</f>
        <v>technology</v>
      </c>
      <c r="S993" t="str">
        <f>RIGHT(Q993,(LEN(Q993)-SEARCH("/",Q993,1)))</f>
        <v>wearables</v>
      </c>
      <c r="T993" s="14">
        <f>IFERROR(E993/L993,0)</f>
        <v>30.285714285714285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>(E994/D994)*100</f>
        <v>0.46699999999999997</v>
      </c>
      <c r="O994" s="13">
        <f>J994/(60*60*24)+DATE(1970,1,1)</f>
        <v>42437.924988425926</v>
      </c>
      <c r="P994" s="13">
        <f>I994/(60*60*24)+"1/1/1970"</f>
        <v>42497.883321759262</v>
      </c>
      <c r="Q994" t="s">
        <v>8272</v>
      </c>
      <c r="R994" s="18" t="str">
        <f>LEFT(Q994,SEARCH("/",Q994,1)-1)</f>
        <v>technology</v>
      </c>
      <c r="S994" t="str">
        <f>RIGHT(Q994,(LEN(Q994)-SEARCH("/",Q994,1)))</f>
        <v>wearables</v>
      </c>
      <c r="T994" s="14">
        <f>IFERROR(E994/L994,0)</f>
        <v>116.75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>(E995/D995)*100</f>
        <v>25.087142857142858</v>
      </c>
      <c r="O995" s="13">
        <f>J995/(60*60*24)+DATE(1970,1,1)</f>
        <v>42652.964907407411</v>
      </c>
      <c r="P995" s="13">
        <f>I995/(60*60*24)+"1/1/1970"</f>
        <v>42686.208333333328</v>
      </c>
      <c r="Q995" t="s">
        <v>8272</v>
      </c>
      <c r="R995" s="18" t="str">
        <f>LEFT(Q995,SEARCH("/",Q995,1)-1)</f>
        <v>technology</v>
      </c>
      <c r="S995" t="str">
        <f>RIGHT(Q995,(LEN(Q995)-SEARCH("/",Q995,1)))</f>
        <v>wearables</v>
      </c>
      <c r="T995" s="14">
        <f>IFERROR(E995/L995,0)</f>
        <v>89.59693877551021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>(E996/D996)*100</f>
        <v>2.3345000000000002</v>
      </c>
      <c r="O996" s="13">
        <f>J996/(60*60*24)+DATE(1970,1,1)</f>
        <v>41921.263078703705</v>
      </c>
      <c r="P996" s="13">
        <f>I996/(60*60*24)+"1/1/1970"</f>
        <v>41973.957638888889</v>
      </c>
      <c r="Q996" t="s">
        <v>8272</v>
      </c>
      <c r="R996" s="18" t="str">
        <f>LEFT(Q996,SEARCH("/",Q996,1)-1)</f>
        <v>technology</v>
      </c>
      <c r="S996" t="str">
        <f>RIGHT(Q996,(LEN(Q996)-SEARCH("/",Q996,1)))</f>
        <v>wearables</v>
      </c>
      <c r="T996" s="14">
        <f>IFERROR(E996/L996,0)</f>
        <v>424.45454545454544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>(E997/D997)*100</f>
        <v>7.26</v>
      </c>
      <c r="O997" s="13">
        <f>J997/(60*60*24)+DATE(1970,1,1)</f>
        <v>41947.940740740742</v>
      </c>
      <c r="P997" s="13">
        <f>I997/(60*60*24)+"1/1/1970"</f>
        <v>41972.666666666672</v>
      </c>
      <c r="Q997" t="s">
        <v>8272</v>
      </c>
      <c r="R997" s="18" t="str">
        <f>LEFT(Q997,SEARCH("/",Q997,1)-1)</f>
        <v>technology</v>
      </c>
      <c r="S997" t="str">
        <f>RIGHT(Q997,(LEN(Q997)-SEARCH("/",Q997,1)))</f>
        <v>wearables</v>
      </c>
      <c r="T997" s="14">
        <f>IFERROR(E997/L997,0)</f>
        <v>80.666666666666671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>(E998/D998)*100</f>
        <v>1.625</v>
      </c>
      <c r="O998" s="13">
        <f>J998/(60*60*24)+DATE(1970,1,1)</f>
        <v>41817.866435185184</v>
      </c>
      <c r="P998" s="13">
        <f>I998/(60*60*24)+"1/1/1970"</f>
        <v>41847.643750000003</v>
      </c>
      <c r="Q998" t="s">
        <v>8272</v>
      </c>
      <c r="R998" s="18" t="str">
        <f>LEFT(Q998,SEARCH("/",Q998,1)-1)</f>
        <v>technology</v>
      </c>
      <c r="S998" t="str">
        <f>RIGHT(Q998,(LEN(Q998)-SEARCH("/",Q998,1)))</f>
        <v>wearables</v>
      </c>
      <c r="T998" s="14">
        <f>IFERROR(E998/L998,0)</f>
        <v>13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>(E999/D999)*100</f>
        <v>1.3</v>
      </c>
      <c r="O999" s="13">
        <f>J999/(60*60*24)+DATE(1970,1,1)</f>
        <v>41941.10297453704</v>
      </c>
      <c r="P999" s="13">
        <f>I999/(60*60*24)+"1/1/1970"</f>
        <v>41971.144641203704</v>
      </c>
      <c r="Q999" t="s">
        <v>8272</v>
      </c>
      <c r="R999" s="18" t="str">
        <f>LEFT(Q999,SEARCH("/",Q999,1)-1)</f>
        <v>technology</v>
      </c>
      <c r="S999" t="str">
        <f>RIGHT(Q999,(LEN(Q999)-SEARCH("/",Q999,1)))</f>
        <v>wearables</v>
      </c>
      <c r="T999" s="14">
        <f>IFERROR(E999/L999,0)</f>
        <v>8.125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>(E1000/D1000)*100</f>
        <v>58.558333333333337</v>
      </c>
      <c r="O1000" s="13">
        <f>J1000/(60*60*24)+DATE(1970,1,1)</f>
        <v>42282.168993055559</v>
      </c>
      <c r="P1000" s="13">
        <f>I1000/(60*60*24)+"1/1/1970"</f>
        <v>42327.210659722223</v>
      </c>
      <c r="Q1000" t="s">
        <v>8272</v>
      </c>
      <c r="R1000" s="18" t="str">
        <f>LEFT(Q1000,SEARCH("/",Q1000,1)-1)</f>
        <v>technology</v>
      </c>
      <c r="S1000" t="str">
        <f>RIGHT(Q1000,(LEN(Q1000)-SEARCH("/",Q1000,1)))</f>
        <v>wearables</v>
      </c>
      <c r="T1000" s="14">
        <f>IFERROR(E1000/L1000,0)</f>
        <v>153.42794759825327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>(E1001/D1001)*100</f>
        <v>7.7886666666666677</v>
      </c>
      <c r="O1001" s="13">
        <f>J1001/(60*60*24)+DATE(1970,1,1)</f>
        <v>41926.29965277778</v>
      </c>
      <c r="P1001" s="13">
        <f>I1001/(60*60*24)+"1/1/1970"</f>
        <v>41956.334722222222</v>
      </c>
      <c r="Q1001" t="s">
        <v>8272</v>
      </c>
      <c r="R1001" s="18" t="str">
        <f>LEFT(Q1001,SEARCH("/",Q1001,1)-1)</f>
        <v>technology</v>
      </c>
      <c r="S1001" t="str">
        <f>RIGHT(Q1001,(LEN(Q1001)-SEARCH("/",Q1001,1)))</f>
        <v>wearables</v>
      </c>
      <c r="T1001" s="14">
        <f>IFERROR(E1001/L1001,0)</f>
        <v>292.07499999999999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>(E1002/D1002)*100</f>
        <v>2.2157147647256061</v>
      </c>
      <c r="O1002" s="13">
        <f>J1002/(60*60*24)+DATE(1970,1,1)</f>
        <v>42749.05972222222</v>
      </c>
      <c r="P1002" s="13">
        <f>I1002/(60*60*24)+"1/1/1970"</f>
        <v>42809.018055555556</v>
      </c>
      <c r="Q1002" t="s">
        <v>8272</v>
      </c>
      <c r="R1002" s="18" t="str">
        <f>LEFT(Q1002,SEARCH("/",Q1002,1)-1)</f>
        <v>technology</v>
      </c>
      <c r="S1002" t="str">
        <f>RIGHT(Q1002,(LEN(Q1002)-SEARCH("/",Q1002,1)))</f>
        <v>wearables</v>
      </c>
      <c r="T1002" s="14">
        <f>IFERROR(E1002/L1002,0)</f>
        <v>3304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>(E1003/D1003)*100</f>
        <v>104</v>
      </c>
      <c r="O1003" s="13">
        <f>J1003/(60*60*24)+DATE(1970,1,1)</f>
        <v>42720.720057870371</v>
      </c>
      <c r="P1003" s="13">
        <f>I1003/(60*60*24)+"1/1/1970"</f>
        <v>42765.720057870371</v>
      </c>
      <c r="Q1003" t="s">
        <v>8272</v>
      </c>
      <c r="R1003" s="18" t="str">
        <f>LEFT(Q1003,SEARCH("/",Q1003,1)-1)</f>
        <v>technology</v>
      </c>
      <c r="S1003" t="str">
        <f>RIGHT(Q1003,(LEN(Q1003)-SEARCH("/",Q1003,1)))</f>
        <v>wearables</v>
      </c>
      <c r="T1003" s="14">
        <f>IFERROR(E1003/L1003,0)</f>
        <v>1300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>(E1004/D1004)*100</f>
        <v>29.6029602960296</v>
      </c>
      <c r="O1004" s="13">
        <f>J1004/(60*60*24)+DATE(1970,1,1)</f>
        <v>42325.684189814812</v>
      </c>
      <c r="P1004" s="13">
        <f>I1004/(60*60*24)+"1/1/1970"</f>
        <v>42355.249305555553</v>
      </c>
      <c r="Q1004" t="s">
        <v>8272</v>
      </c>
      <c r="R1004" s="18" t="str">
        <f>LEFT(Q1004,SEARCH("/",Q1004,1)-1)</f>
        <v>technology</v>
      </c>
      <c r="S1004" t="str">
        <f>RIGHT(Q1004,(LEN(Q1004)-SEARCH("/",Q1004,1)))</f>
        <v>wearables</v>
      </c>
      <c r="T1004" s="14">
        <f>IFERROR(E1004/L1004,0)</f>
        <v>134.54545454545453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>(E1005/D1005)*100</f>
        <v>16.055</v>
      </c>
      <c r="O1005" s="13">
        <f>J1005/(60*60*24)+DATE(1970,1,1)</f>
        <v>42780.709039351852</v>
      </c>
      <c r="P1005" s="13">
        <f>I1005/(60*60*24)+"1/1/1970"</f>
        <v>42810.667372685188</v>
      </c>
      <c r="Q1005" t="s">
        <v>8272</v>
      </c>
      <c r="R1005" s="18" t="str">
        <f>LEFT(Q1005,SEARCH("/",Q1005,1)-1)</f>
        <v>technology</v>
      </c>
      <c r="S1005" t="str">
        <f>RIGHT(Q1005,(LEN(Q1005)-SEARCH("/",Q1005,1)))</f>
        <v>wearables</v>
      </c>
      <c r="T1005" s="14">
        <f>IFERROR(E1005/L1005,0)</f>
        <v>214.06666666666666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>(E1006/D1006)*100</f>
        <v>82.207999999999998</v>
      </c>
      <c r="O1006" s="13">
        <f>J1006/(60*60*24)+DATE(1970,1,1)</f>
        <v>42388.708645833336</v>
      </c>
      <c r="P1006" s="13">
        <f>I1006/(60*60*24)+"1/1/1970"</f>
        <v>42418.708645833336</v>
      </c>
      <c r="Q1006" t="s">
        <v>8272</v>
      </c>
      <c r="R1006" s="18" t="str">
        <f>LEFT(Q1006,SEARCH("/",Q1006,1)-1)</f>
        <v>technology</v>
      </c>
      <c r="S1006" t="str">
        <f>RIGHT(Q1006,(LEN(Q1006)-SEARCH("/",Q1006,1)))</f>
        <v>wearables</v>
      </c>
      <c r="T1006" s="14">
        <f>IFERROR(E1006/L1006,0)</f>
        <v>216.33684210526314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>(E1007/D1007)*100</f>
        <v>75.051000000000002</v>
      </c>
      <c r="O1007" s="13">
        <f>J1007/(60*60*24)+DATE(1970,1,1)</f>
        <v>42276.624803240746</v>
      </c>
      <c r="P1007" s="13">
        <f>I1007/(60*60*24)+"1/1/1970"</f>
        <v>42307.624803240746</v>
      </c>
      <c r="Q1007" t="s">
        <v>8272</v>
      </c>
      <c r="R1007" s="18" t="str">
        <f>LEFT(Q1007,SEARCH("/",Q1007,1)-1)</f>
        <v>technology</v>
      </c>
      <c r="S1007" t="str">
        <f>RIGHT(Q1007,(LEN(Q1007)-SEARCH("/",Q1007,1)))</f>
        <v>wearables</v>
      </c>
      <c r="T1007" s="14">
        <f>IFERROR(E1007/L1007,0)</f>
        <v>932.31055900621118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>(E1008/D1008)*100</f>
        <v>5.8500000000000005</v>
      </c>
      <c r="O1008" s="13">
        <f>J1008/(60*60*24)+DATE(1970,1,1)</f>
        <v>41977.040185185186</v>
      </c>
      <c r="P1008" s="13">
        <f>I1008/(60*60*24)+"1/1/1970"</f>
        <v>41985.299305555556</v>
      </c>
      <c r="Q1008" t="s">
        <v>8272</v>
      </c>
      <c r="R1008" s="18" t="str">
        <f>LEFT(Q1008,SEARCH("/",Q1008,1)-1)</f>
        <v>technology</v>
      </c>
      <c r="S1008" t="str">
        <f>RIGHT(Q1008,(LEN(Q1008)-SEARCH("/",Q1008,1)))</f>
        <v>wearables</v>
      </c>
      <c r="T1008" s="14">
        <f>IFERROR(E1008/L1008,0)</f>
        <v>29.25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>(E1009/D1009)*100</f>
        <v>44.32</v>
      </c>
      <c r="O1009" s="13">
        <f>J1009/(60*60*24)+DATE(1970,1,1)</f>
        <v>42676.583599537036</v>
      </c>
      <c r="P1009" s="13">
        <f>I1009/(60*60*24)+"1/1/1970"</f>
        <v>42718.6252662037</v>
      </c>
      <c r="Q1009" t="s">
        <v>8272</v>
      </c>
      <c r="R1009" s="18" t="str">
        <f>LEFT(Q1009,SEARCH("/",Q1009,1)-1)</f>
        <v>technology</v>
      </c>
      <c r="S1009" t="str">
        <f>RIGHT(Q1009,(LEN(Q1009)-SEARCH("/",Q1009,1)))</f>
        <v>wearables</v>
      </c>
      <c r="T1009" s="14">
        <f>IFERROR(E1009/L1009,0)</f>
        <v>174.94736842105263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>(E1010/D1010)*100</f>
        <v>0.26737967914438499</v>
      </c>
      <c r="O1010" s="13">
        <f>J1010/(60*60*24)+DATE(1970,1,1)</f>
        <v>42702.809201388889</v>
      </c>
      <c r="P1010" s="13">
        <f>I1010/(60*60*24)+"1/1/1970"</f>
        <v>42732.809201388889</v>
      </c>
      <c r="Q1010" t="s">
        <v>8272</v>
      </c>
      <c r="R1010" s="18" t="str">
        <f>LEFT(Q1010,SEARCH("/",Q1010,1)-1)</f>
        <v>technology</v>
      </c>
      <c r="S1010" t="str">
        <f>RIGHT(Q1010,(LEN(Q1010)-SEARCH("/",Q1010,1)))</f>
        <v>wearables</v>
      </c>
      <c r="T1010" s="14">
        <f>IFERROR(E1010/L1010,0)</f>
        <v>250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>(E1011/D1011)*100</f>
        <v>13.13</v>
      </c>
      <c r="O1011" s="13">
        <f>J1011/(60*60*24)+DATE(1970,1,1)</f>
        <v>42510.604699074072</v>
      </c>
      <c r="P1011" s="13">
        <f>I1011/(60*60*24)+"1/1/1970"</f>
        <v>42540.604699074072</v>
      </c>
      <c r="Q1011" t="s">
        <v>8272</v>
      </c>
      <c r="R1011" s="18" t="str">
        <f>LEFT(Q1011,SEARCH("/",Q1011,1)-1)</f>
        <v>technology</v>
      </c>
      <c r="S1011" t="str">
        <f>RIGHT(Q1011,(LEN(Q1011)-SEARCH("/",Q1011,1)))</f>
        <v>wearables</v>
      </c>
      <c r="T1011" s="14">
        <f>IFERROR(E1011/L1011,0)</f>
        <v>65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>(E1012/D1012)*100</f>
        <v>0.19088937093275488</v>
      </c>
      <c r="O1012" s="13">
        <f>J1012/(60*60*24)+DATE(1970,1,1)</f>
        <v>42561.829421296294</v>
      </c>
      <c r="P1012" s="13">
        <f>I1012/(60*60*24)+"1/1/1970"</f>
        <v>42618.124305555553</v>
      </c>
      <c r="Q1012" t="s">
        <v>8272</v>
      </c>
      <c r="R1012" s="18" t="str">
        <f>LEFT(Q1012,SEARCH("/",Q1012,1)-1)</f>
        <v>technology</v>
      </c>
      <c r="S1012" t="str">
        <f>RIGHT(Q1012,(LEN(Q1012)-SEARCH("/",Q1012,1)))</f>
        <v>wearables</v>
      </c>
      <c r="T1012" s="14">
        <f>IFERROR(E1012/L1012,0)</f>
        <v>55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>(E1013/D1013)*100</f>
        <v>0.375</v>
      </c>
      <c r="O1013" s="13">
        <f>J1013/(60*60*24)+DATE(1970,1,1)</f>
        <v>41946.898090277777</v>
      </c>
      <c r="P1013" s="13">
        <f>I1013/(60*60*24)+"1/1/1970"</f>
        <v>41991.898090277777</v>
      </c>
      <c r="Q1013" t="s">
        <v>8272</v>
      </c>
      <c r="R1013" s="18" t="str">
        <f>LEFT(Q1013,SEARCH("/",Q1013,1)-1)</f>
        <v>technology</v>
      </c>
      <c r="S1013" t="str">
        <f>RIGHT(Q1013,(LEN(Q1013)-SEARCH("/",Q1013,1)))</f>
        <v>wearables</v>
      </c>
      <c r="T1013" s="14">
        <f>IFERROR(E1013/L1013,0)</f>
        <v>75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>(E1014/D1014)*100</f>
        <v>21535.021000000001</v>
      </c>
      <c r="O1014" s="13">
        <f>J1014/(60*60*24)+DATE(1970,1,1)</f>
        <v>42714.440416666665</v>
      </c>
      <c r="P1014" s="13">
        <f>I1014/(60*60*24)+"1/1/1970"</f>
        <v>42759.440416666665</v>
      </c>
      <c r="Q1014" t="s">
        <v>8272</v>
      </c>
      <c r="R1014" s="18" t="str">
        <f>LEFT(Q1014,SEARCH("/",Q1014,1)-1)</f>
        <v>technology</v>
      </c>
      <c r="S1014" t="str">
        <f>RIGHT(Q1014,(LEN(Q1014)-SEARCH("/",Q1014,1)))</f>
        <v>wearables</v>
      </c>
      <c r="T1014" s="14">
        <f>IFERROR(E1014/L1014,0)</f>
        <v>1389.3561935483872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>(E1015/D1015)*100</f>
        <v>34.527999999999999</v>
      </c>
      <c r="O1015" s="13">
        <f>J1015/(60*60*24)+DATE(1970,1,1)</f>
        <v>42339.833981481483</v>
      </c>
      <c r="P1015" s="13">
        <f>I1015/(60*60*24)+"1/1/1970"</f>
        <v>42367.833333333328</v>
      </c>
      <c r="Q1015" t="s">
        <v>8272</v>
      </c>
      <c r="R1015" s="18" t="str">
        <f>LEFT(Q1015,SEARCH("/",Q1015,1)-1)</f>
        <v>technology</v>
      </c>
      <c r="S1015" t="str">
        <f>RIGHT(Q1015,(LEN(Q1015)-SEARCH("/",Q1015,1)))</f>
        <v>wearables</v>
      </c>
      <c r="T1015" s="14">
        <f>IFERROR(E1015/L1015,0)</f>
        <v>95.911111111111111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>(E1016/D1016)*100</f>
        <v>30.599999999999998</v>
      </c>
      <c r="O1016" s="13">
        <f>J1016/(60*60*24)+DATE(1970,1,1)</f>
        <v>41955.002488425926</v>
      </c>
      <c r="P1016" s="13">
        <f>I1016/(60*60*24)+"1/1/1970"</f>
        <v>42005.002488425926</v>
      </c>
      <c r="Q1016" t="s">
        <v>8272</v>
      </c>
      <c r="R1016" s="18" t="str">
        <f>LEFT(Q1016,SEARCH("/",Q1016,1)-1)</f>
        <v>technology</v>
      </c>
      <c r="S1016" t="str">
        <f>RIGHT(Q1016,(LEN(Q1016)-SEARCH("/",Q1016,1)))</f>
        <v>wearables</v>
      </c>
      <c r="T1016" s="14">
        <f>IFERROR(E1016/L1016,0)</f>
        <v>191.25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>(E1017/D1017)*100</f>
        <v>2.666666666666667</v>
      </c>
      <c r="O1017" s="13">
        <f>J1017/(60*60*24)+DATE(1970,1,1)</f>
        <v>42303.878414351857</v>
      </c>
      <c r="P1017" s="13">
        <f>I1017/(60*60*24)+"1/1/1970"</f>
        <v>42333.920081018514</v>
      </c>
      <c r="Q1017" t="s">
        <v>8272</v>
      </c>
      <c r="R1017" s="18" t="str">
        <f>LEFT(Q1017,SEARCH("/",Q1017,1)-1)</f>
        <v>technology</v>
      </c>
      <c r="S1017" t="str">
        <f>RIGHT(Q1017,(LEN(Q1017)-SEARCH("/",Q1017,1)))</f>
        <v>wearables</v>
      </c>
      <c r="T1017" s="14">
        <f>IFERROR(E1017/L1017,0)</f>
        <v>40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>(E1018/D1018)*100</f>
        <v>2.8420000000000001</v>
      </c>
      <c r="O1018" s="13">
        <f>J1018/(60*60*24)+DATE(1970,1,1)</f>
        <v>42422.107129629629</v>
      </c>
      <c r="P1018" s="13">
        <f>I1018/(60*60*24)+"1/1/1970"</f>
        <v>42467.065462962964</v>
      </c>
      <c r="Q1018" t="s">
        <v>8272</v>
      </c>
      <c r="R1018" s="18" t="str">
        <f>LEFT(Q1018,SEARCH("/",Q1018,1)-1)</f>
        <v>technology</v>
      </c>
      <c r="S1018" t="str">
        <f>RIGHT(Q1018,(LEN(Q1018)-SEARCH("/",Q1018,1)))</f>
        <v>wearables</v>
      </c>
      <c r="T1018" s="14">
        <f>IFERROR(E1018/L1018,0)</f>
        <v>74.78947368421052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>(E1019/D1019)*100</f>
        <v>22.878799999999998</v>
      </c>
      <c r="O1019" s="13">
        <f>J1019/(60*60*24)+DATE(1970,1,1)</f>
        <v>42289.675173611111</v>
      </c>
      <c r="P1019" s="13">
        <f>I1019/(60*60*24)+"1/1/1970"</f>
        <v>42329.716840277775</v>
      </c>
      <c r="Q1019" t="s">
        <v>8272</v>
      </c>
      <c r="R1019" s="18" t="str">
        <f>LEFT(Q1019,SEARCH("/",Q1019,1)-1)</f>
        <v>technology</v>
      </c>
      <c r="S1019" t="str">
        <f>RIGHT(Q1019,(LEN(Q1019)-SEARCH("/",Q1019,1)))</f>
        <v>wearables</v>
      </c>
      <c r="T1019" s="14">
        <f>IFERROR(E1019/L1019,0)</f>
        <v>161.11830985915492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>(E1020/D1020)*100</f>
        <v>3.105</v>
      </c>
      <c r="O1020" s="13">
        <f>J1020/(60*60*24)+DATE(1970,1,1)</f>
        <v>42535.492280092592</v>
      </c>
      <c r="P1020" s="13">
        <f>I1020/(60*60*24)+"1/1/1970"</f>
        <v>42565.492280092592</v>
      </c>
      <c r="Q1020" t="s">
        <v>8272</v>
      </c>
      <c r="R1020" s="18" t="str">
        <f>LEFT(Q1020,SEARCH("/",Q1020,1)-1)</f>
        <v>technology</v>
      </c>
      <c r="S1020" t="str">
        <f>RIGHT(Q1020,(LEN(Q1020)-SEARCH("/",Q1020,1)))</f>
        <v>wearables</v>
      </c>
      <c r="T1020" s="14">
        <f>IFERROR(E1020/L1020,0)</f>
        <v>88.714285714285708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>(E1021/D1021)*100</f>
        <v>47.333333333333336</v>
      </c>
      <c r="O1021" s="13">
        <f>J1021/(60*60*24)+DATE(1970,1,1)</f>
        <v>42009.973946759259</v>
      </c>
      <c r="P1021" s="13">
        <f>I1021/(60*60*24)+"1/1/1970"</f>
        <v>42039.973946759259</v>
      </c>
      <c r="Q1021" t="s">
        <v>8272</v>
      </c>
      <c r="R1021" s="18" t="str">
        <f>LEFT(Q1021,SEARCH("/",Q1021,1)-1)</f>
        <v>technology</v>
      </c>
      <c r="S1021" t="str">
        <f>RIGHT(Q1021,(LEN(Q1021)-SEARCH("/",Q1021,1)))</f>
        <v>wearables</v>
      </c>
      <c r="T1021" s="14">
        <f>IFERROR(E1021/L1021,0)</f>
        <v>53.25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>(E1022/D1022)*100</f>
        <v>205.54838709677421</v>
      </c>
      <c r="O1022" s="13">
        <f>J1022/(60*60*24)+DATE(1970,1,1)</f>
        <v>42127.069548611107</v>
      </c>
      <c r="P1022" s="13">
        <f>I1022/(60*60*24)+"1/1/1970"</f>
        <v>42157.032638888893</v>
      </c>
      <c r="Q1022" t="s">
        <v>8279</v>
      </c>
      <c r="R1022" s="18" t="str">
        <f>LEFT(Q1022,SEARCH("/",Q1022,1)-1)</f>
        <v>music</v>
      </c>
      <c r="S1022" t="str">
        <f>RIGHT(Q1022,(LEN(Q1022)-SEARCH("/",Q1022,1)))</f>
        <v>electronic music</v>
      </c>
      <c r="T1022" s="14">
        <f>IFERROR(E1022/L1022,0)</f>
        <v>106.2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>(E1023/D1023)*100</f>
        <v>351.80366666666669</v>
      </c>
      <c r="O1023" s="13">
        <f>J1023/(60*60*24)+DATE(1970,1,1)</f>
        <v>42271.251979166671</v>
      </c>
      <c r="P1023" s="13">
        <f>I1023/(60*60*24)+"1/1/1970"</f>
        <v>42294.166666666672</v>
      </c>
      <c r="Q1023" t="s">
        <v>8279</v>
      </c>
      <c r="R1023" s="18" t="str">
        <f>LEFT(Q1023,SEARCH("/",Q1023,1)-1)</f>
        <v>music</v>
      </c>
      <c r="S1023" t="str">
        <f>RIGHT(Q1023,(LEN(Q1023)-SEARCH("/",Q1023,1)))</f>
        <v>electronic music</v>
      </c>
      <c r="T1023" s="14">
        <f>IFERROR(E1023/L1023,0)</f>
        <v>22.079728033472804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>(E1024/D1024)*100</f>
        <v>114.9</v>
      </c>
      <c r="O1024" s="13">
        <f>J1024/(60*60*24)+DATE(1970,1,1)</f>
        <v>42111.646724537037</v>
      </c>
      <c r="P1024" s="13">
        <f>I1024/(60*60*24)+"1/1/1970"</f>
        <v>42141.646724537037</v>
      </c>
      <c r="Q1024" t="s">
        <v>8279</v>
      </c>
      <c r="R1024" s="18" t="str">
        <f>LEFT(Q1024,SEARCH("/",Q1024,1)-1)</f>
        <v>music</v>
      </c>
      <c r="S1024" t="str">
        <f>RIGHT(Q1024,(LEN(Q1024)-SEARCH("/",Q1024,1)))</f>
        <v>electronic music</v>
      </c>
      <c r="T1024" s="14">
        <f>IFERROR(E1024/L1024,0)</f>
        <v>31.054054054054053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>(E1025/D1025)*100</f>
        <v>237.15</v>
      </c>
      <c r="O1025" s="13">
        <f>J1025/(60*60*24)+DATE(1970,1,1)</f>
        <v>42145.919687500005</v>
      </c>
      <c r="P1025" s="13">
        <f>I1025/(60*60*24)+"1/1/1970"</f>
        <v>42175.919687500005</v>
      </c>
      <c r="Q1025" t="s">
        <v>8279</v>
      </c>
      <c r="R1025" s="18" t="str">
        <f>LEFT(Q1025,SEARCH("/",Q1025,1)-1)</f>
        <v>music</v>
      </c>
      <c r="S1025" t="str">
        <f>RIGHT(Q1025,(LEN(Q1025)-SEARCH("/",Q1025,1)))</f>
        <v>electronic music</v>
      </c>
      <c r="T1025" s="14">
        <f>IFERROR(E1025/L1025,0)</f>
        <v>36.206106870229007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>(E1026/D1026)*100</f>
        <v>118.63774999999998</v>
      </c>
      <c r="O1026" s="13">
        <f>J1026/(60*60*24)+DATE(1970,1,1)</f>
        <v>42370.580590277779</v>
      </c>
      <c r="P1026" s="13">
        <f>I1026/(60*60*24)+"1/1/1970"</f>
        <v>42400.580590277779</v>
      </c>
      <c r="Q1026" t="s">
        <v>8279</v>
      </c>
      <c r="R1026" s="18" t="str">
        <f>LEFT(Q1026,SEARCH("/",Q1026,1)-1)</f>
        <v>music</v>
      </c>
      <c r="S1026" t="str">
        <f>RIGHT(Q1026,(LEN(Q1026)-SEARCH("/",Q1026,1)))</f>
        <v>electronic music</v>
      </c>
      <c r="T1026" s="14">
        <f>IFERROR(E1026/L1026,0)</f>
        <v>388.9762295081967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>(E1027/D1027)*100</f>
        <v>109.92831428571431</v>
      </c>
      <c r="O1027" s="13">
        <f>J1027/(60*60*24)+DATE(1970,1,1)</f>
        <v>42049.833761574075</v>
      </c>
      <c r="P1027" s="13">
        <f>I1027/(60*60*24)+"1/1/1970"</f>
        <v>42079.792094907403</v>
      </c>
      <c r="Q1027" t="s">
        <v>8279</v>
      </c>
      <c r="R1027" s="18" t="str">
        <f>LEFT(Q1027,SEARCH("/",Q1027,1)-1)</f>
        <v>music</v>
      </c>
      <c r="S1027" t="str">
        <f>RIGHT(Q1027,(LEN(Q1027)-SEARCH("/",Q1027,1)))</f>
        <v>electronic music</v>
      </c>
      <c r="T1027" s="14">
        <f>IFERROR(E1027/L1027,0)</f>
        <v>71.848571428571432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>(E1028/D1028)*100</f>
        <v>100.00828571428571</v>
      </c>
      <c r="O1028" s="13">
        <f>J1028/(60*60*24)+DATE(1970,1,1)</f>
        <v>42426.407592592594</v>
      </c>
      <c r="P1028" s="13">
        <f>I1028/(60*60*24)+"1/1/1970"</f>
        <v>42460.365925925929</v>
      </c>
      <c r="Q1028" t="s">
        <v>8279</v>
      </c>
      <c r="R1028" s="18" t="str">
        <f>LEFT(Q1028,SEARCH("/",Q1028,1)-1)</f>
        <v>music</v>
      </c>
      <c r="S1028" t="str">
        <f>RIGHT(Q1028,(LEN(Q1028)-SEARCH("/",Q1028,1)))</f>
        <v>electronic music</v>
      </c>
      <c r="T1028" s="14">
        <f>IFERROR(E1028/L1028,0)</f>
        <v>57.381803278688523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>(E1029/D1029)*100</f>
        <v>103.09292094387415</v>
      </c>
      <c r="O1029" s="13">
        <f>J1029/(60*60*24)+DATE(1970,1,1)</f>
        <v>41905.034108796295</v>
      </c>
      <c r="P1029" s="13">
        <f>I1029/(60*60*24)+"1/1/1970"</f>
        <v>41935.034108796295</v>
      </c>
      <c r="Q1029" t="s">
        <v>8279</v>
      </c>
      <c r="R1029" s="18" t="str">
        <f>LEFT(Q1029,SEARCH("/",Q1029,1)-1)</f>
        <v>music</v>
      </c>
      <c r="S1029" t="str">
        <f>RIGHT(Q1029,(LEN(Q1029)-SEARCH("/",Q1029,1)))</f>
        <v>electronic music</v>
      </c>
      <c r="T1029" s="14">
        <f>IFERROR(E1029/L1029,0)</f>
        <v>69.666666666666671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>(E1030/D1030)*100</f>
        <v>117.27000000000001</v>
      </c>
      <c r="O1030" s="13">
        <f>J1030/(60*60*24)+DATE(1970,1,1)</f>
        <v>42755.627372685187</v>
      </c>
      <c r="P1030" s="13">
        <f>I1030/(60*60*24)+"1/1/1970"</f>
        <v>42800.833333333328</v>
      </c>
      <c r="Q1030" t="s">
        <v>8279</v>
      </c>
      <c r="R1030" s="18" t="str">
        <f>LEFT(Q1030,SEARCH("/",Q1030,1)-1)</f>
        <v>music</v>
      </c>
      <c r="S1030" t="str">
        <f>RIGHT(Q1030,(LEN(Q1030)-SEARCH("/",Q1030,1)))</f>
        <v>electronic music</v>
      </c>
      <c r="T1030" s="14">
        <f>IFERROR(E1030/L1030,0)</f>
        <v>45.988235294117644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>(E1031/D1031)*100</f>
        <v>111.75999999999999</v>
      </c>
      <c r="O1031" s="13">
        <f>J1031/(60*60*24)+DATE(1970,1,1)</f>
        <v>42044.711886574078</v>
      </c>
      <c r="P1031" s="13">
        <f>I1031/(60*60*24)+"1/1/1970"</f>
        <v>42098.915972222225</v>
      </c>
      <c r="Q1031" t="s">
        <v>8279</v>
      </c>
      <c r="R1031" s="18" t="str">
        <f>LEFT(Q1031,SEARCH("/",Q1031,1)-1)</f>
        <v>music</v>
      </c>
      <c r="S1031" t="str">
        <f>RIGHT(Q1031,(LEN(Q1031)-SEARCH("/",Q1031,1)))</f>
        <v>electronic music</v>
      </c>
      <c r="T1031" s="14">
        <f>IFERROR(E1031/L1031,0)</f>
        <v>79.262411347517727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>(E1032/D1032)*100</f>
        <v>342.09999999999997</v>
      </c>
      <c r="O1032" s="13">
        <f>J1032/(60*60*24)+DATE(1970,1,1)</f>
        <v>42611.483206018514</v>
      </c>
      <c r="P1032" s="13">
        <f>I1032/(60*60*24)+"1/1/1970"</f>
        <v>42625.483206018514</v>
      </c>
      <c r="Q1032" t="s">
        <v>8279</v>
      </c>
      <c r="R1032" s="18" t="str">
        <f>LEFT(Q1032,SEARCH("/",Q1032,1)-1)</f>
        <v>music</v>
      </c>
      <c r="S1032" t="str">
        <f>RIGHT(Q1032,(LEN(Q1032)-SEARCH("/",Q1032,1)))</f>
        <v>electronic music</v>
      </c>
      <c r="T1032" s="14">
        <f>IFERROR(E1032/L1032,0)</f>
        <v>43.031446540880502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>(E1033/D1033)*100</f>
        <v>107.4</v>
      </c>
      <c r="O1033" s="13">
        <f>J1033/(60*60*24)+DATE(1970,1,1)</f>
        <v>42324.764004629629</v>
      </c>
      <c r="P1033" s="13">
        <f>I1033/(60*60*24)+"1/1/1970"</f>
        <v>42354.764004629629</v>
      </c>
      <c r="Q1033" t="s">
        <v>8279</v>
      </c>
      <c r="R1033" s="18" t="str">
        <f>LEFT(Q1033,SEARCH("/",Q1033,1)-1)</f>
        <v>music</v>
      </c>
      <c r="S1033" t="str">
        <f>RIGHT(Q1033,(LEN(Q1033)-SEARCH("/",Q1033,1)))</f>
        <v>electronic music</v>
      </c>
      <c r="T1033" s="14">
        <f>IFERROR(E1033/L1033,0)</f>
        <v>108.48484848484848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>(E1034/D1034)*100</f>
        <v>108.49703703703703</v>
      </c>
      <c r="O1034" s="13">
        <f>J1034/(60*60*24)+DATE(1970,1,1)</f>
        <v>42514.666956018518</v>
      </c>
      <c r="P1034" s="13">
        <f>I1034/(60*60*24)+"1/1/1970"</f>
        <v>42544.666956018518</v>
      </c>
      <c r="Q1034" t="s">
        <v>8279</v>
      </c>
      <c r="R1034" s="18" t="str">
        <f>LEFT(Q1034,SEARCH("/",Q1034,1)-1)</f>
        <v>music</v>
      </c>
      <c r="S1034" t="str">
        <f>RIGHT(Q1034,(LEN(Q1034)-SEARCH("/",Q1034,1)))</f>
        <v>electronic music</v>
      </c>
      <c r="T1034" s="14">
        <f>IFERROR(E1034/L1034,0)</f>
        <v>61.029583333333335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>(E1035/D1035)*100</f>
        <v>102.86144578313252</v>
      </c>
      <c r="O1035" s="13">
        <f>J1035/(60*60*24)+DATE(1970,1,1)</f>
        <v>42688.732407407406</v>
      </c>
      <c r="P1035" s="13">
        <f>I1035/(60*60*24)+"1/1/1970"</f>
        <v>42716.732407407406</v>
      </c>
      <c r="Q1035" t="s">
        <v>8279</v>
      </c>
      <c r="R1035" s="18" t="str">
        <f>LEFT(Q1035,SEARCH("/",Q1035,1)-1)</f>
        <v>music</v>
      </c>
      <c r="S1035" t="str">
        <f>RIGHT(Q1035,(LEN(Q1035)-SEARCH("/",Q1035,1)))</f>
        <v>electronic music</v>
      </c>
      <c r="T1035" s="14">
        <f>IFERROR(E1035/L1035,0)</f>
        <v>50.592592592592595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>(E1036/D1036)*100</f>
        <v>130.0018</v>
      </c>
      <c r="O1036" s="13">
        <f>J1036/(60*60*24)+DATE(1970,1,1)</f>
        <v>42555.166712962964</v>
      </c>
      <c r="P1036" s="13">
        <f>I1036/(60*60*24)+"1/1/1970"</f>
        <v>42587.165972222225</v>
      </c>
      <c r="Q1036" t="s">
        <v>8279</v>
      </c>
      <c r="R1036" s="18" t="str">
        <f>LEFT(Q1036,SEARCH("/",Q1036,1)-1)</f>
        <v>music</v>
      </c>
      <c r="S1036" t="str">
        <f>RIGHT(Q1036,(LEN(Q1036)-SEARCH("/",Q1036,1)))</f>
        <v>electronic music</v>
      </c>
      <c r="T1036" s="14">
        <f>IFERROR(E1036/L1036,0)</f>
        <v>39.157168674698795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>(E1037/D1037)*100</f>
        <v>107.65217391304347</v>
      </c>
      <c r="O1037" s="13">
        <f>J1037/(60*60*24)+DATE(1970,1,1)</f>
        <v>42016.641435185185</v>
      </c>
      <c r="P1037" s="13">
        <f>I1037/(60*60*24)+"1/1/1970"</f>
        <v>42046.641435185185</v>
      </c>
      <c r="Q1037" t="s">
        <v>8279</v>
      </c>
      <c r="R1037" s="18" t="str">
        <f>LEFT(Q1037,SEARCH("/",Q1037,1)-1)</f>
        <v>music</v>
      </c>
      <c r="S1037" t="str">
        <f>RIGHT(Q1037,(LEN(Q1037)-SEARCH("/",Q1037,1)))</f>
        <v>electronic music</v>
      </c>
      <c r="T1037" s="14">
        <f>IFERROR(E1037/L1037,0)</f>
        <v>65.15789473684211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>(E1038/D1038)*100</f>
        <v>112.36044444444444</v>
      </c>
      <c r="O1038" s="13">
        <f>J1038/(60*60*24)+DATE(1970,1,1)</f>
        <v>41249.448958333334</v>
      </c>
      <c r="P1038" s="13">
        <f>I1038/(60*60*24)+"1/1/1970"</f>
        <v>41281.333333333336</v>
      </c>
      <c r="Q1038" t="s">
        <v>8279</v>
      </c>
      <c r="R1038" s="18" t="str">
        <f>LEFT(Q1038,SEARCH("/",Q1038,1)-1)</f>
        <v>music</v>
      </c>
      <c r="S1038" t="str">
        <f>RIGHT(Q1038,(LEN(Q1038)-SEARCH("/",Q1038,1)))</f>
        <v>electronic music</v>
      </c>
      <c r="T1038" s="14">
        <f>IFERROR(E1038/L1038,0)</f>
        <v>23.963127962085309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>(E1039/D1039)*100</f>
        <v>102.1</v>
      </c>
      <c r="O1039" s="13">
        <f>J1039/(60*60*24)+DATE(1970,1,1)</f>
        <v>42119.822476851856</v>
      </c>
      <c r="P1039" s="13">
        <f>I1039/(60*60*24)+"1/1/1970"</f>
        <v>42142.208333333328</v>
      </c>
      <c r="Q1039" t="s">
        <v>8279</v>
      </c>
      <c r="R1039" s="18" t="str">
        <f>LEFT(Q1039,SEARCH("/",Q1039,1)-1)</f>
        <v>music</v>
      </c>
      <c r="S1039" t="str">
        <f>RIGHT(Q1039,(LEN(Q1039)-SEARCH("/",Q1039,1)))</f>
        <v>electronic music</v>
      </c>
      <c r="T1039" s="14">
        <f>IFERROR(E1039/L1039,0)</f>
        <v>48.61904761904762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>(E1040/D1040)*100</f>
        <v>145.33333333333334</v>
      </c>
      <c r="O1040" s="13">
        <f>J1040/(60*60*24)+DATE(1970,1,1)</f>
        <v>42418.231747685189</v>
      </c>
      <c r="P1040" s="13">
        <f>I1040/(60*60*24)+"1/1/1970"</f>
        <v>42448.190081018518</v>
      </c>
      <c r="Q1040" t="s">
        <v>8279</v>
      </c>
      <c r="R1040" s="18" t="str">
        <f>LEFT(Q1040,SEARCH("/",Q1040,1)-1)</f>
        <v>music</v>
      </c>
      <c r="S1040" t="str">
        <f>RIGHT(Q1040,(LEN(Q1040)-SEARCH("/",Q1040,1)))</f>
        <v>electronic music</v>
      </c>
      <c r="T1040" s="14">
        <f>IFERROR(E1040/L1040,0)</f>
        <v>35.73770491803279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>(E1041/D1041)*100</f>
        <v>128.19999999999999</v>
      </c>
      <c r="O1041" s="13">
        <f>J1041/(60*60*24)+DATE(1970,1,1)</f>
        <v>42692.109328703707</v>
      </c>
      <c r="P1041" s="13">
        <f>I1041/(60*60*24)+"1/1/1970"</f>
        <v>42717.332638888889</v>
      </c>
      <c r="Q1041" t="s">
        <v>8279</v>
      </c>
      <c r="R1041" s="18" t="str">
        <f>LEFT(Q1041,SEARCH("/",Q1041,1)-1)</f>
        <v>music</v>
      </c>
      <c r="S1041" t="str">
        <f>RIGHT(Q1041,(LEN(Q1041)-SEARCH("/",Q1041,1)))</f>
        <v>electronic music</v>
      </c>
      <c r="T1041" s="14">
        <f>IFERROR(E1041/L1041,0)</f>
        <v>21.366666666666667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>(E1042/D1042)*100</f>
        <v>0.29411764705882354</v>
      </c>
      <c r="O1042" s="13">
        <f>J1042/(60*60*24)+DATE(1970,1,1)</f>
        <v>42579.708437499998</v>
      </c>
      <c r="P1042" s="13">
        <f>I1042/(60*60*24)+"1/1/1970"</f>
        <v>42609.708437499998</v>
      </c>
      <c r="Q1042" t="s">
        <v>8280</v>
      </c>
      <c r="R1042" s="18" t="str">
        <f>LEFT(Q1042,SEARCH("/",Q1042,1)-1)</f>
        <v>journalism</v>
      </c>
      <c r="S1042" t="str">
        <f>RIGHT(Q1042,(LEN(Q1042)-SEARCH("/",Q1042,1)))</f>
        <v>audio</v>
      </c>
      <c r="T1042" s="14">
        <f>IFERROR(E1042/L1042,0)</f>
        <v>250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>(E1043/D1043)*100</f>
        <v>0</v>
      </c>
      <c r="O1043" s="13">
        <f>J1043/(60*60*24)+DATE(1970,1,1)</f>
        <v>41831.06009259259</v>
      </c>
      <c r="P1043" s="13">
        <f>I1043/(60*60*24)+"1/1/1970"</f>
        <v>41851.06009259259</v>
      </c>
      <c r="Q1043" t="s">
        <v>8280</v>
      </c>
      <c r="R1043" s="18" t="str">
        <f>LEFT(Q1043,SEARCH("/",Q1043,1)-1)</f>
        <v>journalism</v>
      </c>
      <c r="S1043" t="str">
        <f>RIGHT(Q1043,(LEN(Q1043)-SEARCH("/",Q1043,1)))</f>
        <v>audio</v>
      </c>
      <c r="T1043" s="14">
        <f>IFERROR(E1043/L1043,0)</f>
        <v>0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>(E1044/D1044)*100</f>
        <v>1.5384615384615385</v>
      </c>
      <c r="O1044" s="13">
        <f>J1044/(60*60*24)+DATE(1970,1,1)</f>
        <v>41851.696157407408</v>
      </c>
      <c r="P1044" s="13">
        <f>I1044/(60*60*24)+"1/1/1970"</f>
        <v>41894.416666666664</v>
      </c>
      <c r="Q1044" t="s">
        <v>8280</v>
      </c>
      <c r="R1044" s="18" t="str">
        <f>LEFT(Q1044,SEARCH("/",Q1044,1)-1)</f>
        <v>journalism</v>
      </c>
      <c r="S1044" t="str">
        <f>RIGHT(Q1044,(LEN(Q1044)-SEARCH("/",Q1044,1)))</f>
        <v>audio</v>
      </c>
      <c r="T1044" s="14">
        <f>IFERROR(E1044/L1044,0)</f>
        <v>10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>(E1045/D1045)*100</f>
        <v>8.5370000000000008</v>
      </c>
      <c r="O1045" s="13">
        <f>J1045/(60*60*24)+DATE(1970,1,1)</f>
        <v>42114.252951388888</v>
      </c>
      <c r="P1045" s="13">
        <f>I1045/(60*60*24)+"1/1/1970"</f>
        <v>42144.252951388888</v>
      </c>
      <c r="Q1045" t="s">
        <v>8280</v>
      </c>
      <c r="R1045" s="18" t="str">
        <f>LEFT(Q1045,SEARCH("/",Q1045,1)-1)</f>
        <v>journalism</v>
      </c>
      <c r="S1045" t="str">
        <f>RIGHT(Q1045,(LEN(Q1045)-SEARCH("/",Q1045,1)))</f>
        <v>audio</v>
      </c>
      <c r="T1045" s="14">
        <f>IFERROR(E1045/L1045,0)</f>
        <v>29.236301369863014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>(E1046/D1046)*100</f>
        <v>8.5714285714285715E-2</v>
      </c>
      <c r="O1046" s="13">
        <f>J1046/(60*60*24)+DATE(1970,1,1)</f>
        <v>42011.925937499997</v>
      </c>
      <c r="P1046" s="13">
        <f>I1046/(60*60*24)+"1/1/1970"</f>
        <v>42068.852083333331</v>
      </c>
      <c r="Q1046" t="s">
        <v>8280</v>
      </c>
      <c r="R1046" s="18" t="str">
        <f>LEFT(Q1046,SEARCH("/",Q1046,1)-1)</f>
        <v>journalism</v>
      </c>
      <c r="S1046" t="str">
        <f>RIGHT(Q1046,(LEN(Q1046)-SEARCH("/",Q1046,1)))</f>
        <v>audio</v>
      </c>
      <c r="T1046" s="14">
        <f>IFERROR(E1046/L1046,0)</f>
        <v>3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>(E1047/D1047)*100</f>
        <v>2.6599999999999997</v>
      </c>
      <c r="O1047" s="13">
        <f>J1047/(60*60*24)+DATE(1970,1,1)</f>
        <v>41844.874421296292</v>
      </c>
      <c r="P1047" s="13">
        <f>I1047/(60*60*24)+"1/1/1970"</f>
        <v>41874.874421296292</v>
      </c>
      <c r="Q1047" t="s">
        <v>8280</v>
      </c>
      <c r="R1047" s="18" t="str">
        <f>LEFT(Q1047,SEARCH("/",Q1047,1)-1)</f>
        <v>journalism</v>
      </c>
      <c r="S1047" t="str">
        <f>RIGHT(Q1047,(LEN(Q1047)-SEARCH("/",Q1047,1)))</f>
        <v>audio</v>
      </c>
      <c r="T1047" s="14">
        <f>IFERROR(E1047/L1047,0)</f>
        <v>33.25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>(E1048/D1048)*100</f>
        <v>0</v>
      </c>
      <c r="O1048" s="13">
        <f>J1048/(60*60*24)+DATE(1970,1,1)</f>
        <v>42319.851388888885</v>
      </c>
      <c r="P1048" s="13">
        <f>I1048/(60*60*24)+"1/1/1970"</f>
        <v>42364.851388888885</v>
      </c>
      <c r="Q1048" t="s">
        <v>8280</v>
      </c>
      <c r="R1048" s="18" t="str">
        <f>LEFT(Q1048,SEARCH("/",Q1048,1)-1)</f>
        <v>journalism</v>
      </c>
      <c r="S1048" t="str">
        <f>RIGHT(Q1048,(LEN(Q1048)-SEARCH("/",Q1048,1)))</f>
        <v>audio</v>
      </c>
      <c r="T1048" s="14">
        <f>IFERROR(E1048/L1048,0)</f>
        <v>0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>(E1049/D1049)*100</f>
        <v>0.05</v>
      </c>
      <c r="O1049" s="13">
        <f>J1049/(60*60*24)+DATE(1970,1,1)</f>
        <v>41918.818460648152</v>
      </c>
      <c r="P1049" s="13">
        <f>I1049/(60*60*24)+"1/1/1970"</f>
        <v>41948.860127314816</v>
      </c>
      <c r="Q1049" t="s">
        <v>8280</v>
      </c>
      <c r="R1049" s="18" t="str">
        <f>LEFT(Q1049,SEARCH("/",Q1049,1)-1)</f>
        <v>journalism</v>
      </c>
      <c r="S1049" t="str">
        <f>RIGHT(Q1049,(LEN(Q1049)-SEARCH("/",Q1049,1)))</f>
        <v>audio</v>
      </c>
      <c r="T1049" s="14">
        <f>IFERROR(E1049/L1049,0)</f>
        <v>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>(E1050/D1050)*100</f>
        <v>1.4133333333333333</v>
      </c>
      <c r="O1050" s="13">
        <f>J1050/(60*60*24)+DATE(1970,1,1)</f>
        <v>42598.053113425922</v>
      </c>
      <c r="P1050" s="13">
        <f>I1050/(60*60*24)+"1/1/1970"</f>
        <v>42638.053113425922</v>
      </c>
      <c r="Q1050" t="s">
        <v>8280</v>
      </c>
      <c r="R1050" s="18" t="str">
        <f>LEFT(Q1050,SEARCH("/",Q1050,1)-1)</f>
        <v>journalism</v>
      </c>
      <c r="S1050" t="str">
        <f>RIGHT(Q1050,(LEN(Q1050)-SEARCH("/",Q1050,1)))</f>
        <v>audio</v>
      </c>
      <c r="T1050" s="14">
        <f>IFERROR(E1050/L1050,0)</f>
        <v>53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>(E1051/D1051)*100</f>
        <v>0</v>
      </c>
      <c r="O1051" s="13">
        <f>J1051/(60*60*24)+DATE(1970,1,1)</f>
        <v>42382.431076388893</v>
      </c>
      <c r="P1051" s="13">
        <f>I1051/(60*60*24)+"1/1/1970"</f>
        <v>42412.431076388893</v>
      </c>
      <c r="Q1051" t="s">
        <v>8280</v>
      </c>
      <c r="R1051" s="18" t="str">
        <f>LEFT(Q1051,SEARCH("/",Q1051,1)-1)</f>
        <v>journalism</v>
      </c>
      <c r="S1051" t="str">
        <f>RIGHT(Q1051,(LEN(Q1051)-SEARCH("/",Q1051,1)))</f>
        <v>audio</v>
      </c>
      <c r="T1051" s="14">
        <f>IFERROR(E1051/L1051,0)</f>
        <v>0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>(E1052/D1052)*100</f>
        <v>0</v>
      </c>
      <c r="O1052" s="13">
        <f>J1052/(60*60*24)+DATE(1970,1,1)</f>
        <v>42231.7971875</v>
      </c>
      <c r="P1052" s="13">
        <f>I1052/(60*60*24)+"1/1/1970"</f>
        <v>42261.7971875</v>
      </c>
      <c r="Q1052" t="s">
        <v>8280</v>
      </c>
      <c r="R1052" s="18" t="str">
        <f>LEFT(Q1052,SEARCH("/",Q1052,1)-1)</f>
        <v>journalism</v>
      </c>
      <c r="S1052" t="str">
        <f>RIGHT(Q1052,(LEN(Q1052)-SEARCH("/",Q1052,1)))</f>
        <v>audio</v>
      </c>
      <c r="T1052" s="14">
        <f>IFERROR(E1052/L1052,0)</f>
        <v>0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>(E1053/D1053)*100</f>
        <v>0</v>
      </c>
      <c r="O1053" s="13">
        <f>J1053/(60*60*24)+DATE(1970,1,1)</f>
        <v>41850.014178240745</v>
      </c>
      <c r="P1053" s="13">
        <f>I1053/(60*60*24)+"1/1/1970"</f>
        <v>41878.014178240745</v>
      </c>
      <c r="Q1053" t="s">
        <v>8280</v>
      </c>
      <c r="R1053" s="18" t="str">
        <f>LEFT(Q1053,SEARCH("/",Q1053,1)-1)</f>
        <v>journalism</v>
      </c>
      <c r="S1053" t="str">
        <f>RIGHT(Q1053,(LEN(Q1053)-SEARCH("/",Q1053,1)))</f>
        <v>audio</v>
      </c>
      <c r="T1053" s="14">
        <f>IFERROR(E1053/L1053,0)</f>
        <v>0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>(E1054/D1054)*100</f>
        <v>0</v>
      </c>
      <c r="O1054" s="13">
        <f>J1054/(60*60*24)+DATE(1970,1,1)</f>
        <v>42483.797395833331</v>
      </c>
      <c r="P1054" s="13">
        <f>I1054/(60*60*24)+"1/1/1970"</f>
        <v>42527.839583333334</v>
      </c>
      <c r="Q1054" t="s">
        <v>8280</v>
      </c>
      <c r="R1054" s="18" t="str">
        <f>LEFT(Q1054,SEARCH("/",Q1054,1)-1)</f>
        <v>journalism</v>
      </c>
      <c r="S1054" t="str">
        <f>RIGHT(Q1054,(LEN(Q1054)-SEARCH("/",Q1054,1)))</f>
        <v>audio</v>
      </c>
      <c r="T1054" s="14">
        <f>IFERROR(E1054/L1054,0)</f>
        <v>0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>(E1055/D1055)*100</f>
        <v>1</v>
      </c>
      <c r="O1055" s="13">
        <f>J1055/(60*60*24)+DATE(1970,1,1)</f>
        <v>42775.172824074078</v>
      </c>
      <c r="P1055" s="13">
        <f>I1055/(60*60*24)+"1/1/1970"</f>
        <v>42800.172824074078</v>
      </c>
      <c r="Q1055" t="s">
        <v>8280</v>
      </c>
      <c r="R1055" s="18" t="str">
        <f>LEFT(Q1055,SEARCH("/",Q1055,1)-1)</f>
        <v>journalism</v>
      </c>
      <c r="S1055" t="str">
        <f>RIGHT(Q1055,(LEN(Q1055)-SEARCH("/",Q1055,1)))</f>
        <v>audio</v>
      </c>
      <c r="T1055" s="14">
        <f>IFERROR(E1055/L1055,0)</f>
        <v>15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>(E1056/D1056)*100</f>
        <v>0</v>
      </c>
      <c r="O1056" s="13">
        <f>J1056/(60*60*24)+DATE(1970,1,1)</f>
        <v>41831.851840277777</v>
      </c>
      <c r="P1056" s="13">
        <f>I1056/(60*60*24)+"1/1/1970"</f>
        <v>41861.916666666664</v>
      </c>
      <c r="Q1056" t="s">
        <v>8280</v>
      </c>
      <c r="R1056" s="18" t="str">
        <f>LEFT(Q1056,SEARCH("/",Q1056,1)-1)</f>
        <v>journalism</v>
      </c>
      <c r="S1056" t="str">
        <f>RIGHT(Q1056,(LEN(Q1056)-SEARCH("/",Q1056,1)))</f>
        <v>audio</v>
      </c>
      <c r="T1056" s="14">
        <f>IFERROR(E1056/L1056,0)</f>
        <v>0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>(E1057/D1057)*100</f>
        <v>0</v>
      </c>
      <c r="O1057" s="13">
        <f>J1057/(60*60*24)+DATE(1970,1,1)</f>
        <v>42406.992418981477</v>
      </c>
      <c r="P1057" s="13">
        <f>I1057/(60*60*24)+"1/1/1970"</f>
        <v>42436.992418981477</v>
      </c>
      <c r="Q1057" t="s">
        <v>8280</v>
      </c>
      <c r="R1057" s="18" t="str">
        <f>LEFT(Q1057,SEARCH("/",Q1057,1)-1)</f>
        <v>journalism</v>
      </c>
      <c r="S1057" t="str">
        <f>RIGHT(Q1057,(LEN(Q1057)-SEARCH("/",Q1057,1)))</f>
        <v>audio</v>
      </c>
      <c r="T1057" s="14">
        <f>IFERROR(E1057/L1057,0)</f>
        <v>0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>(E1058/D1058)*100</f>
        <v>0</v>
      </c>
      <c r="O1058" s="13">
        <f>J1058/(60*60*24)+DATE(1970,1,1)</f>
        <v>42058.719641203701</v>
      </c>
      <c r="P1058" s="13">
        <f>I1058/(60*60*24)+"1/1/1970"</f>
        <v>42118.677974537037</v>
      </c>
      <c r="Q1058" t="s">
        <v>8280</v>
      </c>
      <c r="R1058" s="18" t="str">
        <f>LEFT(Q1058,SEARCH("/",Q1058,1)-1)</f>
        <v>journalism</v>
      </c>
      <c r="S1058" t="str">
        <f>RIGHT(Q1058,(LEN(Q1058)-SEARCH("/",Q1058,1)))</f>
        <v>audio</v>
      </c>
      <c r="T1058" s="14">
        <f>IFERROR(E1058/L1058,0)</f>
        <v>0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>(E1059/D1059)*100</f>
        <v>0</v>
      </c>
      <c r="O1059" s="13">
        <f>J1059/(60*60*24)+DATE(1970,1,1)</f>
        <v>42678.871331018519</v>
      </c>
      <c r="P1059" s="13">
        <f>I1059/(60*60*24)+"1/1/1970"</f>
        <v>42708.912997685184</v>
      </c>
      <c r="Q1059" t="s">
        <v>8280</v>
      </c>
      <c r="R1059" s="18" t="str">
        <f>LEFT(Q1059,SEARCH("/",Q1059,1)-1)</f>
        <v>journalism</v>
      </c>
      <c r="S1059" t="str">
        <f>RIGHT(Q1059,(LEN(Q1059)-SEARCH("/",Q1059,1)))</f>
        <v>audio</v>
      </c>
      <c r="T1059" s="14">
        <f>IFERROR(E1059/L1059,0)</f>
        <v>0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>(E1060/D1060)*100</f>
        <v>0</v>
      </c>
      <c r="O1060" s="13">
        <f>J1060/(60*60*24)+DATE(1970,1,1)</f>
        <v>42047.900960648149</v>
      </c>
      <c r="P1060" s="13">
        <f>I1060/(60*60*24)+"1/1/1970"</f>
        <v>42089</v>
      </c>
      <c r="Q1060" t="s">
        <v>8280</v>
      </c>
      <c r="R1060" s="18" t="str">
        <f>LEFT(Q1060,SEARCH("/",Q1060,1)-1)</f>
        <v>journalism</v>
      </c>
      <c r="S1060" t="str">
        <f>RIGHT(Q1060,(LEN(Q1060)-SEARCH("/",Q1060,1)))</f>
        <v>audio</v>
      </c>
      <c r="T1060" s="14">
        <f>IFERROR(E1060/L1060,0)</f>
        <v>0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>(E1061/D1061)*100</f>
        <v>0</v>
      </c>
      <c r="O1061" s="13">
        <f>J1061/(60*60*24)+DATE(1970,1,1)</f>
        <v>42046.79</v>
      </c>
      <c r="P1061" s="13">
        <f>I1061/(60*60*24)+"1/1/1970"</f>
        <v>42076.748333333337</v>
      </c>
      <c r="Q1061" t="s">
        <v>8280</v>
      </c>
      <c r="R1061" s="18" t="str">
        <f>LEFT(Q1061,SEARCH("/",Q1061,1)-1)</f>
        <v>journalism</v>
      </c>
      <c r="S1061" t="str">
        <f>RIGHT(Q1061,(LEN(Q1061)-SEARCH("/",Q1061,1)))</f>
        <v>audio</v>
      </c>
      <c r="T1061" s="14">
        <f>IFERROR(E1061/L1061,0)</f>
        <v>0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>(E1062/D1062)*100</f>
        <v>1</v>
      </c>
      <c r="O1062" s="13">
        <f>J1062/(60*60*24)+DATE(1970,1,1)</f>
        <v>42079.913113425922</v>
      </c>
      <c r="P1062" s="13">
        <f>I1062/(60*60*24)+"1/1/1970"</f>
        <v>42109.913113425922</v>
      </c>
      <c r="Q1062" t="s">
        <v>8280</v>
      </c>
      <c r="R1062" s="18" t="str">
        <f>LEFT(Q1062,SEARCH("/",Q1062,1)-1)</f>
        <v>journalism</v>
      </c>
      <c r="S1062" t="str">
        <f>RIGHT(Q1062,(LEN(Q1062)-SEARCH("/",Q1062,1)))</f>
        <v>audio</v>
      </c>
      <c r="T1062" s="14">
        <f>IFERROR(E1062/L1062,0)</f>
        <v>50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>(E1063/D1063)*100</f>
        <v>0</v>
      </c>
      <c r="O1063" s="13">
        <f>J1063/(60*60*24)+DATE(1970,1,1)</f>
        <v>42432.276712962965</v>
      </c>
      <c r="P1063" s="13">
        <f>I1063/(60*60*24)+"1/1/1970"</f>
        <v>42492.041666666672</v>
      </c>
      <c r="Q1063" t="s">
        <v>8280</v>
      </c>
      <c r="R1063" s="18" t="str">
        <f>LEFT(Q1063,SEARCH("/",Q1063,1)-1)</f>
        <v>journalism</v>
      </c>
      <c r="S1063" t="str">
        <f>RIGHT(Q1063,(LEN(Q1063)-SEARCH("/",Q1063,1)))</f>
        <v>audio</v>
      </c>
      <c r="T1063" s="14">
        <f>IFERROR(E1063/L1063,0)</f>
        <v>0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>(E1064/D1064)*100</f>
        <v>95.477386934673376</v>
      </c>
      <c r="O1064" s="13">
        <f>J1064/(60*60*24)+DATE(1970,1,1)</f>
        <v>42556.807187500002</v>
      </c>
      <c r="P1064" s="13">
        <f>I1064/(60*60*24)+"1/1/1970"</f>
        <v>42563.807187500002</v>
      </c>
      <c r="Q1064" t="s">
        <v>8280</v>
      </c>
      <c r="R1064" s="18" t="str">
        <f>LEFT(Q1064,SEARCH("/",Q1064,1)-1)</f>
        <v>journalism</v>
      </c>
      <c r="S1064" t="str">
        <f>RIGHT(Q1064,(LEN(Q1064)-SEARCH("/",Q1064,1)))</f>
        <v>audio</v>
      </c>
      <c r="T1064" s="14">
        <f>IFERROR(E1064/L1064,0)</f>
        <v>47.5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>(E1065/D1065)*100</f>
        <v>0</v>
      </c>
      <c r="O1065" s="13">
        <f>J1065/(60*60*24)+DATE(1970,1,1)</f>
        <v>42583.030810185184</v>
      </c>
      <c r="P1065" s="13">
        <f>I1065/(60*60*24)+"1/1/1970"</f>
        <v>42613.030810185184</v>
      </c>
      <c r="Q1065" t="s">
        <v>8280</v>
      </c>
      <c r="R1065" s="18" t="str">
        <f>LEFT(Q1065,SEARCH("/",Q1065,1)-1)</f>
        <v>journalism</v>
      </c>
      <c r="S1065" t="str">
        <f>RIGHT(Q1065,(LEN(Q1065)-SEARCH("/",Q1065,1)))</f>
        <v>audio</v>
      </c>
      <c r="T1065" s="14">
        <f>IFERROR(E1065/L1065,0)</f>
        <v>0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>(E1066/D1066)*100</f>
        <v>8.974444444444444</v>
      </c>
      <c r="O1066" s="13">
        <f>J1066/(60*60*24)+DATE(1970,1,1)</f>
        <v>41417.228043981479</v>
      </c>
      <c r="P1066" s="13">
        <f>I1066/(60*60*24)+"1/1/1970"</f>
        <v>41462.228043981479</v>
      </c>
      <c r="Q1066" t="s">
        <v>8281</v>
      </c>
      <c r="R1066" s="18" t="str">
        <f>LEFT(Q1066,SEARCH("/",Q1066,1)-1)</f>
        <v>games</v>
      </c>
      <c r="S1066" t="str">
        <f>RIGHT(Q1066,(LEN(Q1066)-SEARCH("/",Q1066,1)))</f>
        <v>video games</v>
      </c>
      <c r="T1066" s="14">
        <f>IFERROR(E1066/L1066,0)</f>
        <v>65.666666666666671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>(E1067/D1067)*100</f>
        <v>2.7</v>
      </c>
      <c r="O1067" s="13">
        <f>J1067/(60*60*24)+DATE(1970,1,1)</f>
        <v>41661.381041666667</v>
      </c>
      <c r="P1067" s="13">
        <f>I1067/(60*60*24)+"1/1/1970"</f>
        <v>41689.381041666667</v>
      </c>
      <c r="Q1067" t="s">
        <v>8281</v>
      </c>
      <c r="R1067" s="18" t="str">
        <f>LEFT(Q1067,SEARCH("/",Q1067,1)-1)</f>
        <v>games</v>
      </c>
      <c r="S1067" t="str">
        <f>RIGHT(Q1067,(LEN(Q1067)-SEARCH("/",Q1067,1)))</f>
        <v>video games</v>
      </c>
      <c r="T1067" s="14">
        <f>IFERROR(E1067/L1067,0)</f>
        <v>16.2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>(E1068/D1068)*100</f>
        <v>3.3673333333333333</v>
      </c>
      <c r="O1068" s="13">
        <f>J1068/(60*60*24)+DATE(1970,1,1)</f>
        <v>41445.962754629625</v>
      </c>
      <c r="P1068" s="13">
        <f>I1068/(60*60*24)+"1/1/1970"</f>
        <v>41490.962754629625</v>
      </c>
      <c r="Q1068" t="s">
        <v>8281</v>
      </c>
      <c r="R1068" s="18" t="str">
        <f>LEFT(Q1068,SEARCH("/",Q1068,1)-1)</f>
        <v>games</v>
      </c>
      <c r="S1068" t="str">
        <f>RIGHT(Q1068,(LEN(Q1068)-SEARCH("/",Q1068,1)))</f>
        <v>video games</v>
      </c>
      <c r="T1068" s="14">
        <f>IFERROR(E1068/L1068,0)</f>
        <v>34.128378378378379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>(E1069/D1069)*100</f>
        <v>26</v>
      </c>
      <c r="O1069" s="13">
        <f>J1069/(60*60*24)+DATE(1970,1,1)</f>
        <v>41599.855682870373</v>
      </c>
      <c r="P1069" s="13">
        <f>I1069/(60*60*24)+"1/1/1970"</f>
        <v>41629.855682870373</v>
      </c>
      <c r="Q1069" t="s">
        <v>8281</v>
      </c>
      <c r="R1069" s="18" t="str">
        <f>LEFT(Q1069,SEARCH("/",Q1069,1)-1)</f>
        <v>games</v>
      </c>
      <c r="S1069" t="str">
        <f>RIGHT(Q1069,(LEN(Q1069)-SEARCH("/",Q1069,1)))</f>
        <v>video games</v>
      </c>
      <c r="T1069" s="14">
        <f>IFERROR(E1069/L1069,0)</f>
        <v>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>(E1070/D1070)*100</f>
        <v>0.15</v>
      </c>
      <c r="O1070" s="13">
        <f>J1070/(60*60*24)+DATE(1970,1,1)</f>
        <v>42440.371111111112</v>
      </c>
      <c r="P1070" s="13">
        <f>I1070/(60*60*24)+"1/1/1970"</f>
        <v>42470.329444444447</v>
      </c>
      <c r="Q1070" t="s">
        <v>8281</v>
      </c>
      <c r="R1070" s="18" t="str">
        <f>LEFT(Q1070,SEARCH("/",Q1070,1)-1)</f>
        <v>games</v>
      </c>
      <c r="S1070" t="str">
        <f>RIGHT(Q1070,(LEN(Q1070)-SEARCH("/",Q1070,1)))</f>
        <v>video games</v>
      </c>
      <c r="T1070" s="14">
        <f>IFERROR(E1070/L1070,0)</f>
        <v>11.25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>(E1071/D1071)*100</f>
        <v>38.636363636363633</v>
      </c>
      <c r="O1071" s="13">
        <f>J1071/(60*60*24)+DATE(1970,1,1)</f>
        <v>41572.229849537034</v>
      </c>
      <c r="P1071" s="13">
        <f>I1071/(60*60*24)+"1/1/1970"</f>
        <v>41604.271516203706</v>
      </c>
      <c r="Q1071" t="s">
        <v>8281</v>
      </c>
      <c r="R1071" s="18" t="str">
        <f>LEFT(Q1071,SEARCH("/",Q1071,1)-1)</f>
        <v>games</v>
      </c>
      <c r="S1071" t="str">
        <f>RIGHT(Q1071,(LEN(Q1071)-SEARCH("/",Q1071,1)))</f>
        <v>video games</v>
      </c>
      <c r="T1071" s="14">
        <f>IFERROR(E1071/L1071,0)</f>
        <v>40.476190476190474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>(E1072/D1072)*100</f>
        <v>0.70000000000000007</v>
      </c>
      <c r="O1072" s="13">
        <f>J1072/(60*60*24)+DATE(1970,1,1)</f>
        <v>41163.011828703704</v>
      </c>
      <c r="P1072" s="13">
        <f>I1072/(60*60*24)+"1/1/1970"</f>
        <v>41183.011828703704</v>
      </c>
      <c r="Q1072" t="s">
        <v>8281</v>
      </c>
      <c r="R1072" s="18" t="str">
        <f>LEFT(Q1072,SEARCH("/",Q1072,1)-1)</f>
        <v>games</v>
      </c>
      <c r="S1072" t="str">
        <f>RIGHT(Q1072,(LEN(Q1072)-SEARCH("/",Q1072,1)))</f>
        <v>video games</v>
      </c>
      <c r="T1072" s="14">
        <f>IFERROR(E1072/L1072,0)</f>
        <v>35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>(E1073/D1073)*100</f>
        <v>0</v>
      </c>
      <c r="O1073" s="13">
        <f>J1073/(60*60*24)+DATE(1970,1,1)</f>
        <v>42295.753391203703</v>
      </c>
      <c r="P1073" s="13">
        <f>I1073/(60*60*24)+"1/1/1970"</f>
        <v>42325.795057870375</v>
      </c>
      <c r="Q1073" t="s">
        <v>8281</v>
      </c>
      <c r="R1073" s="18" t="str">
        <f>LEFT(Q1073,SEARCH("/",Q1073,1)-1)</f>
        <v>games</v>
      </c>
      <c r="S1073" t="str">
        <f>RIGHT(Q1073,(LEN(Q1073)-SEARCH("/",Q1073,1)))</f>
        <v>video games</v>
      </c>
      <c r="T1073" s="14">
        <f>IFERROR(E1073/L1073,0)</f>
        <v>0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>(E1074/D1074)*100</f>
        <v>6.8000000000000005E-2</v>
      </c>
      <c r="O1074" s="13">
        <f>J1074/(60*60*24)+DATE(1970,1,1)</f>
        <v>41645.832141203704</v>
      </c>
      <c r="P1074" s="13">
        <f>I1074/(60*60*24)+"1/1/1970"</f>
        <v>41675.832141203704</v>
      </c>
      <c r="Q1074" t="s">
        <v>8281</v>
      </c>
      <c r="R1074" s="18" t="str">
        <f>LEFT(Q1074,SEARCH("/",Q1074,1)-1)</f>
        <v>games</v>
      </c>
      <c r="S1074" t="str">
        <f>RIGHT(Q1074,(LEN(Q1074)-SEARCH("/",Q1074,1)))</f>
        <v>video games</v>
      </c>
      <c r="T1074" s="14">
        <f>IFERROR(E1074/L1074,0)</f>
        <v>12.75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>(E1075/D1075)*100</f>
        <v>1.3333333333333335</v>
      </c>
      <c r="O1075" s="13">
        <f>J1075/(60*60*24)+DATE(1970,1,1)</f>
        <v>40802.964594907404</v>
      </c>
      <c r="P1075" s="13">
        <f>I1075/(60*60*24)+"1/1/1970"</f>
        <v>40832.964594907404</v>
      </c>
      <c r="Q1075" t="s">
        <v>8281</v>
      </c>
      <c r="R1075" s="18" t="str">
        <f>LEFT(Q1075,SEARCH("/",Q1075,1)-1)</f>
        <v>games</v>
      </c>
      <c r="S1075" t="str">
        <f>RIGHT(Q1075,(LEN(Q1075)-SEARCH("/",Q1075,1)))</f>
        <v>video games</v>
      </c>
      <c r="T1075" s="14">
        <f>IFERROR(E1075/L1075,0)</f>
        <v>10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>(E1076/D1076)*100</f>
        <v>6.3092592592592585</v>
      </c>
      <c r="O1076" s="13">
        <f>J1076/(60*60*24)+DATE(1970,1,1)</f>
        <v>41613.172974537039</v>
      </c>
      <c r="P1076" s="13">
        <f>I1076/(60*60*24)+"1/1/1970"</f>
        <v>41643.172974537039</v>
      </c>
      <c r="Q1076" t="s">
        <v>8281</v>
      </c>
      <c r="R1076" s="18" t="str">
        <f>LEFT(Q1076,SEARCH("/",Q1076,1)-1)</f>
        <v>games</v>
      </c>
      <c r="S1076" t="str">
        <f>RIGHT(Q1076,(LEN(Q1076)-SEARCH("/",Q1076,1)))</f>
        <v>video games</v>
      </c>
      <c r="T1076" s="14">
        <f>IFERROR(E1076/L1076,0)</f>
        <v>113.56666666666666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>(E1077/D1077)*100</f>
        <v>4.5</v>
      </c>
      <c r="O1077" s="13">
        <f>J1077/(60*60*24)+DATE(1970,1,1)</f>
        <v>41005.904120370367</v>
      </c>
      <c r="P1077" s="13">
        <f>I1077/(60*60*24)+"1/1/1970"</f>
        <v>41035.904120370367</v>
      </c>
      <c r="Q1077" t="s">
        <v>8281</v>
      </c>
      <c r="R1077" s="18" t="str">
        <f>LEFT(Q1077,SEARCH("/",Q1077,1)-1)</f>
        <v>games</v>
      </c>
      <c r="S1077" t="str">
        <f>RIGHT(Q1077,(LEN(Q1077)-SEARCH("/",Q1077,1)))</f>
        <v>video games</v>
      </c>
      <c r="T1077" s="14">
        <f>IFERROR(E1077/L1077,0)</f>
        <v>15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>(E1078/D1078)*100</f>
        <v>62.765333333333331</v>
      </c>
      <c r="O1078" s="13">
        <f>J1078/(60*60*24)+DATE(1970,1,1)</f>
        <v>41838.377893518518</v>
      </c>
      <c r="P1078" s="13">
        <f>I1078/(60*60*24)+"1/1/1970"</f>
        <v>41893.377893518518</v>
      </c>
      <c r="Q1078" t="s">
        <v>8281</v>
      </c>
      <c r="R1078" s="18" t="str">
        <f>LEFT(Q1078,SEARCH("/",Q1078,1)-1)</f>
        <v>games</v>
      </c>
      <c r="S1078" t="str">
        <f>RIGHT(Q1078,(LEN(Q1078)-SEARCH("/",Q1078,1)))</f>
        <v>video games</v>
      </c>
      <c r="T1078" s="14">
        <f>IFERROR(E1078/L1078,0)</f>
        <v>48.281025641025643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>(E1079/D1079)*100</f>
        <v>29.376000000000001</v>
      </c>
      <c r="O1079" s="13">
        <f>J1079/(60*60*24)+DATE(1970,1,1)</f>
        <v>42353.16679398148</v>
      </c>
      <c r="P1079" s="13">
        <f>I1079/(60*60*24)+"1/1/1970"</f>
        <v>42383.16679398148</v>
      </c>
      <c r="Q1079" t="s">
        <v>8281</v>
      </c>
      <c r="R1079" s="18" t="str">
        <f>LEFT(Q1079,SEARCH("/",Q1079,1)-1)</f>
        <v>games</v>
      </c>
      <c r="S1079" t="str">
        <f>RIGHT(Q1079,(LEN(Q1079)-SEARCH("/",Q1079,1)))</f>
        <v>video games</v>
      </c>
      <c r="T1079" s="14">
        <f>IFERROR(E1079/L1079,0)</f>
        <v>43.976047904191617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>(E1080/D1080)*100</f>
        <v>7.5</v>
      </c>
      <c r="O1080" s="13">
        <f>J1080/(60*60*24)+DATE(1970,1,1)</f>
        <v>40701.195844907408</v>
      </c>
      <c r="P1080" s="13">
        <f>I1080/(60*60*24)+"1/1/1970"</f>
        <v>40746.195844907408</v>
      </c>
      <c r="Q1080" t="s">
        <v>8281</v>
      </c>
      <c r="R1080" s="18" t="str">
        <f>LEFT(Q1080,SEARCH("/",Q1080,1)-1)</f>
        <v>games</v>
      </c>
      <c r="S1080" t="str">
        <f>RIGHT(Q1080,(LEN(Q1080)-SEARCH("/",Q1080,1)))</f>
        <v>video games</v>
      </c>
      <c r="T1080" s="14">
        <f>IFERROR(E1080/L1080,0)</f>
        <v>9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>(E1081/D1081)*100</f>
        <v>2.6076923076923078</v>
      </c>
      <c r="O1081" s="13">
        <f>J1081/(60*60*24)+DATE(1970,1,1)</f>
        <v>42479.566388888888</v>
      </c>
      <c r="P1081" s="13">
        <f>I1081/(60*60*24)+"1/1/1970"</f>
        <v>42504.566388888888</v>
      </c>
      <c r="Q1081" t="s">
        <v>8281</v>
      </c>
      <c r="R1081" s="18" t="str">
        <f>LEFT(Q1081,SEARCH("/",Q1081,1)-1)</f>
        <v>games</v>
      </c>
      <c r="S1081" t="str">
        <f>RIGHT(Q1081,(LEN(Q1081)-SEARCH("/",Q1081,1)))</f>
        <v>video games</v>
      </c>
      <c r="T1081" s="14">
        <f>IFERROR(E1081/L1081,0)</f>
        <v>37.666666666666664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>(E1082/D1082)*100</f>
        <v>9.1050000000000004</v>
      </c>
      <c r="O1082" s="13">
        <f>J1082/(60*60*24)+DATE(1970,1,1)</f>
        <v>41740.138113425928</v>
      </c>
      <c r="P1082" s="13">
        <f>I1082/(60*60*24)+"1/1/1970"</f>
        <v>41770.138113425928</v>
      </c>
      <c r="Q1082" t="s">
        <v>8281</v>
      </c>
      <c r="R1082" s="18" t="str">
        <f>LEFT(Q1082,SEARCH("/",Q1082,1)-1)</f>
        <v>games</v>
      </c>
      <c r="S1082" t="str">
        <f>RIGHT(Q1082,(LEN(Q1082)-SEARCH("/",Q1082,1)))</f>
        <v>video games</v>
      </c>
      <c r="T1082" s="14">
        <f>IFERROR(E1082/L1082,0)</f>
        <v>18.581632653061224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>(E1083/D1083)*100</f>
        <v>1.7647058823529412E-2</v>
      </c>
      <c r="O1083" s="13">
        <f>J1083/(60*60*24)+DATE(1970,1,1)</f>
        <v>42002.926990740743</v>
      </c>
      <c r="P1083" s="13">
        <f>I1083/(60*60*24)+"1/1/1970"</f>
        <v>42032.926990740743</v>
      </c>
      <c r="Q1083" t="s">
        <v>8281</v>
      </c>
      <c r="R1083" s="18" t="str">
        <f>LEFT(Q1083,SEARCH("/",Q1083,1)-1)</f>
        <v>games</v>
      </c>
      <c r="S1083" t="str">
        <f>RIGHT(Q1083,(LEN(Q1083)-SEARCH("/",Q1083,1)))</f>
        <v>video games</v>
      </c>
      <c r="T1083" s="14">
        <f>IFERROR(E1083/L1083,0)</f>
        <v>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>(E1084/D1084)*100</f>
        <v>0.55999999999999994</v>
      </c>
      <c r="O1084" s="13">
        <f>J1084/(60*60*24)+DATE(1970,1,1)</f>
        <v>41101.906111111108</v>
      </c>
      <c r="P1084" s="13">
        <f>I1084/(60*60*24)+"1/1/1970"</f>
        <v>41131.906111111108</v>
      </c>
      <c r="Q1084" t="s">
        <v>8281</v>
      </c>
      <c r="R1084" s="18" t="str">
        <f>LEFT(Q1084,SEARCH("/",Q1084,1)-1)</f>
        <v>games</v>
      </c>
      <c r="S1084" t="str">
        <f>RIGHT(Q1084,(LEN(Q1084)-SEARCH("/",Q1084,1)))</f>
        <v>video games</v>
      </c>
      <c r="T1084" s="14">
        <f>IFERROR(E1084/L1084,0)</f>
        <v>18.666666666666668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>(E1085/D1085)*100</f>
        <v>0.82000000000000006</v>
      </c>
      <c r="O1085" s="13">
        <f>J1085/(60*60*24)+DATE(1970,1,1)</f>
        <v>41793.659525462965</v>
      </c>
      <c r="P1085" s="13">
        <f>I1085/(60*60*24)+"1/1/1970"</f>
        <v>41853.659525462965</v>
      </c>
      <c r="Q1085" t="s">
        <v>8281</v>
      </c>
      <c r="R1085" s="18" t="str">
        <f>LEFT(Q1085,SEARCH("/",Q1085,1)-1)</f>
        <v>games</v>
      </c>
      <c r="S1085" t="str">
        <f>RIGHT(Q1085,(LEN(Q1085)-SEARCH("/",Q1085,1)))</f>
        <v>video games</v>
      </c>
      <c r="T1085" s="14">
        <f>IFERROR(E1085/L1085,0)</f>
        <v>410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>(E1086/D1086)*100</f>
        <v>0</v>
      </c>
      <c r="O1086" s="13">
        <f>J1086/(60*60*24)+DATE(1970,1,1)</f>
        <v>41829.912083333329</v>
      </c>
      <c r="P1086" s="13">
        <f>I1086/(60*60*24)+"1/1/1970"</f>
        <v>41859.912083333329</v>
      </c>
      <c r="Q1086" t="s">
        <v>8281</v>
      </c>
      <c r="R1086" s="18" t="str">
        <f>LEFT(Q1086,SEARCH("/",Q1086,1)-1)</f>
        <v>games</v>
      </c>
      <c r="S1086" t="str">
        <f>RIGHT(Q1086,(LEN(Q1086)-SEARCH("/",Q1086,1)))</f>
        <v>video games</v>
      </c>
      <c r="T1086" s="14">
        <f>IFERROR(E1086/L1086,0)</f>
        <v>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>(E1087/D1087)*100</f>
        <v>3.42</v>
      </c>
      <c r="O1087" s="13">
        <f>J1087/(60*60*24)+DATE(1970,1,1)</f>
        <v>42413.671006944445</v>
      </c>
      <c r="P1087" s="13">
        <f>I1087/(60*60*24)+"1/1/1970"</f>
        <v>42443.629340277781</v>
      </c>
      <c r="Q1087" t="s">
        <v>8281</v>
      </c>
      <c r="R1087" s="18" t="str">
        <f>LEFT(Q1087,SEARCH("/",Q1087,1)-1)</f>
        <v>games</v>
      </c>
      <c r="S1087" t="str">
        <f>RIGHT(Q1087,(LEN(Q1087)-SEARCH("/",Q1087,1)))</f>
        <v>video games</v>
      </c>
      <c r="T1087" s="14">
        <f>IFERROR(E1087/L1087,0)</f>
        <v>114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>(E1088/D1088)*100</f>
        <v>8.3333333333333343E-2</v>
      </c>
      <c r="O1088" s="13">
        <f>J1088/(60*60*24)+DATE(1970,1,1)</f>
        <v>41845.866793981484</v>
      </c>
      <c r="P1088" s="13">
        <f>I1088/(60*60*24)+"1/1/1970"</f>
        <v>41875.866793981484</v>
      </c>
      <c r="Q1088" t="s">
        <v>8281</v>
      </c>
      <c r="R1088" s="18" t="str">
        <f>LEFT(Q1088,SEARCH("/",Q1088,1)-1)</f>
        <v>games</v>
      </c>
      <c r="S1088" t="str">
        <f>RIGHT(Q1088,(LEN(Q1088)-SEARCH("/",Q1088,1)))</f>
        <v>video games</v>
      </c>
      <c r="T1088" s="14">
        <f>IFERROR(E1088/L1088,0)</f>
        <v>7.5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>(E1089/D1089)*100</f>
        <v>0</v>
      </c>
      <c r="O1089" s="13">
        <f>J1089/(60*60*24)+DATE(1970,1,1)</f>
        <v>41775.713969907403</v>
      </c>
      <c r="P1089" s="13">
        <f>I1089/(60*60*24)+"1/1/1970"</f>
        <v>41805.713969907403</v>
      </c>
      <c r="Q1089" t="s">
        <v>8281</v>
      </c>
      <c r="R1089" s="18" t="str">
        <f>LEFT(Q1089,SEARCH("/",Q1089,1)-1)</f>
        <v>games</v>
      </c>
      <c r="S1089" t="str">
        <f>RIGHT(Q1089,(LEN(Q1089)-SEARCH("/",Q1089,1)))</f>
        <v>video games</v>
      </c>
      <c r="T1089" s="14">
        <f>IFERROR(E1089/L1089,0)</f>
        <v>0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>(E1090/D1090)*100</f>
        <v>14.182977777777777</v>
      </c>
      <c r="O1090" s="13">
        <f>J1090/(60*60*24)+DATE(1970,1,1)</f>
        <v>41723.799386574072</v>
      </c>
      <c r="P1090" s="13">
        <f>I1090/(60*60*24)+"1/1/1970"</f>
        <v>41753.799386574072</v>
      </c>
      <c r="Q1090" t="s">
        <v>8281</v>
      </c>
      <c r="R1090" s="18" t="str">
        <f>LEFT(Q1090,SEARCH("/",Q1090,1)-1)</f>
        <v>games</v>
      </c>
      <c r="S1090" t="str">
        <f>RIGHT(Q1090,(LEN(Q1090)-SEARCH("/",Q1090,1)))</f>
        <v>video games</v>
      </c>
      <c r="T1090" s="14">
        <f>IFERROR(E1090/L1090,0)</f>
        <v>43.41727891156463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>(E1091/D1091)*100</f>
        <v>7.8266666666666662</v>
      </c>
      <c r="O1091" s="13">
        <f>J1091/(60*60*24)+DATE(1970,1,1)</f>
        <v>42151.189525462964</v>
      </c>
      <c r="P1091" s="13">
        <f>I1091/(60*60*24)+"1/1/1970"</f>
        <v>42181.189525462964</v>
      </c>
      <c r="Q1091" t="s">
        <v>8281</v>
      </c>
      <c r="R1091" s="18" t="str">
        <f>LEFT(Q1091,SEARCH("/",Q1091,1)-1)</f>
        <v>games</v>
      </c>
      <c r="S1091" t="str">
        <f>RIGHT(Q1091,(LEN(Q1091)-SEARCH("/",Q1091,1)))</f>
        <v>video games</v>
      </c>
      <c r="T1091" s="14">
        <f>IFERROR(E1091/L1091,0)</f>
        <v>23.959183673469386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>(E1092/D1092)*100</f>
        <v>3.8464497269020695E-2</v>
      </c>
      <c r="O1092" s="13">
        <f>J1092/(60*60*24)+DATE(1970,1,1)</f>
        <v>42123.185798611114</v>
      </c>
      <c r="P1092" s="13">
        <f>I1092/(60*60*24)+"1/1/1970"</f>
        <v>42153.185798611114</v>
      </c>
      <c r="Q1092" t="s">
        <v>8281</v>
      </c>
      <c r="R1092" s="18" t="str">
        <f>LEFT(Q1092,SEARCH("/",Q1092,1)-1)</f>
        <v>games</v>
      </c>
      <c r="S1092" t="str">
        <f>RIGHT(Q1092,(LEN(Q1092)-SEARCH("/",Q1092,1)))</f>
        <v>video games</v>
      </c>
      <c r="T1092" s="14">
        <f>IFERROR(E1092/L1092,0)</f>
        <v>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>(E1093/D1093)*100</f>
        <v>12.5</v>
      </c>
      <c r="O1093" s="13">
        <f>J1093/(60*60*24)+DATE(1970,1,1)</f>
        <v>42440.820277777777</v>
      </c>
      <c r="P1093" s="13">
        <f>I1093/(60*60*24)+"1/1/1970"</f>
        <v>42470.778611111113</v>
      </c>
      <c r="Q1093" t="s">
        <v>8281</v>
      </c>
      <c r="R1093" s="18" t="str">
        <f>LEFT(Q1093,SEARCH("/",Q1093,1)-1)</f>
        <v>games</v>
      </c>
      <c r="S1093" t="str">
        <f>RIGHT(Q1093,(LEN(Q1093)-SEARCH("/",Q1093,1)))</f>
        <v>video games</v>
      </c>
      <c r="T1093" s="14">
        <f>IFERROR(E1093/L1093,0)</f>
        <v>12.5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>(E1094/D1094)*100</f>
        <v>1.05</v>
      </c>
      <c r="O1094" s="13">
        <f>J1094/(60*60*24)+DATE(1970,1,1)</f>
        <v>41250.025902777779</v>
      </c>
      <c r="P1094" s="13">
        <f>I1094/(60*60*24)+"1/1/1970"</f>
        <v>41280.025902777779</v>
      </c>
      <c r="Q1094" t="s">
        <v>8281</v>
      </c>
      <c r="R1094" s="18" t="str">
        <f>LEFT(Q1094,SEARCH("/",Q1094,1)-1)</f>
        <v>games</v>
      </c>
      <c r="S1094" t="str">
        <f>RIGHT(Q1094,(LEN(Q1094)-SEARCH("/",Q1094,1)))</f>
        <v>video games</v>
      </c>
      <c r="T1094" s="14">
        <f>IFERROR(E1094/L1094,0)</f>
        <v>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>(E1095/D1095)*100</f>
        <v>14.083333333333334</v>
      </c>
      <c r="O1095" s="13">
        <f>J1095/(60*60*24)+DATE(1970,1,1)</f>
        <v>42396.973807870367</v>
      </c>
      <c r="P1095" s="13">
        <f>I1095/(60*60*24)+"1/1/1970"</f>
        <v>42411.973807870367</v>
      </c>
      <c r="Q1095" t="s">
        <v>8281</v>
      </c>
      <c r="R1095" s="18" t="str">
        <f>LEFT(Q1095,SEARCH("/",Q1095,1)-1)</f>
        <v>games</v>
      </c>
      <c r="S1095" t="str">
        <f>RIGHT(Q1095,(LEN(Q1095)-SEARCH("/",Q1095,1)))</f>
        <v>video games</v>
      </c>
      <c r="T1095" s="14">
        <f>IFERROR(E1095/L1095,0)</f>
        <v>10.5625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>(E1096/D1096)*100</f>
        <v>18.300055555555556</v>
      </c>
      <c r="O1096" s="13">
        <f>J1096/(60*60*24)+DATE(1970,1,1)</f>
        <v>40795.71334490741</v>
      </c>
      <c r="P1096" s="13">
        <f>I1096/(60*60*24)+"1/1/1970"</f>
        <v>40825.71334490741</v>
      </c>
      <c r="Q1096" t="s">
        <v>8281</v>
      </c>
      <c r="R1096" s="18" t="str">
        <f>LEFT(Q1096,SEARCH("/",Q1096,1)-1)</f>
        <v>games</v>
      </c>
      <c r="S1096" t="str">
        <f>RIGHT(Q1096,(LEN(Q1096)-SEARCH("/",Q1096,1)))</f>
        <v>video games</v>
      </c>
      <c r="T1096" s="14">
        <f>IFERROR(E1096/L1096,0)</f>
        <v>122.00037037037038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>(E1097/D1097)*100</f>
        <v>5.0347999999999997</v>
      </c>
      <c r="O1097" s="13">
        <f>J1097/(60*60*24)+DATE(1970,1,1)</f>
        <v>41486.537268518521</v>
      </c>
      <c r="P1097" s="13">
        <f>I1097/(60*60*24)+"1/1/1970"</f>
        <v>41516.537268518521</v>
      </c>
      <c r="Q1097" t="s">
        <v>8281</v>
      </c>
      <c r="R1097" s="18" t="str">
        <f>LEFT(Q1097,SEARCH("/",Q1097,1)-1)</f>
        <v>games</v>
      </c>
      <c r="S1097" t="str">
        <f>RIGHT(Q1097,(LEN(Q1097)-SEARCH("/",Q1097,1)))</f>
        <v>video games</v>
      </c>
      <c r="T1097" s="14">
        <f>IFERROR(E1097/L1097,0)</f>
        <v>267.80851063829789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>(E1098/D1098)*100</f>
        <v>17.933333333333334</v>
      </c>
      <c r="O1098" s="13">
        <f>J1098/(60*60*24)+DATE(1970,1,1)</f>
        <v>41885.51798611111</v>
      </c>
      <c r="P1098" s="13">
        <f>I1098/(60*60*24)+"1/1/1970"</f>
        <v>41916.145833333336</v>
      </c>
      <c r="Q1098" t="s">
        <v>8281</v>
      </c>
      <c r="R1098" s="18" t="str">
        <f>LEFT(Q1098,SEARCH("/",Q1098,1)-1)</f>
        <v>games</v>
      </c>
      <c r="S1098" t="str">
        <f>RIGHT(Q1098,(LEN(Q1098)-SEARCH("/",Q1098,1)))</f>
        <v>video games</v>
      </c>
      <c r="T1098" s="14">
        <f>IFERROR(E1098/L1098,0)</f>
        <v>74.206896551724142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>(E1099/D1099)*100</f>
        <v>4.7E-2</v>
      </c>
      <c r="O1099" s="13">
        <f>J1099/(60*60*24)+DATE(1970,1,1)</f>
        <v>41660.792557870373</v>
      </c>
      <c r="P1099" s="13">
        <f>I1099/(60*60*24)+"1/1/1970"</f>
        <v>41700.792557870373</v>
      </c>
      <c r="Q1099" t="s">
        <v>8281</v>
      </c>
      <c r="R1099" s="18" t="str">
        <f>LEFT(Q1099,SEARCH("/",Q1099,1)-1)</f>
        <v>games</v>
      </c>
      <c r="S1099" t="str">
        <f>RIGHT(Q1099,(LEN(Q1099)-SEARCH("/",Q1099,1)))</f>
        <v>video games</v>
      </c>
      <c r="T1099" s="14">
        <f>IFERROR(E1099/L1099,0)</f>
        <v>6.7142857142857144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>(E1100/D1100)*100</f>
        <v>7.2120000000000006</v>
      </c>
      <c r="O1100" s="13">
        <f>J1100/(60*60*24)+DATE(1970,1,1)</f>
        <v>41712.762673611112</v>
      </c>
      <c r="P1100" s="13">
        <f>I1100/(60*60*24)+"1/1/1970"</f>
        <v>41742.762673611112</v>
      </c>
      <c r="Q1100" t="s">
        <v>8281</v>
      </c>
      <c r="R1100" s="18" t="str">
        <f>LEFT(Q1100,SEARCH("/",Q1100,1)-1)</f>
        <v>games</v>
      </c>
      <c r="S1100" t="str">
        <f>RIGHT(Q1100,(LEN(Q1100)-SEARCH("/",Q1100,1)))</f>
        <v>video games</v>
      </c>
      <c r="T1100" s="14">
        <f>IFERROR(E1100/L1100,0)</f>
        <v>81.954545454545453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>(E1101/D1101)*100</f>
        <v>0.5</v>
      </c>
      <c r="O1101" s="13">
        <f>J1101/(60*60*24)+DATE(1970,1,1)</f>
        <v>42107.836435185185</v>
      </c>
      <c r="P1101" s="13">
        <f>I1101/(60*60*24)+"1/1/1970"</f>
        <v>42137.836435185185</v>
      </c>
      <c r="Q1101" t="s">
        <v>8281</v>
      </c>
      <c r="R1101" s="18" t="str">
        <f>LEFT(Q1101,SEARCH("/",Q1101,1)-1)</f>
        <v>games</v>
      </c>
      <c r="S1101" t="str">
        <f>RIGHT(Q1101,(LEN(Q1101)-SEARCH("/",Q1101,1)))</f>
        <v>video games</v>
      </c>
      <c r="T1101" s="14">
        <f>IFERROR(E1101/L1101,0)</f>
        <v>25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>(E1102/D1102)*100</f>
        <v>2.5</v>
      </c>
      <c r="O1102" s="13">
        <f>J1102/(60*60*24)+DATE(1970,1,1)</f>
        <v>42384.110775462963</v>
      </c>
      <c r="P1102" s="13">
        <f>I1102/(60*60*24)+"1/1/1970"</f>
        <v>42414.110775462963</v>
      </c>
      <c r="Q1102" t="s">
        <v>8281</v>
      </c>
      <c r="R1102" s="18" t="str">
        <f>LEFT(Q1102,SEARCH("/",Q1102,1)-1)</f>
        <v>games</v>
      </c>
      <c r="S1102" t="str">
        <f>RIGHT(Q1102,(LEN(Q1102)-SEARCH("/",Q1102,1)))</f>
        <v>video games</v>
      </c>
      <c r="T1102" s="14">
        <f>IFERROR(E1102/L1102,0)</f>
        <v>10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>(E1103/D1103)*100</f>
        <v>4.1000000000000002E-2</v>
      </c>
      <c r="O1103" s="13">
        <f>J1103/(60*60*24)+DATE(1970,1,1)</f>
        <v>42538.77243055556</v>
      </c>
      <c r="P1103" s="13">
        <f>I1103/(60*60*24)+"1/1/1970"</f>
        <v>42565.758333333331</v>
      </c>
      <c r="Q1103" t="s">
        <v>8281</v>
      </c>
      <c r="R1103" s="18" t="str">
        <f>LEFT(Q1103,SEARCH("/",Q1103,1)-1)</f>
        <v>games</v>
      </c>
      <c r="S1103" t="str">
        <f>RIGHT(Q1103,(LEN(Q1103)-SEARCH("/",Q1103,1)))</f>
        <v>video games</v>
      </c>
      <c r="T1103" s="14">
        <f>IFERROR(E1103/L1103,0)</f>
        <v>6.833333333333333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>(E1104/D1104)*100</f>
        <v>5.3125</v>
      </c>
      <c r="O1104" s="13">
        <f>J1104/(60*60*24)+DATE(1970,1,1)</f>
        <v>41577.045428240745</v>
      </c>
      <c r="P1104" s="13">
        <f>I1104/(60*60*24)+"1/1/1970"</f>
        <v>41617.249305555553</v>
      </c>
      <c r="Q1104" t="s">
        <v>8281</v>
      </c>
      <c r="R1104" s="18" t="str">
        <f>LEFT(Q1104,SEARCH("/",Q1104,1)-1)</f>
        <v>games</v>
      </c>
      <c r="S1104" t="str">
        <f>RIGHT(Q1104,(LEN(Q1104)-SEARCH("/",Q1104,1)))</f>
        <v>video games</v>
      </c>
      <c r="T1104" s="14">
        <f>IFERROR(E1104/L1104,0)</f>
        <v>17.708333333333332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>(E1105/D1105)*100</f>
        <v>1.6199999999999999</v>
      </c>
      <c r="O1105" s="13">
        <f>J1105/(60*60*24)+DATE(1970,1,1)</f>
        <v>42479.22210648148</v>
      </c>
      <c r="P1105" s="13">
        <f>I1105/(60*60*24)+"1/1/1970"</f>
        <v>42539.22210648148</v>
      </c>
      <c r="Q1105" t="s">
        <v>8281</v>
      </c>
      <c r="R1105" s="18" t="str">
        <f>LEFT(Q1105,SEARCH("/",Q1105,1)-1)</f>
        <v>games</v>
      </c>
      <c r="S1105" t="str">
        <f>RIGHT(Q1105,(LEN(Q1105)-SEARCH("/",Q1105,1)))</f>
        <v>video games</v>
      </c>
      <c r="T1105" s="14">
        <f>IFERROR(E1105/L1105,0)</f>
        <v>16.2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>(E1106/D1106)*100</f>
        <v>4.9516666666666671</v>
      </c>
      <c r="O1106" s="13">
        <f>J1106/(60*60*24)+DATE(1970,1,1)</f>
        <v>41771.40996527778</v>
      </c>
      <c r="P1106" s="13">
        <f>I1106/(60*60*24)+"1/1/1970"</f>
        <v>41801.40996527778</v>
      </c>
      <c r="Q1106" t="s">
        <v>8281</v>
      </c>
      <c r="R1106" s="18" t="str">
        <f>LEFT(Q1106,SEARCH("/",Q1106,1)-1)</f>
        <v>games</v>
      </c>
      <c r="S1106" t="str">
        <f>RIGHT(Q1106,(LEN(Q1106)-SEARCH("/",Q1106,1)))</f>
        <v>video games</v>
      </c>
      <c r="T1106" s="14">
        <f>IFERROR(E1106/L1106,0)</f>
        <v>80.297297297297291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>(E1107/D1107)*100</f>
        <v>0.159</v>
      </c>
      <c r="O1107" s="13">
        <f>J1107/(60*60*24)+DATE(1970,1,1)</f>
        <v>41692.135729166665</v>
      </c>
      <c r="P1107" s="13">
        <f>I1107/(60*60*24)+"1/1/1970"</f>
        <v>41722.0940625</v>
      </c>
      <c r="Q1107" t="s">
        <v>8281</v>
      </c>
      <c r="R1107" s="18" t="str">
        <f>LEFT(Q1107,SEARCH("/",Q1107,1)-1)</f>
        <v>games</v>
      </c>
      <c r="S1107" t="str">
        <f>RIGHT(Q1107,(LEN(Q1107)-SEARCH("/",Q1107,1)))</f>
        <v>video games</v>
      </c>
      <c r="T1107" s="14">
        <f>IFERROR(E1107/L1107,0)</f>
        <v>71.55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>(E1108/D1108)*100</f>
        <v>41.25</v>
      </c>
      <c r="O1108" s="13">
        <f>J1108/(60*60*24)+DATE(1970,1,1)</f>
        <v>40973.740451388891</v>
      </c>
      <c r="P1108" s="13">
        <f>I1108/(60*60*24)+"1/1/1970"</f>
        <v>41003.698784722219</v>
      </c>
      <c r="Q1108" t="s">
        <v>8281</v>
      </c>
      <c r="R1108" s="18" t="str">
        <f>LEFT(Q1108,SEARCH("/",Q1108,1)-1)</f>
        <v>games</v>
      </c>
      <c r="S1108" t="str">
        <f>RIGHT(Q1108,(LEN(Q1108)-SEARCH("/",Q1108,1)))</f>
        <v>video games</v>
      </c>
      <c r="T1108" s="14">
        <f>IFERROR(E1108/L1108,0)</f>
        <v>23.571428571428573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>(E1109/D1109)*100</f>
        <v>0</v>
      </c>
      <c r="O1109" s="13">
        <f>J1109/(60*60*24)+DATE(1970,1,1)</f>
        <v>41813.861388888887</v>
      </c>
      <c r="P1109" s="13">
        <f>I1109/(60*60*24)+"1/1/1970"</f>
        <v>41843.861388888887</v>
      </c>
      <c r="Q1109" t="s">
        <v>8281</v>
      </c>
      <c r="R1109" s="18" t="str">
        <f>LEFT(Q1109,SEARCH("/",Q1109,1)-1)</f>
        <v>games</v>
      </c>
      <c r="S1109" t="str">
        <f>RIGHT(Q1109,(LEN(Q1109)-SEARCH("/",Q1109,1)))</f>
        <v>video games</v>
      </c>
      <c r="T1109" s="14">
        <f>IFERROR(E1109/L1109,0)</f>
        <v>0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>(E1110/D1110)*100</f>
        <v>2.93</v>
      </c>
      <c r="O1110" s="13">
        <f>J1110/(60*60*24)+DATE(1970,1,1)</f>
        <v>40952.636979166666</v>
      </c>
      <c r="P1110" s="13">
        <f>I1110/(60*60*24)+"1/1/1970"</f>
        <v>41012.595312500001</v>
      </c>
      <c r="Q1110" t="s">
        <v>8281</v>
      </c>
      <c r="R1110" s="18" t="str">
        <f>LEFT(Q1110,SEARCH("/",Q1110,1)-1)</f>
        <v>games</v>
      </c>
      <c r="S1110" t="str">
        <f>RIGHT(Q1110,(LEN(Q1110)-SEARCH("/",Q1110,1)))</f>
        <v>video games</v>
      </c>
      <c r="T1110" s="14">
        <f>IFERROR(E1110/L1110,0)</f>
        <v>34.88095238095238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>(E1111/D1111)*100</f>
        <v>0.44999999999999996</v>
      </c>
      <c r="O1111" s="13">
        <f>J1111/(60*60*24)+DATE(1970,1,1)</f>
        <v>42662.752199074079</v>
      </c>
      <c r="P1111" s="13">
        <f>I1111/(60*60*24)+"1/1/1970"</f>
        <v>42692.793865740736</v>
      </c>
      <c r="Q1111" t="s">
        <v>8281</v>
      </c>
      <c r="R1111" s="18" t="str">
        <f>LEFT(Q1111,SEARCH("/",Q1111,1)-1)</f>
        <v>games</v>
      </c>
      <c r="S1111" t="str">
        <f>RIGHT(Q1111,(LEN(Q1111)-SEARCH("/",Q1111,1)))</f>
        <v>video games</v>
      </c>
      <c r="T1111" s="14">
        <f>IFERROR(E1111/L1111,0)</f>
        <v>15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>(E1112/D1112)*100</f>
        <v>0.51</v>
      </c>
      <c r="O1112" s="13">
        <f>J1112/(60*60*24)+DATE(1970,1,1)</f>
        <v>41220.933124999996</v>
      </c>
      <c r="P1112" s="13">
        <f>I1112/(60*60*24)+"1/1/1970"</f>
        <v>41250.933124999996</v>
      </c>
      <c r="Q1112" t="s">
        <v>8281</v>
      </c>
      <c r="R1112" s="18" t="str">
        <f>LEFT(Q1112,SEARCH("/",Q1112,1)-1)</f>
        <v>games</v>
      </c>
      <c r="S1112" t="str">
        <f>RIGHT(Q1112,(LEN(Q1112)-SEARCH("/",Q1112,1)))</f>
        <v>video games</v>
      </c>
      <c r="T1112" s="14">
        <f>IFERROR(E1112/L1112,0)</f>
        <v>23.181818181818183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>(E1113/D1113)*100</f>
        <v>0.04</v>
      </c>
      <c r="O1113" s="13">
        <f>J1113/(60*60*24)+DATE(1970,1,1)</f>
        <v>42347.203587962962</v>
      </c>
      <c r="P1113" s="13">
        <f>I1113/(60*60*24)+"1/1/1970"</f>
        <v>42377.203587962962</v>
      </c>
      <c r="Q1113" t="s">
        <v>8281</v>
      </c>
      <c r="R1113" s="18" t="str">
        <f>LEFT(Q1113,SEARCH("/",Q1113,1)-1)</f>
        <v>games</v>
      </c>
      <c r="S1113" t="str">
        <f>RIGHT(Q1113,(LEN(Q1113)-SEARCH("/",Q1113,1)))</f>
        <v>video games</v>
      </c>
      <c r="T1113" s="14">
        <f>IFERROR(E1113/L1113,0)</f>
        <v>1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>(E1114/D1114)*100</f>
        <v>35.537409090909087</v>
      </c>
      <c r="O1114" s="13">
        <f>J1114/(60*60*24)+DATE(1970,1,1)</f>
        <v>41963.759386574078</v>
      </c>
      <c r="P1114" s="13">
        <f>I1114/(60*60*24)+"1/1/1970"</f>
        <v>42023.354166666672</v>
      </c>
      <c r="Q1114" t="s">
        <v>8281</v>
      </c>
      <c r="R1114" s="18" t="str">
        <f>LEFT(Q1114,SEARCH("/",Q1114,1)-1)</f>
        <v>games</v>
      </c>
      <c r="S1114" t="str">
        <f>RIGHT(Q1114,(LEN(Q1114)-SEARCH("/",Q1114,1)))</f>
        <v>video games</v>
      </c>
      <c r="T1114" s="14">
        <f>IFERROR(E1114/L1114,0)</f>
        <v>100.23371794871794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>(E1115/D1115)*100</f>
        <v>0.5</v>
      </c>
      <c r="O1115" s="13">
        <f>J1115/(60*60*24)+DATE(1970,1,1)</f>
        <v>41835.977083333331</v>
      </c>
      <c r="P1115" s="13">
        <f>I1115/(60*60*24)+"1/1/1970"</f>
        <v>41865.977083333331</v>
      </c>
      <c r="Q1115" t="s">
        <v>8281</v>
      </c>
      <c r="R1115" s="18" t="str">
        <f>LEFT(Q1115,SEARCH("/",Q1115,1)-1)</f>
        <v>games</v>
      </c>
      <c r="S1115" t="str">
        <f>RIGHT(Q1115,(LEN(Q1115)-SEARCH("/",Q1115,1)))</f>
        <v>video games</v>
      </c>
      <c r="T1115" s="14">
        <f>IFERROR(E1115/L1115,0)</f>
        <v>5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>(E1116/D1116)*100</f>
        <v>0.16666666666666669</v>
      </c>
      <c r="O1116" s="13">
        <f>J1116/(60*60*24)+DATE(1970,1,1)</f>
        <v>41526.345914351856</v>
      </c>
      <c r="P1116" s="13">
        <f>I1116/(60*60*24)+"1/1/1970"</f>
        <v>41556.345914351856</v>
      </c>
      <c r="Q1116" t="s">
        <v>8281</v>
      </c>
      <c r="R1116" s="18" t="str">
        <f>LEFT(Q1116,SEARCH("/",Q1116,1)-1)</f>
        <v>games</v>
      </c>
      <c r="S1116" t="str">
        <f>RIGHT(Q1116,(LEN(Q1116)-SEARCH("/",Q1116,1)))</f>
        <v>video games</v>
      </c>
      <c r="T1116" s="14">
        <f>IFERROR(E1116/L1116,0)</f>
        <v>3.3333333333333335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>(E1117/D1117)*100</f>
        <v>0.13250000000000001</v>
      </c>
      <c r="O1117" s="13">
        <f>J1117/(60*60*24)+DATE(1970,1,1)</f>
        <v>42429.695543981477</v>
      </c>
      <c r="P1117" s="13">
        <f>I1117/(60*60*24)+"1/1/1970"</f>
        <v>42459.653877314813</v>
      </c>
      <c r="Q1117" t="s">
        <v>8281</v>
      </c>
      <c r="R1117" s="18" t="str">
        <f>LEFT(Q1117,SEARCH("/",Q1117,1)-1)</f>
        <v>games</v>
      </c>
      <c r="S1117" t="str">
        <f>RIGHT(Q1117,(LEN(Q1117)-SEARCH("/",Q1117,1)))</f>
        <v>video games</v>
      </c>
      <c r="T1117" s="14">
        <f>IFERROR(E1117/L1117,0)</f>
        <v>13.25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>(E1118/D1118)*100</f>
        <v>3.5704000000000007E-2</v>
      </c>
      <c r="O1118" s="13">
        <f>J1118/(60*60*24)+DATE(1970,1,1)</f>
        <v>41009.847314814819</v>
      </c>
      <c r="P1118" s="13">
        <f>I1118/(60*60*24)+"1/1/1970"</f>
        <v>41069.847314814819</v>
      </c>
      <c r="Q1118" t="s">
        <v>8281</v>
      </c>
      <c r="R1118" s="18" t="str">
        <f>LEFT(Q1118,SEARCH("/",Q1118,1)-1)</f>
        <v>games</v>
      </c>
      <c r="S1118" t="str">
        <f>RIGHT(Q1118,(LEN(Q1118)-SEARCH("/",Q1118,1)))</f>
        <v>video games</v>
      </c>
      <c r="T1118" s="14">
        <f>IFERROR(E1118/L1118,0)</f>
        <v>17.852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>(E1119/D1119)*100</f>
        <v>8.3000000000000007</v>
      </c>
      <c r="O1119" s="13">
        <f>J1119/(60*60*24)+DATE(1970,1,1)</f>
        <v>42333.598530092597</v>
      </c>
      <c r="P1119" s="13">
        <f>I1119/(60*60*24)+"1/1/1970"</f>
        <v>42363.598530092597</v>
      </c>
      <c r="Q1119" t="s">
        <v>8281</v>
      </c>
      <c r="R1119" s="18" t="str">
        <f>LEFT(Q1119,SEARCH("/",Q1119,1)-1)</f>
        <v>games</v>
      </c>
      <c r="S1119" t="str">
        <f>RIGHT(Q1119,(LEN(Q1119)-SEARCH("/",Q1119,1)))</f>
        <v>video games</v>
      </c>
      <c r="T1119" s="14">
        <f>IFERROR(E1119/L1119,0)</f>
        <v>10.375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>(E1120/D1120)*100</f>
        <v>2.4222222222222221</v>
      </c>
      <c r="O1120" s="13">
        <f>J1120/(60*60*24)+DATE(1970,1,1)</f>
        <v>41704.16642361111</v>
      </c>
      <c r="P1120" s="13">
        <f>I1120/(60*60*24)+"1/1/1970"</f>
        <v>41734.124756944446</v>
      </c>
      <c r="Q1120" t="s">
        <v>8281</v>
      </c>
      <c r="R1120" s="18" t="str">
        <f>LEFT(Q1120,SEARCH("/",Q1120,1)-1)</f>
        <v>games</v>
      </c>
      <c r="S1120" t="str">
        <f>RIGHT(Q1120,(LEN(Q1120)-SEARCH("/",Q1120,1)))</f>
        <v>video games</v>
      </c>
      <c r="T1120" s="14">
        <f>IFERROR(E1120/L1120,0)</f>
        <v>36.333333333333336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>(E1121/D1121)*100</f>
        <v>0.23809523809523811</v>
      </c>
      <c r="O1121" s="13">
        <f>J1121/(60*60*24)+DATE(1970,1,1)</f>
        <v>41722.792407407411</v>
      </c>
      <c r="P1121" s="13">
        <f>I1121/(60*60*24)+"1/1/1970"</f>
        <v>41735.792407407411</v>
      </c>
      <c r="Q1121" t="s">
        <v>8281</v>
      </c>
      <c r="R1121" s="18" t="str">
        <f>LEFT(Q1121,SEARCH("/",Q1121,1)-1)</f>
        <v>games</v>
      </c>
      <c r="S1121" t="str">
        <f>RIGHT(Q1121,(LEN(Q1121)-SEARCH("/",Q1121,1)))</f>
        <v>video games</v>
      </c>
      <c r="T1121" s="14">
        <f>IFERROR(E1121/L1121,0)</f>
        <v>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>(E1122/D1122)*100</f>
        <v>0</v>
      </c>
      <c r="O1122" s="13">
        <f>J1122/(60*60*24)+DATE(1970,1,1)</f>
        <v>40799.872685185182</v>
      </c>
      <c r="P1122" s="13">
        <f>I1122/(60*60*24)+"1/1/1970"</f>
        <v>40844.872685185182</v>
      </c>
      <c r="Q1122" t="s">
        <v>8281</v>
      </c>
      <c r="R1122" s="18" t="str">
        <f>LEFT(Q1122,SEARCH("/",Q1122,1)-1)</f>
        <v>games</v>
      </c>
      <c r="S1122" t="str">
        <f>RIGHT(Q1122,(LEN(Q1122)-SEARCH("/",Q1122,1)))</f>
        <v>video games</v>
      </c>
      <c r="T1122" s="14">
        <f>IFERROR(E1122/L1122,0)</f>
        <v>0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>(E1123/D1123)*100</f>
        <v>1.1599999999999999E-2</v>
      </c>
      <c r="O1123" s="13">
        <f>J1123/(60*60*24)+DATE(1970,1,1)</f>
        <v>42412.934212962966</v>
      </c>
      <c r="P1123" s="13">
        <f>I1123/(60*60*24)+"1/1/1970"</f>
        <v>42442.892546296294</v>
      </c>
      <c r="Q1123" t="s">
        <v>8281</v>
      </c>
      <c r="R1123" s="18" t="str">
        <f>LEFT(Q1123,SEARCH("/",Q1123,1)-1)</f>
        <v>games</v>
      </c>
      <c r="S1123" t="str">
        <f>RIGHT(Q1123,(LEN(Q1123)-SEARCH("/",Q1123,1)))</f>
        <v>video games</v>
      </c>
      <c r="T1123" s="14">
        <f>IFERROR(E1123/L1123,0)</f>
        <v>5.8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>(E1124/D1124)*100</f>
        <v>0</v>
      </c>
      <c r="O1124" s="13">
        <f>J1124/(60*60*24)+DATE(1970,1,1)</f>
        <v>41410.703993055555</v>
      </c>
      <c r="P1124" s="13">
        <f>I1124/(60*60*24)+"1/1/1970"</f>
        <v>41424.703993055555</v>
      </c>
      <c r="Q1124" t="s">
        <v>8281</v>
      </c>
      <c r="R1124" s="18" t="str">
        <f>LEFT(Q1124,SEARCH("/",Q1124,1)-1)</f>
        <v>games</v>
      </c>
      <c r="S1124" t="str">
        <f>RIGHT(Q1124,(LEN(Q1124)-SEARCH("/",Q1124,1)))</f>
        <v>video games</v>
      </c>
      <c r="T1124" s="14">
        <f>IFERROR(E1124/L1124,0)</f>
        <v>0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>(E1125/D1125)*100</f>
        <v>0.22</v>
      </c>
      <c r="O1125" s="13">
        <f>J1125/(60*60*24)+DATE(1970,1,1)</f>
        <v>41718.5237037037</v>
      </c>
      <c r="P1125" s="13">
        <f>I1125/(60*60*24)+"1/1/1970"</f>
        <v>41748.5237037037</v>
      </c>
      <c r="Q1125" t="s">
        <v>8281</v>
      </c>
      <c r="R1125" s="18" t="str">
        <f>LEFT(Q1125,SEARCH("/",Q1125,1)-1)</f>
        <v>games</v>
      </c>
      <c r="S1125" t="str">
        <f>RIGHT(Q1125,(LEN(Q1125)-SEARCH("/",Q1125,1)))</f>
        <v>video games</v>
      </c>
      <c r="T1125" s="14">
        <f>IFERROR(E1125/L1125,0)</f>
        <v>3.6666666666666665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>(E1126/D1126)*100</f>
        <v>0.47222222222222221</v>
      </c>
      <c r="O1126" s="13">
        <f>J1126/(60*60*24)+DATE(1970,1,1)</f>
        <v>42094.667256944449</v>
      </c>
      <c r="P1126" s="13">
        <f>I1126/(60*60*24)+"1/1/1970"</f>
        <v>42124.667256944449</v>
      </c>
      <c r="Q1126" t="s">
        <v>8282</v>
      </c>
      <c r="R1126" s="18" t="str">
        <f>LEFT(Q1126,SEARCH("/",Q1126,1)-1)</f>
        <v>games</v>
      </c>
      <c r="S1126" t="str">
        <f>RIGHT(Q1126,(LEN(Q1126)-SEARCH("/",Q1126,1)))</f>
        <v>mobile games</v>
      </c>
      <c r="T1126" s="14">
        <f>IFERROR(E1126/L1126,0)</f>
        <v>60.714285714285715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>(E1127/D1127)*100</f>
        <v>0</v>
      </c>
      <c r="O1127" s="13">
        <f>J1127/(60*60*24)+DATE(1970,1,1)</f>
        <v>42212.624189814815</v>
      </c>
      <c r="P1127" s="13">
        <f>I1127/(60*60*24)+"1/1/1970"</f>
        <v>42272.624189814815</v>
      </c>
      <c r="Q1127" t="s">
        <v>8282</v>
      </c>
      <c r="R1127" s="18" t="str">
        <f>LEFT(Q1127,SEARCH("/",Q1127,1)-1)</f>
        <v>games</v>
      </c>
      <c r="S1127" t="str">
        <f>RIGHT(Q1127,(LEN(Q1127)-SEARCH("/",Q1127,1)))</f>
        <v>mobile games</v>
      </c>
      <c r="T1127" s="14">
        <f>IFERROR(E1127/L1127,0)</f>
        <v>0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>(E1128/D1128)*100</f>
        <v>0.5</v>
      </c>
      <c r="O1128" s="13">
        <f>J1128/(60*60*24)+DATE(1970,1,1)</f>
        <v>42535.327476851853</v>
      </c>
      <c r="P1128" s="13">
        <f>I1128/(60*60*24)+"1/1/1970"</f>
        <v>42565.327476851853</v>
      </c>
      <c r="Q1128" t="s">
        <v>8282</v>
      </c>
      <c r="R1128" s="18" t="str">
        <f>LEFT(Q1128,SEARCH("/",Q1128,1)-1)</f>
        <v>games</v>
      </c>
      <c r="S1128" t="str">
        <f>RIGHT(Q1128,(LEN(Q1128)-SEARCH("/",Q1128,1)))</f>
        <v>mobile games</v>
      </c>
      <c r="T1128" s="14">
        <f>IFERROR(E1128/L1128,0)</f>
        <v>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>(E1129/D1129)*100</f>
        <v>1.6714285714285713</v>
      </c>
      <c r="O1129" s="13">
        <f>J1129/(60*60*24)+DATE(1970,1,1)</f>
        <v>41926.854166666664</v>
      </c>
      <c r="P1129" s="13">
        <f>I1129/(60*60*24)+"1/1/1970"</f>
        <v>41957.895833333328</v>
      </c>
      <c r="Q1129" t="s">
        <v>8282</v>
      </c>
      <c r="R1129" s="18" t="str">
        <f>LEFT(Q1129,SEARCH("/",Q1129,1)-1)</f>
        <v>games</v>
      </c>
      <c r="S1129" t="str">
        <f>RIGHT(Q1129,(LEN(Q1129)-SEARCH("/",Q1129,1)))</f>
        <v>mobile games</v>
      </c>
      <c r="T1129" s="14">
        <f>IFERROR(E1129/L1129,0)</f>
        <v>25.434782608695652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>(E1130/D1130)*100</f>
        <v>0.1</v>
      </c>
      <c r="O1130" s="13">
        <f>J1130/(60*60*24)+DATE(1970,1,1)</f>
        <v>41828.649502314816</v>
      </c>
      <c r="P1130" s="13">
        <f>I1130/(60*60*24)+"1/1/1970"</f>
        <v>41858.649502314816</v>
      </c>
      <c r="Q1130" t="s">
        <v>8282</v>
      </c>
      <c r="R1130" s="18" t="str">
        <f>LEFT(Q1130,SEARCH("/",Q1130,1)-1)</f>
        <v>games</v>
      </c>
      <c r="S1130" t="str">
        <f>RIGHT(Q1130,(LEN(Q1130)-SEARCH("/",Q1130,1)))</f>
        <v>mobile games</v>
      </c>
      <c r="T1130" s="14">
        <f>IFERROR(E1130/L1130,0)</f>
        <v>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>(E1131/D1131)*100</f>
        <v>0.105</v>
      </c>
      <c r="O1131" s="13">
        <f>J1131/(60*60*24)+DATE(1970,1,1)</f>
        <v>42496.264965277776</v>
      </c>
      <c r="P1131" s="13">
        <f>I1131/(60*60*24)+"1/1/1970"</f>
        <v>42526.264965277776</v>
      </c>
      <c r="Q1131" t="s">
        <v>8282</v>
      </c>
      <c r="R1131" s="18" t="str">
        <f>LEFT(Q1131,SEARCH("/",Q1131,1)-1)</f>
        <v>games</v>
      </c>
      <c r="S1131" t="str">
        <f>RIGHT(Q1131,(LEN(Q1131)-SEARCH("/",Q1131,1)))</f>
        <v>mobile games</v>
      </c>
      <c r="T1131" s="14">
        <f>IFERROR(E1131/L1131,0)</f>
        <v>10.5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>(E1132/D1132)*100</f>
        <v>0.22</v>
      </c>
      <c r="O1132" s="13">
        <f>J1132/(60*60*24)+DATE(1970,1,1)</f>
        <v>41908.996527777781</v>
      </c>
      <c r="P1132" s="13">
        <f>I1132/(60*60*24)+"1/1/1970"</f>
        <v>41969.038194444445</v>
      </c>
      <c r="Q1132" t="s">
        <v>8282</v>
      </c>
      <c r="R1132" s="18" t="str">
        <f>LEFT(Q1132,SEARCH("/",Q1132,1)-1)</f>
        <v>games</v>
      </c>
      <c r="S1132" t="str">
        <f>RIGHT(Q1132,(LEN(Q1132)-SEARCH("/",Q1132,1)))</f>
        <v>mobile games</v>
      </c>
      <c r="T1132" s="14">
        <f>IFERROR(E1132/L1132,0)</f>
        <v>3.6666666666666665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>(E1133/D1133)*100</f>
        <v>0</v>
      </c>
      <c r="O1133" s="13">
        <f>J1133/(60*60*24)+DATE(1970,1,1)</f>
        <v>42332.908194444448</v>
      </c>
      <c r="P1133" s="13">
        <f>I1133/(60*60*24)+"1/1/1970"</f>
        <v>42362.908194444448</v>
      </c>
      <c r="Q1133" t="s">
        <v>8282</v>
      </c>
      <c r="R1133" s="18" t="str">
        <f>LEFT(Q1133,SEARCH("/",Q1133,1)-1)</f>
        <v>games</v>
      </c>
      <c r="S1133" t="str">
        <f>RIGHT(Q1133,(LEN(Q1133)-SEARCH("/",Q1133,1)))</f>
        <v>mobile games</v>
      </c>
      <c r="T1133" s="14">
        <f>IFERROR(E1133/L1133,0)</f>
        <v>0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>(E1134/D1134)*100</f>
        <v>14.38</v>
      </c>
      <c r="O1134" s="13">
        <f>J1134/(60*60*24)+DATE(1970,1,1)</f>
        <v>42706.115405092598</v>
      </c>
      <c r="P1134" s="13">
        <f>I1134/(60*60*24)+"1/1/1970"</f>
        <v>42736.115405092598</v>
      </c>
      <c r="Q1134" t="s">
        <v>8282</v>
      </c>
      <c r="R1134" s="18" t="str">
        <f>LEFT(Q1134,SEARCH("/",Q1134,1)-1)</f>
        <v>games</v>
      </c>
      <c r="S1134" t="str">
        <f>RIGHT(Q1134,(LEN(Q1134)-SEARCH("/",Q1134,1)))</f>
        <v>mobile games</v>
      </c>
      <c r="T1134" s="14">
        <f>IFERROR(E1134/L1134,0)</f>
        <v>110.61538461538461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>(E1135/D1135)*100</f>
        <v>0.66666666666666674</v>
      </c>
      <c r="O1135" s="13">
        <f>J1135/(60*60*24)+DATE(1970,1,1)</f>
        <v>41821.407187500001</v>
      </c>
      <c r="P1135" s="13">
        <f>I1135/(60*60*24)+"1/1/1970"</f>
        <v>41851.407187500001</v>
      </c>
      <c r="Q1135" t="s">
        <v>8282</v>
      </c>
      <c r="R1135" s="18" t="str">
        <f>LEFT(Q1135,SEARCH("/",Q1135,1)-1)</f>
        <v>games</v>
      </c>
      <c r="S1135" t="str">
        <f>RIGHT(Q1135,(LEN(Q1135)-SEARCH("/",Q1135,1)))</f>
        <v>mobile games</v>
      </c>
      <c r="T1135" s="14">
        <f>IFERROR(E1135/L1135,0)</f>
        <v>20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>(E1136/D1136)*100</f>
        <v>4.0000000000000001E-3</v>
      </c>
      <c r="O1136" s="13">
        <f>J1136/(60*60*24)+DATE(1970,1,1)</f>
        <v>41958.285046296296</v>
      </c>
      <c r="P1136" s="13">
        <f>I1136/(60*60*24)+"1/1/1970"</f>
        <v>41972.189583333333</v>
      </c>
      <c r="Q1136" t="s">
        <v>8282</v>
      </c>
      <c r="R1136" s="18" t="str">
        <f>LEFT(Q1136,SEARCH("/",Q1136,1)-1)</f>
        <v>games</v>
      </c>
      <c r="S1136" t="str">
        <f>RIGHT(Q1136,(LEN(Q1136)-SEARCH("/",Q1136,1)))</f>
        <v>mobile games</v>
      </c>
      <c r="T1136" s="14">
        <f>IFERROR(E1136/L1136,0)</f>
        <v>1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>(E1137/D1137)*100</f>
        <v>5</v>
      </c>
      <c r="O1137" s="13">
        <f>J1137/(60*60*24)+DATE(1970,1,1)</f>
        <v>42558.98951388889</v>
      </c>
      <c r="P1137" s="13">
        <f>I1137/(60*60*24)+"1/1/1970"</f>
        <v>42588.98951388889</v>
      </c>
      <c r="Q1137" t="s">
        <v>8282</v>
      </c>
      <c r="R1137" s="18" t="str">
        <f>LEFT(Q1137,SEARCH("/",Q1137,1)-1)</f>
        <v>games</v>
      </c>
      <c r="S1137" t="str">
        <f>RIGHT(Q1137,(LEN(Q1137)-SEARCH("/",Q1137,1)))</f>
        <v>mobile games</v>
      </c>
      <c r="T1137" s="14">
        <f>IFERROR(E1137/L1137,0)</f>
        <v>50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>(E1138/D1138)*100</f>
        <v>6.4439140811455857</v>
      </c>
      <c r="O1138" s="13">
        <f>J1138/(60*60*24)+DATE(1970,1,1)</f>
        <v>42327.671631944446</v>
      </c>
      <c r="P1138" s="13">
        <f>I1138/(60*60*24)+"1/1/1970"</f>
        <v>42357.671631944446</v>
      </c>
      <c r="Q1138" t="s">
        <v>8282</v>
      </c>
      <c r="R1138" s="18" t="str">
        <f>LEFT(Q1138,SEARCH("/",Q1138,1)-1)</f>
        <v>games</v>
      </c>
      <c r="S1138" t="str">
        <f>RIGHT(Q1138,(LEN(Q1138)-SEARCH("/",Q1138,1)))</f>
        <v>mobile games</v>
      </c>
      <c r="T1138" s="14">
        <f>IFERROR(E1138/L1138,0)</f>
        <v>45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>(E1139/D1139)*100</f>
        <v>39.5</v>
      </c>
      <c r="O1139" s="13">
        <f>J1139/(60*60*24)+DATE(1970,1,1)</f>
        <v>42453.819687499999</v>
      </c>
      <c r="P1139" s="13">
        <f>I1139/(60*60*24)+"1/1/1970"</f>
        <v>42483.819687499999</v>
      </c>
      <c r="Q1139" t="s">
        <v>8282</v>
      </c>
      <c r="R1139" s="18" t="str">
        <f>LEFT(Q1139,SEARCH("/",Q1139,1)-1)</f>
        <v>games</v>
      </c>
      <c r="S1139" t="str">
        <f>RIGHT(Q1139,(LEN(Q1139)-SEARCH("/",Q1139,1)))</f>
        <v>mobile games</v>
      </c>
      <c r="T1139" s="14">
        <f>IFERROR(E1139/L1139,0)</f>
        <v>253.2051282051282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>(E1140/D1140)*100</f>
        <v>0.35714285714285715</v>
      </c>
      <c r="O1140" s="13">
        <f>J1140/(60*60*24)+DATE(1970,1,1)</f>
        <v>42736.9066087963</v>
      </c>
      <c r="P1140" s="13">
        <f>I1140/(60*60*24)+"1/1/1970"</f>
        <v>42756.9066087963</v>
      </c>
      <c r="Q1140" t="s">
        <v>8282</v>
      </c>
      <c r="R1140" s="18" t="str">
        <f>LEFT(Q1140,SEARCH("/",Q1140,1)-1)</f>
        <v>games</v>
      </c>
      <c r="S1140" t="str">
        <f>RIGHT(Q1140,(LEN(Q1140)-SEARCH("/",Q1140,1)))</f>
        <v>mobile games</v>
      </c>
      <c r="T1140" s="14">
        <f>IFERROR(E1140/L1140,0)</f>
        <v>31.25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>(E1141/D1141)*100</f>
        <v>6.25E-2</v>
      </c>
      <c r="O1141" s="13">
        <f>J1141/(60*60*24)+DATE(1970,1,1)</f>
        <v>41975.34752314815</v>
      </c>
      <c r="P1141" s="13">
        <f>I1141/(60*60*24)+"1/1/1970"</f>
        <v>42005.34752314815</v>
      </c>
      <c r="Q1141" t="s">
        <v>8282</v>
      </c>
      <c r="R1141" s="18" t="str">
        <f>LEFT(Q1141,SEARCH("/",Q1141,1)-1)</f>
        <v>games</v>
      </c>
      <c r="S1141" t="str">
        <f>RIGHT(Q1141,(LEN(Q1141)-SEARCH("/",Q1141,1)))</f>
        <v>mobile games</v>
      </c>
      <c r="T1141" s="14">
        <f>IFERROR(E1141/L1141,0)</f>
        <v>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>(E1142/D1142)*100</f>
        <v>0</v>
      </c>
      <c r="O1142" s="13">
        <f>J1142/(60*60*24)+DATE(1970,1,1)</f>
        <v>42192.462048611109</v>
      </c>
      <c r="P1142" s="13">
        <f>I1142/(60*60*24)+"1/1/1970"</f>
        <v>42222.462048611109</v>
      </c>
      <c r="Q1142" t="s">
        <v>8282</v>
      </c>
      <c r="R1142" s="18" t="str">
        <f>LEFT(Q1142,SEARCH("/",Q1142,1)-1)</f>
        <v>games</v>
      </c>
      <c r="S1142" t="str">
        <f>RIGHT(Q1142,(LEN(Q1142)-SEARCH("/",Q1142,1)))</f>
        <v>mobile games</v>
      </c>
      <c r="T1142" s="14">
        <f>IFERROR(E1142/L1142,0)</f>
        <v>0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>(E1143/D1143)*100</f>
        <v>0</v>
      </c>
      <c r="O1143" s="13">
        <f>J1143/(60*60*24)+DATE(1970,1,1)</f>
        <v>42164.699652777781</v>
      </c>
      <c r="P1143" s="13">
        <f>I1143/(60*60*24)+"1/1/1970"</f>
        <v>42194.699652777781</v>
      </c>
      <c r="Q1143" t="s">
        <v>8282</v>
      </c>
      <c r="R1143" s="18" t="str">
        <f>LEFT(Q1143,SEARCH("/",Q1143,1)-1)</f>
        <v>games</v>
      </c>
      <c r="S1143" t="str">
        <f>RIGHT(Q1143,(LEN(Q1143)-SEARCH("/",Q1143,1)))</f>
        <v>mobile games</v>
      </c>
      <c r="T1143" s="14">
        <f>IFERROR(E1143/L1143,0)</f>
        <v>0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>(E1144/D1144)*100</f>
        <v>0</v>
      </c>
      <c r="O1144" s="13">
        <f>J1144/(60*60*24)+DATE(1970,1,1)</f>
        <v>42022.006099537037</v>
      </c>
      <c r="P1144" s="13">
        <f>I1144/(60*60*24)+"1/1/1970"</f>
        <v>42052.006099537037</v>
      </c>
      <c r="Q1144" t="s">
        <v>8282</v>
      </c>
      <c r="R1144" s="18" t="str">
        <f>LEFT(Q1144,SEARCH("/",Q1144,1)-1)</f>
        <v>games</v>
      </c>
      <c r="S1144" t="str">
        <f>RIGHT(Q1144,(LEN(Q1144)-SEARCH("/",Q1144,1)))</f>
        <v>mobile games</v>
      </c>
      <c r="T1144" s="14">
        <f>IFERROR(E1144/L1144,0)</f>
        <v>0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>(E1145/D1145)*100</f>
        <v>0.41333333333333333</v>
      </c>
      <c r="O1145" s="13">
        <f>J1145/(60*60*24)+DATE(1970,1,1)</f>
        <v>42325.19358796296</v>
      </c>
      <c r="P1145" s="13">
        <f>I1145/(60*60*24)+"1/1/1970"</f>
        <v>42355.19358796296</v>
      </c>
      <c r="Q1145" t="s">
        <v>8282</v>
      </c>
      <c r="R1145" s="18" t="str">
        <f>LEFT(Q1145,SEARCH("/",Q1145,1)-1)</f>
        <v>games</v>
      </c>
      <c r="S1145" t="str">
        <f>RIGHT(Q1145,(LEN(Q1145)-SEARCH("/",Q1145,1)))</f>
        <v>mobile games</v>
      </c>
      <c r="T1145" s="14">
        <f>IFERROR(E1145/L1145,0)</f>
        <v>23.25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>(E1146/D1146)*100</f>
        <v>0</v>
      </c>
      <c r="O1146" s="13">
        <f>J1146/(60*60*24)+DATE(1970,1,1)</f>
        <v>42093.181944444441</v>
      </c>
      <c r="P1146" s="13">
        <f>I1146/(60*60*24)+"1/1/1970"</f>
        <v>42123.181944444441</v>
      </c>
      <c r="Q1146" t="s">
        <v>8283</v>
      </c>
      <c r="R1146" s="18" t="str">
        <f>LEFT(Q1146,SEARCH("/",Q1146,1)-1)</f>
        <v>food</v>
      </c>
      <c r="S1146" t="str">
        <f>RIGHT(Q1146,(LEN(Q1146)-SEARCH("/",Q1146,1)))</f>
        <v>food trucks</v>
      </c>
      <c r="T1146" s="14">
        <f>IFERROR(E1146/L1146,0)</f>
        <v>0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>(E1147/D1147)*100</f>
        <v>0.125</v>
      </c>
      <c r="O1147" s="13">
        <f>J1147/(60*60*24)+DATE(1970,1,1)</f>
        <v>41854.74759259259</v>
      </c>
      <c r="P1147" s="13">
        <f>I1147/(60*60*24)+"1/1/1970"</f>
        <v>41914.74759259259</v>
      </c>
      <c r="Q1147" t="s">
        <v>8283</v>
      </c>
      <c r="R1147" s="18" t="str">
        <f>LEFT(Q1147,SEARCH("/",Q1147,1)-1)</f>
        <v>food</v>
      </c>
      <c r="S1147" t="str">
        <f>RIGHT(Q1147,(LEN(Q1147)-SEARCH("/",Q1147,1)))</f>
        <v>food trucks</v>
      </c>
      <c r="T1147" s="14">
        <f>IFERROR(E1147/L1147,0)</f>
        <v>100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>(E1148/D1148)*100</f>
        <v>8.8333333333333339</v>
      </c>
      <c r="O1148" s="13">
        <f>J1148/(60*60*24)+DATE(1970,1,1)</f>
        <v>41723.9533912037</v>
      </c>
      <c r="P1148" s="13">
        <f>I1148/(60*60*24)+"1/1/1970"</f>
        <v>41761.9533912037</v>
      </c>
      <c r="Q1148" t="s">
        <v>8283</v>
      </c>
      <c r="R1148" s="18" t="str">
        <f>LEFT(Q1148,SEARCH("/",Q1148,1)-1)</f>
        <v>food</v>
      </c>
      <c r="S1148" t="str">
        <f>RIGHT(Q1148,(LEN(Q1148)-SEARCH("/",Q1148,1)))</f>
        <v>food trucks</v>
      </c>
      <c r="T1148" s="14">
        <f>IFERROR(E1148/L1148,0)</f>
        <v>44.166666666666664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>(E1149/D1149)*100</f>
        <v>0</v>
      </c>
      <c r="O1149" s="13">
        <f>J1149/(60*60*24)+DATE(1970,1,1)</f>
        <v>41871.972025462965</v>
      </c>
      <c r="P1149" s="13">
        <f>I1149/(60*60*24)+"1/1/1970"</f>
        <v>41931.972025462965</v>
      </c>
      <c r="Q1149" t="s">
        <v>8283</v>
      </c>
      <c r="R1149" s="18" t="str">
        <f>LEFT(Q1149,SEARCH("/",Q1149,1)-1)</f>
        <v>food</v>
      </c>
      <c r="S1149" t="str">
        <f>RIGHT(Q1149,(LEN(Q1149)-SEARCH("/",Q1149,1)))</f>
        <v>food trucks</v>
      </c>
      <c r="T1149" s="14">
        <f>IFERROR(E1149/L1149,0)</f>
        <v>0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>(E1150/D1150)*100</f>
        <v>0.48666666666666669</v>
      </c>
      <c r="O1150" s="13">
        <f>J1150/(60*60*24)+DATE(1970,1,1)</f>
        <v>42675.171076388884</v>
      </c>
      <c r="P1150" s="13">
        <f>I1150/(60*60*24)+"1/1/1970"</f>
        <v>42705.212743055556</v>
      </c>
      <c r="Q1150" t="s">
        <v>8283</v>
      </c>
      <c r="R1150" s="18" t="str">
        <f>LEFT(Q1150,SEARCH("/",Q1150,1)-1)</f>
        <v>food</v>
      </c>
      <c r="S1150" t="str">
        <f>RIGHT(Q1150,(LEN(Q1150)-SEARCH("/",Q1150,1)))</f>
        <v>food trucks</v>
      </c>
      <c r="T1150" s="14">
        <f>IFERROR(E1150/L1150,0)</f>
        <v>24.333333333333332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>(E1151/D1151)*100</f>
        <v>0.15</v>
      </c>
      <c r="O1151" s="13">
        <f>J1151/(60*60*24)+DATE(1970,1,1)</f>
        <v>42507.71025462963</v>
      </c>
      <c r="P1151" s="13">
        <f>I1151/(60*60*24)+"1/1/1970"</f>
        <v>42537.71025462963</v>
      </c>
      <c r="Q1151" t="s">
        <v>8283</v>
      </c>
      <c r="R1151" s="18" t="str">
        <f>LEFT(Q1151,SEARCH("/",Q1151,1)-1)</f>
        <v>food</v>
      </c>
      <c r="S1151" t="str">
        <f>RIGHT(Q1151,(LEN(Q1151)-SEARCH("/",Q1151,1)))</f>
        <v>food trucks</v>
      </c>
      <c r="T1151" s="14">
        <f>IFERROR(E1151/L1151,0)</f>
        <v>37.5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>(E1152/D1152)*100</f>
        <v>10.08</v>
      </c>
      <c r="O1152" s="13">
        <f>J1152/(60*60*24)+DATE(1970,1,1)</f>
        <v>42317.954571759255</v>
      </c>
      <c r="P1152" s="13">
        <f>I1152/(60*60*24)+"1/1/1970"</f>
        <v>42377.954571759255</v>
      </c>
      <c r="Q1152" t="s">
        <v>8283</v>
      </c>
      <c r="R1152" s="18" t="str">
        <f>LEFT(Q1152,SEARCH("/",Q1152,1)-1)</f>
        <v>food</v>
      </c>
      <c r="S1152" t="str">
        <f>RIGHT(Q1152,(LEN(Q1152)-SEARCH("/",Q1152,1)))</f>
        <v>food trucks</v>
      </c>
      <c r="T1152" s="14">
        <f>IFERROR(E1152/L1152,0)</f>
        <v>42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>(E1153/D1153)*100</f>
        <v>0</v>
      </c>
      <c r="O1153" s="13">
        <f>J1153/(60*60*24)+DATE(1970,1,1)</f>
        <v>42224.102581018524</v>
      </c>
      <c r="P1153" s="13">
        <f>I1153/(60*60*24)+"1/1/1970"</f>
        <v>42254.102581018524</v>
      </c>
      <c r="Q1153" t="s">
        <v>8283</v>
      </c>
      <c r="R1153" s="18" t="str">
        <f>LEFT(Q1153,SEARCH("/",Q1153,1)-1)</f>
        <v>food</v>
      </c>
      <c r="S1153" t="str">
        <f>RIGHT(Q1153,(LEN(Q1153)-SEARCH("/",Q1153,1)))</f>
        <v>food trucks</v>
      </c>
      <c r="T1153" s="14">
        <f>IFERROR(E1153/L1153,0)</f>
        <v>0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>(E1154/D1154)*100</f>
        <v>5.6937500000000005</v>
      </c>
      <c r="O1154" s="13">
        <f>J1154/(60*60*24)+DATE(1970,1,1)</f>
        <v>42109.709629629629</v>
      </c>
      <c r="P1154" s="13">
        <f>I1154/(60*60*24)+"1/1/1970"</f>
        <v>42139.709629629629</v>
      </c>
      <c r="Q1154" t="s">
        <v>8283</v>
      </c>
      <c r="R1154" s="18" t="str">
        <f>LEFT(Q1154,SEARCH("/",Q1154,1)-1)</f>
        <v>food</v>
      </c>
      <c r="S1154" t="str">
        <f>RIGHT(Q1154,(LEN(Q1154)-SEARCH("/",Q1154,1)))</f>
        <v>food trucks</v>
      </c>
      <c r="T1154" s="14">
        <f>IFERROR(E1154/L1154,0)</f>
        <v>60.733333333333334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>(E1155/D1155)*100</f>
        <v>0.625</v>
      </c>
      <c r="O1155" s="13">
        <f>J1155/(60*60*24)+DATE(1970,1,1)</f>
        <v>42143.714178240742</v>
      </c>
      <c r="P1155" s="13">
        <f>I1155/(60*60*24)+"1/1/1970"</f>
        <v>42173.714178240742</v>
      </c>
      <c r="Q1155" t="s">
        <v>8283</v>
      </c>
      <c r="R1155" s="18" t="str">
        <f>LEFT(Q1155,SEARCH("/",Q1155,1)-1)</f>
        <v>food</v>
      </c>
      <c r="S1155" t="str">
        <f>RIGHT(Q1155,(LEN(Q1155)-SEARCH("/",Q1155,1)))</f>
        <v>food trucks</v>
      </c>
      <c r="T1155" s="14">
        <f>IFERROR(E1155/L1155,0)</f>
        <v>50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>(E1156/D1156)*100</f>
        <v>6.5</v>
      </c>
      <c r="O1156" s="13">
        <f>J1156/(60*60*24)+DATE(1970,1,1)</f>
        <v>42223.108865740738</v>
      </c>
      <c r="P1156" s="13">
        <f>I1156/(60*60*24)+"1/1/1970"</f>
        <v>42253.108865740738</v>
      </c>
      <c r="Q1156" t="s">
        <v>8283</v>
      </c>
      <c r="R1156" s="18" t="str">
        <f>LEFT(Q1156,SEARCH("/",Q1156,1)-1)</f>
        <v>food</v>
      </c>
      <c r="S1156" t="str">
        <f>RIGHT(Q1156,(LEN(Q1156)-SEARCH("/",Q1156,1)))</f>
        <v>food trucks</v>
      </c>
      <c r="T1156" s="14">
        <f>IFERROR(E1156/L1156,0)</f>
        <v>108.33333333333333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>(E1157/D1157)*100</f>
        <v>0.752</v>
      </c>
      <c r="O1157" s="13">
        <f>J1157/(60*60*24)+DATE(1970,1,1)</f>
        <v>41835.763981481483</v>
      </c>
      <c r="P1157" s="13">
        <f>I1157/(60*60*24)+"1/1/1970"</f>
        <v>41865.763981481483</v>
      </c>
      <c r="Q1157" t="s">
        <v>8283</v>
      </c>
      <c r="R1157" s="18" t="str">
        <f>LEFT(Q1157,SEARCH("/",Q1157,1)-1)</f>
        <v>food</v>
      </c>
      <c r="S1157" t="str">
        <f>RIGHT(Q1157,(LEN(Q1157)-SEARCH("/",Q1157,1)))</f>
        <v>food trucks</v>
      </c>
      <c r="T1157" s="14">
        <f>IFERROR(E1157/L1157,0)</f>
        <v>23.5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>(E1158/D1158)*100</f>
        <v>0</v>
      </c>
      <c r="O1158" s="13">
        <f>J1158/(60*60*24)+DATE(1970,1,1)</f>
        <v>42029.07131944444</v>
      </c>
      <c r="P1158" s="13">
        <f>I1158/(60*60*24)+"1/1/1970"</f>
        <v>42059.07131944444</v>
      </c>
      <c r="Q1158" t="s">
        <v>8283</v>
      </c>
      <c r="R1158" s="18" t="str">
        <f>LEFT(Q1158,SEARCH("/",Q1158,1)-1)</f>
        <v>food</v>
      </c>
      <c r="S1158" t="str">
        <f>RIGHT(Q1158,(LEN(Q1158)-SEARCH("/",Q1158,1)))</f>
        <v>food trucks</v>
      </c>
      <c r="T1158" s="14">
        <f>IFERROR(E1158/L1158,0)</f>
        <v>0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>(E1159/D1159)*100</f>
        <v>1.51</v>
      </c>
      <c r="O1159" s="13">
        <f>J1159/(60*60*24)+DATE(1970,1,1)</f>
        <v>41918.628240740742</v>
      </c>
      <c r="P1159" s="13">
        <f>I1159/(60*60*24)+"1/1/1970"</f>
        <v>41978.669907407406</v>
      </c>
      <c r="Q1159" t="s">
        <v>8283</v>
      </c>
      <c r="R1159" s="18" t="str">
        <f>LEFT(Q1159,SEARCH("/",Q1159,1)-1)</f>
        <v>food</v>
      </c>
      <c r="S1159" t="str">
        <f>RIGHT(Q1159,(LEN(Q1159)-SEARCH("/",Q1159,1)))</f>
        <v>food trucks</v>
      </c>
      <c r="T1159" s="14">
        <f>IFERROR(E1159/L1159,0)</f>
        <v>50.333333333333336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>(E1160/D1160)*100</f>
        <v>0.46666666666666673</v>
      </c>
      <c r="O1160" s="13">
        <f>J1160/(60*60*24)+DATE(1970,1,1)</f>
        <v>41952.09175925926</v>
      </c>
      <c r="P1160" s="13">
        <f>I1160/(60*60*24)+"1/1/1970"</f>
        <v>41982.09175925926</v>
      </c>
      <c r="Q1160" t="s">
        <v>8283</v>
      </c>
      <c r="R1160" s="18" t="str">
        <f>LEFT(Q1160,SEARCH("/",Q1160,1)-1)</f>
        <v>food</v>
      </c>
      <c r="S1160" t="str">
        <f>RIGHT(Q1160,(LEN(Q1160)-SEARCH("/",Q1160,1)))</f>
        <v>food trucks</v>
      </c>
      <c r="T1160" s="14">
        <f>IFERROR(E1160/L1160,0)</f>
        <v>11.666666666666666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>(E1161/D1161)*100</f>
        <v>0</v>
      </c>
      <c r="O1161" s="13">
        <f>J1161/(60*60*24)+DATE(1970,1,1)</f>
        <v>42154.726446759261</v>
      </c>
      <c r="P1161" s="13">
        <f>I1161/(60*60*24)+"1/1/1970"</f>
        <v>42185.65625</v>
      </c>
      <c r="Q1161" t="s">
        <v>8283</v>
      </c>
      <c r="R1161" s="18" t="str">
        <f>LEFT(Q1161,SEARCH("/",Q1161,1)-1)</f>
        <v>food</v>
      </c>
      <c r="S1161" t="str">
        <f>RIGHT(Q1161,(LEN(Q1161)-SEARCH("/",Q1161,1)))</f>
        <v>food trucks</v>
      </c>
      <c r="T1161" s="14">
        <f>IFERROR(E1161/L1161,0)</f>
        <v>0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>(E1162/D1162)*100</f>
        <v>3.85</v>
      </c>
      <c r="O1162" s="13">
        <f>J1162/(60*60*24)+DATE(1970,1,1)</f>
        <v>42061.154930555553</v>
      </c>
      <c r="P1162" s="13">
        <f>I1162/(60*60*24)+"1/1/1970"</f>
        <v>42091.113263888888</v>
      </c>
      <c r="Q1162" t="s">
        <v>8283</v>
      </c>
      <c r="R1162" s="18" t="str">
        <f>LEFT(Q1162,SEARCH("/",Q1162,1)-1)</f>
        <v>food</v>
      </c>
      <c r="S1162" t="str">
        <f>RIGHT(Q1162,(LEN(Q1162)-SEARCH("/",Q1162,1)))</f>
        <v>food trucks</v>
      </c>
      <c r="T1162" s="14">
        <f>IFERROR(E1162/L1162,0)</f>
        <v>60.789473684210527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>(E1163/D1163)*100</f>
        <v>0</v>
      </c>
      <c r="O1163" s="13">
        <f>J1163/(60*60*24)+DATE(1970,1,1)</f>
        <v>42122.629502314812</v>
      </c>
      <c r="P1163" s="13">
        <f>I1163/(60*60*24)+"1/1/1970"</f>
        <v>42143.629502314812</v>
      </c>
      <c r="Q1163" t="s">
        <v>8283</v>
      </c>
      <c r="R1163" s="18" t="str">
        <f>LEFT(Q1163,SEARCH("/",Q1163,1)-1)</f>
        <v>food</v>
      </c>
      <c r="S1163" t="str">
        <f>RIGHT(Q1163,(LEN(Q1163)-SEARCH("/",Q1163,1)))</f>
        <v>food trucks</v>
      </c>
      <c r="T1163" s="14">
        <f>IFERROR(E1163/L1163,0)</f>
        <v>0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>(E1164/D1164)*100</f>
        <v>5.8333333333333341E-2</v>
      </c>
      <c r="O1164" s="13">
        <f>J1164/(60*60*24)+DATE(1970,1,1)</f>
        <v>41876.683611111112</v>
      </c>
      <c r="P1164" s="13">
        <f>I1164/(60*60*24)+"1/1/1970"</f>
        <v>41907.683611111112</v>
      </c>
      <c r="Q1164" t="s">
        <v>8283</v>
      </c>
      <c r="R1164" s="18" t="str">
        <f>LEFT(Q1164,SEARCH("/",Q1164,1)-1)</f>
        <v>food</v>
      </c>
      <c r="S1164" t="str">
        <f>RIGHT(Q1164,(LEN(Q1164)-SEARCH("/",Q1164,1)))</f>
        <v>food trucks</v>
      </c>
      <c r="T1164" s="14">
        <f>IFERROR(E1164/L1164,0)</f>
        <v>17.5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>(E1165/D1165)*100</f>
        <v>0</v>
      </c>
      <c r="O1165" s="13">
        <f>J1165/(60*60*24)+DATE(1970,1,1)</f>
        <v>41830.723611111112</v>
      </c>
      <c r="P1165" s="13">
        <f>I1165/(60*60*24)+"1/1/1970"</f>
        <v>41860.723611111112</v>
      </c>
      <c r="Q1165" t="s">
        <v>8283</v>
      </c>
      <c r="R1165" s="18" t="str">
        <f>LEFT(Q1165,SEARCH("/",Q1165,1)-1)</f>
        <v>food</v>
      </c>
      <c r="S1165" t="str">
        <f>RIGHT(Q1165,(LEN(Q1165)-SEARCH("/",Q1165,1)))</f>
        <v>food trucks</v>
      </c>
      <c r="T1165" s="14">
        <f>IFERROR(E1165/L1165,0)</f>
        <v>0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>(E1166/D1166)*100</f>
        <v>0</v>
      </c>
      <c r="O1166" s="13">
        <f>J1166/(60*60*24)+DATE(1970,1,1)</f>
        <v>42509.724328703705</v>
      </c>
      <c r="P1166" s="13">
        <f>I1166/(60*60*24)+"1/1/1970"</f>
        <v>42539.724328703705</v>
      </c>
      <c r="Q1166" t="s">
        <v>8283</v>
      </c>
      <c r="R1166" s="18" t="str">
        <f>LEFT(Q1166,SEARCH("/",Q1166,1)-1)</f>
        <v>food</v>
      </c>
      <c r="S1166" t="str">
        <f>RIGHT(Q1166,(LEN(Q1166)-SEARCH("/",Q1166,1)))</f>
        <v>food trucks</v>
      </c>
      <c r="T1166" s="14">
        <f>IFERROR(E1166/L1166,0)</f>
        <v>0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>(E1167/D1167)*100</f>
        <v>20.705000000000002</v>
      </c>
      <c r="O1167" s="13">
        <f>J1167/(60*60*24)+DATE(1970,1,1)</f>
        <v>41792.214467592596</v>
      </c>
      <c r="P1167" s="13">
        <f>I1167/(60*60*24)+"1/1/1970"</f>
        <v>41826.214467592596</v>
      </c>
      <c r="Q1167" t="s">
        <v>8283</v>
      </c>
      <c r="R1167" s="18" t="str">
        <f>LEFT(Q1167,SEARCH("/",Q1167,1)-1)</f>
        <v>food</v>
      </c>
      <c r="S1167" t="str">
        <f>RIGHT(Q1167,(LEN(Q1167)-SEARCH("/",Q1167,1)))</f>
        <v>food trucks</v>
      </c>
      <c r="T1167" s="14">
        <f>IFERROR(E1167/L1167,0)</f>
        <v>82.82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>(E1168/D1168)*100</f>
        <v>19.139999999999997</v>
      </c>
      <c r="O1168" s="13">
        <f>J1168/(60*60*24)+DATE(1970,1,1)</f>
        <v>42150.485439814816</v>
      </c>
      <c r="P1168" s="13">
        <f>I1168/(60*60*24)+"1/1/1970"</f>
        <v>42181.166666666672</v>
      </c>
      <c r="Q1168" t="s">
        <v>8283</v>
      </c>
      <c r="R1168" s="18" t="str">
        <f>LEFT(Q1168,SEARCH("/",Q1168,1)-1)</f>
        <v>food</v>
      </c>
      <c r="S1168" t="str">
        <f>RIGHT(Q1168,(LEN(Q1168)-SEARCH("/",Q1168,1)))</f>
        <v>food trucks</v>
      </c>
      <c r="T1168" s="14">
        <f>IFERROR(E1168/L1168,0)</f>
        <v>358.875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>(E1169/D1169)*100</f>
        <v>1.6316666666666666</v>
      </c>
      <c r="O1169" s="13">
        <f>J1169/(60*60*24)+DATE(1970,1,1)</f>
        <v>41863.734895833331</v>
      </c>
      <c r="P1169" s="13">
        <f>I1169/(60*60*24)+"1/1/1970"</f>
        <v>41894.734895833331</v>
      </c>
      <c r="Q1169" t="s">
        <v>8283</v>
      </c>
      <c r="R1169" s="18" t="str">
        <f>LEFT(Q1169,SEARCH("/",Q1169,1)-1)</f>
        <v>food</v>
      </c>
      <c r="S1169" t="str">
        <f>RIGHT(Q1169,(LEN(Q1169)-SEARCH("/",Q1169,1)))</f>
        <v>food trucks</v>
      </c>
      <c r="T1169" s="14">
        <f>IFERROR(E1169/L1169,0)</f>
        <v>61.1875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>(E1170/D1170)*100</f>
        <v>5.6666666666666661</v>
      </c>
      <c r="O1170" s="13">
        <f>J1170/(60*60*24)+DATE(1970,1,1)</f>
        <v>42605.053993055553</v>
      </c>
      <c r="P1170" s="13">
        <f>I1170/(60*60*24)+"1/1/1970"</f>
        <v>42635.053993055553</v>
      </c>
      <c r="Q1170" t="s">
        <v>8283</v>
      </c>
      <c r="R1170" s="18" t="str">
        <f>LEFT(Q1170,SEARCH("/",Q1170,1)-1)</f>
        <v>food</v>
      </c>
      <c r="S1170" t="str">
        <f>RIGHT(Q1170,(LEN(Q1170)-SEARCH("/",Q1170,1)))</f>
        <v>food trucks</v>
      </c>
      <c r="T1170" s="14">
        <f>IFERROR(E1170/L1170,0)</f>
        <v>340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>(E1171/D1171)*100</f>
        <v>0.16999999999999998</v>
      </c>
      <c r="O1171" s="13">
        <f>J1171/(60*60*24)+DATE(1970,1,1)</f>
        <v>42027.353738425925</v>
      </c>
      <c r="P1171" s="13">
        <f>I1171/(60*60*24)+"1/1/1970"</f>
        <v>42057.353738425925</v>
      </c>
      <c r="Q1171" t="s">
        <v>8283</v>
      </c>
      <c r="R1171" s="18" t="str">
        <f>LEFT(Q1171,SEARCH("/",Q1171,1)-1)</f>
        <v>food</v>
      </c>
      <c r="S1171" t="str">
        <f>RIGHT(Q1171,(LEN(Q1171)-SEARCH("/",Q1171,1)))</f>
        <v>food trucks</v>
      </c>
      <c r="T1171" s="14">
        <f>IFERROR(E1171/L1171,0)</f>
        <v>5.666666666666667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>(E1172/D1172)*100</f>
        <v>0.4</v>
      </c>
      <c r="O1172" s="13">
        <f>J1172/(60*60*24)+DATE(1970,1,1)</f>
        <v>42124.893182870372</v>
      </c>
      <c r="P1172" s="13">
        <f>I1172/(60*60*24)+"1/1/1970"</f>
        <v>42154.893182870372</v>
      </c>
      <c r="Q1172" t="s">
        <v>8283</v>
      </c>
      <c r="R1172" s="18" t="str">
        <f>LEFT(Q1172,SEARCH("/",Q1172,1)-1)</f>
        <v>food</v>
      </c>
      <c r="S1172" t="str">
        <f>RIGHT(Q1172,(LEN(Q1172)-SEARCH("/",Q1172,1)))</f>
        <v>food trucks</v>
      </c>
      <c r="T1172" s="14">
        <f>IFERROR(E1172/L1172,0)</f>
        <v>50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>(E1173/D1173)*100</f>
        <v>0.1</v>
      </c>
      <c r="O1173" s="13">
        <f>J1173/(60*60*24)+DATE(1970,1,1)</f>
        <v>41938.804710648146</v>
      </c>
      <c r="P1173" s="13">
        <f>I1173/(60*60*24)+"1/1/1970"</f>
        <v>41956.846377314811</v>
      </c>
      <c r="Q1173" t="s">
        <v>8283</v>
      </c>
      <c r="R1173" s="18" t="str">
        <f>LEFT(Q1173,SEARCH("/",Q1173,1)-1)</f>
        <v>food</v>
      </c>
      <c r="S1173" t="str">
        <f>RIGHT(Q1173,(LEN(Q1173)-SEARCH("/",Q1173,1)))</f>
        <v>food trucks</v>
      </c>
      <c r="T1173" s="14">
        <f>IFERROR(E1173/L1173,0)</f>
        <v>25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>(E1174/D1174)*100</f>
        <v>0</v>
      </c>
      <c r="O1174" s="13">
        <f>J1174/(60*60*24)+DATE(1970,1,1)</f>
        <v>41841.682314814811</v>
      </c>
      <c r="P1174" s="13">
        <f>I1174/(60*60*24)+"1/1/1970"</f>
        <v>41871.682314814811</v>
      </c>
      <c r="Q1174" t="s">
        <v>8283</v>
      </c>
      <c r="R1174" s="18" t="str">
        <f>LEFT(Q1174,SEARCH("/",Q1174,1)-1)</f>
        <v>food</v>
      </c>
      <c r="S1174" t="str">
        <f>RIGHT(Q1174,(LEN(Q1174)-SEARCH("/",Q1174,1)))</f>
        <v>food trucks</v>
      </c>
      <c r="T1174" s="14">
        <f>IFERROR(E1174/L1174,0)</f>
        <v>0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>(E1175/D1175)*100</f>
        <v>2.4E-2</v>
      </c>
      <c r="O1175" s="13">
        <f>J1175/(60*60*24)+DATE(1970,1,1)</f>
        <v>42184.185844907406</v>
      </c>
      <c r="P1175" s="13">
        <f>I1175/(60*60*24)+"1/1/1970"</f>
        <v>42219.185844907406</v>
      </c>
      <c r="Q1175" t="s">
        <v>8283</v>
      </c>
      <c r="R1175" s="18" t="str">
        <f>LEFT(Q1175,SEARCH("/",Q1175,1)-1)</f>
        <v>food</v>
      </c>
      <c r="S1175" t="str">
        <f>RIGHT(Q1175,(LEN(Q1175)-SEARCH("/",Q1175,1)))</f>
        <v>food trucks</v>
      </c>
      <c r="T1175" s="14">
        <f>IFERROR(E1175/L1175,0)</f>
        <v>30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>(E1176/D1176)*100</f>
        <v>5.9066666666666672</v>
      </c>
      <c r="O1176" s="13">
        <f>J1176/(60*60*24)+DATE(1970,1,1)</f>
        <v>42468.84174768519</v>
      </c>
      <c r="P1176" s="13">
        <f>I1176/(60*60*24)+"1/1/1970"</f>
        <v>42498.84174768519</v>
      </c>
      <c r="Q1176" t="s">
        <v>8283</v>
      </c>
      <c r="R1176" s="18" t="str">
        <f>LEFT(Q1176,SEARCH("/",Q1176,1)-1)</f>
        <v>food</v>
      </c>
      <c r="S1176" t="str">
        <f>RIGHT(Q1176,(LEN(Q1176)-SEARCH("/",Q1176,1)))</f>
        <v>food trucks</v>
      </c>
      <c r="T1176" s="14">
        <f>IFERROR(E1176/L1176,0)</f>
        <v>46.631578947368418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>(E1177/D1177)*100</f>
        <v>2.9250000000000003</v>
      </c>
      <c r="O1177" s="13">
        <f>J1177/(60*60*24)+DATE(1970,1,1)</f>
        <v>42170.728460648148</v>
      </c>
      <c r="P1177" s="13">
        <f>I1177/(60*60*24)+"1/1/1970"</f>
        <v>42200.728460648148</v>
      </c>
      <c r="Q1177" t="s">
        <v>8283</v>
      </c>
      <c r="R1177" s="18" t="str">
        <f>LEFT(Q1177,SEARCH("/",Q1177,1)-1)</f>
        <v>food</v>
      </c>
      <c r="S1177" t="str">
        <f>RIGHT(Q1177,(LEN(Q1177)-SEARCH("/",Q1177,1)))</f>
        <v>food trucks</v>
      </c>
      <c r="T1177" s="14">
        <f>IFERROR(E1177/L1177,0)</f>
        <v>65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>(E1178/D1178)*100</f>
        <v>5.7142857142857143E-3</v>
      </c>
      <c r="O1178" s="13">
        <f>J1178/(60*60*24)+DATE(1970,1,1)</f>
        <v>42746.019652777773</v>
      </c>
      <c r="P1178" s="13">
        <f>I1178/(60*60*24)+"1/1/1970"</f>
        <v>42800.541666666672</v>
      </c>
      <c r="Q1178" t="s">
        <v>8283</v>
      </c>
      <c r="R1178" s="18" t="str">
        <f>LEFT(Q1178,SEARCH("/",Q1178,1)-1)</f>
        <v>food</v>
      </c>
      <c r="S1178" t="str">
        <f>RIGHT(Q1178,(LEN(Q1178)-SEARCH("/",Q1178,1)))</f>
        <v>food trucks</v>
      </c>
      <c r="T1178" s="14">
        <f>IFERROR(E1178/L1178,0)</f>
        <v>10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>(E1179/D1179)*100</f>
        <v>0</v>
      </c>
      <c r="O1179" s="13">
        <f>J1179/(60*60*24)+DATE(1970,1,1)</f>
        <v>41897.660833333335</v>
      </c>
      <c r="P1179" s="13">
        <f>I1179/(60*60*24)+"1/1/1970"</f>
        <v>41927.660833333335</v>
      </c>
      <c r="Q1179" t="s">
        <v>8283</v>
      </c>
      <c r="R1179" s="18" t="str">
        <f>LEFT(Q1179,SEARCH("/",Q1179,1)-1)</f>
        <v>food</v>
      </c>
      <c r="S1179" t="str">
        <f>RIGHT(Q1179,(LEN(Q1179)-SEARCH("/",Q1179,1)))</f>
        <v>food trucks</v>
      </c>
      <c r="T1179" s="14">
        <f>IFERROR(E1179/L1179,0)</f>
        <v>0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>(E1180/D1180)*100</f>
        <v>6.6666666666666671E-3</v>
      </c>
      <c r="O1180" s="13">
        <f>J1180/(60*60*24)+DATE(1970,1,1)</f>
        <v>41837.905694444446</v>
      </c>
      <c r="P1180" s="13">
        <f>I1180/(60*60*24)+"1/1/1970"</f>
        <v>41867.905694444446</v>
      </c>
      <c r="Q1180" t="s">
        <v>8283</v>
      </c>
      <c r="R1180" s="18" t="str">
        <f>LEFT(Q1180,SEARCH("/",Q1180,1)-1)</f>
        <v>food</v>
      </c>
      <c r="S1180" t="str">
        <f>RIGHT(Q1180,(LEN(Q1180)-SEARCH("/",Q1180,1)))</f>
        <v>food trucks</v>
      </c>
      <c r="T1180" s="14">
        <f>IFERROR(E1180/L1180,0)</f>
        <v>5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>(E1181/D1181)*100</f>
        <v>5.3333333333333339</v>
      </c>
      <c r="O1181" s="13">
        <f>J1181/(60*60*24)+DATE(1970,1,1)</f>
        <v>42275.720219907409</v>
      </c>
      <c r="P1181" s="13">
        <f>I1181/(60*60*24)+"1/1/1970"</f>
        <v>42305.720219907409</v>
      </c>
      <c r="Q1181" t="s">
        <v>8283</v>
      </c>
      <c r="R1181" s="18" t="str">
        <f>LEFT(Q1181,SEARCH("/",Q1181,1)-1)</f>
        <v>food</v>
      </c>
      <c r="S1181" t="str">
        <f>RIGHT(Q1181,(LEN(Q1181)-SEARCH("/",Q1181,1)))</f>
        <v>food trucks</v>
      </c>
      <c r="T1181" s="14">
        <f>IFERROR(E1181/L1181,0)</f>
        <v>640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>(E1182/D1182)*100</f>
        <v>11.75</v>
      </c>
      <c r="O1182" s="13">
        <f>J1182/(60*60*24)+DATE(1970,1,1)</f>
        <v>41781.806875000002</v>
      </c>
      <c r="P1182" s="13">
        <f>I1182/(60*60*24)+"1/1/1970"</f>
        <v>41818.806875000002</v>
      </c>
      <c r="Q1182" t="s">
        <v>8283</v>
      </c>
      <c r="R1182" s="18" t="str">
        <f>LEFT(Q1182,SEARCH("/",Q1182,1)-1)</f>
        <v>food</v>
      </c>
      <c r="S1182" t="str">
        <f>RIGHT(Q1182,(LEN(Q1182)-SEARCH("/",Q1182,1)))</f>
        <v>food trucks</v>
      </c>
      <c r="T1182" s="14">
        <f>IFERROR(E1182/L1182,0)</f>
        <v>69.117647058823536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>(E1183/D1183)*100</f>
        <v>8.0000000000000002E-3</v>
      </c>
      <c r="O1183" s="13">
        <f>J1183/(60*60*24)+DATE(1970,1,1)</f>
        <v>42034.339363425926</v>
      </c>
      <c r="P1183" s="13">
        <f>I1183/(60*60*24)+"1/1/1970"</f>
        <v>42064.339363425926</v>
      </c>
      <c r="Q1183" t="s">
        <v>8283</v>
      </c>
      <c r="R1183" s="18" t="str">
        <f>LEFT(Q1183,SEARCH("/",Q1183,1)-1)</f>
        <v>food</v>
      </c>
      <c r="S1183" t="str">
        <f>RIGHT(Q1183,(LEN(Q1183)-SEARCH("/",Q1183,1)))</f>
        <v>food trucks</v>
      </c>
      <c r="T1183" s="14">
        <f>IFERROR(E1183/L1183,0)</f>
        <v>1.3333333333333333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>(E1184/D1184)*100</f>
        <v>4.2</v>
      </c>
      <c r="O1184" s="13">
        <f>J1184/(60*60*24)+DATE(1970,1,1)</f>
        <v>42728.827407407407</v>
      </c>
      <c r="P1184" s="13">
        <f>I1184/(60*60*24)+"1/1/1970"</f>
        <v>42747.695833333331</v>
      </c>
      <c r="Q1184" t="s">
        <v>8283</v>
      </c>
      <c r="R1184" s="18" t="str">
        <f>LEFT(Q1184,SEARCH("/",Q1184,1)-1)</f>
        <v>food</v>
      </c>
      <c r="S1184" t="str">
        <f>RIGHT(Q1184,(LEN(Q1184)-SEARCH("/",Q1184,1)))</f>
        <v>food trucks</v>
      </c>
      <c r="T1184" s="14">
        <f>IFERROR(E1184/L1184,0)</f>
        <v>10.5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>(E1185/D1185)*100</f>
        <v>4</v>
      </c>
      <c r="O1185" s="13">
        <f>J1185/(60*60*24)+DATE(1970,1,1)</f>
        <v>42656.86137731481</v>
      </c>
      <c r="P1185" s="13">
        <f>I1185/(60*60*24)+"1/1/1970"</f>
        <v>42676.165972222225</v>
      </c>
      <c r="Q1185" t="s">
        <v>8283</v>
      </c>
      <c r="R1185" s="18" t="str">
        <f>LEFT(Q1185,SEARCH("/",Q1185,1)-1)</f>
        <v>food</v>
      </c>
      <c r="S1185" t="str">
        <f>RIGHT(Q1185,(LEN(Q1185)-SEARCH("/",Q1185,1)))</f>
        <v>food trucks</v>
      </c>
      <c r="T1185" s="14">
        <f>IFERROR(E1185/L1185,0)</f>
        <v>33.333333333333336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>(E1186/D1186)*100</f>
        <v>104.93636363636362</v>
      </c>
      <c r="O1186" s="13">
        <f>J1186/(60*60*24)+DATE(1970,1,1)</f>
        <v>42741.599664351852</v>
      </c>
      <c r="P1186" s="13">
        <f>I1186/(60*60*24)+"1/1/1970"</f>
        <v>42772.599664351852</v>
      </c>
      <c r="Q1186" t="s">
        <v>8284</v>
      </c>
      <c r="R1186" s="18" t="str">
        <f>LEFT(Q1186,SEARCH("/",Q1186,1)-1)</f>
        <v>photography</v>
      </c>
      <c r="S1186" t="str">
        <f>RIGHT(Q1186,(LEN(Q1186)-SEARCH("/",Q1186,1)))</f>
        <v>photobooks</v>
      </c>
      <c r="T1186" s="14">
        <f>IFERROR(E1186/L1186,0)</f>
        <v>61.562666666666665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>(E1187/D1187)*100</f>
        <v>105.44</v>
      </c>
      <c r="O1187" s="13">
        <f>J1187/(60*60*24)+DATE(1970,1,1)</f>
        <v>42130.865150462967</v>
      </c>
      <c r="P1187" s="13">
        <f>I1187/(60*60*24)+"1/1/1970"</f>
        <v>42163.166666666672</v>
      </c>
      <c r="Q1187" t="s">
        <v>8284</v>
      </c>
      <c r="R1187" s="18" t="str">
        <f>LEFT(Q1187,SEARCH("/",Q1187,1)-1)</f>
        <v>photography</v>
      </c>
      <c r="S1187" t="str">
        <f>RIGHT(Q1187,(LEN(Q1187)-SEARCH("/",Q1187,1)))</f>
        <v>photobooks</v>
      </c>
      <c r="T1187" s="14">
        <f>IFERROR(E1187/L1187,0)</f>
        <v>118.73873873873873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>(E1188/D1188)*100</f>
        <v>106.73333333333332</v>
      </c>
      <c r="O1188" s="13">
        <f>J1188/(60*60*24)+DATE(1970,1,1)</f>
        <v>42123.86336805555</v>
      </c>
      <c r="P1188" s="13">
        <f>I1188/(60*60*24)+"1/1/1970"</f>
        <v>42156.945833333331</v>
      </c>
      <c r="Q1188" t="s">
        <v>8284</v>
      </c>
      <c r="R1188" s="18" t="str">
        <f>LEFT(Q1188,SEARCH("/",Q1188,1)-1)</f>
        <v>photography</v>
      </c>
      <c r="S1188" t="str">
        <f>RIGHT(Q1188,(LEN(Q1188)-SEARCH("/",Q1188,1)))</f>
        <v>photobooks</v>
      </c>
      <c r="T1188" s="14">
        <f>IFERROR(E1188/L1188,0)</f>
        <v>65.081300813008127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>(E1189/D1189)*100</f>
        <v>104.12571428571428</v>
      </c>
      <c r="O1189" s="13">
        <f>J1189/(60*60*24)+DATE(1970,1,1)</f>
        <v>42109.894942129627</v>
      </c>
      <c r="P1189" s="13">
        <f>I1189/(60*60*24)+"1/1/1970"</f>
        <v>42141.75</v>
      </c>
      <c r="Q1189" t="s">
        <v>8284</v>
      </c>
      <c r="R1189" s="18" t="str">
        <f>LEFT(Q1189,SEARCH("/",Q1189,1)-1)</f>
        <v>photography</v>
      </c>
      <c r="S1189" t="str">
        <f>RIGHT(Q1189,(LEN(Q1189)-SEARCH("/",Q1189,1)))</f>
        <v>photobooks</v>
      </c>
      <c r="T1189" s="14">
        <f>IFERROR(E1189/L1189,0)</f>
        <v>130.15714285714284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>(E1190/D1190)*100</f>
        <v>160.54999999999998</v>
      </c>
      <c r="O1190" s="13">
        <f>J1190/(60*60*24)+DATE(1970,1,1)</f>
        <v>42711.700694444444</v>
      </c>
      <c r="P1190" s="13">
        <f>I1190/(60*60*24)+"1/1/1970"</f>
        <v>42732.700694444444</v>
      </c>
      <c r="Q1190" t="s">
        <v>8284</v>
      </c>
      <c r="R1190" s="18" t="str">
        <f>LEFT(Q1190,SEARCH("/",Q1190,1)-1)</f>
        <v>photography</v>
      </c>
      <c r="S1190" t="str">
        <f>RIGHT(Q1190,(LEN(Q1190)-SEARCH("/",Q1190,1)))</f>
        <v>photobooks</v>
      </c>
      <c r="T1190" s="14">
        <f>IFERROR(E1190/L1190,0)</f>
        <v>37.776470588235291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>(E1191/D1191)*100</f>
        <v>107.77777777777777</v>
      </c>
      <c r="O1191" s="13">
        <f>J1191/(60*60*24)+DATE(1970,1,1)</f>
        <v>42529.979108796295</v>
      </c>
      <c r="P1191" s="13">
        <f>I1191/(60*60*24)+"1/1/1970"</f>
        <v>42550.979108796295</v>
      </c>
      <c r="Q1191" t="s">
        <v>8284</v>
      </c>
      <c r="R1191" s="18" t="str">
        <f>LEFT(Q1191,SEARCH("/",Q1191,1)-1)</f>
        <v>photography</v>
      </c>
      <c r="S1191" t="str">
        <f>RIGHT(Q1191,(LEN(Q1191)-SEARCH("/",Q1191,1)))</f>
        <v>photobooks</v>
      </c>
      <c r="T1191" s="14">
        <f>IFERROR(E1191/L1191,0)</f>
        <v>112.79069767441861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>(E1192/D1192)*100</f>
        <v>135</v>
      </c>
      <c r="O1192" s="13">
        <f>J1192/(60*60*24)+DATE(1970,1,1)</f>
        <v>41852.665798611109</v>
      </c>
      <c r="P1192" s="13">
        <f>I1192/(60*60*24)+"1/1/1970"</f>
        <v>41882.665798611109</v>
      </c>
      <c r="Q1192" t="s">
        <v>8284</v>
      </c>
      <c r="R1192" s="18" t="str">
        <f>LEFT(Q1192,SEARCH("/",Q1192,1)-1)</f>
        <v>photography</v>
      </c>
      <c r="S1192" t="str">
        <f>RIGHT(Q1192,(LEN(Q1192)-SEARCH("/",Q1192,1)))</f>
        <v>photobooks</v>
      </c>
      <c r="T1192" s="14">
        <f>IFERROR(E1192/L1192,0)</f>
        <v>51.92307692307692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>(E1193/D1193)*100</f>
        <v>109.07407407407408</v>
      </c>
      <c r="O1193" s="13">
        <f>J1193/(60*60*24)+DATE(1970,1,1)</f>
        <v>42419.603703703702</v>
      </c>
      <c r="P1193" s="13">
        <f>I1193/(60*60*24)+"1/1/1970"</f>
        <v>42449.562037037038</v>
      </c>
      <c r="Q1193" t="s">
        <v>8284</v>
      </c>
      <c r="R1193" s="18" t="str">
        <f>LEFT(Q1193,SEARCH("/",Q1193,1)-1)</f>
        <v>photography</v>
      </c>
      <c r="S1193" t="str">
        <f>RIGHT(Q1193,(LEN(Q1193)-SEARCH("/",Q1193,1)))</f>
        <v>photobooks</v>
      </c>
      <c r="T1193" s="14">
        <f>IFERROR(E1193/L1193,0)</f>
        <v>89.242424242424249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>(E1194/D1194)*100</f>
        <v>290</v>
      </c>
      <c r="O1194" s="13">
        <f>J1194/(60*60*24)+DATE(1970,1,1)</f>
        <v>42747.506689814814</v>
      </c>
      <c r="P1194" s="13">
        <f>I1194/(60*60*24)+"1/1/1970"</f>
        <v>42777.506689814814</v>
      </c>
      <c r="Q1194" t="s">
        <v>8284</v>
      </c>
      <c r="R1194" s="18" t="str">
        <f>LEFT(Q1194,SEARCH("/",Q1194,1)-1)</f>
        <v>photography</v>
      </c>
      <c r="S1194" t="str">
        <f>RIGHT(Q1194,(LEN(Q1194)-SEARCH("/",Q1194,1)))</f>
        <v>photobooks</v>
      </c>
      <c r="T1194" s="14">
        <f>IFERROR(E1194/L1194,0)</f>
        <v>19.333333333333332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>(E1195/D1195)*100</f>
        <v>103.95714285714286</v>
      </c>
      <c r="O1195" s="13">
        <f>J1195/(60*60*24)+DATE(1970,1,1)</f>
        <v>42409.776076388887</v>
      </c>
      <c r="P1195" s="13">
        <f>I1195/(60*60*24)+"1/1/1970"</f>
        <v>42469.734409722223</v>
      </c>
      <c r="Q1195" t="s">
        <v>8284</v>
      </c>
      <c r="R1195" s="18" t="str">
        <f>LEFT(Q1195,SEARCH("/",Q1195,1)-1)</f>
        <v>photography</v>
      </c>
      <c r="S1195" t="str">
        <f>RIGHT(Q1195,(LEN(Q1195)-SEARCH("/",Q1195,1)))</f>
        <v>photobooks</v>
      </c>
      <c r="T1195" s="14">
        <f>IFERROR(E1195/L1195,0)</f>
        <v>79.967032967032964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>(E1196/D1196)*100</f>
        <v>322.24</v>
      </c>
      <c r="O1196" s="13">
        <f>J1196/(60*60*24)+DATE(1970,1,1)</f>
        <v>42072.488182870366</v>
      </c>
      <c r="P1196" s="13">
        <f>I1196/(60*60*24)+"1/1/1970"</f>
        <v>42102.488182870366</v>
      </c>
      <c r="Q1196" t="s">
        <v>8284</v>
      </c>
      <c r="R1196" s="18" t="str">
        <f>LEFT(Q1196,SEARCH("/",Q1196,1)-1)</f>
        <v>photography</v>
      </c>
      <c r="S1196" t="str">
        <f>RIGHT(Q1196,(LEN(Q1196)-SEARCH("/",Q1196,1)))</f>
        <v>photobooks</v>
      </c>
      <c r="T1196" s="14">
        <f>IFERROR(E1196/L1196,0)</f>
        <v>56.414565826330531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>(E1197/D1197)*100</f>
        <v>135</v>
      </c>
      <c r="O1197" s="13">
        <f>J1197/(60*60*24)+DATE(1970,1,1)</f>
        <v>42298.34783564815</v>
      </c>
      <c r="P1197" s="13">
        <f>I1197/(60*60*24)+"1/1/1970"</f>
        <v>42358.375</v>
      </c>
      <c r="Q1197" t="s">
        <v>8284</v>
      </c>
      <c r="R1197" s="18" t="str">
        <f>LEFT(Q1197,SEARCH("/",Q1197,1)-1)</f>
        <v>photography</v>
      </c>
      <c r="S1197" t="str">
        <f>RIGHT(Q1197,(LEN(Q1197)-SEARCH("/",Q1197,1)))</f>
        <v>photobooks</v>
      </c>
      <c r="T1197" s="14">
        <f>IFERROR(E1197/L1197,0)</f>
        <v>79.411764705882348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>(E1198/D1198)*100</f>
        <v>269.91034482758624</v>
      </c>
      <c r="O1198" s="13">
        <f>J1198/(60*60*24)+DATE(1970,1,1)</f>
        <v>42326.818738425922</v>
      </c>
      <c r="P1198" s="13">
        <f>I1198/(60*60*24)+"1/1/1970"</f>
        <v>42356.818738425922</v>
      </c>
      <c r="Q1198" t="s">
        <v>8284</v>
      </c>
      <c r="R1198" s="18" t="str">
        <f>LEFT(Q1198,SEARCH("/",Q1198,1)-1)</f>
        <v>photography</v>
      </c>
      <c r="S1198" t="str">
        <f>RIGHT(Q1198,(LEN(Q1198)-SEARCH("/",Q1198,1)))</f>
        <v>photobooks</v>
      </c>
      <c r="T1198" s="14">
        <f>IFERROR(E1198/L1198,0)</f>
        <v>76.439453125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>(E1199/D1199)*100</f>
        <v>253.29333333333332</v>
      </c>
      <c r="O1199" s="13">
        <f>J1199/(60*60*24)+DATE(1970,1,1)</f>
        <v>42503.66474537037</v>
      </c>
      <c r="P1199" s="13">
        <f>I1199/(60*60*24)+"1/1/1970"</f>
        <v>42534.249305555553</v>
      </c>
      <c r="Q1199" t="s">
        <v>8284</v>
      </c>
      <c r="R1199" s="18" t="str">
        <f>LEFT(Q1199,SEARCH("/",Q1199,1)-1)</f>
        <v>photography</v>
      </c>
      <c r="S1199" t="str">
        <f>RIGHT(Q1199,(LEN(Q1199)-SEARCH("/",Q1199,1)))</f>
        <v>photobooks</v>
      </c>
      <c r="T1199" s="14">
        <f>IFERROR(E1199/L1199,0)</f>
        <v>121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>(E1200/D1200)*100</f>
        <v>260.59999999999997</v>
      </c>
      <c r="O1200" s="13">
        <f>J1200/(60*60*24)+DATE(1970,1,1)</f>
        <v>42333.619050925925</v>
      </c>
      <c r="P1200" s="13">
        <f>I1200/(60*60*24)+"1/1/1970"</f>
        <v>42369.125</v>
      </c>
      <c r="Q1200" t="s">
        <v>8284</v>
      </c>
      <c r="R1200" s="18" t="str">
        <f>LEFT(Q1200,SEARCH("/",Q1200,1)-1)</f>
        <v>photography</v>
      </c>
      <c r="S1200" t="str">
        <f>RIGHT(Q1200,(LEN(Q1200)-SEARCH("/",Q1200,1)))</f>
        <v>photobooks</v>
      </c>
      <c r="T1200" s="14">
        <f>IFERROR(E1200/L1200,0)</f>
        <v>54.616766467065865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>(E1201/D1201)*100</f>
        <v>101.31677953348381</v>
      </c>
      <c r="O1201" s="13">
        <f>J1201/(60*60*24)+DATE(1970,1,1)</f>
        <v>42161.770833333328</v>
      </c>
      <c r="P1201" s="13">
        <f>I1201/(60*60*24)+"1/1/1970"</f>
        <v>42193.770833333328</v>
      </c>
      <c r="Q1201" t="s">
        <v>8284</v>
      </c>
      <c r="R1201" s="18" t="str">
        <f>LEFT(Q1201,SEARCH("/",Q1201,1)-1)</f>
        <v>photography</v>
      </c>
      <c r="S1201" t="str">
        <f>RIGHT(Q1201,(LEN(Q1201)-SEARCH("/",Q1201,1)))</f>
        <v>photobooks</v>
      </c>
      <c r="T1201" s="14">
        <f>IFERROR(E1201/L1201,0)</f>
        <v>299.22222222222223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>(E1202/D1202)*100</f>
        <v>125.60416666666667</v>
      </c>
      <c r="O1202" s="13">
        <f>J1202/(60*60*24)+DATE(1970,1,1)</f>
        <v>42089.477500000001</v>
      </c>
      <c r="P1202" s="13">
        <f>I1202/(60*60*24)+"1/1/1970"</f>
        <v>42110.477500000001</v>
      </c>
      <c r="Q1202" t="s">
        <v>8284</v>
      </c>
      <c r="R1202" s="18" t="str">
        <f>LEFT(Q1202,SEARCH("/",Q1202,1)-1)</f>
        <v>photography</v>
      </c>
      <c r="S1202" t="str">
        <f>RIGHT(Q1202,(LEN(Q1202)-SEARCH("/",Q1202,1)))</f>
        <v>photobooks</v>
      </c>
      <c r="T1202" s="14">
        <f>IFERROR(E1202/L1202,0)</f>
        <v>58.533980582524272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>(E1203/D1203)*100</f>
        <v>102.43783333333334</v>
      </c>
      <c r="O1203" s="13">
        <f>J1203/(60*60*24)+DATE(1970,1,1)</f>
        <v>42536.60701388889</v>
      </c>
      <c r="P1203" s="13">
        <f>I1203/(60*60*24)+"1/1/1970"</f>
        <v>42566.60701388889</v>
      </c>
      <c r="Q1203" t="s">
        <v>8284</v>
      </c>
      <c r="R1203" s="18" t="str">
        <f>LEFT(Q1203,SEARCH("/",Q1203,1)-1)</f>
        <v>photography</v>
      </c>
      <c r="S1203" t="str">
        <f>RIGHT(Q1203,(LEN(Q1203)-SEARCH("/",Q1203,1)))</f>
        <v>photobooks</v>
      </c>
      <c r="T1203" s="14">
        <f>IFERROR(E1203/L1203,0)</f>
        <v>55.371801801801809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>(E1204/D1204)*100</f>
        <v>199.244</v>
      </c>
      <c r="O1204" s="13">
        <f>J1204/(60*60*24)+DATE(1970,1,1)</f>
        <v>42152.288819444446</v>
      </c>
      <c r="P1204" s="13">
        <f>I1204/(60*60*24)+"1/1/1970"</f>
        <v>42182.288819444446</v>
      </c>
      <c r="Q1204" t="s">
        <v>8284</v>
      </c>
      <c r="R1204" s="18" t="str">
        <f>LEFT(Q1204,SEARCH("/",Q1204,1)-1)</f>
        <v>photography</v>
      </c>
      <c r="S1204" t="str">
        <f>RIGHT(Q1204,(LEN(Q1204)-SEARCH("/",Q1204,1)))</f>
        <v>photobooks</v>
      </c>
      <c r="T1204" s="14">
        <f>IFERROR(E1204/L1204,0)</f>
        <v>183.80442804428046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>(E1205/D1205)*100</f>
        <v>102.45398773006136</v>
      </c>
      <c r="O1205" s="13">
        <f>J1205/(60*60*24)+DATE(1970,1,1)</f>
        <v>42125.614895833336</v>
      </c>
      <c r="P1205" s="13">
        <f>I1205/(60*60*24)+"1/1/1970"</f>
        <v>42155.614895833336</v>
      </c>
      <c r="Q1205" t="s">
        <v>8284</v>
      </c>
      <c r="R1205" s="18" t="str">
        <f>LEFT(Q1205,SEARCH("/",Q1205,1)-1)</f>
        <v>photography</v>
      </c>
      <c r="S1205" t="str">
        <f>RIGHT(Q1205,(LEN(Q1205)-SEARCH("/",Q1205,1)))</f>
        <v>photobooks</v>
      </c>
      <c r="T1205" s="14">
        <f>IFERROR(E1205/L1205,0)</f>
        <v>165.34653465346534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>(E1206/D1206)*100</f>
        <v>102.94615384615385</v>
      </c>
      <c r="O1206" s="13">
        <f>J1206/(60*60*24)+DATE(1970,1,1)</f>
        <v>42297.748067129629</v>
      </c>
      <c r="P1206" s="13">
        <f>I1206/(60*60*24)+"1/1/1970"</f>
        <v>42342.208333333328</v>
      </c>
      <c r="Q1206" t="s">
        <v>8284</v>
      </c>
      <c r="R1206" s="18" t="str">
        <f>LEFT(Q1206,SEARCH("/",Q1206,1)-1)</f>
        <v>photography</v>
      </c>
      <c r="S1206" t="str">
        <f>RIGHT(Q1206,(LEN(Q1206)-SEARCH("/",Q1206,1)))</f>
        <v>photobooks</v>
      </c>
      <c r="T1206" s="14">
        <f>IFERROR(E1206/L1206,0)</f>
        <v>234.78947368421052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>(E1207/D1207)*100</f>
        <v>100.86153846153847</v>
      </c>
      <c r="O1207" s="13">
        <f>J1207/(60*60*24)+DATE(1970,1,1)</f>
        <v>42138.506377314814</v>
      </c>
      <c r="P1207" s="13">
        <f>I1207/(60*60*24)+"1/1/1970"</f>
        <v>42168.506377314814</v>
      </c>
      <c r="Q1207" t="s">
        <v>8284</v>
      </c>
      <c r="R1207" s="18" t="str">
        <f>LEFT(Q1207,SEARCH("/",Q1207,1)-1)</f>
        <v>photography</v>
      </c>
      <c r="S1207" t="str">
        <f>RIGHT(Q1207,(LEN(Q1207)-SEARCH("/",Q1207,1)))</f>
        <v>photobooks</v>
      </c>
      <c r="T1207" s="14">
        <f>IFERROR(E1207/L1207,0)</f>
        <v>211.48387096774192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>(E1208/D1208)*100</f>
        <v>114.99999999999999</v>
      </c>
      <c r="O1208" s="13">
        <f>J1208/(60*60*24)+DATE(1970,1,1)</f>
        <v>42772.776076388887</v>
      </c>
      <c r="P1208" s="13">
        <f>I1208/(60*60*24)+"1/1/1970"</f>
        <v>42805.561805555553</v>
      </c>
      <c r="Q1208" t="s">
        <v>8284</v>
      </c>
      <c r="R1208" s="18" t="str">
        <f>LEFT(Q1208,SEARCH("/",Q1208,1)-1)</f>
        <v>photography</v>
      </c>
      <c r="S1208" t="str">
        <f>RIGHT(Q1208,(LEN(Q1208)-SEARCH("/",Q1208,1)))</f>
        <v>photobooks</v>
      </c>
      <c r="T1208" s="14">
        <f>IFERROR(E1208/L1208,0)</f>
        <v>32.34375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>(E1209/D1209)*100</f>
        <v>104.16766467065868</v>
      </c>
      <c r="O1209" s="13">
        <f>J1209/(60*60*24)+DATE(1970,1,1)</f>
        <v>42430.430243055554</v>
      </c>
      <c r="P1209" s="13">
        <f>I1209/(60*60*24)+"1/1/1970"</f>
        <v>42460.416666666672</v>
      </c>
      <c r="Q1209" t="s">
        <v>8284</v>
      </c>
      <c r="R1209" s="18" t="str">
        <f>LEFT(Q1209,SEARCH("/",Q1209,1)-1)</f>
        <v>photography</v>
      </c>
      <c r="S1209" t="str">
        <f>RIGHT(Q1209,(LEN(Q1209)-SEARCH("/",Q1209,1)))</f>
        <v>photobooks</v>
      </c>
      <c r="T1209" s="14">
        <f>IFERROR(E1209/L1209,0)</f>
        <v>123.37588652482269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>(E1210/D1210)*100</f>
        <v>155.29999999999998</v>
      </c>
      <c r="O1210" s="13">
        <f>J1210/(60*60*24)+DATE(1970,1,1)</f>
        <v>42423.709074074075</v>
      </c>
      <c r="P1210" s="13">
        <f>I1210/(60*60*24)+"1/1/1970"</f>
        <v>42453.667407407411</v>
      </c>
      <c r="Q1210" t="s">
        <v>8284</v>
      </c>
      <c r="R1210" s="18" t="str">
        <f>LEFT(Q1210,SEARCH("/",Q1210,1)-1)</f>
        <v>photography</v>
      </c>
      <c r="S1210" t="str">
        <f>RIGHT(Q1210,(LEN(Q1210)-SEARCH("/",Q1210,1)))</f>
        <v>photobooks</v>
      </c>
      <c r="T1210" s="14">
        <f>IFERROR(E1210/L1210,0)</f>
        <v>207.06666666666666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>(E1211/D1211)*100</f>
        <v>106</v>
      </c>
      <c r="O1211" s="13">
        <f>J1211/(60*60*24)+DATE(1970,1,1)</f>
        <v>42761.846122685187</v>
      </c>
      <c r="P1211" s="13">
        <f>I1211/(60*60*24)+"1/1/1970"</f>
        <v>42791.846122685187</v>
      </c>
      <c r="Q1211" t="s">
        <v>8284</v>
      </c>
      <c r="R1211" s="18" t="str">
        <f>LEFT(Q1211,SEARCH("/",Q1211,1)-1)</f>
        <v>photography</v>
      </c>
      <c r="S1211" t="str">
        <f>RIGHT(Q1211,(LEN(Q1211)-SEARCH("/",Q1211,1)))</f>
        <v>photobooks</v>
      </c>
      <c r="T1211" s="14">
        <f>IFERROR(E1211/L1211,0)</f>
        <v>138.2608695652174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>(E1212/D1212)*100</f>
        <v>254.31499999999997</v>
      </c>
      <c r="O1212" s="13">
        <f>J1212/(60*60*24)+DATE(1970,1,1)</f>
        <v>42132.941805555558</v>
      </c>
      <c r="P1212" s="13">
        <f>I1212/(60*60*24)+"1/1/1970"</f>
        <v>42155.875</v>
      </c>
      <c r="Q1212" t="s">
        <v>8284</v>
      </c>
      <c r="R1212" s="18" t="str">
        <f>LEFT(Q1212,SEARCH("/",Q1212,1)-1)</f>
        <v>photography</v>
      </c>
      <c r="S1212" t="str">
        <f>RIGHT(Q1212,(LEN(Q1212)-SEARCH("/",Q1212,1)))</f>
        <v>photobooks</v>
      </c>
      <c r="T1212" s="14">
        <f>IFERROR(E1212/L1212,0)</f>
        <v>493.81553398058253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>(E1213/D1213)*100</f>
        <v>101.1</v>
      </c>
      <c r="O1213" s="13">
        <f>J1213/(60*60*24)+DATE(1970,1,1)</f>
        <v>42515.866446759261</v>
      </c>
      <c r="P1213" s="13">
        <f>I1213/(60*60*24)+"1/1/1970"</f>
        <v>42530.866446759261</v>
      </c>
      <c r="Q1213" t="s">
        <v>8284</v>
      </c>
      <c r="R1213" s="18" t="str">
        <f>LEFT(Q1213,SEARCH("/",Q1213,1)-1)</f>
        <v>photography</v>
      </c>
      <c r="S1213" t="str">
        <f>RIGHT(Q1213,(LEN(Q1213)-SEARCH("/",Q1213,1)))</f>
        <v>photobooks</v>
      </c>
      <c r="T1213" s="14">
        <f>IFERROR(E1213/L1213,0)</f>
        <v>168.5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>(E1214/D1214)*100</f>
        <v>129.04</v>
      </c>
      <c r="O1214" s="13">
        <f>J1214/(60*60*24)+DATE(1970,1,1)</f>
        <v>42318.950173611112</v>
      </c>
      <c r="P1214" s="13">
        <f>I1214/(60*60*24)+"1/1/1970"</f>
        <v>42335.041666666672</v>
      </c>
      <c r="Q1214" t="s">
        <v>8284</v>
      </c>
      <c r="R1214" s="18" t="str">
        <f>LEFT(Q1214,SEARCH("/",Q1214,1)-1)</f>
        <v>photography</v>
      </c>
      <c r="S1214" t="str">
        <f>RIGHT(Q1214,(LEN(Q1214)-SEARCH("/",Q1214,1)))</f>
        <v>photobooks</v>
      </c>
      <c r="T1214" s="14">
        <f>IFERROR(E1214/L1214,0)</f>
        <v>38.867469879518069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>(E1215/D1215)*100</f>
        <v>102.23076923076924</v>
      </c>
      <c r="O1215" s="13">
        <f>J1215/(60*60*24)+DATE(1970,1,1)</f>
        <v>42731.755787037036</v>
      </c>
      <c r="P1215" s="13">
        <f>I1215/(60*60*24)+"1/1/1970"</f>
        <v>42766.755787037036</v>
      </c>
      <c r="Q1215" t="s">
        <v>8284</v>
      </c>
      <c r="R1215" s="18" t="str">
        <f>LEFT(Q1215,SEARCH("/",Q1215,1)-1)</f>
        <v>photography</v>
      </c>
      <c r="S1215" t="str">
        <f>RIGHT(Q1215,(LEN(Q1215)-SEARCH("/",Q1215,1)))</f>
        <v>photobooks</v>
      </c>
      <c r="T1215" s="14">
        <f>IFERROR(E1215/L1215,0)</f>
        <v>61.527777777777779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>(E1216/D1216)*100</f>
        <v>131.80000000000001</v>
      </c>
      <c r="O1216" s="13">
        <f>J1216/(60*60*24)+DATE(1970,1,1)</f>
        <v>42104.840335648143</v>
      </c>
      <c r="P1216" s="13">
        <f>I1216/(60*60*24)+"1/1/1970"</f>
        <v>42164.840335648143</v>
      </c>
      <c r="Q1216" t="s">
        <v>8284</v>
      </c>
      <c r="R1216" s="18" t="str">
        <f>LEFT(Q1216,SEARCH("/",Q1216,1)-1)</f>
        <v>photography</v>
      </c>
      <c r="S1216" t="str">
        <f>RIGHT(Q1216,(LEN(Q1216)-SEARCH("/",Q1216,1)))</f>
        <v>photobooks</v>
      </c>
      <c r="T1216" s="14">
        <f>IFERROR(E1216/L1216,0)</f>
        <v>105.44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>(E1217/D1217)*100</f>
        <v>786.0802000000001</v>
      </c>
      <c r="O1217" s="13">
        <f>J1217/(60*60*24)+DATE(1970,1,1)</f>
        <v>41759.923101851848</v>
      </c>
      <c r="P1217" s="13">
        <f>I1217/(60*60*24)+"1/1/1970"</f>
        <v>41789.923101851848</v>
      </c>
      <c r="Q1217" t="s">
        <v>8284</v>
      </c>
      <c r="R1217" s="18" t="str">
        <f>LEFT(Q1217,SEARCH("/",Q1217,1)-1)</f>
        <v>photography</v>
      </c>
      <c r="S1217" t="str">
        <f>RIGHT(Q1217,(LEN(Q1217)-SEARCH("/",Q1217,1)))</f>
        <v>photobooks</v>
      </c>
      <c r="T1217" s="14">
        <f>IFERROR(E1217/L1217,0)</f>
        <v>71.592003642987251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>(E1218/D1218)*100</f>
        <v>145.70000000000002</v>
      </c>
      <c r="O1218" s="13">
        <f>J1218/(60*60*24)+DATE(1970,1,1)</f>
        <v>42247.616400462968</v>
      </c>
      <c r="P1218" s="13">
        <f>I1218/(60*60*24)+"1/1/1970"</f>
        <v>42279.960416666669</v>
      </c>
      <c r="Q1218" t="s">
        <v>8284</v>
      </c>
      <c r="R1218" s="18" t="str">
        <f>LEFT(Q1218,SEARCH("/",Q1218,1)-1)</f>
        <v>photography</v>
      </c>
      <c r="S1218" t="str">
        <f>RIGHT(Q1218,(LEN(Q1218)-SEARCH("/",Q1218,1)))</f>
        <v>photobooks</v>
      </c>
      <c r="T1218" s="14">
        <f>IFERROR(E1218/L1218,0)</f>
        <v>91.882882882882882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>(E1219/D1219)*100</f>
        <v>102.60000000000001</v>
      </c>
      <c r="O1219" s="13">
        <f>J1219/(60*60*24)+DATE(1970,1,1)</f>
        <v>42535.809490740736</v>
      </c>
      <c r="P1219" s="13">
        <f>I1219/(60*60*24)+"1/1/1970"</f>
        <v>42565.809490740736</v>
      </c>
      <c r="Q1219" t="s">
        <v>8284</v>
      </c>
      <c r="R1219" s="18" t="str">
        <f>LEFT(Q1219,SEARCH("/",Q1219,1)-1)</f>
        <v>photography</v>
      </c>
      <c r="S1219" t="str">
        <f>RIGHT(Q1219,(LEN(Q1219)-SEARCH("/",Q1219,1)))</f>
        <v>photobooks</v>
      </c>
      <c r="T1219" s="14">
        <f>IFERROR(E1219/L1219,0)</f>
        <v>148.57377049180329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>(E1220/D1220)*100</f>
        <v>172.27777777777777</v>
      </c>
      <c r="O1220" s="13">
        <f>J1220/(60*60*24)+DATE(1970,1,1)</f>
        <v>42278.662037037036</v>
      </c>
      <c r="P1220" s="13">
        <f>I1220/(60*60*24)+"1/1/1970"</f>
        <v>42309.125</v>
      </c>
      <c r="Q1220" t="s">
        <v>8284</v>
      </c>
      <c r="R1220" s="18" t="str">
        <f>LEFT(Q1220,SEARCH("/",Q1220,1)-1)</f>
        <v>photography</v>
      </c>
      <c r="S1220" t="str">
        <f>RIGHT(Q1220,(LEN(Q1220)-SEARCH("/",Q1220,1)))</f>
        <v>photobooks</v>
      </c>
      <c r="T1220" s="14">
        <f>IFERROR(E1220/L1220,0)</f>
        <v>174.2134831460674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>(E1221/D1221)*100</f>
        <v>159.16819571865443</v>
      </c>
      <c r="O1221" s="13">
        <f>J1221/(60*60*24)+DATE(1970,1,1)</f>
        <v>42633.461956018524</v>
      </c>
      <c r="P1221" s="13">
        <f>I1221/(60*60*24)+"1/1/1970"</f>
        <v>42663.461956018524</v>
      </c>
      <c r="Q1221" t="s">
        <v>8284</v>
      </c>
      <c r="R1221" s="18" t="str">
        <f>LEFT(Q1221,SEARCH("/",Q1221,1)-1)</f>
        <v>photography</v>
      </c>
      <c r="S1221" t="str">
        <f>RIGHT(Q1221,(LEN(Q1221)-SEARCH("/",Q1221,1)))</f>
        <v>photobooks</v>
      </c>
      <c r="T1221" s="14">
        <f>IFERROR(E1221/L1221,0)</f>
        <v>102.86166007905139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>(E1222/D1222)*100</f>
        <v>103.76666666666668</v>
      </c>
      <c r="O1222" s="13">
        <f>J1222/(60*60*24)+DATE(1970,1,1)</f>
        <v>42211.628611111111</v>
      </c>
      <c r="P1222" s="13">
        <f>I1222/(60*60*24)+"1/1/1970"</f>
        <v>42241.628611111111</v>
      </c>
      <c r="Q1222" t="s">
        <v>8284</v>
      </c>
      <c r="R1222" s="18" t="str">
        <f>LEFT(Q1222,SEARCH("/",Q1222,1)-1)</f>
        <v>photography</v>
      </c>
      <c r="S1222" t="str">
        <f>RIGHT(Q1222,(LEN(Q1222)-SEARCH("/",Q1222,1)))</f>
        <v>photobooks</v>
      </c>
      <c r="T1222" s="14">
        <f>IFERROR(E1222/L1222,0)</f>
        <v>111.17857142857143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>(E1223/D1223)*100</f>
        <v>111.40954545454547</v>
      </c>
      <c r="O1223" s="13">
        <f>J1223/(60*60*24)+DATE(1970,1,1)</f>
        <v>42680.47555555556</v>
      </c>
      <c r="P1223" s="13">
        <f>I1223/(60*60*24)+"1/1/1970"</f>
        <v>42708</v>
      </c>
      <c r="Q1223" t="s">
        <v>8284</v>
      </c>
      <c r="R1223" s="18" t="str">
        <f>LEFT(Q1223,SEARCH("/",Q1223,1)-1)</f>
        <v>photography</v>
      </c>
      <c r="S1223" t="str">
        <f>RIGHT(Q1223,(LEN(Q1223)-SEARCH("/",Q1223,1)))</f>
        <v>photobooks</v>
      </c>
      <c r="T1223" s="14">
        <f>IFERROR(E1223/L1223,0)</f>
        <v>23.796213592233013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>(E1224/D1224)*100</f>
        <v>280.375</v>
      </c>
      <c r="O1224" s="13">
        <f>J1224/(60*60*24)+DATE(1970,1,1)</f>
        <v>42430.720451388886</v>
      </c>
      <c r="P1224" s="13">
        <f>I1224/(60*60*24)+"1/1/1970"</f>
        <v>42461.166666666672</v>
      </c>
      <c r="Q1224" t="s">
        <v>8284</v>
      </c>
      <c r="R1224" s="18" t="str">
        <f>LEFT(Q1224,SEARCH("/",Q1224,1)-1)</f>
        <v>photography</v>
      </c>
      <c r="S1224" t="str">
        <f>RIGHT(Q1224,(LEN(Q1224)-SEARCH("/",Q1224,1)))</f>
        <v>photobooks</v>
      </c>
      <c r="T1224" s="14">
        <f>IFERROR(E1224/L1224,0)</f>
        <v>81.268115942028984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>(E1225/D1225)*100</f>
        <v>112.10606060606061</v>
      </c>
      <c r="O1225" s="13">
        <f>J1225/(60*60*24)+DATE(1970,1,1)</f>
        <v>42654.177187499998</v>
      </c>
      <c r="P1225" s="13">
        <f>I1225/(60*60*24)+"1/1/1970"</f>
        <v>42684.218854166669</v>
      </c>
      <c r="Q1225" t="s">
        <v>8284</v>
      </c>
      <c r="R1225" s="18" t="str">
        <f>LEFT(Q1225,SEARCH("/",Q1225,1)-1)</f>
        <v>photography</v>
      </c>
      <c r="S1225" t="str">
        <f>RIGHT(Q1225,(LEN(Q1225)-SEARCH("/",Q1225,1)))</f>
        <v>photobooks</v>
      </c>
      <c r="T1225" s="14">
        <f>IFERROR(E1225/L1225,0)</f>
        <v>116.21465968586388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>(E1226/D1226)*100</f>
        <v>7.0666666666666673</v>
      </c>
      <c r="O1226" s="13">
        <f>J1226/(60*60*24)+DATE(1970,1,1)</f>
        <v>41736.549791666665</v>
      </c>
      <c r="P1226" s="13">
        <f>I1226/(60*60*24)+"1/1/1970"</f>
        <v>41796.549791666665</v>
      </c>
      <c r="Q1226" t="s">
        <v>8285</v>
      </c>
      <c r="R1226" s="18" t="str">
        <f>LEFT(Q1226,SEARCH("/",Q1226,1)-1)</f>
        <v>music</v>
      </c>
      <c r="S1226" t="str">
        <f>RIGHT(Q1226,(LEN(Q1226)-SEARCH("/",Q1226,1)))</f>
        <v>world music</v>
      </c>
      <c r="T1226" s="14">
        <f>IFERROR(E1226/L1226,0)</f>
        <v>58.888888888888886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>(E1227/D1227)*100</f>
        <v>4.3999999999999995</v>
      </c>
      <c r="O1227" s="13">
        <f>J1227/(60*60*24)+DATE(1970,1,1)</f>
        <v>41509.905995370369</v>
      </c>
      <c r="P1227" s="13">
        <f>I1227/(60*60*24)+"1/1/1970"</f>
        <v>41569.905995370369</v>
      </c>
      <c r="Q1227" t="s">
        <v>8285</v>
      </c>
      <c r="R1227" s="18" t="str">
        <f>LEFT(Q1227,SEARCH("/",Q1227,1)-1)</f>
        <v>music</v>
      </c>
      <c r="S1227" t="str">
        <f>RIGHT(Q1227,(LEN(Q1227)-SEARCH("/",Q1227,1)))</f>
        <v>world music</v>
      </c>
      <c r="T1227" s="14">
        <f>IFERROR(E1227/L1227,0)</f>
        <v>44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>(E1228/D1228)*100</f>
        <v>3.8739999999999997</v>
      </c>
      <c r="O1228" s="13">
        <f>J1228/(60*60*24)+DATE(1970,1,1)</f>
        <v>41715.874780092592</v>
      </c>
      <c r="P1228" s="13">
        <f>I1228/(60*60*24)+"1/1/1970"</f>
        <v>41750.041666666664</v>
      </c>
      <c r="Q1228" t="s">
        <v>8285</v>
      </c>
      <c r="R1228" s="18" t="str">
        <f>LEFT(Q1228,SEARCH("/",Q1228,1)-1)</f>
        <v>music</v>
      </c>
      <c r="S1228" t="str">
        <f>RIGHT(Q1228,(LEN(Q1228)-SEARCH("/",Q1228,1)))</f>
        <v>world music</v>
      </c>
      <c r="T1228" s="14">
        <f>IFERROR(E1228/L1228,0)</f>
        <v>48.424999999999997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>(E1229/D1229)*100</f>
        <v>0</v>
      </c>
      <c r="O1229" s="13">
        <f>J1229/(60*60*24)+DATE(1970,1,1)</f>
        <v>41827.919166666667</v>
      </c>
      <c r="P1229" s="13">
        <f>I1229/(60*60*24)+"1/1/1970"</f>
        <v>41858.291666666664</v>
      </c>
      <c r="Q1229" t="s">
        <v>8285</v>
      </c>
      <c r="R1229" s="18" t="str">
        <f>LEFT(Q1229,SEARCH("/",Q1229,1)-1)</f>
        <v>music</v>
      </c>
      <c r="S1229" t="str">
        <f>RIGHT(Q1229,(LEN(Q1229)-SEARCH("/",Q1229,1)))</f>
        <v>world music</v>
      </c>
      <c r="T1229" s="14">
        <f>IFERROR(E1229/L1229,0)</f>
        <v>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>(E1230/D1230)*100</f>
        <v>29.299999999999997</v>
      </c>
      <c r="O1230" s="13">
        <f>J1230/(60*60*24)+DATE(1970,1,1)</f>
        <v>40754.729259259257</v>
      </c>
      <c r="P1230" s="13">
        <f>I1230/(60*60*24)+"1/1/1970"</f>
        <v>40814.729259259257</v>
      </c>
      <c r="Q1230" t="s">
        <v>8285</v>
      </c>
      <c r="R1230" s="18" t="str">
        <f>LEFT(Q1230,SEARCH("/",Q1230,1)-1)</f>
        <v>music</v>
      </c>
      <c r="S1230" t="str">
        <f>RIGHT(Q1230,(LEN(Q1230)-SEARCH("/",Q1230,1)))</f>
        <v>world music</v>
      </c>
      <c r="T1230" s="14">
        <f>IFERROR(E1230/L1230,0)</f>
        <v>61.041666666666664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>(E1231/D1231)*100</f>
        <v>0.90909090909090906</v>
      </c>
      <c r="O1231" s="13">
        <f>J1231/(60*60*24)+DATE(1970,1,1)</f>
        <v>40985.459803240738</v>
      </c>
      <c r="P1231" s="13">
        <f>I1231/(60*60*24)+"1/1/1970"</f>
        <v>41015.666666666664</v>
      </c>
      <c r="Q1231" t="s">
        <v>8285</v>
      </c>
      <c r="R1231" s="18" t="str">
        <f>LEFT(Q1231,SEARCH("/",Q1231,1)-1)</f>
        <v>music</v>
      </c>
      <c r="S1231" t="str">
        <f>RIGHT(Q1231,(LEN(Q1231)-SEARCH("/",Q1231,1)))</f>
        <v>world music</v>
      </c>
      <c r="T1231" s="14">
        <f>IFERROR(E1231/L1231,0)</f>
        <v>25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>(E1232/D1232)*100</f>
        <v>0</v>
      </c>
      <c r="O1232" s="13">
        <f>J1232/(60*60*24)+DATE(1970,1,1)</f>
        <v>40568.972569444442</v>
      </c>
      <c r="P1232" s="13">
        <f>I1232/(60*60*24)+"1/1/1970"</f>
        <v>40598.972569444442</v>
      </c>
      <c r="Q1232" t="s">
        <v>8285</v>
      </c>
      <c r="R1232" s="18" t="str">
        <f>LEFT(Q1232,SEARCH("/",Q1232,1)-1)</f>
        <v>music</v>
      </c>
      <c r="S1232" t="str">
        <f>RIGHT(Q1232,(LEN(Q1232)-SEARCH("/",Q1232,1)))</f>
        <v>world music</v>
      </c>
      <c r="T1232" s="14">
        <f>IFERROR(E1232/L1232,0)</f>
        <v>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>(E1233/D1233)*100</f>
        <v>0</v>
      </c>
      <c r="O1233" s="13">
        <f>J1233/(60*60*24)+DATE(1970,1,1)</f>
        <v>42193.941759259258</v>
      </c>
      <c r="P1233" s="13">
        <f>I1233/(60*60*24)+"1/1/1970"</f>
        <v>42244.041666666672</v>
      </c>
      <c r="Q1233" t="s">
        <v>8285</v>
      </c>
      <c r="R1233" s="18" t="str">
        <f>LEFT(Q1233,SEARCH("/",Q1233,1)-1)</f>
        <v>music</v>
      </c>
      <c r="S1233" t="str">
        <f>RIGHT(Q1233,(LEN(Q1233)-SEARCH("/",Q1233,1)))</f>
        <v>world music</v>
      </c>
      <c r="T1233" s="14">
        <f>IFERROR(E1233/L1233,0)</f>
        <v>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>(E1234/D1234)*100</f>
        <v>0.8</v>
      </c>
      <c r="O1234" s="13">
        <f>J1234/(60*60*24)+DATE(1970,1,1)</f>
        <v>41506.848032407404</v>
      </c>
      <c r="P1234" s="13">
        <f>I1234/(60*60*24)+"1/1/1970"</f>
        <v>41553.848032407404</v>
      </c>
      <c r="Q1234" t="s">
        <v>8285</v>
      </c>
      <c r="R1234" s="18" t="str">
        <f>LEFT(Q1234,SEARCH("/",Q1234,1)-1)</f>
        <v>music</v>
      </c>
      <c r="S1234" t="str">
        <f>RIGHT(Q1234,(LEN(Q1234)-SEARCH("/",Q1234,1)))</f>
        <v>world music</v>
      </c>
      <c r="T1234" s="14">
        <f>IFERROR(E1234/L1234,0)</f>
        <v>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>(E1235/D1235)*100</f>
        <v>11.600000000000001</v>
      </c>
      <c r="O1235" s="13">
        <f>J1235/(60*60*24)+DATE(1970,1,1)</f>
        <v>40939.948773148149</v>
      </c>
      <c r="P1235" s="13">
        <f>I1235/(60*60*24)+"1/1/1970"</f>
        <v>40960.948773148149</v>
      </c>
      <c r="Q1235" t="s">
        <v>8285</v>
      </c>
      <c r="R1235" s="18" t="str">
        <f>LEFT(Q1235,SEARCH("/",Q1235,1)-1)</f>
        <v>music</v>
      </c>
      <c r="S1235" t="str">
        <f>RIGHT(Q1235,(LEN(Q1235)-SEARCH("/",Q1235,1)))</f>
        <v>world music</v>
      </c>
      <c r="T1235" s="14">
        <f>IFERROR(E1235/L1235,0)</f>
        <v>19.333333333333332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>(E1236/D1236)*100</f>
        <v>0</v>
      </c>
      <c r="O1236" s="13">
        <f>J1236/(60*60*24)+DATE(1970,1,1)</f>
        <v>42007.788680555561</v>
      </c>
      <c r="P1236" s="13">
        <f>I1236/(60*60*24)+"1/1/1970"</f>
        <v>42037.788680555561</v>
      </c>
      <c r="Q1236" t="s">
        <v>8285</v>
      </c>
      <c r="R1236" s="18" t="str">
        <f>LEFT(Q1236,SEARCH("/",Q1236,1)-1)</f>
        <v>music</v>
      </c>
      <c r="S1236" t="str">
        <f>RIGHT(Q1236,(LEN(Q1236)-SEARCH("/",Q1236,1)))</f>
        <v>world music</v>
      </c>
      <c r="T1236" s="14">
        <f>IFERROR(E1236/L1236,0)</f>
        <v>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>(E1237/D1237)*100</f>
        <v>2.7873639500929119</v>
      </c>
      <c r="O1237" s="13">
        <f>J1237/(60*60*24)+DATE(1970,1,1)</f>
        <v>41583.135405092595</v>
      </c>
      <c r="P1237" s="13">
        <f>I1237/(60*60*24)+"1/1/1970"</f>
        <v>41623.135405092595</v>
      </c>
      <c r="Q1237" t="s">
        <v>8285</v>
      </c>
      <c r="R1237" s="18" t="str">
        <f>LEFT(Q1237,SEARCH("/",Q1237,1)-1)</f>
        <v>music</v>
      </c>
      <c r="S1237" t="str">
        <f>RIGHT(Q1237,(LEN(Q1237)-SEARCH("/",Q1237,1)))</f>
        <v>world music</v>
      </c>
      <c r="T1237" s="14">
        <f>IFERROR(E1237/L1237,0)</f>
        <v>35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>(E1238/D1238)*100</f>
        <v>0</v>
      </c>
      <c r="O1238" s="13">
        <f>J1238/(60*60*24)+DATE(1970,1,1)</f>
        <v>41110.680138888885</v>
      </c>
      <c r="P1238" s="13">
        <f>I1238/(60*60*24)+"1/1/1970"</f>
        <v>41118.666666666664</v>
      </c>
      <c r="Q1238" t="s">
        <v>8285</v>
      </c>
      <c r="R1238" s="18" t="str">
        <f>LEFT(Q1238,SEARCH("/",Q1238,1)-1)</f>
        <v>music</v>
      </c>
      <c r="S1238" t="str">
        <f>RIGHT(Q1238,(LEN(Q1238)-SEARCH("/",Q1238,1)))</f>
        <v>world music</v>
      </c>
      <c r="T1238" s="14">
        <f>IFERROR(E1238/L1238,0)</f>
        <v>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>(E1239/D1239)*100</f>
        <v>0</v>
      </c>
      <c r="O1239" s="13">
        <f>J1239/(60*60*24)+DATE(1970,1,1)</f>
        <v>41125.283159722225</v>
      </c>
      <c r="P1239" s="13">
        <f>I1239/(60*60*24)+"1/1/1970"</f>
        <v>41145.283159722225</v>
      </c>
      <c r="Q1239" t="s">
        <v>8285</v>
      </c>
      <c r="R1239" s="18" t="str">
        <f>LEFT(Q1239,SEARCH("/",Q1239,1)-1)</f>
        <v>music</v>
      </c>
      <c r="S1239" t="str">
        <f>RIGHT(Q1239,(LEN(Q1239)-SEARCH("/",Q1239,1)))</f>
        <v>world music</v>
      </c>
      <c r="T1239" s="14">
        <f>IFERROR(E1239/L1239,0)</f>
        <v>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>(E1240/D1240)*100</f>
        <v>17.8</v>
      </c>
      <c r="O1240" s="13">
        <f>J1240/(60*60*24)+DATE(1970,1,1)</f>
        <v>40731.61037037037</v>
      </c>
      <c r="P1240" s="13">
        <f>I1240/(60*60*24)+"1/1/1970"</f>
        <v>40761.61037037037</v>
      </c>
      <c r="Q1240" t="s">
        <v>8285</v>
      </c>
      <c r="R1240" s="18" t="str">
        <f>LEFT(Q1240,SEARCH("/",Q1240,1)-1)</f>
        <v>music</v>
      </c>
      <c r="S1240" t="str">
        <f>RIGHT(Q1240,(LEN(Q1240)-SEARCH("/",Q1240,1)))</f>
        <v>world music</v>
      </c>
      <c r="T1240" s="14">
        <f>IFERROR(E1240/L1240,0)</f>
        <v>59.333333333333336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>(E1241/D1241)*100</f>
        <v>0</v>
      </c>
      <c r="O1241" s="13">
        <f>J1241/(60*60*24)+DATE(1970,1,1)</f>
        <v>40883.962581018517</v>
      </c>
      <c r="P1241" s="13">
        <f>I1241/(60*60*24)+"1/1/1970"</f>
        <v>40913.962581018517</v>
      </c>
      <c r="Q1241" t="s">
        <v>8285</v>
      </c>
      <c r="R1241" s="18" t="str">
        <f>LEFT(Q1241,SEARCH("/",Q1241,1)-1)</f>
        <v>music</v>
      </c>
      <c r="S1241" t="str">
        <f>RIGHT(Q1241,(LEN(Q1241)-SEARCH("/",Q1241,1)))</f>
        <v>world music</v>
      </c>
      <c r="T1241" s="14">
        <f>IFERROR(E1241/L1241,0)</f>
        <v>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>(E1242/D1242)*100</f>
        <v>3.0124999999999997</v>
      </c>
      <c r="O1242" s="13">
        <f>J1242/(60*60*24)+DATE(1970,1,1)</f>
        <v>41409.040011574078</v>
      </c>
      <c r="P1242" s="13">
        <f>I1242/(60*60*24)+"1/1/1970"</f>
        <v>41467.910416666666</v>
      </c>
      <c r="Q1242" t="s">
        <v>8285</v>
      </c>
      <c r="R1242" s="18" t="str">
        <f>LEFT(Q1242,SEARCH("/",Q1242,1)-1)</f>
        <v>music</v>
      </c>
      <c r="S1242" t="str">
        <f>RIGHT(Q1242,(LEN(Q1242)-SEARCH("/",Q1242,1)))</f>
        <v>world music</v>
      </c>
      <c r="T1242" s="14">
        <f>IFERROR(E1242/L1242,0)</f>
        <v>30.125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>(E1243/D1243)*100</f>
        <v>50.739999999999995</v>
      </c>
      <c r="O1243" s="13">
        <f>J1243/(60*60*24)+DATE(1970,1,1)</f>
        <v>41923.837731481479</v>
      </c>
      <c r="P1243" s="13">
        <f>I1243/(60*60*24)+"1/1/1970"</f>
        <v>41946.249305555553</v>
      </c>
      <c r="Q1243" t="s">
        <v>8285</v>
      </c>
      <c r="R1243" s="18" t="str">
        <f>LEFT(Q1243,SEARCH("/",Q1243,1)-1)</f>
        <v>music</v>
      </c>
      <c r="S1243" t="str">
        <f>RIGHT(Q1243,(LEN(Q1243)-SEARCH("/",Q1243,1)))</f>
        <v>world music</v>
      </c>
      <c r="T1243" s="14">
        <f>IFERROR(E1243/L1243,0)</f>
        <v>74.617647058823536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>(E1244/D1244)*100</f>
        <v>0.54884742041712409</v>
      </c>
      <c r="O1244" s="13">
        <f>J1244/(60*60*24)+DATE(1970,1,1)</f>
        <v>40782.165532407409</v>
      </c>
      <c r="P1244" s="13">
        <f>I1244/(60*60*24)+"1/1/1970"</f>
        <v>40797.554166666669</v>
      </c>
      <c r="Q1244" t="s">
        <v>8285</v>
      </c>
      <c r="R1244" s="18" t="str">
        <f>LEFT(Q1244,SEARCH("/",Q1244,1)-1)</f>
        <v>music</v>
      </c>
      <c r="S1244" t="str">
        <f>RIGHT(Q1244,(LEN(Q1244)-SEARCH("/",Q1244,1)))</f>
        <v>world music</v>
      </c>
      <c r="T1244" s="14">
        <f>IFERROR(E1244/L1244,0)</f>
        <v>5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>(E1245/D1245)*100</f>
        <v>14.091666666666667</v>
      </c>
      <c r="O1245" s="13">
        <f>J1245/(60*60*24)+DATE(1970,1,1)</f>
        <v>40671.879293981481</v>
      </c>
      <c r="P1245" s="13">
        <f>I1245/(60*60*24)+"1/1/1970"</f>
        <v>40732.875</v>
      </c>
      <c r="Q1245" t="s">
        <v>8285</v>
      </c>
      <c r="R1245" s="18" t="str">
        <f>LEFT(Q1245,SEARCH("/",Q1245,1)-1)</f>
        <v>music</v>
      </c>
      <c r="S1245" t="str">
        <f>RIGHT(Q1245,(LEN(Q1245)-SEARCH("/",Q1245,1)))</f>
        <v>world music</v>
      </c>
      <c r="T1245" s="14">
        <f>IFERROR(E1245/L1245,0)</f>
        <v>44.5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>(E1246/D1246)*100</f>
        <v>103.8</v>
      </c>
      <c r="O1246" s="13">
        <f>J1246/(60*60*24)+DATE(1970,1,1)</f>
        <v>41355.825497685189</v>
      </c>
      <c r="P1246" s="13">
        <f>I1246/(60*60*24)+"1/1/1970"</f>
        <v>41386.875</v>
      </c>
      <c r="Q1246" t="s">
        <v>8275</v>
      </c>
      <c r="R1246" s="18" t="str">
        <f>LEFT(Q1246,SEARCH("/",Q1246,1)-1)</f>
        <v>music</v>
      </c>
      <c r="S1246" t="str">
        <f>RIGHT(Q1246,(LEN(Q1246)-SEARCH("/",Q1246,1)))</f>
        <v>rock</v>
      </c>
      <c r="T1246" s="14">
        <f>IFERROR(E1246/L1246,0)</f>
        <v>46.133333333333333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>(E1247/D1247)*100</f>
        <v>120.24999999999999</v>
      </c>
      <c r="O1247" s="13">
        <f>J1247/(60*60*24)+DATE(1970,1,1)</f>
        <v>41774.59993055556</v>
      </c>
      <c r="P1247" s="13">
        <f>I1247/(60*60*24)+"1/1/1970"</f>
        <v>41804.59993055556</v>
      </c>
      <c r="Q1247" t="s">
        <v>8275</v>
      </c>
      <c r="R1247" s="18" t="str">
        <f>LEFT(Q1247,SEARCH("/",Q1247,1)-1)</f>
        <v>music</v>
      </c>
      <c r="S1247" t="str">
        <f>RIGHT(Q1247,(LEN(Q1247)-SEARCH("/",Q1247,1)))</f>
        <v>rock</v>
      </c>
      <c r="T1247" s="14">
        <f>IFERROR(E1247/L1247,0)</f>
        <v>141.47058823529412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>(E1248/D1248)*100</f>
        <v>117</v>
      </c>
      <c r="O1248" s="13">
        <f>J1248/(60*60*24)+DATE(1970,1,1)</f>
        <v>40838.043391203704</v>
      </c>
      <c r="P1248" s="13">
        <f>I1248/(60*60*24)+"1/1/1970"</f>
        <v>40883.085057870368</v>
      </c>
      <c r="Q1248" t="s">
        <v>8275</v>
      </c>
      <c r="R1248" s="18" t="str">
        <f>LEFT(Q1248,SEARCH("/",Q1248,1)-1)</f>
        <v>music</v>
      </c>
      <c r="S1248" t="str">
        <f>RIGHT(Q1248,(LEN(Q1248)-SEARCH("/",Q1248,1)))</f>
        <v>rock</v>
      </c>
      <c r="T1248" s="14">
        <f>IFERROR(E1248/L1248,0)</f>
        <v>75.483870967741936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>(E1249/D1249)*100</f>
        <v>122.14285714285715</v>
      </c>
      <c r="O1249" s="13">
        <f>J1249/(60*60*24)+DATE(1970,1,1)</f>
        <v>41370.292303240742</v>
      </c>
      <c r="P1249" s="13">
        <f>I1249/(60*60*24)+"1/1/1970"</f>
        <v>41400.292303240742</v>
      </c>
      <c r="Q1249" t="s">
        <v>8275</v>
      </c>
      <c r="R1249" s="18" t="str">
        <f>LEFT(Q1249,SEARCH("/",Q1249,1)-1)</f>
        <v>music</v>
      </c>
      <c r="S1249" t="str">
        <f>RIGHT(Q1249,(LEN(Q1249)-SEARCH("/",Q1249,1)))</f>
        <v>rock</v>
      </c>
      <c r="T1249" s="14">
        <f>IFERROR(E1249/L1249,0)</f>
        <v>85.5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>(E1250/D1250)*100</f>
        <v>151.63999999999999</v>
      </c>
      <c r="O1250" s="13">
        <f>J1250/(60*60*24)+DATE(1970,1,1)</f>
        <v>41767.656863425924</v>
      </c>
      <c r="P1250" s="13">
        <f>I1250/(60*60*24)+"1/1/1970"</f>
        <v>41803.290972222225</v>
      </c>
      <c r="Q1250" t="s">
        <v>8275</v>
      </c>
      <c r="R1250" s="18" t="str">
        <f>LEFT(Q1250,SEARCH("/",Q1250,1)-1)</f>
        <v>music</v>
      </c>
      <c r="S1250" t="str">
        <f>RIGHT(Q1250,(LEN(Q1250)-SEARCH("/",Q1250,1)))</f>
        <v>rock</v>
      </c>
      <c r="T1250" s="14">
        <f>IFERROR(E1250/L1250,0)</f>
        <v>64.254237288135599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>(E1251/D1251)*100</f>
        <v>104.44</v>
      </c>
      <c r="O1251" s="13">
        <f>J1251/(60*60*24)+DATE(1970,1,1)</f>
        <v>41067.740868055553</v>
      </c>
      <c r="P1251" s="13">
        <f>I1251/(60*60*24)+"1/1/1970"</f>
        <v>41097.740868055553</v>
      </c>
      <c r="Q1251" t="s">
        <v>8275</v>
      </c>
      <c r="R1251" s="18" t="str">
        <f>LEFT(Q1251,SEARCH("/",Q1251,1)-1)</f>
        <v>music</v>
      </c>
      <c r="S1251" t="str">
        <f>RIGHT(Q1251,(LEN(Q1251)-SEARCH("/",Q1251,1)))</f>
        <v>rock</v>
      </c>
      <c r="T1251" s="14">
        <f>IFERROR(E1251/L1251,0)</f>
        <v>64.46913580246914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>(E1252/D1252)*100</f>
        <v>200.15333333333331</v>
      </c>
      <c r="O1252" s="13">
        <f>J1252/(60*60*24)+DATE(1970,1,1)</f>
        <v>41843.64271990741</v>
      </c>
      <c r="P1252" s="13">
        <f>I1252/(60*60*24)+"1/1/1970"</f>
        <v>41888.64271990741</v>
      </c>
      <c r="Q1252" t="s">
        <v>8275</v>
      </c>
      <c r="R1252" s="18" t="str">
        <f>LEFT(Q1252,SEARCH("/",Q1252,1)-1)</f>
        <v>music</v>
      </c>
      <c r="S1252" t="str">
        <f>RIGHT(Q1252,(LEN(Q1252)-SEARCH("/",Q1252,1)))</f>
        <v>rock</v>
      </c>
      <c r="T1252" s="14">
        <f>IFERROR(E1252/L1252,0)</f>
        <v>118.2007874015748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>(E1253/D1253)*100</f>
        <v>101.8</v>
      </c>
      <c r="O1253" s="13">
        <f>J1253/(60*60*24)+DATE(1970,1,1)</f>
        <v>40751.814432870371</v>
      </c>
      <c r="P1253" s="13">
        <f>I1253/(60*60*24)+"1/1/1970"</f>
        <v>40811.814432870371</v>
      </c>
      <c r="Q1253" t="s">
        <v>8275</v>
      </c>
      <c r="R1253" s="18" t="str">
        <f>LEFT(Q1253,SEARCH("/",Q1253,1)-1)</f>
        <v>music</v>
      </c>
      <c r="S1253" t="str">
        <f>RIGHT(Q1253,(LEN(Q1253)-SEARCH("/",Q1253,1)))</f>
        <v>rock</v>
      </c>
      <c r="T1253" s="14">
        <f>IFERROR(E1253/L1253,0)</f>
        <v>82.540540540540547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>(E1254/D1254)*100</f>
        <v>137.65714285714284</v>
      </c>
      <c r="O1254" s="13">
        <f>J1254/(60*60*24)+DATE(1970,1,1)</f>
        <v>41543.988067129627</v>
      </c>
      <c r="P1254" s="13">
        <f>I1254/(60*60*24)+"1/1/1970"</f>
        <v>41571.988067129627</v>
      </c>
      <c r="Q1254" t="s">
        <v>8275</v>
      </c>
      <c r="R1254" s="18" t="str">
        <f>LEFT(Q1254,SEARCH("/",Q1254,1)-1)</f>
        <v>music</v>
      </c>
      <c r="S1254" t="str">
        <f>RIGHT(Q1254,(LEN(Q1254)-SEARCH("/",Q1254,1)))</f>
        <v>rock</v>
      </c>
      <c r="T1254" s="14">
        <f>IFERROR(E1254/L1254,0)</f>
        <v>34.170212765957444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>(E1255/D1255)*100</f>
        <v>303833.2</v>
      </c>
      <c r="O1255" s="13">
        <f>J1255/(60*60*24)+DATE(1970,1,1)</f>
        <v>41855.783645833333</v>
      </c>
      <c r="P1255" s="13">
        <f>I1255/(60*60*24)+"1/1/1970"</f>
        <v>41885.783645833333</v>
      </c>
      <c r="Q1255" t="s">
        <v>8275</v>
      </c>
      <c r="R1255" s="18" t="str">
        <f>LEFT(Q1255,SEARCH("/",Q1255,1)-1)</f>
        <v>music</v>
      </c>
      <c r="S1255" t="str">
        <f>RIGHT(Q1255,(LEN(Q1255)-SEARCH("/",Q1255,1)))</f>
        <v>rock</v>
      </c>
      <c r="T1255" s="14">
        <f>IFERROR(E1255/L1255,0)</f>
        <v>42.73322081575246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>(E1256/D1256)*100</f>
        <v>198.85074626865671</v>
      </c>
      <c r="O1256" s="13">
        <f>J1256/(60*60*24)+DATE(1970,1,1)</f>
        <v>40487.621365740742</v>
      </c>
      <c r="P1256" s="13">
        <f>I1256/(60*60*24)+"1/1/1970"</f>
        <v>40544.207638888889</v>
      </c>
      <c r="Q1256" t="s">
        <v>8275</v>
      </c>
      <c r="R1256" s="18" t="str">
        <f>LEFT(Q1256,SEARCH("/",Q1256,1)-1)</f>
        <v>music</v>
      </c>
      <c r="S1256" t="str">
        <f>RIGHT(Q1256,(LEN(Q1256)-SEARCH("/",Q1256,1)))</f>
        <v>rock</v>
      </c>
      <c r="T1256" s="14">
        <f>IFERROR(E1256/L1256,0)</f>
        <v>94.489361702127653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>(E1257/D1257)*100</f>
        <v>202.36666666666667</v>
      </c>
      <c r="O1257" s="13">
        <f>J1257/(60*60*24)+DATE(1970,1,1)</f>
        <v>41579.845509259263</v>
      </c>
      <c r="P1257" s="13">
        <f>I1257/(60*60*24)+"1/1/1970"</f>
        <v>41609.887175925927</v>
      </c>
      <c r="Q1257" t="s">
        <v>8275</v>
      </c>
      <c r="R1257" s="18" t="str">
        <f>LEFT(Q1257,SEARCH("/",Q1257,1)-1)</f>
        <v>music</v>
      </c>
      <c r="S1257" t="str">
        <f>RIGHT(Q1257,(LEN(Q1257)-SEARCH("/",Q1257,1)))</f>
        <v>rock</v>
      </c>
      <c r="T1257" s="14">
        <f>IFERROR(E1257/L1257,0)</f>
        <v>55.697247706422019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>(E1258/D1258)*100</f>
        <v>117.96376666666666</v>
      </c>
      <c r="O1258" s="13">
        <f>J1258/(60*60*24)+DATE(1970,1,1)</f>
        <v>40921.919340277775</v>
      </c>
      <c r="P1258" s="13">
        <f>I1258/(60*60*24)+"1/1/1970"</f>
        <v>40951.919340277775</v>
      </c>
      <c r="Q1258" t="s">
        <v>8275</v>
      </c>
      <c r="R1258" s="18" t="str">
        <f>LEFT(Q1258,SEARCH("/",Q1258,1)-1)</f>
        <v>music</v>
      </c>
      <c r="S1258" t="str">
        <f>RIGHT(Q1258,(LEN(Q1258)-SEARCH("/",Q1258,1)))</f>
        <v>rock</v>
      </c>
      <c r="T1258" s="14">
        <f>IFERROR(E1258/L1258,0)</f>
        <v>98.030831024930734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>(E1259/D1259)*100</f>
        <v>294.72727272727275</v>
      </c>
      <c r="O1259" s="13">
        <f>J1259/(60*60*24)+DATE(1970,1,1)</f>
        <v>40587.085532407407</v>
      </c>
      <c r="P1259" s="13">
        <f>I1259/(60*60*24)+"1/1/1970"</f>
        <v>40636.043865740743</v>
      </c>
      <c r="Q1259" t="s">
        <v>8275</v>
      </c>
      <c r="R1259" s="18" t="str">
        <f>LEFT(Q1259,SEARCH("/",Q1259,1)-1)</f>
        <v>music</v>
      </c>
      <c r="S1259" t="str">
        <f>RIGHT(Q1259,(LEN(Q1259)-SEARCH("/",Q1259,1)))</f>
        <v>rock</v>
      </c>
      <c r="T1259" s="14">
        <f>IFERROR(E1259/L1259,0)</f>
        <v>92.102272727272734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>(E1260/D1260)*100</f>
        <v>213.14633333333336</v>
      </c>
      <c r="O1260" s="13">
        <f>J1260/(60*60*24)+DATE(1970,1,1)</f>
        <v>41487.611250000002</v>
      </c>
      <c r="P1260" s="13">
        <f>I1260/(60*60*24)+"1/1/1970"</f>
        <v>41517.611250000002</v>
      </c>
      <c r="Q1260" t="s">
        <v>8275</v>
      </c>
      <c r="R1260" s="18" t="str">
        <f>LEFT(Q1260,SEARCH("/",Q1260,1)-1)</f>
        <v>music</v>
      </c>
      <c r="S1260" t="str">
        <f>RIGHT(Q1260,(LEN(Q1260)-SEARCH("/",Q1260,1)))</f>
        <v>rock</v>
      </c>
      <c r="T1260" s="14">
        <f>IFERROR(E1260/L1260,0)</f>
        <v>38.175462686567165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>(E1261/D1261)*100</f>
        <v>104.24</v>
      </c>
      <c r="O1261" s="13">
        <f>J1261/(60*60*24)+DATE(1970,1,1)</f>
        <v>41766.970648148148</v>
      </c>
      <c r="P1261" s="13">
        <f>I1261/(60*60*24)+"1/1/1970"</f>
        <v>41799.165972222225</v>
      </c>
      <c r="Q1261" t="s">
        <v>8275</v>
      </c>
      <c r="R1261" s="18" t="str">
        <f>LEFT(Q1261,SEARCH("/",Q1261,1)-1)</f>
        <v>music</v>
      </c>
      <c r="S1261" t="str">
        <f>RIGHT(Q1261,(LEN(Q1261)-SEARCH("/",Q1261,1)))</f>
        <v>rock</v>
      </c>
      <c r="T1261" s="14">
        <f>IFERROR(E1261/L1261,0)</f>
        <v>27.145833333333332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>(E1262/D1262)*100</f>
        <v>113.66666666666667</v>
      </c>
      <c r="O1262" s="13">
        <f>J1262/(60*60*24)+DATE(1970,1,1)</f>
        <v>41666.842824074076</v>
      </c>
      <c r="P1262" s="13">
        <f>I1262/(60*60*24)+"1/1/1970"</f>
        <v>41696.842824074076</v>
      </c>
      <c r="Q1262" t="s">
        <v>8275</v>
      </c>
      <c r="R1262" s="18" t="str">
        <f>LEFT(Q1262,SEARCH("/",Q1262,1)-1)</f>
        <v>music</v>
      </c>
      <c r="S1262" t="str">
        <f>RIGHT(Q1262,(LEN(Q1262)-SEARCH("/",Q1262,1)))</f>
        <v>rock</v>
      </c>
      <c r="T1262" s="14">
        <f>IFERROR(E1262/L1262,0)</f>
        <v>50.689189189189186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>(E1263/D1263)*100</f>
        <v>101.25</v>
      </c>
      <c r="O1263" s="13">
        <f>J1263/(60*60*24)+DATE(1970,1,1)</f>
        <v>41638.342905092592</v>
      </c>
      <c r="P1263" s="13">
        <f>I1263/(60*60*24)+"1/1/1970"</f>
        <v>41668.342905092592</v>
      </c>
      <c r="Q1263" t="s">
        <v>8275</v>
      </c>
      <c r="R1263" s="18" t="str">
        <f>LEFT(Q1263,SEARCH("/",Q1263,1)-1)</f>
        <v>music</v>
      </c>
      <c r="S1263" t="str">
        <f>RIGHT(Q1263,(LEN(Q1263)-SEARCH("/",Q1263,1)))</f>
        <v>rock</v>
      </c>
      <c r="T1263" s="14">
        <f>IFERROR(E1263/L1263,0)</f>
        <v>38.942307692307693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>(E1264/D1264)*100</f>
        <v>125.41538461538462</v>
      </c>
      <c r="O1264" s="13">
        <f>J1264/(60*60*24)+DATE(1970,1,1)</f>
        <v>41656.762638888889</v>
      </c>
      <c r="P1264" s="13">
        <f>I1264/(60*60*24)+"1/1/1970"</f>
        <v>41686.762638888889</v>
      </c>
      <c r="Q1264" t="s">
        <v>8275</v>
      </c>
      <c r="R1264" s="18" t="str">
        <f>LEFT(Q1264,SEARCH("/",Q1264,1)-1)</f>
        <v>music</v>
      </c>
      <c r="S1264" t="str">
        <f>RIGHT(Q1264,(LEN(Q1264)-SEARCH("/",Q1264,1)))</f>
        <v>rock</v>
      </c>
      <c r="T1264" s="14">
        <f>IFERROR(E1264/L1264,0)</f>
        <v>77.638095238095232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>(E1265/D1265)*100</f>
        <v>119</v>
      </c>
      <c r="O1265" s="13">
        <f>J1265/(60*60*24)+DATE(1970,1,1)</f>
        <v>41692.084143518521</v>
      </c>
      <c r="P1265" s="13">
        <f>I1265/(60*60*24)+"1/1/1970"</f>
        <v>41727.041666666664</v>
      </c>
      <c r="Q1265" t="s">
        <v>8275</v>
      </c>
      <c r="R1265" s="18" t="str">
        <f>LEFT(Q1265,SEARCH("/",Q1265,1)-1)</f>
        <v>music</v>
      </c>
      <c r="S1265" t="str">
        <f>RIGHT(Q1265,(LEN(Q1265)-SEARCH("/",Q1265,1)))</f>
        <v>rock</v>
      </c>
      <c r="T1265" s="14">
        <f>IFERROR(E1265/L1265,0)</f>
        <v>43.536585365853661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>(E1266/D1266)*100</f>
        <v>166.46153846153845</v>
      </c>
      <c r="O1266" s="13">
        <f>J1266/(60*60*24)+DATE(1970,1,1)</f>
        <v>41547.662997685184</v>
      </c>
      <c r="P1266" s="13">
        <f>I1266/(60*60*24)+"1/1/1970"</f>
        <v>41576.662997685184</v>
      </c>
      <c r="Q1266" t="s">
        <v>8275</v>
      </c>
      <c r="R1266" s="18" t="str">
        <f>LEFT(Q1266,SEARCH("/",Q1266,1)-1)</f>
        <v>music</v>
      </c>
      <c r="S1266" t="str">
        <f>RIGHT(Q1266,(LEN(Q1266)-SEARCH("/",Q1266,1)))</f>
        <v>rock</v>
      </c>
      <c r="T1266" s="14">
        <f>IFERROR(E1266/L1266,0)</f>
        <v>31.823529411764707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>(E1267/D1267)*100</f>
        <v>119.14771428571429</v>
      </c>
      <c r="O1267" s="13">
        <f>J1267/(60*60*24)+DATE(1970,1,1)</f>
        <v>40465.655266203699</v>
      </c>
      <c r="P1267" s="13">
        <f>I1267/(60*60*24)+"1/1/1970"</f>
        <v>40512.655266203699</v>
      </c>
      <c r="Q1267" t="s">
        <v>8275</v>
      </c>
      <c r="R1267" s="18" t="str">
        <f>LEFT(Q1267,SEARCH("/",Q1267,1)-1)</f>
        <v>music</v>
      </c>
      <c r="S1267" t="str">
        <f>RIGHT(Q1267,(LEN(Q1267)-SEARCH("/",Q1267,1)))</f>
        <v>rock</v>
      </c>
      <c r="T1267" s="14">
        <f>IFERROR(E1267/L1267,0)</f>
        <v>63.184393939393942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>(E1268/D1268)*100</f>
        <v>100.47368421052632</v>
      </c>
      <c r="O1268" s="13">
        <f>J1268/(60*60*24)+DATE(1970,1,1)</f>
        <v>41620.87667824074</v>
      </c>
      <c r="P1268" s="13">
        <f>I1268/(60*60*24)+"1/1/1970"</f>
        <v>41650.87667824074</v>
      </c>
      <c r="Q1268" t="s">
        <v>8275</v>
      </c>
      <c r="R1268" s="18" t="str">
        <f>LEFT(Q1268,SEARCH("/",Q1268,1)-1)</f>
        <v>music</v>
      </c>
      <c r="S1268" t="str">
        <f>RIGHT(Q1268,(LEN(Q1268)-SEARCH("/",Q1268,1)))</f>
        <v>rock</v>
      </c>
      <c r="T1268" s="14">
        <f>IFERROR(E1268/L1268,0)</f>
        <v>190.9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>(E1269/D1269)*100</f>
        <v>101.8</v>
      </c>
      <c r="O1269" s="13">
        <f>J1269/(60*60*24)+DATE(1970,1,1)</f>
        <v>41449.585162037038</v>
      </c>
      <c r="P1269" s="13">
        <f>I1269/(60*60*24)+"1/1/1970"</f>
        <v>41479.585162037038</v>
      </c>
      <c r="Q1269" t="s">
        <v>8275</v>
      </c>
      <c r="R1269" s="18" t="str">
        <f>LEFT(Q1269,SEARCH("/",Q1269,1)-1)</f>
        <v>music</v>
      </c>
      <c r="S1269" t="str">
        <f>RIGHT(Q1269,(LEN(Q1269)-SEARCH("/",Q1269,1)))</f>
        <v>rock</v>
      </c>
      <c r="T1269" s="14">
        <f>IFERROR(E1269/L1269,0)</f>
        <v>140.85534591194968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>(E1270/D1270)*100</f>
        <v>116.66666666666667</v>
      </c>
      <c r="O1270" s="13">
        <f>J1270/(60*60*24)+DATE(1970,1,1)</f>
        <v>41507.845451388886</v>
      </c>
      <c r="P1270" s="13">
        <f>I1270/(60*60*24)+"1/1/1970"</f>
        <v>41537.845451388886</v>
      </c>
      <c r="Q1270" t="s">
        <v>8275</v>
      </c>
      <c r="R1270" s="18" t="str">
        <f>LEFT(Q1270,SEARCH("/",Q1270,1)-1)</f>
        <v>music</v>
      </c>
      <c r="S1270" t="str">
        <f>RIGHT(Q1270,(LEN(Q1270)-SEARCH("/",Q1270,1)))</f>
        <v>rock</v>
      </c>
      <c r="T1270" s="14">
        <f>IFERROR(E1270/L1270,0)</f>
        <v>76.92307692307692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>(E1271/D1271)*100</f>
        <v>108.64893617021276</v>
      </c>
      <c r="O1271" s="13">
        <f>J1271/(60*60*24)+DATE(1970,1,1)</f>
        <v>42445.823055555556</v>
      </c>
      <c r="P1271" s="13">
        <f>I1271/(60*60*24)+"1/1/1970"</f>
        <v>42476</v>
      </c>
      <c r="Q1271" t="s">
        <v>8275</v>
      </c>
      <c r="R1271" s="18" t="str">
        <f>LEFT(Q1271,SEARCH("/",Q1271,1)-1)</f>
        <v>music</v>
      </c>
      <c r="S1271" t="str">
        <f>RIGHT(Q1271,(LEN(Q1271)-SEARCH("/",Q1271,1)))</f>
        <v>rock</v>
      </c>
      <c r="T1271" s="14">
        <f>IFERROR(E1271/L1271,0)</f>
        <v>99.15533980582525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>(E1272/D1272)*100</f>
        <v>114.72</v>
      </c>
      <c r="O1272" s="13">
        <f>J1272/(60*60*24)+DATE(1970,1,1)</f>
        <v>40933.85696759259</v>
      </c>
      <c r="P1272" s="13">
        <f>I1272/(60*60*24)+"1/1/1970"</f>
        <v>40993.815300925926</v>
      </c>
      <c r="Q1272" t="s">
        <v>8275</v>
      </c>
      <c r="R1272" s="18" t="str">
        <f>LEFT(Q1272,SEARCH("/",Q1272,1)-1)</f>
        <v>music</v>
      </c>
      <c r="S1272" t="str">
        <f>RIGHT(Q1272,(LEN(Q1272)-SEARCH("/",Q1272,1)))</f>
        <v>rock</v>
      </c>
      <c r="T1272" s="14">
        <f>IFERROR(E1272/L1272,0)</f>
        <v>67.881656804733723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>(E1273/D1273)*100</f>
        <v>101.8</v>
      </c>
      <c r="O1273" s="13">
        <f>J1273/(60*60*24)+DATE(1970,1,1)</f>
        <v>41561.683553240742</v>
      </c>
      <c r="P1273" s="13">
        <f>I1273/(60*60*24)+"1/1/1970"</f>
        <v>41591.725219907406</v>
      </c>
      <c r="Q1273" t="s">
        <v>8275</v>
      </c>
      <c r="R1273" s="18" t="str">
        <f>LEFT(Q1273,SEARCH("/",Q1273,1)-1)</f>
        <v>music</v>
      </c>
      <c r="S1273" t="str">
        <f>RIGHT(Q1273,(LEN(Q1273)-SEARCH("/",Q1273,1)))</f>
        <v>rock</v>
      </c>
      <c r="T1273" s="14">
        <f>IFERROR(E1273/L1273,0)</f>
        <v>246.29032258064515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>(E1274/D1274)*100</f>
        <v>106</v>
      </c>
      <c r="O1274" s="13">
        <f>J1274/(60*60*24)+DATE(1970,1,1)</f>
        <v>40274.745127314818</v>
      </c>
      <c r="P1274" s="13">
        <f>I1274/(60*60*24)+"1/1/1970"</f>
        <v>40344.166666666664</v>
      </c>
      <c r="Q1274" t="s">
        <v>8275</v>
      </c>
      <c r="R1274" s="18" t="str">
        <f>LEFT(Q1274,SEARCH("/",Q1274,1)-1)</f>
        <v>music</v>
      </c>
      <c r="S1274" t="str">
        <f>RIGHT(Q1274,(LEN(Q1274)-SEARCH("/",Q1274,1)))</f>
        <v>rock</v>
      </c>
      <c r="T1274" s="14">
        <f>IFERROR(E1274/L1274,0)</f>
        <v>189.28571428571428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>(E1275/D1275)*100</f>
        <v>103.49999999999999</v>
      </c>
      <c r="O1275" s="13">
        <f>J1275/(60*60*24)+DATE(1970,1,1)</f>
        <v>41852.730219907404</v>
      </c>
      <c r="P1275" s="13">
        <f>I1275/(60*60*24)+"1/1/1970"</f>
        <v>41882.730219907404</v>
      </c>
      <c r="Q1275" t="s">
        <v>8275</v>
      </c>
      <c r="R1275" s="18" t="str">
        <f>LEFT(Q1275,SEARCH("/",Q1275,1)-1)</f>
        <v>music</v>
      </c>
      <c r="S1275" t="str">
        <f>RIGHT(Q1275,(LEN(Q1275)-SEARCH("/",Q1275,1)))</f>
        <v>rock</v>
      </c>
      <c r="T1275" s="14">
        <f>IFERROR(E1275/L1275,0)</f>
        <v>76.666666666666671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>(E1276/D1276)*100</f>
        <v>154.97535999999999</v>
      </c>
      <c r="O1276" s="13">
        <f>J1276/(60*60*24)+DATE(1970,1,1)</f>
        <v>41116.690104166664</v>
      </c>
      <c r="P1276" s="13">
        <f>I1276/(60*60*24)+"1/1/1970"</f>
        <v>41151.690104166664</v>
      </c>
      <c r="Q1276" t="s">
        <v>8275</v>
      </c>
      <c r="R1276" s="18" t="str">
        <f>LEFT(Q1276,SEARCH("/",Q1276,1)-1)</f>
        <v>music</v>
      </c>
      <c r="S1276" t="str">
        <f>RIGHT(Q1276,(LEN(Q1276)-SEARCH("/",Q1276,1)))</f>
        <v>rock</v>
      </c>
      <c r="T1276" s="14">
        <f>IFERROR(E1276/L1276,0)</f>
        <v>82.963254817987149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>(E1277/D1277)*100</f>
        <v>162.14066666666668</v>
      </c>
      <c r="O1277" s="13">
        <f>J1277/(60*60*24)+DATE(1970,1,1)</f>
        <v>41458.867905092593</v>
      </c>
      <c r="P1277" s="13">
        <f>I1277/(60*60*24)+"1/1/1970"</f>
        <v>41493.867905092593</v>
      </c>
      <c r="Q1277" t="s">
        <v>8275</v>
      </c>
      <c r="R1277" s="18" t="str">
        <f>LEFT(Q1277,SEARCH("/",Q1277,1)-1)</f>
        <v>music</v>
      </c>
      <c r="S1277" t="str">
        <f>RIGHT(Q1277,(LEN(Q1277)-SEARCH("/",Q1277,1)))</f>
        <v>rock</v>
      </c>
      <c r="T1277" s="14">
        <f>IFERROR(E1277/L1277,0)</f>
        <v>62.522107969151669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>(E1278/D1278)*100</f>
        <v>104.42100000000001</v>
      </c>
      <c r="O1278" s="13">
        <f>J1278/(60*60*24)+DATE(1970,1,1)</f>
        <v>40007.704247685186</v>
      </c>
      <c r="P1278" s="13">
        <f>I1278/(60*60*24)+"1/1/1970"</f>
        <v>40057.166666666664</v>
      </c>
      <c r="Q1278" t="s">
        <v>8275</v>
      </c>
      <c r="R1278" s="18" t="str">
        <f>LEFT(Q1278,SEARCH("/",Q1278,1)-1)</f>
        <v>music</v>
      </c>
      <c r="S1278" t="str">
        <f>RIGHT(Q1278,(LEN(Q1278)-SEARCH("/",Q1278,1)))</f>
        <v>rock</v>
      </c>
      <c r="T1278" s="14">
        <f>IFERROR(E1278/L1278,0)</f>
        <v>46.06808823529412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>(E1279/D1279)*100</f>
        <v>106.12433333333333</v>
      </c>
      <c r="O1279" s="13">
        <f>J1279/(60*60*24)+DATE(1970,1,1)</f>
        <v>41121.561886574076</v>
      </c>
      <c r="P1279" s="13">
        <f>I1279/(60*60*24)+"1/1/1970"</f>
        <v>41156.561886574076</v>
      </c>
      <c r="Q1279" t="s">
        <v>8275</v>
      </c>
      <c r="R1279" s="18" t="str">
        <f>LEFT(Q1279,SEARCH("/",Q1279,1)-1)</f>
        <v>music</v>
      </c>
      <c r="S1279" t="str">
        <f>RIGHT(Q1279,(LEN(Q1279)-SEARCH("/",Q1279,1)))</f>
        <v>rock</v>
      </c>
      <c r="T1279" s="14">
        <f>IFERROR(E1279/L1279,0)</f>
        <v>38.543946731234868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>(E1280/D1280)*100</f>
        <v>154.93846153846152</v>
      </c>
      <c r="O1280" s="13">
        <f>J1280/(60*60*24)+DATE(1970,1,1)</f>
        <v>41786.555162037039</v>
      </c>
      <c r="P1280" s="13">
        <f>I1280/(60*60*24)+"1/1/1970"</f>
        <v>41815.083333333336</v>
      </c>
      <c r="Q1280" t="s">
        <v>8275</v>
      </c>
      <c r="R1280" s="18" t="str">
        <f>LEFT(Q1280,SEARCH("/",Q1280,1)-1)</f>
        <v>music</v>
      </c>
      <c r="S1280" t="str">
        <f>RIGHT(Q1280,(LEN(Q1280)-SEARCH("/",Q1280,1)))</f>
        <v>rock</v>
      </c>
      <c r="T1280" s="14">
        <f>IFERROR(E1280/L1280,0)</f>
        <v>53.005263157894738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>(E1281/D1281)*100</f>
        <v>110.77157238734421</v>
      </c>
      <c r="O1281" s="13">
        <f>J1281/(60*60*24)+DATE(1970,1,1)</f>
        <v>41682.099189814813</v>
      </c>
      <c r="P1281" s="13">
        <f>I1281/(60*60*24)+"1/1/1970"</f>
        <v>41722.057523148149</v>
      </c>
      <c r="Q1281" t="s">
        <v>8275</v>
      </c>
      <c r="R1281" s="18" t="str">
        <f>LEFT(Q1281,SEARCH("/",Q1281,1)-1)</f>
        <v>music</v>
      </c>
      <c r="S1281" t="str">
        <f>RIGHT(Q1281,(LEN(Q1281)-SEARCH("/",Q1281,1)))</f>
        <v>rock</v>
      </c>
      <c r="T1281" s="14">
        <f>IFERROR(E1281/L1281,0)</f>
        <v>73.355396825396824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>(E1282/D1282)*100</f>
        <v>110.91186666666665</v>
      </c>
      <c r="O1282" s="13">
        <f>J1282/(60*60*24)+DATE(1970,1,1)</f>
        <v>40513.757569444446</v>
      </c>
      <c r="P1282" s="13">
        <f>I1282/(60*60*24)+"1/1/1970"</f>
        <v>40603.757569444446</v>
      </c>
      <c r="Q1282" t="s">
        <v>8275</v>
      </c>
      <c r="R1282" s="18" t="str">
        <f>LEFT(Q1282,SEARCH("/",Q1282,1)-1)</f>
        <v>music</v>
      </c>
      <c r="S1282" t="str">
        <f>RIGHT(Q1282,(LEN(Q1282)-SEARCH("/",Q1282,1)))</f>
        <v>rock</v>
      </c>
      <c r="T1282" s="14">
        <f>IFERROR(E1282/L1282,0)</f>
        <v>127.97523076923076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>(E1283/D1283)*100</f>
        <v>110.71428571428572</v>
      </c>
      <c r="O1283" s="13">
        <f>J1283/(60*60*24)+DATE(1970,1,1)</f>
        <v>41463.743472222224</v>
      </c>
      <c r="P1283" s="13">
        <f>I1283/(60*60*24)+"1/1/1970"</f>
        <v>41483.743472222224</v>
      </c>
      <c r="Q1283" t="s">
        <v>8275</v>
      </c>
      <c r="R1283" s="18" t="str">
        <f>LEFT(Q1283,SEARCH("/",Q1283,1)-1)</f>
        <v>music</v>
      </c>
      <c r="S1283" t="str">
        <f>RIGHT(Q1283,(LEN(Q1283)-SEARCH("/",Q1283,1)))</f>
        <v>rock</v>
      </c>
      <c r="T1283" s="14">
        <f>IFERROR(E1283/L1283,0)</f>
        <v>104.72972972972973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>(E1284/D1284)*100</f>
        <v>123.61333333333333</v>
      </c>
      <c r="O1284" s="13">
        <f>J1284/(60*60*24)+DATE(1970,1,1)</f>
        <v>41586.475173611107</v>
      </c>
      <c r="P1284" s="13">
        <f>I1284/(60*60*24)+"1/1/1970"</f>
        <v>41617.207638888889</v>
      </c>
      <c r="Q1284" t="s">
        <v>8275</v>
      </c>
      <c r="R1284" s="18" t="str">
        <f>LEFT(Q1284,SEARCH("/",Q1284,1)-1)</f>
        <v>music</v>
      </c>
      <c r="S1284" t="str">
        <f>RIGHT(Q1284,(LEN(Q1284)-SEARCH("/",Q1284,1)))</f>
        <v>rock</v>
      </c>
      <c r="T1284" s="14">
        <f>IFERROR(E1284/L1284,0)</f>
        <v>67.671532846715323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>(E1285/D1285)*100</f>
        <v>211.05</v>
      </c>
      <c r="O1285" s="13">
        <f>J1285/(60*60*24)+DATE(1970,1,1)</f>
        <v>41320.717465277776</v>
      </c>
      <c r="P1285" s="13">
        <f>I1285/(60*60*24)+"1/1/1970"</f>
        <v>41344.166666666664</v>
      </c>
      <c r="Q1285" t="s">
        <v>8275</v>
      </c>
      <c r="R1285" s="18" t="str">
        <f>LEFT(Q1285,SEARCH("/",Q1285,1)-1)</f>
        <v>music</v>
      </c>
      <c r="S1285" t="str">
        <f>RIGHT(Q1285,(LEN(Q1285)-SEARCH("/",Q1285,1)))</f>
        <v>rock</v>
      </c>
      <c r="T1285" s="14">
        <f>IFERROR(E1285/L1285,0)</f>
        <v>95.931818181818187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>(E1286/D1286)*100</f>
        <v>101</v>
      </c>
      <c r="O1286" s="13">
        <f>J1286/(60*60*24)+DATE(1970,1,1)</f>
        <v>42712.23474537037</v>
      </c>
      <c r="P1286" s="13">
        <f>I1286/(60*60*24)+"1/1/1970"</f>
        <v>42735.707638888889</v>
      </c>
      <c r="Q1286" t="s">
        <v>8270</v>
      </c>
      <c r="R1286" s="18" t="str">
        <f>LEFT(Q1286,SEARCH("/",Q1286,1)-1)</f>
        <v>theater</v>
      </c>
      <c r="S1286" t="str">
        <f>RIGHT(Q1286,(LEN(Q1286)-SEARCH("/",Q1286,1)))</f>
        <v>plays</v>
      </c>
      <c r="T1286" s="14">
        <f>IFERROR(E1286/L1286,0)</f>
        <v>65.161290322580641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>(E1287/D1287)*100</f>
        <v>101.64999999999999</v>
      </c>
      <c r="O1287" s="13">
        <f>J1287/(60*60*24)+DATE(1970,1,1)</f>
        <v>42160.583043981482</v>
      </c>
      <c r="P1287" s="13">
        <f>I1287/(60*60*24)+"1/1/1970"</f>
        <v>42175.583043981482</v>
      </c>
      <c r="Q1287" t="s">
        <v>8270</v>
      </c>
      <c r="R1287" s="18" t="str">
        <f>LEFT(Q1287,SEARCH("/",Q1287,1)-1)</f>
        <v>theater</v>
      </c>
      <c r="S1287" t="str">
        <f>RIGHT(Q1287,(LEN(Q1287)-SEARCH("/",Q1287,1)))</f>
        <v>plays</v>
      </c>
      <c r="T1287" s="14">
        <f>IFERROR(E1287/L1287,0)</f>
        <v>32.269841269841272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>(E1288/D1288)*100</f>
        <v>108.33333333333333</v>
      </c>
      <c r="O1288" s="13">
        <f>J1288/(60*60*24)+DATE(1970,1,1)</f>
        <v>42039.384571759263</v>
      </c>
      <c r="P1288" s="13">
        <f>I1288/(60*60*24)+"1/1/1970"</f>
        <v>42052.583333333328</v>
      </c>
      <c r="Q1288" t="s">
        <v>8270</v>
      </c>
      <c r="R1288" s="18" t="str">
        <f>LEFT(Q1288,SEARCH("/",Q1288,1)-1)</f>
        <v>theater</v>
      </c>
      <c r="S1288" t="str">
        <f>RIGHT(Q1288,(LEN(Q1288)-SEARCH("/",Q1288,1)))</f>
        <v>plays</v>
      </c>
      <c r="T1288" s="14">
        <f>IFERROR(E1288/L1288,0)</f>
        <v>81.25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>(E1289/D1289)*100</f>
        <v>242</v>
      </c>
      <c r="O1289" s="13">
        <f>J1289/(60*60*24)+DATE(1970,1,1)</f>
        <v>42107.621018518519</v>
      </c>
      <c r="P1289" s="13">
        <f>I1289/(60*60*24)+"1/1/1970"</f>
        <v>42167.621018518519</v>
      </c>
      <c r="Q1289" t="s">
        <v>8270</v>
      </c>
      <c r="R1289" s="18" t="str">
        <f>LEFT(Q1289,SEARCH("/",Q1289,1)-1)</f>
        <v>theater</v>
      </c>
      <c r="S1289" t="str">
        <f>RIGHT(Q1289,(LEN(Q1289)-SEARCH("/",Q1289,1)))</f>
        <v>plays</v>
      </c>
      <c r="T1289" s="14">
        <f>IFERROR(E1289/L1289,0)</f>
        <v>24.2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>(E1290/D1290)*100</f>
        <v>100.44999999999999</v>
      </c>
      <c r="O1290" s="13">
        <f>J1290/(60*60*24)+DATE(1970,1,1)</f>
        <v>42561.154664351852</v>
      </c>
      <c r="P1290" s="13">
        <f>I1290/(60*60*24)+"1/1/1970"</f>
        <v>42592.166666666672</v>
      </c>
      <c r="Q1290" t="s">
        <v>8270</v>
      </c>
      <c r="R1290" s="18" t="str">
        <f>LEFT(Q1290,SEARCH("/",Q1290,1)-1)</f>
        <v>theater</v>
      </c>
      <c r="S1290" t="str">
        <f>RIGHT(Q1290,(LEN(Q1290)-SEARCH("/",Q1290,1)))</f>
        <v>plays</v>
      </c>
      <c r="T1290" s="14">
        <f>IFERROR(E1290/L1290,0)</f>
        <v>65.868852459016395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>(E1291/D1291)*100</f>
        <v>125.06666666666666</v>
      </c>
      <c r="O1291" s="13">
        <f>J1291/(60*60*24)+DATE(1970,1,1)</f>
        <v>42709.134780092594</v>
      </c>
      <c r="P1291" s="13">
        <f>I1291/(60*60*24)+"1/1/1970"</f>
        <v>42739.134780092594</v>
      </c>
      <c r="Q1291" t="s">
        <v>8270</v>
      </c>
      <c r="R1291" s="18" t="str">
        <f>LEFT(Q1291,SEARCH("/",Q1291,1)-1)</f>
        <v>theater</v>
      </c>
      <c r="S1291" t="str">
        <f>RIGHT(Q1291,(LEN(Q1291)-SEARCH("/",Q1291,1)))</f>
        <v>plays</v>
      </c>
      <c r="T1291" s="14">
        <f>IFERROR(E1291/L1291,0)</f>
        <v>36.07692307692308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>(E1292/D1292)*100</f>
        <v>108.57142857142857</v>
      </c>
      <c r="O1292" s="13">
        <f>J1292/(60*60*24)+DATE(1970,1,1)</f>
        <v>42086.614942129629</v>
      </c>
      <c r="P1292" s="13">
        <f>I1292/(60*60*24)+"1/1/1970"</f>
        <v>42117.290972222225</v>
      </c>
      <c r="Q1292" t="s">
        <v>8270</v>
      </c>
      <c r="R1292" s="18" t="str">
        <f>LEFT(Q1292,SEARCH("/",Q1292,1)-1)</f>
        <v>theater</v>
      </c>
      <c r="S1292" t="str">
        <f>RIGHT(Q1292,(LEN(Q1292)-SEARCH("/",Q1292,1)))</f>
        <v>plays</v>
      </c>
      <c r="T1292" s="14">
        <f>IFERROR(E1292/L1292,0)</f>
        <v>44.186046511627907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>(E1293/D1293)*100</f>
        <v>145.70000000000002</v>
      </c>
      <c r="O1293" s="13">
        <f>J1293/(60*60*24)+DATE(1970,1,1)</f>
        <v>42064.652673611112</v>
      </c>
      <c r="P1293" s="13">
        <f>I1293/(60*60*24)+"1/1/1970"</f>
        <v>42101.291666666672</v>
      </c>
      <c r="Q1293" t="s">
        <v>8270</v>
      </c>
      <c r="R1293" s="18" t="str">
        <f>LEFT(Q1293,SEARCH("/",Q1293,1)-1)</f>
        <v>theater</v>
      </c>
      <c r="S1293" t="str">
        <f>RIGHT(Q1293,(LEN(Q1293)-SEARCH("/",Q1293,1)))</f>
        <v>plays</v>
      </c>
      <c r="T1293" s="14">
        <f>IFERROR(E1293/L1293,0)</f>
        <v>104.07142857142857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>(E1294/D1294)*100</f>
        <v>110.00000000000001</v>
      </c>
      <c r="O1294" s="13">
        <f>J1294/(60*60*24)+DATE(1970,1,1)</f>
        <v>42256.764212962968</v>
      </c>
      <c r="P1294" s="13">
        <f>I1294/(60*60*24)+"1/1/1970"</f>
        <v>42283.957638888889</v>
      </c>
      <c r="Q1294" t="s">
        <v>8270</v>
      </c>
      <c r="R1294" s="18" t="str">
        <f>LEFT(Q1294,SEARCH("/",Q1294,1)-1)</f>
        <v>theater</v>
      </c>
      <c r="S1294" t="str">
        <f>RIGHT(Q1294,(LEN(Q1294)-SEARCH("/",Q1294,1)))</f>
        <v>plays</v>
      </c>
      <c r="T1294" s="14">
        <f>IFERROR(E1294/L1294,0)</f>
        <v>35.96153846153846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>(E1295/D1295)*100</f>
        <v>102.23333333333333</v>
      </c>
      <c r="O1295" s="13">
        <f>J1295/(60*60*24)+DATE(1970,1,1)</f>
        <v>42292.701053240744</v>
      </c>
      <c r="P1295" s="13">
        <f>I1295/(60*60*24)+"1/1/1970"</f>
        <v>42322.742719907408</v>
      </c>
      <c r="Q1295" t="s">
        <v>8270</v>
      </c>
      <c r="R1295" s="18" t="str">
        <f>LEFT(Q1295,SEARCH("/",Q1295,1)-1)</f>
        <v>theater</v>
      </c>
      <c r="S1295" t="str">
        <f>RIGHT(Q1295,(LEN(Q1295)-SEARCH("/",Q1295,1)))</f>
        <v>plays</v>
      </c>
      <c r="T1295" s="14">
        <f>IFERROR(E1295/L1295,0)</f>
        <v>127.79166666666667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>(E1296/D1296)*100</f>
        <v>122</v>
      </c>
      <c r="O1296" s="13">
        <f>J1296/(60*60*24)+DATE(1970,1,1)</f>
        <v>42278.453668981485</v>
      </c>
      <c r="P1296" s="13">
        <f>I1296/(60*60*24)+"1/1/1970"</f>
        <v>42296.458333333328</v>
      </c>
      <c r="Q1296" t="s">
        <v>8270</v>
      </c>
      <c r="R1296" s="18" t="str">
        <f>LEFT(Q1296,SEARCH("/",Q1296,1)-1)</f>
        <v>theater</v>
      </c>
      <c r="S1296" t="str">
        <f>RIGHT(Q1296,(LEN(Q1296)-SEARCH("/",Q1296,1)))</f>
        <v>plays</v>
      </c>
      <c r="T1296" s="14">
        <f>IFERROR(E1296/L1296,0)</f>
        <v>27.727272727272727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>(E1297/D1297)*100</f>
        <v>101.96000000000001</v>
      </c>
      <c r="O1297" s="13">
        <f>J1297/(60*60*24)+DATE(1970,1,1)</f>
        <v>42184.572881944448</v>
      </c>
      <c r="P1297" s="13">
        <f>I1297/(60*60*24)+"1/1/1970"</f>
        <v>42214.708333333328</v>
      </c>
      <c r="Q1297" t="s">
        <v>8270</v>
      </c>
      <c r="R1297" s="18" t="str">
        <f>LEFT(Q1297,SEARCH("/",Q1297,1)-1)</f>
        <v>theater</v>
      </c>
      <c r="S1297" t="str">
        <f>RIGHT(Q1297,(LEN(Q1297)-SEARCH("/",Q1297,1)))</f>
        <v>plays</v>
      </c>
      <c r="T1297" s="14">
        <f>IFERROR(E1297/L1297,0)</f>
        <v>39.828125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>(E1298/D1298)*100</f>
        <v>141.1764705882353</v>
      </c>
      <c r="O1298" s="13">
        <f>J1298/(60*60*24)+DATE(1970,1,1)</f>
        <v>42423.050613425927</v>
      </c>
      <c r="P1298" s="13">
        <f>I1298/(60*60*24)+"1/1/1970"</f>
        <v>42443.008946759262</v>
      </c>
      <c r="Q1298" t="s">
        <v>8270</v>
      </c>
      <c r="R1298" s="18" t="str">
        <f>LEFT(Q1298,SEARCH("/",Q1298,1)-1)</f>
        <v>theater</v>
      </c>
      <c r="S1298" t="str">
        <f>RIGHT(Q1298,(LEN(Q1298)-SEARCH("/",Q1298,1)))</f>
        <v>plays</v>
      </c>
      <c r="T1298" s="14">
        <f>IFERROR(E1298/L1298,0)</f>
        <v>52.173913043478258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>(E1299/D1299)*100</f>
        <v>109.52500000000001</v>
      </c>
      <c r="O1299" s="13">
        <f>J1299/(60*60*24)+DATE(1970,1,1)</f>
        <v>42461.747199074074</v>
      </c>
      <c r="P1299" s="13">
        <f>I1299/(60*60*24)+"1/1/1970"</f>
        <v>42491.747199074074</v>
      </c>
      <c r="Q1299" t="s">
        <v>8270</v>
      </c>
      <c r="R1299" s="18" t="str">
        <f>LEFT(Q1299,SEARCH("/",Q1299,1)-1)</f>
        <v>theater</v>
      </c>
      <c r="S1299" t="str">
        <f>RIGHT(Q1299,(LEN(Q1299)-SEARCH("/",Q1299,1)))</f>
        <v>plays</v>
      </c>
      <c r="T1299" s="14">
        <f>IFERROR(E1299/L1299,0)</f>
        <v>92.037815126050418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>(E1300/D1300)*100</f>
        <v>104.65</v>
      </c>
      <c r="O1300" s="13">
        <f>J1300/(60*60*24)+DATE(1970,1,1)</f>
        <v>42458.680925925924</v>
      </c>
      <c r="P1300" s="13">
        <f>I1300/(60*60*24)+"1/1/1970"</f>
        <v>42488.680925925924</v>
      </c>
      <c r="Q1300" t="s">
        <v>8270</v>
      </c>
      <c r="R1300" s="18" t="str">
        <f>LEFT(Q1300,SEARCH("/",Q1300,1)-1)</f>
        <v>theater</v>
      </c>
      <c r="S1300" t="str">
        <f>RIGHT(Q1300,(LEN(Q1300)-SEARCH("/",Q1300,1)))</f>
        <v>plays</v>
      </c>
      <c r="T1300" s="14">
        <f>IFERROR(E1300/L1300,0)</f>
        <v>63.424242424242422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>(E1301/D1301)*100</f>
        <v>124</v>
      </c>
      <c r="O1301" s="13">
        <f>J1301/(60*60*24)+DATE(1970,1,1)</f>
        <v>42169.814340277779</v>
      </c>
      <c r="P1301" s="13">
        <f>I1301/(60*60*24)+"1/1/1970"</f>
        <v>42199.814340277779</v>
      </c>
      <c r="Q1301" t="s">
        <v>8270</v>
      </c>
      <c r="R1301" s="18" t="str">
        <f>LEFT(Q1301,SEARCH("/",Q1301,1)-1)</f>
        <v>theater</v>
      </c>
      <c r="S1301" t="str">
        <f>RIGHT(Q1301,(LEN(Q1301)-SEARCH("/",Q1301,1)))</f>
        <v>plays</v>
      </c>
      <c r="T1301" s="14">
        <f>IFERROR(E1301/L1301,0)</f>
        <v>135.625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>(E1302/D1302)*100</f>
        <v>135</v>
      </c>
      <c r="O1302" s="13">
        <f>J1302/(60*60*24)+DATE(1970,1,1)</f>
        <v>42483.675208333334</v>
      </c>
      <c r="P1302" s="13">
        <f>I1302/(60*60*24)+"1/1/1970"</f>
        <v>42522.789583333331</v>
      </c>
      <c r="Q1302" t="s">
        <v>8270</v>
      </c>
      <c r="R1302" s="18" t="str">
        <f>LEFT(Q1302,SEARCH("/",Q1302,1)-1)</f>
        <v>theater</v>
      </c>
      <c r="S1302" t="str">
        <f>RIGHT(Q1302,(LEN(Q1302)-SEARCH("/",Q1302,1)))</f>
        <v>plays</v>
      </c>
      <c r="T1302" s="14">
        <f>IFERROR(E1302/L1302,0)</f>
        <v>168.75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>(E1303/D1303)*100</f>
        <v>102.75000000000001</v>
      </c>
      <c r="O1303" s="13">
        <f>J1303/(60*60*24)+DATE(1970,1,1)</f>
        <v>42195.749745370369</v>
      </c>
      <c r="P1303" s="13">
        <f>I1303/(60*60*24)+"1/1/1970"</f>
        <v>42206.125</v>
      </c>
      <c r="Q1303" t="s">
        <v>8270</v>
      </c>
      <c r="R1303" s="18" t="str">
        <f>LEFT(Q1303,SEARCH("/",Q1303,1)-1)</f>
        <v>theater</v>
      </c>
      <c r="S1303" t="str">
        <f>RIGHT(Q1303,(LEN(Q1303)-SEARCH("/",Q1303,1)))</f>
        <v>plays</v>
      </c>
      <c r="T1303" s="14">
        <f>IFERROR(E1303/L1303,0)</f>
        <v>70.862068965517238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>(E1304/D1304)*100</f>
        <v>100</v>
      </c>
      <c r="O1304" s="13">
        <f>J1304/(60*60*24)+DATE(1970,1,1)</f>
        <v>42675.057997685188</v>
      </c>
      <c r="P1304" s="13">
        <f>I1304/(60*60*24)+"1/1/1970"</f>
        <v>42705.099664351852</v>
      </c>
      <c r="Q1304" t="s">
        <v>8270</v>
      </c>
      <c r="R1304" s="18" t="str">
        <f>LEFT(Q1304,SEARCH("/",Q1304,1)-1)</f>
        <v>theater</v>
      </c>
      <c r="S1304" t="str">
        <f>RIGHT(Q1304,(LEN(Q1304)-SEARCH("/",Q1304,1)))</f>
        <v>plays</v>
      </c>
      <c r="T1304" s="14">
        <f>IFERROR(E1304/L1304,0)</f>
        <v>50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>(E1305/D1305)*100</f>
        <v>130.26085714285716</v>
      </c>
      <c r="O1305" s="13">
        <f>J1305/(60*60*24)+DATE(1970,1,1)</f>
        <v>42566.441203703704</v>
      </c>
      <c r="P1305" s="13">
        <f>I1305/(60*60*24)+"1/1/1970"</f>
        <v>42582.458333333328</v>
      </c>
      <c r="Q1305" t="s">
        <v>8270</v>
      </c>
      <c r="R1305" s="18" t="str">
        <f>LEFT(Q1305,SEARCH("/",Q1305,1)-1)</f>
        <v>theater</v>
      </c>
      <c r="S1305" t="str">
        <f>RIGHT(Q1305,(LEN(Q1305)-SEARCH("/",Q1305,1)))</f>
        <v>plays</v>
      </c>
      <c r="T1305" s="14">
        <f>IFERROR(E1305/L1305,0)</f>
        <v>42.214166666666671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>(E1306/D1306)*100</f>
        <v>39.627499999999998</v>
      </c>
      <c r="O1306" s="13">
        <f>J1306/(60*60*24)+DATE(1970,1,1)</f>
        <v>42747.194502314815</v>
      </c>
      <c r="P1306" s="13">
        <f>I1306/(60*60*24)+"1/1/1970"</f>
        <v>42807.152835648143</v>
      </c>
      <c r="Q1306" t="s">
        <v>8272</v>
      </c>
      <c r="R1306" s="18" t="str">
        <f>LEFT(Q1306,SEARCH("/",Q1306,1)-1)</f>
        <v>technology</v>
      </c>
      <c r="S1306" t="str">
        <f>RIGHT(Q1306,(LEN(Q1306)-SEARCH("/",Q1306,1)))</f>
        <v>wearables</v>
      </c>
      <c r="T1306" s="14">
        <f>IFERROR(E1306/L1306,0)</f>
        <v>152.41346153846155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>(E1307/D1307)*100</f>
        <v>25.976666666666663</v>
      </c>
      <c r="O1307" s="13">
        <f>J1307/(60*60*24)+DATE(1970,1,1)</f>
        <v>42543.665601851855</v>
      </c>
      <c r="P1307" s="13">
        <f>I1307/(60*60*24)+"1/1/1970"</f>
        <v>42572.729166666672</v>
      </c>
      <c r="Q1307" t="s">
        <v>8272</v>
      </c>
      <c r="R1307" s="18" t="str">
        <f>LEFT(Q1307,SEARCH("/",Q1307,1)-1)</f>
        <v>technology</v>
      </c>
      <c r="S1307" t="str">
        <f>RIGHT(Q1307,(LEN(Q1307)-SEARCH("/",Q1307,1)))</f>
        <v>wearables</v>
      </c>
      <c r="T1307" s="14">
        <f>IFERROR(E1307/L1307,0)</f>
        <v>90.616279069767444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>(E1308/D1308)*100</f>
        <v>65.24636363636364</v>
      </c>
      <c r="O1308" s="13">
        <f>J1308/(60*60*24)+DATE(1970,1,1)</f>
        <v>41947.457569444443</v>
      </c>
      <c r="P1308" s="13">
        <f>I1308/(60*60*24)+"1/1/1970"</f>
        <v>41977.457569444443</v>
      </c>
      <c r="Q1308" t="s">
        <v>8272</v>
      </c>
      <c r="R1308" s="18" t="str">
        <f>LEFT(Q1308,SEARCH("/",Q1308,1)-1)</f>
        <v>technology</v>
      </c>
      <c r="S1308" t="str">
        <f>RIGHT(Q1308,(LEN(Q1308)-SEARCH("/",Q1308,1)))</f>
        <v>wearables</v>
      </c>
      <c r="T1308" s="14">
        <f>IFERROR(E1308/L1308,0)</f>
        <v>201.60393258426967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>(E1309/D1309)*100</f>
        <v>11.514000000000001</v>
      </c>
      <c r="O1309" s="13">
        <f>J1309/(60*60*24)+DATE(1970,1,1)</f>
        <v>42387.503229166672</v>
      </c>
      <c r="P1309" s="13">
        <f>I1309/(60*60*24)+"1/1/1970"</f>
        <v>42417.503229166672</v>
      </c>
      <c r="Q1309" t="s">
        <v>8272</v>
      </c>
      <c r="R1309" s="18" t="str">
        <f>LEFT(Q1309,SEARCH("/",Q1309,1)-1)</f>
        <v>technology</v>
      </c>
      <c r="S1309" t="str">
        <f>RIGHT(Q1309,(LEN(Q1309)-SEARCH("/",Q1309,1)))</f>
        <v>wearables</v>
      </c>
      <c r="T1309" s="14">
        <f>IFERROR(E1309/L1309,0)</f>
        <v>127.93333333333334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>(E1310/D1310)*100</f>
        <v>11.360000000000001</v>
      </c>
      <c r="O1310" s="13">
        <f>J1310/(60*60*24)+DATE(1970,1,1)</f>
        <v>42611.613564814819</v>
      </c>
      <c r="P1310" s="13">
        <f>I1310/(60*60*24)+"1/1/1970"</f>
        <v>42651.613564814819</v>
      </c>
      <c r="Q1310" t="s">
        <v>8272</v>
      </c>
      <c r="R1310" s="18" t="str">
        <f>LEFT(Q1310,SEARCH("/",Q1310,1)-1)</f>
        <v>technology</v>
      </c>
      <c r="S1310" t="str">
        <f>RIGHT(Q1310,(LEN(Q1310)-SEARCH("/",Q1310,1)))</f>
        <v>wearables</v>
      </c>
      <c r="T1310" s="14">
        <f>IFERROR(E1310/L1310,0)</f>
        <v>29.894736842105264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>(E1311/D1311)*100</f>
        <v>111.99130434782609</v>
      </c>
      <c r="O1311" s="13">
        <f>J1311/(60*60*24)+DATE(1970,1,1)</f>
        <v>42257.882731481484</v>
      </c>
      <c r="P1311" s="13">
        <f>I1311/(60*60*24)+"1/1/1970"</f>
        <v>42292.882731481484</v>
      </c>
      <c r="Q1311" t="s">
        <v>8272</v>
      </c>
      <c r="R1311" s="18" t="str">
        <f>LEFT(Q1311,SEARCH("/",Q1311,1)-1)</f>
        <v>technology</v>
      </c>
      <c r="S1311" t="str">
        <f>RIGHT(Q1311,(LEN(Q1311)-SEARCH("/",Q1311,1)))</f>
        <v>wearables</v>
      </c>
      <c r="T1311" s="14">
        <f>IFERROR(E1311/L1311,0)</f>
        <v>367.97142857142859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>(E1312/D1312)*100</f>
        <v>15.5</v>
      </c>
      <c r="O1312" s="13">
        <f>J1312/(60*60*24)+DATE(1970,1,1)</f>
        <v>42556.667245370365</v>
      </c>
      <c r="P1312" s="13">
        <f>I1312/(60*60*24)+"1/1/1970"</f>
        <v>42601.667245370365</v>
      </c>
      <c r="Q1312" t="s">
        <v>8272</v>
      </c>
      <c r="R1312" s="18" t="str">
        <f>LEFT(Q1312,SEARCH("/",Q1312,1)-1)</f>
        <v>technology</v>
      </c>
      <c r="S1312" t="str">
        <f>RIGHT(Q1312,(LEN(Q1312)-SEARCH("/",Q1312,1)))</f>
        <v>wearables</v>
      </c>
      <c r="T1312" s="14">
        <f>IFERROR(E1312/L1312,0)</f>
        <v>129.16666666666666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>(E1313/D1313)*100</f>
        <v>32.027999999999999</v>
      </c>
      <c r="O1313" s="13">
        <f>J1313/(60*60*24)+DATE(1970,1,1)</f>
        <v>42669.802303240736</v>
      </c>
      <c r="P1313" s="13">
        <f>I1313/(60*60*24)+"1/1/1970"</f>
        <v>42704.843969907408</v>
      </c>
      <c r="Q1313" t="s">
        <v>8272</v>
      </c>
      <c r="R1313" s="18" t="str">
        <f>LEFT(Q1313,SEARCH("/",Q1313,1)-1)</f>
        <v>technology</v>
      </c>
      <c r="S1313" t="str">
        <f>RIGHT(Q1313,(LEN(Q1313)-SEARCH("/",Q1313,1)))</f>
        <v>wearables</v>
      </c>
      <c r="T1313" s="14">
        <f>IFERROR(E1313/L1313,0)</f>
        <v>800.7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>(E1314/D1314)*100</f>
        <v>0.60869565217391308</v>
      </c>
      <c r="O1314" s="13">
        <f>J1314/(60*60*24)+DATE(1970,1,1)</f>
        <v>42082.702800925923</v>
      </c>
      <c r="P1314" s="13">
        <f>I1314/(60*60*24)+"1/1/1970"</f>
        <v>42112.702800925923</v>
      </c>
      <c r="Q1314" t="s">
        <v>8272</v>
      </c>
      <c r="R1314" s="18" t="str">
        <f>LEFT(Q1314,SEARCH("/",Q1314,1)-1)</f>
        <v>technology</v>
      </c>
      <c r="S1314" t="str">
        <f>RIGHT(Q1314,(LEN(Q1314)-SEARCH("/",Q1314,1)))</f>
        <v>wearables</v>
      </c>
      <c r="T1314" s="14">
        <f>IFERROR(E1314/L1314,0)</f>
        <v>28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>(E1315/D1315)*100</f>
        <v>31.114999999999998</v>
      </c>
      <c r="O1315" s="13">
        <f>J1315/(60*60*24)+DATE(1970,1,1)</f>
        <v>42402.709652777776</v>
      </c>
      <c r="P1315" s="13">
        <f>I1315/(60*60*24)+"1/1/1970"</f>
        <v>42432.709652777776</v>
      </c>
      <c r="Q1315" t="s">
        <v>8272</v>
      </c>
      <c r="R1315" s="18" t="str">
        <f>LEFT(Q1315,SEARCH("/",Q1315,1)-1)</f>
        <v>technology</v>
      </c>
      <c r="S1315" t="str">
        <f>RIGHT(Q1315,(LEN(Q1315)-SEARCH("/",Q1315,1)))</f>
        <v>wearables</v>
      </c>
      <c r="T1315" s="14">
        <f>IFERROR(E1315/L1315,0)</f>
        <v>102.01639344262296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>(E1316/D1316)*100</f>
        <v>1.1266666666666667</v>
      </c>
      <c r="O1316" s="13">
        <f>J1316/(60*60*24)+DATE(1970,1,1)</f>
        <v>42604.669675925921</v>
      </c>
      <c r="P1316" s="13">
        <f>I1316/(60*60*24)+"1/1/1970"</f>
        <v>42664.669675925921</v>
      </c>
      <c r="Q1316" t="s">
        <v>8272</v>
      </c>
      <c r="R1316" s="18" t="str">
        <f>LEFT(Q1316,SEARCH("/",Q1316,1)-1)</f>
        <v>technology</v>
      </c>
      <c r="S1316" t="str">
        <f>RIGHT(Q1316,(LEN(Q1316)-SEARCH("/",Q1316,1)))</f>
        <v>wearables</v>
      </c>
      <c r="T1316" s="14">
        <f>IFERROR(E1316/L1316,0)</f>
        <v>184.36363636363637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>(E1317/D1317)*100</f>
        <v>40.404000000000003</v>
      </c>
      <c r="O1317" s="13">
        <f>J1317/(60*60*24)+DATE(1970,1,1)</f>
        <v>42278.498240740737</v>
      </c>
      <c r="P1317" s="13">
        <f>I1317/(60*60*24)+"1/1/1970"</f>
        <v>42314.041666666672</v>
      </c>
      <c r="Q1317" t="s">
        <v>8272</v>
      </c>
      <c r="R1317" s="18" t="str">
        <f>LEFT(Q1317,SEARCH("/",Q1317,1)-1)</f>
        <v>technology</v>
      </c>
      <c r="S1317" t="str">
        <f>RIGHT(Q1317,(LEN(Q1317)-SEARCH("/",Q1317,1)))</f>
        <v>wearables</v>
      </c>
      <c r="T1317" s="14">
        <f>IFERROR(E1317/L1317,0)</f>
        <v>162.91935483870967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>(E1318/D1318)*100</f>
        <v>1.3333333333333333E-3</v>
      </c>
      <c r="O1318" s="13">
        <f>J1318/(60*60*24)+DATE(1970,1,1)</f>
        <v>42393.961909722224</v>
      </c>
      <c r="P1318" s="13">
        <f>I1318/(60*60*24)+"1/1/1970"</f>
        <v>42428.961909722224</v>
      </c>
      <c r="Q1318" t="s">
        <v>8272</v>
      </c>
      <c r="R1318" s="18" t="str">
        <f>LEFT(Q1318,SEARCH("/",Q1318,1)-1)</f>
        <v>technology</v>
      </c>
      <c r="S1318" t="str">
        <f>RIGHT(Q1318,(LEN(Q1318)-SEARCH("/",Q1318,1)))</f>
        <v>wearables</v>
      </c>
      <c r="T1318" s="14">
        <f>IFERROR(E1318/L1318,0)</f>
        <v>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>(E1319/D1319)*100</f>
        <v>5.7334999999999994</v>
      </c>
      <c r="O1319" s="13">
        <f>J1319/(60*60*24)+DATE(1970,1,1)</f>
        <v>42520.235486111109</v>
      </c>
      <c r="P1319" s="13">
        <f>I1319/(60*60*24)+"1/1/1970"</f>
        <v>42572.583333333328</v>
      </c>
      <c r="Q1319" t="s">
        <v>8272</v>
      </c>
      <c r="R1319" s="18" t="str">
        <f>LEFT(Q1319,SEARCH("/",Q1319,1)-1)</f>
        <v>technology</v>
      </c>
      <c r="S1319" t="str">
        <f>RIGHT(Q1319,(LEN(Q1319)-SEARCH("/",Q1319,1)))</f>
        <v>wearables</v>
      </c>
      <c r="T1319" s="14">
        <f>IFERROR(E1319/L1319,0)</f>
        <v>603.52631578947364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>(E1320/D1320)*100</f>
        <v>15.324999999999999</v>
      </c>
      <c r="O1320" s="13">
        <f>J1320/(60*60*24)+DATE(1970,1,1)</f>
        <v>41985.043657407412</v>
      </c>
      <c r="P1320" s="13">
        <f>I1320/(60*60*24)+"1/1/1970"</f>
        <v>42015.043657407412</v>
      </c>
      <c r="Q1320" t="s">
        <v>8272</v>
      </c>
      <c r="R1320" s="18" t="str">
        <f>LEFT(Q1320,SEARCH("/",Q1320,1)-1)</f>
        <v>technology</v>
      </c>
      <c r="S1320" t="str">
        <f>RIGHT(Q1320,(LEN(Q1320)-SEARCH("/",Q1320,1)))</f>
        <v>wearables</v>
      </c>
      <c r="T1320" s="14">
        <f>IFERROR(E1320/L1320,0)</f>
        <v>45.407407407407405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>(E1321/D1321)*100</f>
        <v>15.103448275862069</v>
      </c>
      <c r="O1321" s="13">
        <f>J1321/(60*60*24)+DATE(1970,1,1)</f>
        <v>41816.812094907407</v>
      </c>
      <c r="P1321" s="13">
        <f>I1321/(60*60*24)+"1/1/1970"</f>
        <v>41831.666666666664</v>
      </c>
      <c r="Q1321" t="s">
        <v>8272</v>
      </c>
      <c r="R1321" s="18" t="str">
        <f>LEFT(Q1321,SEARCH("/",Q1321,1)-1)</f>
        <v>technology</v>
      </c>
      <c r="S1321" t="str">
        <f>RIGHT(Q1321,(LEN(Q1321)-SEARCH("/",Q1321,1)))</f>
        <v>wearables</v>
      </c>
      <c r="T1321" s="14">
        <f>IFERROR(E1321/L1321,0)</f>
        <v>97.333333333333329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>(E1322/D1322)*100</f>
        <v>0.503</v>
      </c>
      <c r="O1322" s="13">
        <f>J1322/(60*60*24)+DATE(1970,1,1)</f>
        <v>42705.690347222218</v>
      </c>
      <c r="P1322" s="13">
        <f>I1322/(60*60*24)+"1/1/1970"</f>
        <v>42734.958333333328</v>
      </c>
      <c r="Q1322" t="s">
        <v>8272</v>
      </c>
      <c r="R1322" s="18" t="str">
        <f>LEFT(Q1322,SEARCH("/",Q1322,1)-1)</f>
        <v>technology</v>
      </c>
      <c r="S1322" t="str">
        <f>RIGHT(Q1322,(LEN(Q1322)-SEARCH("/",Q1322,1)))</f>
        <v>wearables</v>
      </c>
      <c r="T1322" s="14">
        <f>IFERROR(E1322/L1322,0)</f>
        <v>167.66666666666666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>(E1323/D1323)*100</f>
        <v>1.3028138528138529</v>
      </c>
      <c r="O1323" s="13">
        <f>J1323/(60*60*24)+DATE(1970,1,1)</f>
        <v>42697.74927083333</v>
      </c>
      <c r="P1323" s="13">
        <f>I1323/(60*60*24)+"1/1/1970"</f>
        <v>42727.74927083333</v>
      </c>
      <c r="Q1323" t="s">
        <v>8272</v>
      </c>
      <c r="R1323" s="18" t="str">
        <f>LEFT(Q1323,SEARCH("/",Q1323,1)-1)</f>
        <v>technology</v>
      </c>
      <c r="S1323" t="str">
        <f>RIGHT(Q1323,(LEN(Q1323)-SEARCH("/",Q1323,1)))</f>
        <v>wearables</v>
      </c>
      <c r="T1323" s="14">
        <f>IFERROR(E1323/L1323,0)</f>
        <v>859.85714285714289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>(E1324/D1324)*100</f>
        <v>0.30285714285714288</v>
      </c>
      <c r="O1324" s="13">
        <f>J1324/(60*60*24)+DATE(1970,1,1)</f>
        <v>42115.656539351854</v>
      </c>
      <c r="P1324" s="13">
        <f>I1324/(60*60*24)+"1/1/1970"</f>
        <v>42145.656539351854</v>
      </c>
      <c r="Q1324" t="s">
        <v>8272</v>
      </c>
      <c r="R1324" s="18" t="str">
        <f>LEFT(Q1324,SEARCH("/",Q1324,1)-1)</f>
        <v>technology</v>
      </c>
      <c r="S1324" t="str">
        <f>RIGHT(Q1324,(LEN(Q1324)-SEARCH("/",Q1324,1)))</f>
        <v>wearables</v>
      </c>
      <c r="T1324" s="14">
        <f>IFERROR(E1324/L1324,0)</f>
        <v>26.5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>(E1325/D1325)*100</f>
        <v>8.8800000000000008</v>
      </c>
      <c r="O1325" s="13">
        <f>J1325/(60*60*24)+DATE(1970,1,1)</f>
        <v>42451.698449074072</v>
      </c>
      <c r="P1325" s="13">
        <f>I1325/(60*60*24)+"1/1/1970"</f>
        <v>42486.288194444445</v>
      </c>
      <c r="Q1325" t="s">
        <v>8272</v>
      </c>
      <c r="R1325" s="18" t="str">
        <f>LEFT(Q1325,SEARCH("/",Q1325,1)-1)</f>
        <v>technology</v>
      </c>
      <c r="S1325" t="str">
        <f>RIGHT(Q1325,(LEN(Q1325)-SEARCH("/",Q1325,1)))</f>
        <v>wearables</v>
      </c>
      <c r="T1325" s="14">
        <f>IFERROR(E1325/L1325,0)</f>
        <v>30.272727272727273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>(E1326/D1326)*100</f>
        <v>9.84</v>
      </c>
      <c r="O1326" s="13">
        <f>J1326/(60*60*24)+DATE(1970,1,1)</f>
        <v>42626.633703703701</v>
      </c>
      <c r="P1326" s="13">
        <f>I1326/(60*60*24)+"1/1/1970"</f>
        <v>42656.633703703701</v>
      </c>
      <c r="Q1326" t="s">
        <v>8272</v>
      </c>
      <c r="R1326" s="18" t="str">
        <f>LEFT(Q1326,SEARCH("/",Q1326,1)-1)</f>
        <v>technology</v>
      </c>
      <c r="S1326" t="str">
        <f>RIGHT(Q1326,(LEN(Q1326)-SEARCH("/",Q1326,1)))</f>
        <v>wearables</v>
      </c>
      <c r="T1326" s="14">
        <f>IFERROR(E1326/L1326,0)</f>
        <v>54.666666666666664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>(E1327/D1327)*100</f>
        <v>2.4299999999999997</v>
      </c>
      <c r="O1327" s="13">
        <f>J1327/(60*60*24)+DATE(1970,1,1)</f>
        <v>42704.086053240739</v>
      </c>
      <c r="P1327" s="13">
        <f>I1327/(60*60*24)+"1/1/1970"</f>
        <v>42734.086053240739</v>
      </c>
      <c r="Q1327" t="s">
        <v>8272</v>
      </c>
      <c r="R1327" s="18" t="str">
        <f>LEFT(Q1327,SEARCH("/",Q1327,1)-1)</f>
        <v>technology</v>
      </c>
      <c r="S1327" t="str">
        <f>RIGHT(Q1327,(LEN(Q1327)-SEARCH("/",Q1327,1)))</f>
        <v>wearables</v>
      </c>
      <c r="T1327" s="14">
        <f>IFERROR(E1327/L1327,0)</f>
        <v>60.75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>(E1328/D1328)*100</f>
        <v>1.1299999999999999</v>
      </c>
      <c r="O1328" s="13">
        <f>J1328/(60*60*24)+DATE(1970,1,1)</f>
        <v>41974.791990740741</v>
      </c>
      <c r="P1328" s="13">
        <f>I1328/(60*60*24)+"1/1/1970"</f>
        <v>42019.791990740741</v>
      </c>
      <c r="Q1328" t="s">
        <v>8272</v>
      </c>
      <c r="R1328" s="18" t="str">
        <f>LEFT(Q1328,SEARCH("/",Q1328,1)-1)</f>
        <v>technology</v>
      </c>
      <c r="S1328" t="str">
        <f>RIGHT(Q1328,(LEN(Q1328)-SEARCH("/",Q1328,1)))</f>
        <v>wearables</v>
      </c>
      <c r="T1328" s="14">
        <f>IFERROR(E1328/L1328,0)</f>
        <v>102.72727272727273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>(E1329/D1329)*100</f>
        <v>3.5520833333333335</v>
      </c>
      <c r="O1329" s="13">
        <f>J1329/(60*60*24)+DATE(1970,1,1)</f>
        <v>42123.678645833337</v>
      </c>
      <c r="P1329" s="13">
        <f>I1329/(60*60*24)+"1/1/1970"</f>
        <v>42153.678645833337</v>
      </c>
      <c r="Q1329" t="s">
        <v>8272</v>
      </c>
      <c r="R1329" s="18" t="str">
        <f>LEFT(Q1329,SEARCH("/",Q1329,1)-1)</f>
        <v>technology</v>
      </c>
      <c r="S1329" t="str">
        <f>RIGHT(Q1329,(LEN(Q1329)-SEARCH("/",Q1329,1)))</f>
        <v>wearables</v>
      </c>
      <c r="T1329" s="14">
        <f>IFERROR(E1329/L1329,0)</f>
        <v>41.585365853658537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>(E1330/D1330)*100</f>
        <v>2.3306666666666667</v>
      </c>
      <c r="O1330" s="13">
        <f>J1330/(60*60*24)+DATE(1970,1,1)</f>
        <v>42612.642754629633</v>
      </c>
      <c r="P1330" s="13">
        <f>I1330/(60*60*24)+"1/1/1970"</f>
        <v>42657.642754629633</v>
      </c>
      <c r="Q1330" t="s">
        <v>8272</v>
      </c>
      <c r="R1330" s="18" t="str">
        <f>LEFT(Q1330,SEARCH("/",Q1330,1)-1)</f>
        <v>technology</v>
      </c>
      <c r="S1330" t="str">
        <f>RIGHT(Q1330,(LEN(Q1330)-SEARCH("/",Q1330,1)))</f>
        <v>wearables</v>
      </c>
      <c r="T1330" s="14">
        <f>IFERROR(E1330/L1330,0)</f>
        <v>116.53333333333333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>(E1331/D1331)*100</f>
        <v>0.81600000000000006</v>
      </c>
      <c r="O1331" s="13">
        <f>J1331/(60*60*24)+DATE(1970,1,1)</f>
        <v>41935.221585648149</v>
      </c>
      <c r="P1331" s="13">
        <f>I1331/(60*60*24)+"1/1/1970"</f>
        <v>41975.263252314813</v>
      </c>
      <c r="Q1331" t="s">
        <v>8272</v>
      </c>
      <c r="R1331" s="18" t="str">
        <f>LEFT(Q1331,SEARCH("/",Q1331,1)-1)</f>
        <v>technology</v>
      </c>
      <c r="S1331" t="str">
        <f>RIGHT(Q1331,(LEN(Q1331)-SEARCH("/",Q1331,1)))</f>
        <v>wearables</v>
      </c>
      <c r="T1331" s="14">
        <f>IFERROR(E1331/L1331,0)</f>
        <v>45.333333333333336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>(E1332/D1332)*100</f>
        <v>22.494285714285713</v>
      </c>
      <c r="O1332" s="13">
        <f>J1332/(60*60*24)+DATE(1970,1,1)</f>
        <v>42522.276724537034</v>
      </c>
      <c r="P1332" s="13">
        <f>I1332/(60*60*24)+"1/1/1970"</f>
        <v>42553.166666666672</v>
      </c>
      <c r="Q1332" t="s">
        <v>8272</v>
      </c>
      <c r="R1332" s="18" t="str">
        <f>LEFT(Q1332,SEARCH("/",Q1332,1)-1)</f>
        <v>technology</v>
      </c>
      <c r="S1332" t="str">
        <f>RIGHT(Q1332,(LEN(Q1332)-SEARCH("/",Q1332,1)))</f>
        <v>wearables</v>
      </c>
      <c r="T1332" s="14">
        <f>IFERROR(E1332/L1332,0)</f>
        <v>157.46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>(E1333/D1333)*100</f>
        <v>1.3668</v>
      </c>
      <c r="O1333" s="13">
        <f>J1333/(60*60*24)+DATE(1970,1,1)</f>
        <v>42569.50409722222</v>
      </c>
      <c r="P1333" s="13">
        <f>I1333/(60*60*24)+"1/1/1970"</f>
        <v>42599.50409722222</v>
      </c>
      <c r="Q1333" t="s">
        <v>8272</v>
      </c>
      <c r="R1333" s="18" t="str">
        <f>LEFT(Q1333,SEARCH("/",Q1333,1)-1)</f>
        <v>technology</v>
      </c>
      <c r="S1333" t="str">
        <f>RIGHT(Q1333,(LEN(Q1333)-SEARCH("/",Q1333,1)))</f>
        <v>wearables</v>
      </c>
      <c r="T1333" s="14">
        <f>IFERROR(E1333/L1333,0)</f>
        <v>100.5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>(E1334/D1334)*100</f>
        <v>0</v>
      </c>
      <c r="O1334" s="13">
        <f>J1334/(60*60*24)+DATE(1970,1,1)</f>
        <v>42732.060277777782</v>
      </c>
      <c r="P1334" s="13">
        <f>I1334/(60*60*24)+"1/1/1970"</f>
        <v>42762.060277777782</v>
      </c>
      <c r="Q1334" t="s">
        <v>8272</v>
      </c>
      <c r="R1334" s="18" t="str">
        <f>LEFT(Q1334,SEARCH("/",Q1334,1)-1)</f>
        <v>technology</v>
      </c>
      <c r="S1334" t="str">
        <f>RIGHT(Q1334,(LEN(Q1334)-SEARCH("/",Q1334,1)))</f>
        <v>wearables</v>
      </c>
      <c r="T1334" s="14">
        <f>IFERROR(E1334/L1334,0)</f>
        <v>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>(E1335/D1335)*100</f>
        <v>0</v>
      </c>
      <c r="O1335" s="13">
        <f>J1335/(60*60*24)+DATE(1970,1,1)</f>
        <v>41806.106770833336</v>
      </c>
      <c r="P1335" s="13">
        <f>I1335/(60*60*24)+"1/1/1970"</f>
        <v>41836.106770833336</v>
      </c>
      <c r="Q1335" t="s">
        <v>8272</v>
      </c>
      <c r="R1335" s="18" t="str">
        <f>LEFT(Q1335,SEARCH("/",Q1335,1)-1)</f>
        <v>technology</v>
      </c>
      <c r="S1335" t="str">
        <f>RIGHT(Q1335,(LEN(Q1335)-SEARCH("/",Q1335,1)))</f>
        <v>wearables</v>
      </c>
      <c r="T1335" s="14">
        <f>IFERROR(E1335/L1335,0)</f>
        <v>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>(E1336/D1336)*100</f>
        <v>10.754135338345865</v>
      </c>
      <c r="O1336" s="13">
        <f>J1336/(60*60*24)+DATE(1970,1,1)</f>
        <v>42410.774155092593</v>
      </c>
      <c r="P1336" s="13">
        <f>I1336/(60*60*24)+"1/1/1970"</f>
        <v>42440.774155092593</v>
      </c>
      <c r="Q1336" t="s">
        <v>8272</v>
      </c>
      <c r="R1336" s="18" t="str">
        <f>LEFT(Q1336,SEARCH("/",Q1336,1)-1)</f>
        <v>technology</v>
      </c>
      <c r="S1336" t="str">
        <f>RIGHT(Q1336,(LEN(Q1336)-SEARCH("/",Q1336,1)))</f>
        <v>wearables</v>
      </c>
      <c r="T1336" s="14">
        <f>IFERROR(E1336/L1336,0)</f>
        <v>51.822463768115945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>(E1337/D1337)*100</f>
        <v>19.759999999999998</v>
      </c>
      <c r="O1337" s="13">
        <f>J1337/(60*60*24)+DATE(1970,1,1)</f>
        <v>42313.936365740738</v>
      </c>
      <c r="P1337" s="13">
        <f>I1337/(60*60*24)+"1/1/1970"</f>
        <v>42343.936365740738</v>
      </c>
      <c r="Q1337" t="s">
        <v>8272</v>
      </c>
      <c r="R1337" s="18" t="str">
        <f>LEFT(Q1337,SEARCH("/",Q1337,1)-1)</f>
        <v>technology</v>
      </c>
      <c r="S1337" t="str">
        <f>RIGHT(Q1337,(LEN(Q1337)-SEARCH("/",Q1337,1)))</f>
        <v>wearables</v>
      </c>
      <c r="T1337" s="14">
        <f>IFERROR(E1337/L1337,0)</f>
        <v>308.75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>(E1338/D1338)*100</f>
        <v>84.946999999999989</v>
      </c>
      <c r="O1338" s="13">
        <f>J1338/(60*60*24)+DATE(1970,1,1)</f>
        <v>41955.863750000004</v>
      </c>
      <c r="P1338" s="13">
        <f>I1338/(60*60*24)+"1/1/1970"</f>
        <v>41990.863750000004</v>
      </c>
      <c r="Q1338" t="s">
        <v>8272</v>
      </c>
      <c r="R1338" s="18" t="str">
        <f>LEFT(Q1338,SEARCH("/",Q1338,1)-1)</f>
        <v>technology</v>
      </c>
      <c r="S1338" t="str">
        <f>RIGHT(Q1338,(LEN(Q1338)-SEARCH("/",Q1338,1)))</f>
        <v>wearables</v>
      </c>
      <c r="T1338" s="14">
        <f>IFERROR(E1338/L1338,0)</f>
        <v>379.22767857142856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>(E1339/D1339)*100</f>
        <v>49.381999999999998</v>
      </c>
      <c r="O1339" s="13">
        <f>J1339/(60*60*24)+DATE(1970,1,1)</f>
        <v>42767.577303240745</v>
      </c>
      <c r="P1339" s="13">
        <f>I1339/(60*60*24)+"1/1/1970"</f>
        <v>42797.577303240745</v>
      </c>
      <c r="Q1339" t="s">
        <v>8272</v>
      </c>
      <c r="R1339" s="18" t="str">
        <f>LEFT(Q1339,SEARCH("/",Q1339,1)-1)</f>
        <v>technology</v>
      </c>
      <c r="S1339" t="str">
        <f>RIGHT(Q1339,(LEN(Q1339)-SEARCH("/",Q1339,1)))</f>
        <v>wearables</v>
      </c>
      <c r="T1339" s="14">
        <f>IFERROR(E1339/L1339,0)</f>
        <v>176.36428571428573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>(E1340/D1340)*100</f>
        <v>3.3033333333333332</v>
      </c>
      <c r="O1340" s="13">
        <f>J1340/(60*60*24)+DATE(1970,1,1)</f>
        <v>42188.803622685184</v>
      </c>
      <c r="P1340" s="13">
        <f>I1340/(60*60*24)+"1/1/1970"</f>
        <v>42218.803622685184</v>
      </c>
      <c r="Q1340" t="s">
        <v>8272</v>
      </c>
      <c r="R1340" s="18" t="str">
        <f>LEFT(Q1340,SEARCH("/",Q1340,1)-1)</f>
        <v>technology</v>
      </c>
      <c r="S1340" t="str">
        <f>RIGHT(Q1340,(LEN(Q1340)-SEARCH("/",Q1340,1)))</f>
        <v>wearables</v>
      </c>
      <c r="T1340" s="14">
        <f>IFERROR(E1340/L1340,0)</f>
        <v>66.066666666666663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>(E1341/D1341)*100</f>
        <v>6.6339999999999995</v>
      </c>
      <c r="O1341" s="13">
        <f>J1341/(60*60*24)+DATE(1970,1,1)</f>
        <v>41936.647164351853</v>
      </c>
      <c r="P1341" s="13">
        <f>I1341/(60*60*24)+"1/1/1970"</f>
        <v>41981.688831018517</v>
      </c>
      <c r="Q1341" t="s">
        <v>8272</v>
      </c>
      <c r="R1341" s="18" t="str">
        <f>LEFT(Q1341,SEARCH("/",Q1341,1)-1)</f>
        <v>technology</v>
      </c>
      <c r="S1341" t="str">
        <f>RIGHT(Q1341,(LEN(Q1341)-SEARCH("/",Q1341,1)))</f>
        <v>wearables</v>
      </c>
      <c r="T1341" s="14">
        <f>IFERROR(E1341/L1341,0)</f>
        <v>89.648648648648646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>(E1342/D1342)*100</f>
        <v>0</v>
      </c>
      <c r="O1342" s="13">
        <f>J1342/(60*60*24)+DATE(1970,1,1)</f>
        <v>41836.595520833333</v>
      </c>
      <c r="P1342" s="13">
        <f>I1342/(60*60*24)+"1/1/1970"</f>
        <v>41866.595520833333</v>
      </c>
      <c r="Q1342" t="s">
        <v>8272</v>
      </c>
      <c r="R1342" s="18" t="str">
        <f>LEFT(Q1342,SEARCH("/",Q1342,1)-1)</f>
        <v>technology</v>
      </c>
      <c r="S1342" t="str">
        <f>RIGHT(Q1342,(LEN(Q1342)-SEARCH("/",Q1342,1)))</f>
        <v>wearables</v>
      </c>
      <c r="T1342" s="14">
        <f>IFERROR(E1342/L1342,0)</f>
        <v>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>(E1343/D1343)*100</f>
        <v>70.36</v>
      </c>
      <c r="O1343" s="13">
        <f>J1343/(60*60*24)+DATE(1970,1,1)</f>
        <v>42612.624039351853</v>
      </c>
      <c r="P1343" s="13">
        <f>I1343/(60*60*24)+"1/1/1970"</f>
        <v>42644.624039351853</v>
      </c>
      <c r="Q1343" t="s">
        <v>8272</v>
      </c>
      <c r="R1343" s="18" t="str">
        <f>LEFT(Q1343,SEARCH("/",Q1343,1)-1)</f>
        <v>technology</v>
      </c>
      <c r="S1343" t="str">
        <f>RIGHT(Q1343,(LEN(Q1343)-SEARCH("/",Q1343,1)))</f>
        <v>wearables</v>
      </c>
      <c r="T1343" s="14">
        <f>IFERROR(E1343/L1343,0)</f>
        <v>382.39130434782606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>(E1344/D1344)*100</f>
        <v>0.2</v>
      </c>
      <c r="O1344" s="13">
        <f>J1344/(60*60*24)+DATE(1970,1,1)</f>
        <v>42172.816423611112</v>
      </c>
      <c r="P1344" s="13">
        <f>I1344/(60*60*24)+"1/1/1970"</f>
        <v>42202.816423611112</v>
      </c>
      <c r="Q1344" t="s">
        <v>8272</v>
      </c>
      <c r="R1344" s="18" t="str">
        <f>LEFT(Q1344,SEARCH("/",Q1344,1)-1)</f>
        <v>technology</v>
      </c>
      <c r="S1344" t="str">
        <f>RIGHT(Q1344,(LEN(Q1344)-SEARCH("/",Q1344,1)))</f>
        <v>wearables</v>
      </c>
      <c r="T1344" s="14">
        <f>IFERROR(E1344/L1344,0)</f>
        <v>100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>(E1345/D1345)*100</f>
        <v>102.298</v>
      </c>
      <c r="O1345" s="13">
        <f>J1345/(60*60*24)+DATE(1970,1,1)</f>
        <v>42542.526423611111</v>
      </c>
      <c r="P1345" s="13">
        <f>I1345/(60*60*24)+"1/1/1970"</f>
        <v>42601.165972222225</v>
      </c>
      <c r="Q1345" t="s">
        <v>8272</v>
      </c>
      <c r="R1345" s="18" t="str">
        <f>LEFT(Q1345,SEARCH("/",Q1345,1)-1)</f>
        <v>technology</v>
      </c>
      <c r="S1345" t="str">
        <f>RIGHT(Q1345,(LEN(Q1345)-SEARCH("/",Q1345,1)))</f>
        <v>wearables</v>
      </c>
      <c r="T1345" s="14">
        <f>IFERROR(E1345/L1345,0)</f>
        <v>158.35603715170279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>(E1346/D1346)*100</f>
        <v>377.73333333333335</v>
      </c>
      <c r="O1346" s="13">
        <f>J1346/(60*60*24)+DATE(1970,1,1)</f>
        <v>42522.789803240739</v>
      </c>
      <c r="P1346" s="13">
        <f>I1346/(60*60*24)+"1/1/1970"</f>
        <v>42551.789803240739</v>
      </c>
      <c r="Q1346" t="s">
        <v>8273</v>
      </c>
      <c r="R1346" s="18" t="str">
        <f>LEFT(Q1346,SEARCH("/",Q1346,1)-1)</f>
        <v>publishing</v>
      </c>
      <c r="S1346" t="str">
        <f>RIGHT(Q1346,(LEN(Q1346)-SEARCH("/",Q1346,1)))</f>
        <v>nonfiction</v>
      </c>
      <c r="T1346" s="14">
        <f>IFERROR(E1346/L1346,0)</f>
        <v>40.762589928057551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>(E1347/D1347)*100</f>
        <v>125</v>
      </c>
      <c r="O1347" s="13">
        <f>J1347/(60*60*24)+DATE(1970,1,1)</f>
        <v>41799.814340277779</v>
      </c>
      <c r="P1347" s="13">
        <f>I1347/(60*60*24)+"1/1/1970"</f>
        <v>41834.814340277779</v>
      </c>
      <c r="Q1347" t="s">
        <v>8273</v>
      </c>
      <c r="R1347" s="18" t="str">
        <f>LEFT(Q1347,SEARCH("/",Q1347,1)-1)</f>
        <v>publishing</v>
      </c>
      <c r="S1347" t="str">
        <f>RIGHT(Q1347,(LEN(Q1347)-SEARCH("/",Q1347,1)))</f>
        <v>nonfiction</v>
      </c>
      <c r="T1347" s="14">
        <f>IFERROR(E1347/L1347,0)</f>
        <v>53.571428571428569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>(E1348/D1348)*100</f>
        <v>147.32653061224491</v>
      </c>
      <c r="O1348" s="13">
        <f>J1348/(60*60*24)+DATE(1970,1,1)</f>
        <v>41422.075821759259</v>
      </c>
      <c r="P1348" s="13">
        <f>I1348/(60*60*24)+"1/1/1970"</f>
        <v>41452.075821759259</v>
      </c>
      <c r="Q1348" t="s">
        <v>8273</v>
      </c>
      <c r="R1348" s="18" t="str">
        <f>LEFT(Q1348,SEARCH("/",Q1348,1)-1)</f>
        <v>publishing</v>
      </c>
      <c r="S1348" t="str">
        <f>RIGHT(Q1348,(LEN(Q1348)-SEARCH("/",Q1348,1)))</f>
        <v>nonfiction</v>
      </c>
      <c r="T1348" s="14">
        <f>IFERROR(E1348/L1348,0)</f>
        <v>48.449664429530202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>(E1349/D1349)*100</f>
        <v>102.2</v>
      </c>
      <c r="O1349" s="13">
        <f>J1349/(60*60*24)+DATE(1970,1,1)</f>
        <v>42040.638020833328</v>
      </c>
      <c r="P1349" s="13">
        <f>I1349/(60*60*24)+"1/1/1970"</f>
        <v>42070.638020833328</v>
      </c>
      <c r="Q1349" t="s">
        <v>8273</v>
      </c>
      <c r="R1349" s="18" t="str">
        <f>LEFT(Q1349,SEARCH("/",Q1349,1)-1)</f>
        <v>publishing</v>
      </c>
      <c r="S1349" t="str">
        <f>RIGHT(Q1349,(LEN(Q1349)-SEARCH("/",Q1349,1)))</f>
        <v>nonfiction</v>
      </c>
      <c r="T1349" s="14">
        <f>IFERROR(E1349/L1349,0)</f>
        <v>82.41935483870968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>(E1350/D1350)*100</f>
        <v>101.8723404255319</v>
      </c>
      <c r="O1350" s="13">
        <f>J1350/(60*60*24)+DATE(1970,1,1)</f>
        <v>41963.506168981483</v>
      </c>
      <c r="P1350" s="13">
        <f>I1350/(60*60*24)+"1/1/1970"</f>
        <v>41991.506168981483</v>
      </c>
      <c r="Q1350" t="s">
        <v>8273</v>
      </c>
      <c r="R1350" s="18" t="str">
        <f>LEFT(Q1350,SEARCH("/",Q1350,1)-1)</f>
        <v>publishing</v>
      </c>
      <c r="S1350" t="str">
        <f>RIGHT(Q1350,(LEN(Q1350)-SEARCH("/",Q1350,1)))</f>
        <v>nonfiction</v>
      </c>
      <c r="T1350" s="14">
        <f>IFERROR(E1350/L1350,0)</f>
        <v>230.19230769230768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>(E1351/D1351)*100</f>
        <v>204.2</v>
      </c>
      <c r="O1351" s="13">
        <f>J1351/(60*60*24)+DATE(1970,1,1)</f>
        <v>42317.33258101852</v>
      </c>
      <c r="P1351" s="13">
        <f>I1351/(60*60*24)+"1/1/1970"</f>
        <v>42354.290972222225</v>
      </c>
      <c r="Q1351" t="s">
        <v>8273</v>
      </c>
      <c r="R1351" s="18" t="str">
        <f>LEFT(Q1351,SEARCH("/",Q1351,1)-1)</f>
        <v>publishing</v>
      </c>
      <c r="S1351" t="str">
        <f>RIGHT(Q1351,(LEN(Q1351)-SEARCH("/",Q1351,1)))</f>
        <v>nonfiction</v>
      </c>
      <c r="T1351" s="14">
        <f>IFERROR(E1351/L1351,0)</f>
        <v>59.360465116279073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>(E1352/D1352)*100</f>
        <v>104.05</v>
      </c>
      <c r="O1352" s="13">
        <f>J1352/(60*60*24)+DATE(1970,1,1)</f>
        <v>42334.013124999998</v>
      </c>
      <c r="P1352" s="13">
        <f>I1352/(60*60*24)+"1/1/1970"</f>
        <v>42364.013124999998</v>
      </c>
      <c r="Q1352" t="s">
        <v>8273</v>
      </c>
      <c r="R1352" s="18" t="str">
        <f>LEFT(Q1352,SEARCH("/",Q1352,1)-1)</f>
        <v>publishing</v>
      </c>
      <c r="S1352" t="str">
        <f>RIGHT(Q1352,(LEN(Q1352)-SEARCH("/",Q1352,1)))</f>
        <v>nonfiction</v>
      </c>
      <c r="T1352" s="14">
        <f>IFERROR(E1352/L1352,0)</f>
        <v>66.698717948717942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>(E1353/D1353)*100</f>
        <v>101.265</v>
      </c>
      <c r="O1353" s="13">
        <f>J1353/(60*60*24)+DATE(1970,1,1)</f>
        <v>42382.74009259259</v>
      </c>
      <c r="P1353" s="13">
        <f>I1353/(60*60*24)+"1/1/1970"</f>
        <v>42412.74009259259</v>
      </c>
      <c r="Q1353" t="s">
        <v>8273</v>
      </c>
      <c r="R1353" s="18" t="str">
        <f>LEFT(Q1353,SEARCH("/",Q1353,1)-1)</f>
        <v>publishing</v>
      </c>
      <c r="S1353" t="str">
        <f>RIGHT(Q1353,(LEN(Q1353)-SEARCH("/",Q1353,1)))</f>
        <v>nonfiction</v>
      </c>
      <c r="T1353" s="14">
        <f>IFERROR(E1353/L1353,0)</f>
        <v>168.77500000000001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>(E1354/D1354)*100</f>
        <v>136.13999999999999</v>
      </c>
      <c r="O1354" s="13">
        <f>J1354/(60*60*24)+DATE(1970,1,1)</f>
        <v>42200.578310185185</v>
      </c>
      <c r="P1354" s="13">
        <f>I1354/(60*60*24)+"1/1/1970"</f>
        <v>42252.165972222225</v>
      </c>
      <c r="Q1354" t="s">
        <v>8273</v>
      </c>
      <c r="R1354" s="18" t="str">
        <f>LEFT(Q1354,SEARCH("/",Q1354,1)-1)</f>
        <v>publishing</v>
      </c>
      <c r="S1354" t="str">
        <f>RIGHT(Q1354,(LEN(Q1354)-SEARCH("/",Q1354,1)))</f>
        <v>nonfiction</v>
      </c>
      <c r="T1354" s="14">
        <f>IFERROR(E1354/L1354,0)</f>
        <v>59.973568281938327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>(E1355/D1355)*100</f>
        <v>133.6</v>
      </c>
      <c r="O1355" s="13">
        <f>J1355/(60*60*24)+DATE(1970,1,1)</f>
        <v>41309.11791666667</v>
      </c>
      <c r="P1355" s="13">
        <f>I1355/(60*60*24)+"1/1/1970"</f>
        <v>41344</v>
      </c>
      <c r="Q1355" t="s">
        <v>8273</v>
      </c>
      <c r="R1355" s="18" t="str">
        <f>LEFT(Q1355,SEARCH("/",Q1355,1)-1)</f>
        <v>publishing</v>
      </c>
      <c r="S1355" t="str">
        <f>RIGHT(Q1355,(LEN(Q1355)-SEARCH("/",Q1355,1)))</f>
        <v>nonfiction</v>
      </c>
      <c r="T1355" s="14">
        <f>IFERROR(E1355/L1355,0)</f>
        <v>31.80952380952381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>(E1356/D1356)*100</f>
        <v>130.25</v>
      </c>
      <c r="O1356" s="13">
        <f>J1356/(60*60*24)+DATE(1970,1,1)</f>
        <v>42502.807627314818</v>
      </c>
      <c r="P1356" s="13">
        <f>I1356/(60*60*24)+"1/1/1970"</f>
        <v>42532.807627314818</v>
      </c>
      <c r="Q1356" t="s">
        <v>8273</v>
      </c>
      <c r="R1356" s="18" t="str">
        <f>LEFT(Q1356,SEARCH("/",Q1356,1)-1)</f>
        <v>publishing</v>
      </c>
      <c r="S1356" t="str">
        <f>RIGHT(Q1356,(LEN(Q1356)-SEARCH("/",Q1356,1)))</f>
        <v>nonfiction</v>
      </c>
      <c r="T1356" s="14">
        <f>IFERROR(E1356/L1356,0)</f>
        <v>24.421875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>(E1357/D1357)*100</f>
        <v>122.67999999999999</v>
      </c>
      <c r="O1357" s="13">
        <f>J1357/(60*60*24)+DATE(1970,1,1)</f>
        <v>41213.254687499997</v>
      </c>
      <c r="P1357" s="13">
        <f>I1357/(60*60*24)+"1/1/1970"</f>
        <v>41243.416666666664</v>
      </c>
      <c r="Q1357" t="s">
        <v>8273</v>
      </c>
      <c r="R1357" s="18" t="str">
        <f>LEFT(Q1357,SEARCH("/",Q1357,1)-1)</f>
        <v>publishing</v>
      </c>
      <c r="S1357" t="str">
        <f>RIGHT(Q1357,(LEN(Q1357)-SEARCH("/",Q1357,1)))</f>
        <v>nonfiction</v>
      </c>
      <c r="T1357" s="14">
        <f>IFERROR(E1357/L1357,0)</f>
        <v>25.347107438016529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>(E1358/D1358)*100</f>
        <v>182.81058823529412</v>
      </c>
      <c r="O1358" s="13">
        <f>J1358/(60*60*24)+DATE(1970,1,1)</f>
        <v>41430.038888888885</v>
      </c>
      <c r="P1358" s="13">
        <f>I1358/(60*60*24)+"1/1/1970"</f>
        <v>41460.038888888885</v>
      </c>
      <c r="Q1358" t="s">
        <v>8273</v>
      </c>
      <c r="R1358" s="18" t="str">
        <f>LEFT(Q1358,SEARCH("/",Q1358,1)-1)</f>
        <v>publishing</v>
      </c>
      <c r="S1358" t="str">
        <f>RIGHT(Q1358,(LEN(Q1358)-SEARCH("/",Q1358,1)))</f>
        <v>nonfiction</v>
      </c>
      <c r="T1358" s="14">
        <f>IFERROR(E1358/L1358,0)</f>
        <v>71.443218390804603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>(E1359/D1359)*100</f>
        <v>125.29999999999998</v>
      </c>
      <c r="O1359" s="13">
        <f>J1359/(60*60*24)+DATE(1970,1,1)</f>
        <v>41304.962233796294</v>
      </c>
      <c r="P1359" s="13">
        <f>I1359/(60*60*24)+"1/1/1970"</f>
        <v>41334.249305555553</v>
      </c>
      <c r="Q1359" t="s">
        <v>8273</v>
      </c>
      <c r="R1359" s="18" t="str">
        <f>LEFT(Q1359,SEARCH("/",Q1359,1)-1)</f>
        <v>publishing</v>
      </c>
      <c r="S1359" t="str">
        <f>RIGHT(Q1359,(LEN(Q1359)-SEARCH("/",Q1359,1)))</f>
        <v>nonfiction</v>
      </c>
      <c r="T1359" s="14">
        <f>IFERROR(E1359/L1359,0)</f>
        <v>38.553846153846152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>(E1360/D1360)*100</f>
        <v>111.66666666666667</v>
      </c>
      <c r="O1360" s="13">
        <f>J1360/(60*60*24)+DATE(1970,1,1)</f>
        <v>40689.570868055554</v>
      </c>
      <c r="P1360" s="13">
        <f>I1360/(60*60*24)+"1/1/1970"</f>
        <v>40719.570868055554</v>
      </c>
      <c r="Q1360" t="s">
        <v>8273</v>
      </c>
      <c r="R1360" s="18" t="str">
        <f>LEFT(Q1360,SEARCH("/",Q1360,1)-1)</f>
        <v>publishing</v>
      </c>
      <c r="S1360" t="str">
        <f>RIGHT(Q1360,(LEN(Q1360)-SEARCH("/",Q1360,1)))</f>
        <v>nonfiction</v>
      </c>
      <c r="T1360" s="14">
        <f>IFERROR(E1360/L1360,0)</f>
        <v>68.367346938775512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>(E1361/D1361)*100</f>
        <v>115.75757575757575</v>
      </c>
      <c r="O1361" s="13">
        <f>J1361/(60*60*24)+DATE(1970,1,1)</f>
        <v>40668.814699074072</v>
      </c>
      <c r="P1361" s="13">
        <f>I1361/(60*60*24)+"1/1/1970"</f>
        <v>40730.814699074072</v>
      </c>
      <c r="Q1361" t="s">
        <v>8273</v>
      </c>
      <c r="R1361" s="18" t="str">
        <f>LEFT(Q1361,SEARCH("/",Q1361,1)-1)</f>
        <v>publishing</v>
      </c>
      <c r="S1361" t="str">
        <f>RIGHT(Q1361,(LEN(Q1361)-SEARCH("/",Q1361,1)))</f>
        <v>nonfiction</v>
      </c>
      <c r="T1361" s="14">
        <f>IFERROR(E1361/L1361,0)</f>
        <v>40.210526315789473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>(E1362/D1362)*100</f>
        <v>173.2</v>
      </c>
      <c r="O1362" s="13">
        <f>J1362/(60*60*24)+DATE(1970,1,1)</f>
        <v>41095.900694444441</v>
      </c>
      <c r="P1362" s="13">
        <f>I1362/(60*60*24)+"1/1/1970"</f>
        <v>41123.900694444441</v>
      </c>
      <c r="Q1362" t="s">
        <v>8273</v>
      </c>
      <c r="R1362" s="18" t="str">
        <f>LEFT(Q1362,SEARCH("/",Q1362,1)-1)</f>
        <v>publishing</v>
      </c>
      <c r="S1362" t="str">
        <f>RIGHT(Q1362,(LEN(Q1362)-SEARCH("/",Q1362,1)))</f>
        <v>nonfiction</v>
      </c>
      <c r="T1362" s="14">
        <f>IFERROR(E1362/L1362,0)</f>
        <v>32.074074074074076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>(E1363/D1363)*100</f>
        <v>125.98333333333333</v>
      </c>
      <c r="O1363" s="13">
        <f>J1363/(60*60*24)+DATE(1970,1,1)</f>
        <v>41781.717268518521</v>
      </c>
      <c r="P1363" s="13">
        <f>I1363/(60*60*24)+"1/1/1970"</f>
        <v>41811.717268518521</v>
      </c>
      <c r="Q1363" t="s">
        <v>8273</v>
      </c>
      <c r="R1363" s="18" t="str">
        <f>LEFT(Q1363,SEARCH("/",Q1363,1)-1)</f>
        <v>publishing</v>
      </c>
      <c r="S1363" t="str">
        <f>RIGHT(Q1363,(LEN(Q1363)-SEARCH("/",Q1363,1)))</f>
        <v>nonfiction</v>
      </c>
      <c r="T1363" s="14">
        <f>IFERROR(E1363/L1363,0)</f>
        <v>28.632575757575758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>(E1364/D1364)*100</f>
        <v>109.1</v>
      </c>
      <c r="O1364" s="13">
        <f>J1364/(60*60*24)+DATE(1970,1,1)</f>
        <v>41464.934386574074</v>
      </c>
      <c r="P1364" s="13">
        <f>I1364/(60*60*24)+"1/1/1970"</f>
        <v>41524.934386574074</v>
      </c>
      <c r="Q1364" t="s">
        <v>8273</v>
      </c>
      <c r="R1364" s="18" t="str">
        <f>LEFT(Q1364,SEARCH("/",Q1364,1)-1)</f>
        <v>publishing</v>
      </c>
      <c r="S1364" t="str">
        <f>RIGHT(Q1364,(LEN(Q1364)-SEARCH("/",Q1364,1)))</f>
        <v>nonfiction</v>
      </c>
      <c r="T1364" s="14">
        <f>IFERROR(E1364/L1364,0)</f>
        <v>43.64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>(E1365/D1365)*100</f>
        <v>100</v>
      </c>
      <c r="O1365" s="13">
        <f>J1365/(60*60*24)+DATE(1970,1,1)</f>
        <v>42396.8440625</v>
      </c>
      <c r="P1365" s="13">
        <f>I1365/(60*60*24)+"1/1/1970"</f>
        <v>42415.332638888889</v>
      </c>
      <c r="Q1365" t="s">
        <v>8273</v>
      </c>
      <c r="R1365" s="18" t="str">
        <f>LEFT(Q1365,SEARCH("/",Q1365,1)-1)</f>
        <v>publishing</v>
      </c>
      <c r="S1365" t="str">
        <f>RIGHT(Q1365,(LEN(Q1365)-SEARCH("/",Q1365,1)))</f>
        <v>nonfiction</v>
      </c>
      <c r="T1365" s="14">
        <f>IFERROR(E1365/L1365,0)</f>
        <v>40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>(E1366/D1366)*100</f>
        <v>118.64285714285714</v>
      </c>
      <c r="O1366" s="13">
        <f>J1366/(60*60*24)+DATE(1970,1,1)</f>
        <v>41951.6956712963</v>
      </c>
      <c r="P1366" s="13">
        <f>I1366/(60*60*24)+"1/1/1970"</f>
        <v>42011.6956712963</v>
      </c>
      <c r="Q1366" t="s">
        <v>8275</v>
      </c>
      <c r="R1366" s="18" t="str">
        <f>LEFT(Q1366,SEARCH("/",Q1366,1)-1)</f>
        <v>music</v>
      </c>
      <c r="S1366" t="str">
        <f>RIGHT(Q1366,(LEN(Q1366)-SEARCH("/",Q1366,1)))</f>
        <v>rock</v>
      </c>
      <c r="T1366" s="14">
        <f>IFERROR(E1366/L1366,0)</f>
        <v>346.04166666666669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>(E1367/D1367)*100</f>
        <v>100.26666666666667</v>
      </c>
      <c r="O1367" s="13">
        <f>J1367/(60*60*24)+DATE(1970,1,1)</f>
        <v>42049.733240740738</v>
      </c>
      <c r="P1367" s="13">
        <f>I1367/(60*60*24)+"1/1/1970"</f>
        <v>42079.691574074073</v>
      </c>
      <c r="Q1367" t="s">
        <v>8275</v>
      </c>
      <c r="R1367" s="18" t="str">
        <f>LEFT(Q1367,SEARCH("/",Q1367,1)-1)</f>
        <v>music</v>
      </c>
      <c r="S1367" t="str">
        <f>RIGHT(Q1367,(LEN(Q1367)-SEARCH("/",Q1367,1)))</f>
        <v>rock</v>
      </c>
      <c r="T1367" s="14">
        <f>IFERROR(E1367/L1367,0)</f>
        <v>81.739130434782609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>(E1368/D1368)*100</f>
        <v>126.48920000000001</v>
      </c>
      <c r="O1368" s="13">
        <f>J1368/(60*60*24)+DATE(1970,1,1)</f>
        <v>41924.996099537035</v>
      </c>
      <c r="P1368" s="13">
        <f>I1368/(60*60*24)+"1/1/1970"</f>
        <v>41970.037766203706</v>
      </c>
      <c r="Q1368" t="s">
        <v>8275</v>
      </c>
      <c r="R1368" s="18" t="str">
        <f>LEFT(Q1368,SEARCH("/",Q1368,1)-1)</f>
        <v>music</v>
      </c>
      <c r="S1368" t="str">
        <f>RIGHT(Q1368,(LEN(Q1368)-SEARCH("/",Q1368,1)))</f>
        <v>rock</v>
      </c>
      <c r="T1368" s="14">
        <f>IFERROR(E1368/L1368,0)</f>
        <v>64.535306122448986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>(E1369/D1369)*100</f>
        <v>114.26</v>
      </c>
      <c r="O1369" s="13">
        <f>J1369/(60*60*24)+DATE(1970,1,1)</f>
        <v>42292.002893518518</v>
      </c>
      <c r="P1369" s="13">
        <f>I1369/(60*60*24)+"1/1/1970"</f>
        <v>42322.044560185182</v>
      </c>
      <c r="Q1369" t="s">
        <v>8275</v>
      </c>
      <c r="R1369" s="18" t="str">
        <f>LEFT(Q1369,SEARCH("/",Q1369,1)-1)</f>
        <v>music</v>
      </c>
      <c r="S1369" t="str">
        <f>RIGHT(Q1369,(LEN(Q1369)-SEARCH("/",Q1369,1)))</f>
        <v>rock</v>
      </c>
      <c r="T1369" s="14">
        <f>IFERROR(E1369/L1369,0)</f>
        <v>63.477777777777774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>(E1370/D1370)*100</f>
        <v>110.7</v>
      </c>
      <c r="O1370" s="13">
        <f>J1370/(60*60*24)+DATE(1970,1,1)</f>
        <v>42146.190902777773</v>
      </c>
      <c r="P1370" s="13">
        <f>I1370/(60*60*24)+"1/1/1970"</f>
        <v>42170.190902777773</v>
      </c>
      <c r="Q1370" t="s">
        <v>8275</v>
      </c>
      <c r="R1370" s="18" t="str">
        <f>LEFT(Q1370,SEARCH("/",Q1370,1)-1)</f>
        <v>music</v>
      </c>
      <c r="S1370" t="str">
        <f>RIGHT(Q1370,(LEN(Q1370)-SEARCH("/",Q1370,1)))</f>
        <v>rock</v>
      </c>
      <c r="T1370" s="14">
        <f>IFERROR(E1370/L1370,0)</f>
        <v>63.620689655172413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>(E1371/D1371)*100</f>
        <v>105.34805315203954</v>
      </c>
      <c r="O1371" s="13">
        <f>J1371/(60*60*24)+DATE(1970,1,1)</f>
        <v>41710.594282407408</v>
      </c>
      <c r="P1371" s="13">
        <f>I1371/(60*60*24)+"1/1/1970"</f>
        <v>41740.594282407408</v>
      </c>
      <c r="Q1371" t="s">
        <v>8275</v>
      </c>
      <c r="R1371" s="18" t="str">
        <f>LEFT(Q1371,SEARCH("/",Q1371,1)-1)</f>
        <v>music</v>
      </c>
      <c r="S1371" t="str">
        <f>RIGHT(Q1371,(LEN(Q1371)-SEARCH("/",Q1371,1)))</f>
        <v>rock</v>
      </c>
      <c r="T1371" s="14">
        <f>IFERROR(E1371/L1371,0)</f>
        <v>83.967068965517228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>(E1372/D1372)*100</f>
        <v>103.66666666666666</v>
      </c>
      <c r="O1372" s="13">
        <f>J1372/(60*60*24)+DATE(1970,1,1)</f>
        <v>41548.00335648148</v>
      </c>
      <c r="P1372" s="13">
        <f>I1372/(60*60*24)+"1/1/1970"</f>
        <v>41563.00335648148</v>
      </c>
      <c r="Q1372" t="s">
        <v>8275</v>
      </c>
      <c r="R1372" s="18" t="str">
        <f>LEFT(Q1372,SEARCH("/",Q1372,1)-1)</f>
        <v>music</v>
      </c>
      <c r="S1372" t="str">
        <f>RIGHT(Q1372,(LEN(Q1372)-SEARCH("/",Q1372,1)))</f>
        <v>rock</v>
      </c>
      <c r="T1372" s="14">
        <f>IFERROR(E1372/L1372,0)</f>
        <v>77.75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>(E1373/D1373)*100</f>
        <v>107.08672667523933</v>
      </c>
      <c r="O1373" s="13">
        <f>J1373/(60*60*24)+DATE(1970,1,1)</f>
        <v>42101.758587962962</v>
      </c>
      <c r="P1373" s="13">
        <f>I1373/(60*60*24)+"1/1/1970"</f>
        <v>42131.758587962962</v>
      </c>
      <c r="Q1373" t="s">
        <v>8275</v>
      </c>
      <c r="R1373" s="18" t="str">
        <f>LEFT(Q1373,SEARCH("/",Q1373,1)-1)</f>
        <v>music</v>
      </c>
      <c r="S1373" t="str">
        <f>RIGHT(Q1373,(LEN(Q1373)-SEARCH("/",Q1373,1)))</f>
        <v>rock</v>
      </c>
      <c r="T1373" s="14">
        <f>IFERROR(E1373/L1373,0)</f>
        <v>107.07142857142857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>(E1374/D1374)*100</f>
        <v>124</v>
      </c>
      <c r="O1374" s="13">
        <f>J1374/(60*60*24)+DATE(1970,1,1)</f>
        <v>41072.739953703705</v>
      </c>
      <c r="P1374" s="13">
        <f>I1374/(60*60*24)+"1/1/1970"</f>
        <v>41102.739953703705</v>
      </c>
      <c r="Q1374" t="s">
        <v>8275</v>
      </c>
      <c r="R1374" s="18" t="str">
        <f>LEFT(Q1374,SEARCH("/",Q1374,1)-1)</f>
        <v>music</v>
      </c>
      <c r="S1374" t="str">
        <f>RIGHT(Q1374,(LEN(Q1374)-SEARCH("/",Q1374,1)))</f>
        <v>rock</v>
      </c>
      <c r="T1374" s="14">
        <f>IFERROR(E1374/L1374,0)</f>
        <v>38.75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>(E1375/D1375)*100</f>
        <v>105.01</v>
      </c>
      <c r="O1375" s="13">
        <f>J1375/(60*60*24)+DATE(1970,1,1)</f>
        <v>42704.95177083333</v>
      </c>
      <c r="P1375" s="13">
        <f>I1375/(60*60*24)+"1/1/1970"</f>
        <v>42734.95177083333</v>
      </c>
      <c r="Q1375" t="s">
        <v>8275</v>
      </c>
      <c r="R1375" s="18" t="str">
        <f>LEFT(Q1375,SEARCH("/",Q1375,1)-1)</f>
        <v>music</v>
      </c>
      <c r="S1375" t="str">
        <f>RIGHT(Q1375,(LEN(Q1375)-SEARCH("/",Q1375,1)))</f>
        <v>rock</v>
      </c>
      <c r="T1375" s="14">
        <f>IFERROR(E1375/L1375,0)</f>
        <v>201.94230769230768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>(E1376/D1376)*100</f>
        <v>189.46666666666667</v>
      </c>
      <c r="O1376" s="13">
        <f>J1376/(60*60*24)+DATE(1970,1,1)</f>
        <v>42424.161898148144</v>
      </c>
      <c r="P1376" s="13">
        <f>I1376/(60*60*24)+"1/1/1970"</f>
        <v>42454.12023148148</v>
      </c>
      <c r="Q1376" t="s">
        <v>8275</v>
      </c>
      <c r="R1376" s="18" t="str">
        <f>LEFT(Q1376,SEARCH("/",Q1376,1)-1)</f>
        <v>music</v>
      </c>
      <c r="S1376" t="str">
        <f>RIGHT(Q1376,(LEN(Q1376)-SEARCH("/",Q1376,1)))</f>
        <v>rock</v>
      </c>
      <c r="T1376" s="14">
        <f>IFERROR(E1376/L1376,0)</f>
        <v>43.060606060606062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>(E1377/D1377)*100</f>
        <v>171.32499999999999</v>
      </c>
      <c r="O1377" s="13">
        <f>J1377/(60*60*24)+DATE(1970,1,1)</f>
        <v>42720.066192129627</v>
      </c>
      <c r="P1377" s="13">
        <f>I1377/(60*60*24)+"1/1/1970"</f>
        <v>42750.066192129627</v>
      </c>
      <c r="Q1377" t="s">
        <v>8275</v>
      </c>
      <c r="R1377" s="18" t="str">
        <f>LEFT(Q1377,SEARCH("/",Q1377,1)-1)</f>
        <v>music</v>
      </c>
      <c r="S1377" t="str">
        <f>RIGHT(Q1377,(LEN(Q1377)-SEARCH("/",Q1377,1)))</f>
        <v>rock</v>
      </c>
      <c r="T1377" s="14">
        <f>IFERROR(E1377/L1377,0)</f>
        <v>62.871559633027523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>(E1378/D1378)*100</f>
        <v>252.48648648648651</v>
      </c>
      <c r="O1378" s="13">
        <f>J1378/(60*60*24)+DATE(1970,1,1)</f>
        <v>42677.669050925921</v>
      </c>
      <c r="P1378" s="13">
        <f>I1378/(60*60*24)+"1/1/1970"</f>
        <v>42707.710717592592</v>
      </c>
      <c r="Q1378" t="s">
        <v>8275</v>
      </c>
      <c r="R1378" s="18" t="str">
        <f>LEFT(Q1378,SEARCH("/",Q1378,1)-1)</f>
        <v>music</v>
      </c>
      <c r="S1378" t="str">
        <f>RIGHT(Q1378,(LEN(Q1378)-SEARCH("/",Q1378,1)))</f>
        <v>rock</v>
      </c>
      <c r="T1378" s="14">
        <f>IFERROR(E1378/L1378,0)</f>
        <v>55.607142857142854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>(E1379/D1379)*100</f>
        <v>116.15384615384616</v>
      </c>
      <c r="O1379" s="13">
        <f>J1379/(60*60*24)+DATE(1970,1,1)</f>
        <v>42747.219560185185</v>
      </c>
      <c r="P1379" s="13">
        <f>I1379/(60*60*24)+"1/1/1970"</f>
        <v>42769.174305555556</v>
      </c>
      <c r="Q1379" t="s">
        <v>8275</v>
      </c>
      <c r="R1379" s="18" t="str">
        <f>LEFT(Q1379,SEARCH("/",Q1379,1)-1)</f>
        <v>music</v>
      </c>
      <c r="S1379" t="str">
        <f>RIGHT(Q1379,(LEN(Q1379)-SEARCH("/",Q1379,1)))</f>
        <v>rock</v>
      </c>
      <c r="T1379" s="14">
        <f>IFERROR(E1379/L1379,0)</f>
        <v>48.70967741935484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>(E1380/D1380)*100</f>
        <v>203.35000000000002</v>
      </c>
      <c r="O1380" s="13">
        <f>J1380/(60*60*24)+DATE(1970,1,1)</f>
        <v>42568.759375000001</v>
      </c>
      <c r="P1380" s="13">
        <f>I1380/(60*60*24)+"1/1/1970"</f>
        <v>42583.759375000001</v>
      </c>
      <c r="Q1380" t="s">
        <v>8275</v>
      </c>
      <c r="R1380" s="18" t="str">
        <f>LEFT(Q1380,SEARCH("/",Q1380,1)-1)</f>
        <v>music</v>
      </c>
      <c r="S1380" t="str">
        <f>RIGHT(Q1380,(LEN(Q1380)-SEARCH("/",Q1380,1)))</f>
        <v>rock</v>
      </c>
      <c r="T1380" s="14">
        <f>IFERROR(E1380/L1380,0)</f>
        <v>30.578947368421051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>(E1381/D1381)*100</f>
        <v>111.60000000000001</v>
      </c>
      <c r="O1381" s="13">
        <f>J1381/(60*60*24)+DATE(1970,1,1)</f>
        <v>42130.491620370369</v>
      </c>
      <c r="P1381" s="13">
        <f>I1381/(60*60*24)+"1/1/1970"</f>
        <v>42160.491620370369</v>
      </c>
      <c r="Q1381" t="s">
        <v>8275</v>
      </c>
      <c r="R1381" s="18" t="str">
        <f>LEFT(Q1381,SEARCH("/",Q1381,1)-1)</f>
        <v>music</v>
      </c>
      <c r="S1381" t="str">
        <f>RIGHT(Q1381,(LEN(Q1381)-SEARCH("/",Q1381,1)))</f>
        <v>rock</v>
      </c>
      <c r="T1381" s="14">
        <f>IFERROR(E1381/L1381,0)</f>
        <v>73.907284768211923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>(E1382/D1382)*100</f>
        <v>424</v>
      </c>
      <c r="O1382" s="13">
        <f>J1382/(60*60*24)+DATE(1970,1,1)</f>
        <v>42141.762800925921</v>
      </c>
      <c r="P1382" s="13">
        <f>I1382/(60*60*24)+"1/1/1970"</f>
        <v>42164.083333333328</v>
      </c>
      <c r="Q1382" t="s">
        <v>8275</v>
      </c>
      <c r="R1382" s="18" t="str">
        <f>LEFT(Q1382,SEARCH("/",Q1382,1)-1)</f>
        <v>music</v>
      </c>
      <c r="S1382" t="str">
        <f>RIGHT(Q1382,(LEN(Q1382)-SEARCH("/",Q1382,1)))</f>
        <v>rock</v>
      </c>
      <c r="T1382" s="14">
        <f>IFERROR(E1382/L1382,0)</f>
        <v>21.2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>(E1383/D1383)*100</f>
        <v>107.1</v>
      </c>
      <c r="O1383" s="13">
        <f>J1383/(60*60*24)+DATE(1970,1,1)</f>
        <v>42703.214409722219</v>
      </c>
      <c r="P1383" s="13">
        <f>I1383/(60*60*24)+"1/1/1970"</f>
        <v>42733.214409722219</v>
      </c>
      <c r="Q1383" t="s">
        <v>8275</v>
      </c>
      <c r="R1383" s="18" t="str">
        <f>LEFT(Q1383,SEARCH("/",Q1383,1)-1)</f>
        <v>music</v>
      </c>
      <c r="S1383" t="str">
        <f>RIGHT(Q1383,(LEN(Q1383)-SEARCH("/",Q1383,1)))</f>
        <v>rock</v>
      </c>
      <c r="T1383" s="14">
        <f>IFERROR(E1383/L1383,0)</f>
        <v>73.356164383561648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>(E1384/D1384)*100</f>
        <v>104.3625</v>
      </c>
      <c r="O1384" s="13">
        <f>J1384/(60*60*24)+DATE(1970,1,1)</f>
        <v>41370.800185185188</v>
      </c>
      <c r="P1384" s="13">
        <f>I1384/(60*60*24)+"1/1/1970"</f>
        <v>41400.800185185188</v>
      </c>
      <c r="Q1384" t="s">
        <v>8275</v>
      </c>
      <c r="R1384" s="18" t="str">
        <f>LEFT(Q1384,SEARCH("/",Q1384,1)-1)</f>
        <v>music</v>
      </c>
      <c r="S1384" t="str">
        <f>RIGHT(Q1384,(LEN(Q1384)-SEARCH("/",Q1384,1)))</f>
        <v>rock</v>
      </c>
      <c r="T1384" s="14">
        <f>IFERROR(E1384/L1384,0)</f>
        <v>56.412162162162161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>(E1385/D1385)*100</f>
        <v>212.40909090909091</v>
      </c>
      <c r="O1385" s="13">
        <f>J1385/(60*60*24)+DATE(1970,1,1)</f>
        <v>42707.074976851851</v>
      </c>
      <c r="P1385" s="13">
        <f>I1385/(60*60*24)+"1/1/1970"</f>
        <v>42727.074976851851</v>
      </c>
      <c r="Q1385" t="s">
        <v>8275</v>
      </c>
      <c r="R1385" s="18" t="str">
        <f>LEFT(Q1385,SEARCH("/",Q1385,1)-1)</f>
        <v>music</v>
      </c>
      <c r="S1385" t="str">
        <f>RIGHT(Q1385,(LEN(Q1385)-SEARCH("/",Q1385,1)))</f>
        <v>rock</v>
      </c>
      <c r="T1385" s="14">
        <f>IFERROR(E1385/L1385,0)</f>
        <v>50.247311827956992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>(E1386/D1386)*100</f>
        <v>124.08571428571429</v>
      </c>
      <c r="O1386" s="13">
        <f>J1386/(60*60*24)+DATE(1970,1,1)</f>
        <v>42160.735208333332</v>
      </c>
      <c r="P1386" s="13">
        <f>I1386/(60*60*24)+"1/1/1970"</f>
        <v>42190.735208333332</v>
      </c>
      <c r="Q1386" t="s">
        <v>8275</v>
      </c>
      <c r="R1386" s="18" t="str">
        <f>LEFT(Q1386,SEARCH("/",Q1386,1)-1)</f>
        <v>music</v>
      </c>
      <c r="S1386" t="str">
        <f>RIGHT(Q1386,(LEN(Q1386)-SEARCH("/",Q1386,1)))</f>
        <v>rock</v>
      </c>
      <c r="T1386" s="14">
        <f>IFERROR(E1386/L1386,0)</f>
        <v>68.936507936507937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>(E1387/D1387)*100</f>
        <v>110.406125</v>
      </c>
      <c r="O1387" s="13">
        <f>J1387/(60*60*24)+DATE(1970,1,1)</f>
        <v>42433.688900462963</v>
      </c>
      <c r="P1387" s="13">
        <f>I1387/(60*60*24)+"1/1/1970"</f>
        <v>42489.507638888885</v>
      </c>
      <c r="Q1387" t="s">
        <v>8275</v>
      </c>
      <c r="R1387" s="18" t="str">
        <f>LEFT(Q1387,SEARCH("/",Q1387,1)-1)</f>
        <v>music</v>
      </c>
      <c r="S1387" t="str">
        <f>RIGHT(Q1387,(LEN(Q1387)-SEARCH("/",Q1387,1)))</f>
        <v>rock</v>
      </c>
      <c r="T1387" s="14">
        <f>IFERROR(E1387/L1387,0)</f>
        <v>65.914104477611943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>(E1388/D1388)*100</f>
        <v>218.75</v>
      </c>
      <c r="O1388" s="13">
        <f>J1388/(60*60*24)+DATE(1970,1,1)</f>
        <v>42184.646863425922</v>
      </c>
      <c r="P1388" s="13">
        <f>I1388/(60*60*24)+"1/1/1970"</f>
        <v>42214.646863425922</v>
      </c>
      <c r="Q1388" t="s">
        <v>8275</v>
      </c>
      <c r="R1388" s="18" t="str">
        <f>LEFT(Q1388,SEARCH("/",Q1388,1)-1)</f>
        <v>music</v>
      </c>
      <c r="S1388" t="str">
        <f>RIGHT(Q1388,(LEN(Q1388)-SEARCH("/",Q1388,1)))</f>
        <v>rock</v>
      </c>
      <c r="T1388" s="14">
        <f>IFERROR(E1388/L1388,0)</f>
        <v>62.5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>(E1389/D1389)*100</f>
        <v>136.625</v>
      </c>
      <c r="O1389" s="13">
        <f>J1389/(60*60*24)+DATE(1970,1,1)</f>
        <v>42126.92123842593</v>
      </c>
      <c r="P1389" s="13">
        <f>I1389/(60*60*24)+"1/1/1970"</f>
        <v>42158.1875</v>
      </c>
      <c r="Q1389" t="s">
        <v>8275</v>
      </c>
      <c r="R1389" s="18" t="str">
        <f>LEFT(Q1389,SEARCH("/",Q1389,1)-1)</f>
        <v>music</v>
      </c>
      <c r="S1389" t="str">
        <f>RIGHT(Q1389,(LEN(Q1389)-SEARCH("/",Q1389,1)))</f>
        <v>rock</v>
      </c>
      <c r="T1389" s="14">
        <f>IFERROR(E1389/L1389,0)</f>
        <v>70.064102564102569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>(E1390/D1390)*100</f>
        <v>134.8074</v>
      </c>
      <c r="O1390" s="13">
        <f>J1390/(60*60*24)+DATE(1970,1,1)</f>
        <v>42634.614780092597</v>
      </c>
      <c r="P1390" s="13">
        <f>I1390/(60*60*24)+"1/1/1970"</f>
        <v>42660.676388888889</v>
      </c>
      <c r="Q1390" t="s">
        <v>8275</v>
      </c>
      <c r="R1390" s="18" t="str">
        <f>LEFT(Q1390,SEARCH("/",Q1390,1)-1)</f>
        <v>music</v>
      </c>
      <c r="S1390" t="str">
        <f>RIGHT(Q1390,(LEN(Q1390)-SEARCH("/",Q1390,1)))</f>
        <v>rock</v>
      </c>
      <c r="T1390" s="14">
        <f>IFERROR(E1390/L1390,0)</f>
        <v>60.181874999999998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>(E1391/D1391)*100</f>
        <v>145.4</v>
      </c>
      <c r="O1391" s="13">
        <f>J1391/(60*60*24)+DATE(1970,1,1)</f>
        <v>42565.480983796297</v>
      </c>
      <c r="P1391" s="13">
        <f>I1391/(60*60*24)+"1/1/1970"</f>
        <v>42595.480983796297</v>
      </c>
      <c r="Q1391" t="s">
        <v>8275</v>
      </c>
      <c r="R1391" s="18" t="str">
        <f>LEFT(Q1391,SEARCH("/",Q1391,1)-1)</f>
        <v>music</v>
      </c>
      <c r="S1391" t="str">
        <f>RIGHT(Q1391,(LEN(Q1391)-SEARCH("/",Q1391,1)))</f>
        <v>rock</v>
      </c>
      <c r="T1391" s="14">
        <f>IFERROR(E1391/L1391,0)</f>
        <v>21.382352941176471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>(E1392/D1392)*100</f>
        <v>109.10714285714285</v>
      </c>
      <c r="O1392" s="13">
        <f>J1392/(60*60*24)+DATE(1970,1,1)</f>
        <v>42087.803310185191</v>
      </c>
      <c r="P1392" s="13">
        <f>I1392/(60*60*24)+"1/1/1970"</f>
        <v>42121.716666666667</v>
      </c>
      <c r="Q1392" t="s">
        <v>8275</v>
      </c>
      <c r="R1392" s="18" t="str">
        <f>LEFT(Q1392,SEARCH("/",Q1392,1)-1)</f>
        <v>music</v>
      </c>
      <c r="S1392" t="str">
        <f>RIGHT(Q1392,(LEN(Q1392)-SEARCH("/",Q1392,1)))</f>
        <v>rock</v>
      </c>
      <c r="T1392" s="14">
        <f>IFERROR(E1392/L1392,0)</f>
        <v>160.78947368421052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>(E1393/D1393)*100</f>
        <v>110.2</v>
      </c>
      <c r="O1393" s="13">
        <f>J1393/(60*60*24)+DATE(1970,1,1)</f>
        <v>42193.650671296295</v>
      </c>
      <c r="P1393" s="13">
        <f>I1393/(60*60*24)+"1/1/1970"</f>
        <v>42238.207638888889</v>
      </c>
      <c r="Q1393" t="s">
        <v>8275</v>
      </c>
      <c r="R1393" s="18" t="str">
        <f>LEFT(Q1393,SEARCH("/",Q1393,1)-1)</f>
        <v>music</v>
      </c>
      <c r="S1393" t="str">
        <f>RIGHT(Q1393,(LEN(Q1393)-SEARCH("/",Q1393,1)))</f>
        <v>rock</v>
      </c>
      <c r="T1393" s="14">
        <f>IFERROR(E1393/L1393,0)</f>
        <v>42.384615384615387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>(E1394/D1394)*100</f>
        <v>113.64000000000001</v>
      </c>
      <c r="O1394" s="13">
        <f>J1394/(60*60*24)+DATE(1970,1,1)</f>
        <v>42401.154930555553</v>
      </c>
      <c r="P1394" s="13">
        <f>I1394/(60*60*24)+"1/1/1970"</f>
        <v>42432.154930555553</v>
      </c>
      <c r="Q1394" t="s">
        <v>8275</v>
      </c>
      <c r="R1394" s="18" t="str">
        <f>LEFT(Q1394,SEARCH("/",Q1394,1)-1)</f>
        <v>music</v>
      </c>
      <c r="S1394" t="str">
        <f>RIGHT(Q1394,(LEN(Q1394)-SEARCH("/",Q1394,1)))</f>
        <v>rock</v>
      </c>
      <c r="T1394" s="14">
        <f>IFERROR(E1394/L1394,0)</f>
        <v>27.317307692307693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>
        <f>(E1395/D1395)*100</f>
        <v>102.35000000000001</v>
      </c>
      <c r="O1395" s="13">
        <f>J1395/(60*60*24)+DATE(1970,1,1)</f>
        <v>42553.681979166664</v>
      </c>
      <c r="P1395" s="13">
        <f>I1395/(60*60*24)+"1/1/1970"</f>
        <v>42583.681979166664</v>
      </c>
      <c r="Q1395" t="s">
        <v>8275</v>
      </c>
      <c r="R1395" s="18" t="str">
        <f>LEFT(Q1395,SEARCH("/",Q1395,1)-1)</f>
        <v>music</v>
      </c>
      <c r="S1395" t="str">
        <f>RIGHT(Q1395,(LEN(Q1395)-SEARCH("/",Q1395,1)))</f>
        <v>rock</v>
      </c>
      <c r="T1395" s="14">
        <f>IFERROR(E1395/L1395,0)</f>
        <v>196.82692307692307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>
        <f>(E1396/D1396)*100</f>
        <v>122.13333333333334</v>
      </c>
      <c r="O1396" s="13">
        <f>J1396/(60*60*24)+DATE(1970,1,1)</f>
        <v>42752.144976851851</v>
      </c>
      <c r="P1396" s="13">
        <f>I1396/(60*60*24)+"1/1/1970"</f>
        <v>42795.125</v>
      </c>
      <c r="Q1396" t="s">
        <v>8275</v>
      </c>
      <c r="R1396" s="18" t="str">
        <f>LEFT(Q1396,SEARCH("/",Q1396,1)-1)</f>
        <v>music</v>
      </c>
      <c r="S1396" t="str">
        <f>RIGHT(Q1396,(LEN(Q1396)-SEARCH("/",Q1396,1)))</f>
        <v>rock</v>
      </c>
      <c r="T1396" s="14">
        <f>IFERROR(E1396/L1396,0)</f>
        <v>53.882352941176471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>
        <f>(E1397/D1397)*100</f>
        <v>111.88571428571427</v>
      </c>
      <c r="O1397" s="13">
        <f>J1397/(60*60*24)+DATE(1970,1,1)</f>
        <v>42719.90834490741</v>
      </c>
      <c r="P1397" s="13">
        <f>I1397/(60*60*24)+"1/1/1970"</f>
        <v>42749.90834490741</v>
      </c>
      <c r="Q1397" t="s">
        <v>8275</v>
      </c>
      <c r="R1397" s="18" t="str">
        <f>LEFT(Q1397,SEARCH("/",Q1397,1)-1)</f>
        <v>music</v>
      </c>
      <c r="S1397" t="str">
        <f>RIGHT(Q1397,(LEN(Q1397)-SEARCH("/",Q1397,1)))</f>
        <v>rock</v>
      </c>
      <c r="T1397" s="14">
        <f>IFERROR(E1397/L1397,0)</f>
        <v>47.756097560975611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>
        <f>(E1398/D1398)*100</f>
        <v>107.3</v>
      </c>
      <c r="O1398" s="13">
        <f>J1398/(60*60*24)+DATE(1970,1,1)</f>
        <v>42018.99863425926</v>
      </c>
      <c r="P1398" s="13">
        <f>I1398/(60*60*24)+"1/1/1970"</f>
        <v>42048.99863425926</v>
      </c>
      <c r="Q1398" t="s">
        <v>8275</v>
      </c>
      <c r="R1398" s="18" t="str">
        <f>LEFT(Q1398,SEARCH("/",Q1398,1)-1)</f>
        <v>music</v>
      </c>
      <c r="S1398" t="str">
        <f>RIGHT(Q1398,(LEN(Q1398)-SEARCH("/",Q1398,1)))</f>
        <v>rock</v>
      </c>
      <c r="T1398" s="14">
        <f>IFERROR(E1398/L1398,0)</f>
        <v>88.191780821917803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>
        <f>(E1399/D1399)*100</f>
        <v>113.85000000000001</v>
      </c>
      <c r="O1399" s="13">
        <f>J1399/(60*60*24)+DATE(1970,1,1)</f>
        <v>42640.917939814812</v>
      </c>
      <c r="P1399" s="13">
        <f>I1399/(60*60*24)+"1/1/1970"</f>
        <v>42670.888194444444</v>
      </c>
      <c r="Q1399" t="s">
        <v>8275</v>
      </c>
      <c r="R1399" s="18" t="str">
        <f>LEFT(Q1399,SEARCH("/",Q1399,1)-1)</f>
        <v>music</v>
      </c>
      <c r="S1399" t="str">
        <f>RIGHT(Q1399,(LEN(Q1399)-SEARCH("/",Q1399,1)))</f>
        <v>rock</v>
      </c>
      <c r="T1399" s="14">
        <f>IFERROR(E1399/L1399,0)</f>
        <v>72.056962025316452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>
        <f>(E1400/D1400)*100</f>
        <v>109.68181818181819</v>
      </c>
      <c r="O1400" s="13">
        <f>J1400/(60*60*24)+DATE(1970,1,1)</f>
        <v>42526.874236111107</v>
      </c>
      <c r="P1400" s="13">
        <f>I1400/(60*60*24)+"1/1/1970"</f>
        <v>42556.874236111107</v>
      </c>
      <c r="Q1400" t="s">
        <v>8275</v>
      </c>
      <c r="R1400" s="18" t="str">
        <f>LEFT(Q1400,SEARCH("/",Q1400,1)-1)</f>
        <v>music</v>
      </c>
      <c r="S1400" t="str">
        <f>RIGHT(Q1400,(LEN(Q1400)-SEARCH("/",Q1400,1)))</f>
        <v>rock</v>
      </c>
      <c r="T1400" s="14">
        <f>IFERROR(E1400/L1400,0)</f>
        <v>74.246153846153845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>
        <f>(E1401/D1401)*100</f>
        <v>126.14444444444443</v>
      </c>
      <c r="O1401" s="13">
        <f>J1401/(60*60*24)+DATE(1970,1,1)</f>
        <v>41889.004317129627</v>
      </c>
      <c r="P1401" s="13">
        <f>I1401/(60*60*24)+"1/1/1970"</f>
        <v>41919.004317129627</v>
      </c>
      <c r="Q1401" t="s">
        <v>8275</v>
      </c>
      <c r="R1401" s="18" t="str">
        <f>LEFT(Q1401,SEARCH("/",Q1401,1)-1)</f>
        <v>music</v>
      </c>
      <c r="S1401" t="str">
        <f>RIGHT(Q1401,(LEN(Q1401)-SEARCH("/",Q1401,1)))</f>
        <v>rock</v>
      </c>
      <c r="T1401" s="14">
        <f>IFERROR(E1401/L1401,0)</f>
        <v>61.701086956521742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>
        <f>(E1402/D1402)*100</f>
        <v>167.42857142857144</v>
      </c>
      <c r="O1402" s="13">
        <f>J1402/(60*60*24)+DATE(1970,1,1)</f>
        <v>42498.341122685189</v>
      </c>
      <c r="P1402" s="13">
        <f>I1402/(60*60*24)+"1/1/1970"</f>
        <v>42533.229166666672</v>
      </c>
      <c r="Q1402" t="s">
        <v>8275</v>
      </c>
      <c r="R1402" s="18" t="str">
        <f>LEFT(Q1402,SEARCH("/",Q1402,1)-1)</f>
        <v>music</v>
      </c>
      <c r="S1402" t="str">
        <f>RIGHT(Q1402,(LEN(Q1402)-SEARCH("/",Q1402,1)))</f>
        <v>rock</v>
      </c>
      <c r="T1402" s="14">
        <f>IFERROR(E1402/L1402,0)</f>
        <v>17.235294117647058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>
        <f>(E1403/D1403)*100</f>
        <v>496.52000000000004</v>
      </c>
      <c r="O1403" s="13">
        <f>J1403/(60*60*24)+DATE(1970,1,1)</f>
        <v>41399.99622685185</v>
      </c>
      <c r="P1403" s="13">
        <f>I1403/(60*60*24)+"1/1/1970"</f>
        <v>41420.99622685185</v>
      </c>
      <c r="Q1403" t="s">
        <v>8275</v>
      </c>
      <c r="R1403" s="18" t="str">
        <f>LEFT(Q1403,SEARCH("/",Q1403,1)-1)</f>
        <v>music</v>
      </c>
      <c r="S1403" t="str">
        <f>RIGHT(Q1403,(LEN(Q1403)-SEARCH("/",Q1403,1)))</f>
        <v>rock</v>
      </c>
      <c r="T1403" s="14">
        <f>IFERROR(E1403/L1403,0)</f>
        <v>51.720833333333331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>
        <f>(E1404/D1404)*100</f>
        <v>109.16</v>
      </c>
      <c r="O1404" s="13">
        <f>J1404/(60*60*24)+DATE(1970,1,1)</f>
        <v>42065.053368055553</v>
      </c>
      <c r="P1404" s="13">
        <f>I1404/(60*60*24)+"1/1/1970"</f>
        <v>42125.011701388888</v>
      </c>
      <c r="Q1404" t="s">
        <v>8275</v>
      </c>
      <c r="R1404" s="18" t="str">
        <f>LEFT(Q1404,SEARCH("/",Q1404,1)-1)</f>
        <v>music</v>
      </c>
      <c r="S1404" t="str">
        <f>RIGHT(Q1404,(LEN(Q1404)-SEARCH("/",Q1404,1)))</f>
        <v>rock</v>
      </c>
      <c r="T1404" s="14">
        <f>IFERROR(E1404/L1404,0)</f>
        <v>24.150442477876105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>
        <f>(E1405/D1405)*100</f>
        <v>102.57499999999999</v>
      </c>
      <c r="O1405" s="13">
        <f>J1405/(60*60*24)+DATE(1970,1,1)</f>
        <v>41451.062905092593</v>
      </c>
      <c r="P1405" s="13">
        <f>I1405/(60*60*24)+"1/1/1970"</f>
        <v>41481.062905092593</v>
      </c>
      <c r="Q1405" t="s">
        <v>8275</v>
      </c>
      <c r="R1405" s="18" t="str">
        <f>LEFT(Q1405,SEARCH("/",Q1405,1)-1)</f>
        <v>music</v>
      </c>
      <c r="S1405" t="str">
        <f>RIGHT(Q1405,(LEN(Q1405)-SEARCH("/",Q1405,1)))</f>
        <v>rock</v>
      </c>
      <c r="T1405" s="14">
        <f>IFERROR(E1405/L1405,0)</f>
        <v>62.166666666666664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>
        <f>(E1406/D1406)*100</f>
        <v>1.6620689655172414</v>
      </c>
      <c r="O1406" s="13">
        <f>J1406/(60*60*24)+DATE(1970,1,1)</f>
        <v>42032.510243055556</v>
      </c>
      <c r="P1406" s="13">
        <f>I1406/(60*60*24)+"1/1/1970"</f>
        <v>42057.510243055556</v>
      </c>
      <c r="Q1406" t="s">
        <v>8286</v>
      </c>
      <c r="R1406" s="18" t="str">
        <f>LEFT(Q1406,SEARCH("/",Q1406,1)-1)</f>
        <v>publishing</v>
      </c>
      <c r="S1406" t="str">
        <f>RIGHT(Q1406,(LEN(Q1406)-SEARCH("/",Q1406,1)))</f>
        <v>translations</v>
      </c>
      <c r="T1406" s="14">
        <f>IFERROR(E1406/L1406,0)</f>
        <v>48.2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>
        <f>(E1407/D1407)*100</f>
        <v>0.42</v>
      </c>
      <c r="O1407" s="13">
        <f>J1407/(60*60*24)+DATE(1970,1,1)</f>
        <v>41941.680567129632</v>
      </c>
      <c r="P1407" s="13">
        <f>I1407/(60*60*24)+"1/1/1970"</f>
        <v>41971.722233796296</v>
      </c>
      <c r="Q1407" t="s">
        <v>8286</v>
      </c>
      <c r="R1407" s="18" t="str">
        <f>LEFT(Q1407,SEARCH("/",Q1407,1)-1)</f>
        <v>publishing</v>
      </c>
      <c r="S1407" t="str">
        <f>RIGHT(Q1407,(LEN(Q1407)-SEARCH("/",Q1407,1)))</f>
        <v>translations</v>
      </c>
      <c r="T1407" s="14">
        <f>IFERROR(E1407/L1407,0)</f>
        <v>6.1764705882352944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>
        <f>(E1408/D1408)*100</f>
        <v>0.125</v>
      </c>
      <c r="O1408" s="13">
        <f>J1408/(60*60*24)+DATE(1970,1,1)</f>
        <v>42297.432951388888</v>
      </c>
      <c r="P1408" s="13">
        <f>I1408/(60*60*24)+"1/1/1970"</f>
        <v>42350.416666666672</v>
      </c>
      <c r="Q1408" t="s">
        <v>8286</v>
      </c>
      <c r="R1408" s="18" t="str">
        <f>LEFT(Q1408,SEARCH("/",Q1408,1)-1)</f>
        <v>publishing</v>
      </c>
      <c r="S1408" t="str">
        <f>RIGHT(Q1408,(LEN(Q1408)-SEARCH("/",Q1408,1)))</f>
        <v>translations</v>
      </c>
      <c r="T1408" s="14">
        <f>IFERROR(E1408/L1408,0)</f>
        <v>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>
        <f>(E1409/D1409)*100</f>
        <v>0.5</v>
      </c>
      <c r="O1409" s="13">
        <f>J1409/(60*60*24)+DATE(1970,1,1)</f>
        <v>41838.536782407406</v>
      </c>
      <c r="P1409" s="13">
        <f>I1409/(60*60*24)+"1/1/1970"</f>
        <v>41863.536782407406</v>
      </c>
      <c r="Q1409" t="s">
        <v>8286</v>
      </c>
      <c r="R1409" s="18" t="str">
        <f>LEFT(Q1409,SEARCH("/",Q1409,1)-1)</f>
        <v>publishing</v>
      </c>
      <c r="S1409" t="str">
        <f>RIGHT(Q1409,(LEN(Q1409)-SEARCH("/",Q1409,1)))</f>
        <v>translations</v>
      </c>
      <c r="T1409" s="14">
        <f>IFERROR(E1409/L1409,0)</f>
        <v>7.5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>
        <f>(E1410/D1410)*100</f>
        <v>7.1999999999999993</v>
      </c>
      <c r="O1410" s="13">
        <f>J1410/(60*60*24)+DATE(1970,1,1)</f>
        <v>42291.872175925921</v>
      </c>
      <c r="P1410" s="13">
        <f>I1410/(60*60*24)+"1/1/1970"</f>
        <v>42321.913842592592</v>
      </c>
      <c r="Q1410" t="s">
        <v>8286</v>
      </c>
      <c r="R1410" s="18" t="str">
        <f>LEFT(Q1410,SEARCH("/",Q1410,1)-1)</f>
        <v>publishing</v>
      </c>
      <c r="S1410" t="str">
        <f>RIGHT(Q1410,(LEN(Q1410)-SEARCH("/",Q1410,1)))</f>
        <v>translations</v>
      </c>
      <c r="T1410" s="14">
        <f>IFERROR(E1410/L1410,0)</f>
        <v>12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>
        <f>(E1411/D1411)*100</f>
        <v>0</v>
      </c>
      <c r="O1411" s="13">
        <f>J1411/(60*60*24)+DATE(1970,1,1)</f>
        <v>41945.133506944447</v>
      </c>
      <c r="P1411" s="13">
        <f>I1411/(60*60*24)+"1/1/1970"</f>
        <v>42005.175173611111</v>
      </c>
      <c r="Q1411" t="s">
        <v>8286</v>
      </c>
      <c r="R1411" s="18" t="str">
        <f>LEFT(Q1411,SEARCH("/",Q1411,1)-1)</f>
        <v>publishing</v>
      </c>
      <c r="S1411" t="str">
        <f>RIGHT(Q1411,(LEN(Q1411)-SEARCH("/",Q1411,1)))</f>
        <v>translations</v>
      </c>
      <c r="T1411" s="14">
        <f>IFERROR(E1411/L1411,0)</f>
        <v>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>
        <f>(E1412/D1412)*100</f>
        <v>1.6666666666666666E-2</v>
      </c>
      <c r="O1412" s="13">
        <f>J1412/(60*60*24)+DATE(1970,1,1)</f>
        <v>42479.318518518514</v>
      </c>
      <c r="P1412" s="13">
        <f>I1412/(60*60*24)+"1/1/1970"</f>
        <v>42524.318518518514</v>
      </c>
      <c r="Q1412" t="s">
        <v>8286</v>
      </c>
      <c r="R1412" s="18" t="str">
        <f>LEFT(Q1412,SEARCH("/",Q1412,1)-1)</f>
        <v>publishing</v>
      </c>
      <c r="S1412" t="str">
        <f>RIGHT(Q1412,(LEN(Q1412)-SEARCH("/",Q1412,1)))</f>
        <v>translations</v>
      </c>
      <c r="T1412" s="14">
        <f>IFERROR(E1412/L1412,0)</f>
        <v>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>
        <f>(E1413/D1413)*100</f>
        <v>0.23333333333333336</v>
      </c>
      <c r="O1413" s="13">
        <f>J1413/(60*60*24)+DATE(1970,1,1)</f>
        <v>42013.059027777781</v>
      </c>
      <c r="P1413" s="13">
        <f>I1413/(60*60*24)+"1/1/1970"</f>
        <v>42041.059027777781</v>
      </c>
      <c r="Q1413" t="s">
        <v>8286</v>
      </c>
      <c r="R1413" s="18" t="str">
        <f>LEFT(Q1413,SEARCH("/",Q1413,1)-1)</f>
        <v>publishing</v>
      </c>
      <c r="S1413" t="str">
        <f>RIGHT(Q1413,(LEN(Q1413)-SEARCH("/",Q1413,1)))</f>
        <v>translations</v>
      </c>
      <c r="T1413" s="14">
        <f>IFERROR(E1413/L1413,0)</f>
        <v>2.3333333333333335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>
        <f>(E1414/D1414)*100</f>
        <v>4.5714285714285712</v>
      </c>
      <c r="O1414" s="13">
        <f>J1414/(60*60*24)+DATE(1970,1,1)</f>
        <v>41947.063645833332</v>
      </c>
      <c r="P1414" s="13">
        <f>I1414/(60*60*24)+"1/1/1970"</f>
        <v>41977.063645833332</v>
      </c>
      <c r="Q1414" t="s">
        <v>8286</v>
      </c>
      <c r="R1414" s="18" t="str">
        <f>LEFT(Q1414,SEARCH("/",Q1414,1)-1)</f>
        <v>publishing</v>
      </c>
      <c r="S1414" t="str">
        <f>RIGHT(Q1414,(LEN(Q1414)-SEARCH("/",Q1414,1)))</f>
        <v>translations</v>
      </c>
      <c r="T1414" s="14">
        <f>IFERROR(E1414/L1414,0)</f>
        <v>24.615384615384617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>
        <f>(E1415/D1415)*100</f>
        <v>5</v>
      </c>
      <c r="O1415" s="13">
        <f>J1415/(60*60*24)+DATE(1970,1,1)</f>
        <v>42360.437152777777</v>
      </c>
      <c r="P1415" s="13">
        <f>I1415/(60*60*24)+"1/1/1970"</f>
        <v>42420.437152777777</v>
      </c>
      <c r="Q1415" t="s">
        <v>8286</v>
      </c>
      <c r="R1415" s="18" t="str">
        <f>LEFT(Q1415,SEARCH("/",Q1415,1)-1)</f>
        <v>publishing</v>
      </c>
      <c r="S1415" t="str">
        <f>RIGHT(Q1415,(LEN(Q1415)-SEARCH("/",Q1415,1)))</f>
        <v>translations</v>
      </c>
      <c r="T1415" s="14">
        <f>IFERROR(E1415/L1415,0)</f>
        <v>100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>
        <f>(E1416/D1416)*100</f>
        <v>0.2</v>
      </c>
      <c r="O1416" s="13">
        <f>J1416/(60*60*24)+DATE(1970,1,1)</f>
        <v>42708.25309027778</v>
      </c>
      <c r="P1416" s="13">
        <f>I1416/(60*60*24)+"1/1/1970"</f>
        <v>42738.25309027778</v>
      </c>
      <c r="Q1416" t="s">
        <v>8286</v>
      </c>
      <c r="R1416" s="18" t="str">
        <f>LEFT(Q1416,SEARCH("/",Q1416,1)-1)</f>
        <v>publishing</v>
      </c>
      <c r="S1416" t="str">
        <f>RIGHT(Q1416,(LEN(Q1416)-SEARCH("/",Q1416,1)))</f>
        <v>translations</v>
      </c>
      <c r="T1416" s="14">
        <f>IFERROR(E1416/L1416,0)</f>
        <v>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>
        <f>(E1417/D1417)*100</f>
        <v>18.181818181818183</v>
      </c>
      <c r="O1417" s="13">
        <f>J1417/(60*60*24)+DATE(1970,1,1)</f>
        <v>42192.675821759258</v>
      </c>
      <c r="P1417" s="13">
        <f>I1417/(60*60*24)+"1/1/1970"</f>
        <v>42232.675821759258</v>
      </c>
      <c r="Q1417" t="s">
        <v>8286</v>
      </c>
      <c r="R1417" s="18" t="str">
        <f>LEFT(Q1417,SEARCH("/",Q1417,1)-1)</f>
        <v>publishing</v>
      </c>
      <c r="S1417" t="str">
        <f>RIGHT(Q1417,(LEN(Q1417)-SEARCH("/",Q1417,1)))</f>
        <v>translations</v>
      </c>
      <c r="T1417" s="14">
        <f>IFERROR(E1417/L1417,0)</f>
        <v>88.888888888888886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>
        <f>(E1418/D1418)*100</f>
        <v>0</v>
      </c>
      <c r="O1418" s="13">
        <f>J1418/(60*60*24)+DATE(1970,1,1)</f>
        <v>42299.926145833335</v>
      </c>
      <c r="P1418" s="13">
        <f>I1418/(60*60*24)+"1/1/1970"</f>
        <v>42329.967812499999</v>
      </c>
      <c r="Q1418" t="s">
        <v>8286</v>
      </c>
      <c r="R1418" s="18" t="str">
        <f>LEFT(Q1418,SEARCH("/",Q1418,1)-1)</f>
        <v>publishing</v>
      </c>
      <c r="S1418" t="str">
        <f>RIGHT(Q1418,(LEN(Q1418)-SEARCH("/",Q1418,1)))</f>
        <v>translations</v>
      </c>
      <c r="T1418" s="14">
        <f>IFERROR(E1418/L1418,0)</f>
        <v>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>
        <f>(E1419/D1419)*100</f>
        <v>1.2222222222222223</v>
      </c>
      <c r="O1419" s="13">
        <f>J1419/(60*60*24)+DATE(1970,1,1)</f>
        <v>42232.15016203704</v>
      </c>
      <c r="P1419" s="13">
        <f>I1419/(60*60*24)+"1/1/1970"</f>
        <v>42262.46597222222</v>
      </c>
      <c r="Q1419" t="s">
        <v>8286</v>
      </c>
      <c r="R1419" s="18" t="str">
        <f>LEFT(Q1419,SEARCH("/",Q1419,1)-1)</f>
        <v>publishing</v>
      </c>
      <c r="S1419" t="str">
        <f>RIGHT(Q1419,(LEN(Q1419)-SEARCH("/",Q1419,1)))</f>
        <v>translations</v>
      </c>
      <c r="T1419" s="14">
        <f>IFERROR(E1419/L1419,0)</f>
        <v>27.5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>
        <f>(E1420/D1420)*100</f>
        <v>0.2</v>
      </c>
      <c r="O1420" s="13">
        <f>J1420/(60*60*24)+DATE(1970,1,1)</f>
        <v>42395.456412037034</v>
      </c>
      <c r="P1420" s="13">
        <f>I1420/(60*60*24)+"1/1/1970"</f>
        <v>42425.456412037034</v>
      </c>
      <c r="Q1420" t="s">
        <v>8286</v>
      </c>
      <c r="R1420" s="18" t="str">
        <f>LEFT(Q1420,SEARCH("/",Q1420,1)-1)</f>
        <v>publishing</v>
      </c>
      <c r="S1420" t="str">
        <f>RIGHT(Q1420,(LEN(Q1420)-SEARCH("/",Q1420,1)))</f>
        <v>translations</v>
      </c>
      <c r="T1420" s="14">
        <f>IFERROR(E1420/L1420,0)</f>
        <v>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>
        <f>(E1421/D1421)*100</f>
        <v>7.0634920634920633</v>
      </c>
      <c r="O1421" s="13">
        <f>J1421/(60*60*24)+DATE(1970,1,1)</f>
        <v>42622.456238425926</v>
      </c>
      <c r="P1421" s="13">
        <f>I1421/(60*60*24)+"1/1/1970"</f>
        <v>42652.456238425926</v>
      </c>
      <c r="Q1421" t="s">
        <v>8286</v>
      </c>
      <c r="R1421" s="18" t="str">
        <f>LEFT(Q1421,SEARCH("/",Q1421,1)-1)</f>
        <v>publishing</v>
      </c>
      <c r="S1421" t="str">
        <f>RIGHT(Q1421,(LEN(Q1421)-SEARCH("/",Q1421,1)))</f>
        <v>translations</v>
      </c>
      <c r="T1421" s="14">
        <f>IFERROR(E1421/L1421,0)</f>
        <v>44.5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>
        <f>(E1422/D1422)*100</f>
        <v>2.7272727272727271</v>
      </c>
      <c r="O1422" s="13">
        <f>J1422/(60*60*24)+DATE(1970,1,1)</f>
        <v>42524.667662037042</v>
      </c>
      <c r="P1422" s="13">
        <f>I1422/(60*60*24)+"1/1/1970"</f>
        <v>42549.667662037042</v>
      </c>
      <c r="Q1422" t="s">
        <v>8286</v>
      </c>
      <c r="R1422" s="18" t="str">
        <f>LEFT(Q1422,SEARCH("/",Q1422,1)-1)</f>
        <v>publishing</v>
      </c>
      <c r="S1422" t="str">
        <f>RIGHT(Q1422,(LEN(Q1422)-SEARCH("/",Q1422,1)))</f>
        <v>translations</v>
      </c>
      <c r="T1422" s="14">
        <f>IFERROR(E1422/L1422,0)</f>
        <v>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>
        <f>(E1423/D1423)*100</f>
        <v>0.1</v>
      </c>
      <c r="O1423" s="13">
        <f>J1423/(60*60*24)+DATE(1970,1,1)</f>
        <v>42013.915613425925</v>
      </c>
      <c r="P1423" s="13">
        <f>I1423/(60*60*24)+"1/1/1970"</f>
        <v>42043.915613425925</v>
      </c>
      <c r="Q1423" t="s">
        <v>8286</v>
      </c>
      <c r="R1423" s="18" t="str">
        <f>LEFT(Q1423,SEARCH("/",Q1423,1)-1)</f>
        <v>publishing</v>
      </c>
      <c r="S1423" t="str">
        <f>RIGHT(Q1423,(LEN(Q1423)-SEARCH("/",Q1423,1)))</f>
        <v>translations</v>
      </c>
      <c r="T1423" s="14">
        <f>IFERROR(E1423/L1423,0)</f>
        <v>100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>
        <f>(E1424/D1424)*100</f>
        <v>0.104</v>
      </c>
      <c r="O1424" s="13">
        <f>J1424/(60*60*24)+DATE(1970,1,1)</f>
        <v>42604.239629629628</v>
      </c>
      <c r="P1424" s="13">
        <f>I1424/(60*60*24)+"1/1/1970"</f>
        <v>42634.239629629628</v>
      </c>
      <c r="Q1424" t="s">
        <v>8286</v>
      </c>
      <c r="R1424" s="18" t="str">
        <f>LEFT(Q1424,SEARCH("/",Q1424,1)-1)</f>
        <v>publishing</v>
      </c>
      <c r="S1424" t="str">
        <f>RIGHT(Q1424,(LEN(Q1424)-SEARCH("/",Q1424,1)))</f>
        <v>translations</v>
      </c>
      <c r="T1424" s="14">
        <f>IFERROR(E1424/L1424,0)</f>
        <v>13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>
        <f>(E1425/D1425)*100</f>
        <v>0.33333333333333337</v>
      </c>
      <c r="O1425" s="13">
        <f>J1425/(60*60*24)+DATE(1970,1,1)</f>
        <v>42340.360312500001</v>
      </c>
      <c r="P1425" s="13">
        <f>I1425/(60*60*24)+"1/1/1970"</f>
        <v>42370.360312500001</v>
      </c>
      <c r="Q1425" t="s">
        <v>8286</v>
      </c>
      <c r="R1425" s="18" t="str">
        <f>LEFT(Q1425,SEARCH("/",Q1425,1)-1)</f>
        <v>publishing</v>
      </c>
      <c r="S1425" t="str">
        <f>RIGHT(Q1425,(LEN(Q1425)-SEARCH("/",Q1425,1)))</f>
        <v>translations</v>
      </c>
      <c r="T1425" s="14">
        <f>IFERROR(E1425/L1425,0)</f>
        <v>100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>
        <f>(E1426/D1426)*100</f>
        <v>20.36</v>
      </c>
      <c r="O1426" s="13">
        <f>J1426/(60*60*24)+DATE(1970,1,1)</f>
        <v>42676.717615740738</v>
      </c>
      <c r="P1426" s="13">
        <f>I1426/(60*60*24)+"1/1/1970"</f>
        <v>42689.759282407409</v>
      </c>
      <c r="Q1426" t="s">
        <v>8286</v>
      </c>
      <c r="R1426" s="18" t="str">
        <f>LEFT(Q1426,SEARCH("/",Q1426,1)-1)</f>
        <v>publishing</v>
      </c>
      <c r="S1426" t="str">
        <f>RIGHT(Q1426,(LEN(Q1426)-SEARCH("/",Q1426,1)))</f>
        <v>translations</v>
      </c>
      <c r="T1426" s="14">
        <f>IFERROR(E1426/L1426,0)</f>
        <v>109.07142857142857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>
        <f>(E1427/D1427)*100</f>
        <v>0</v>
      </c>
      <c r="O1427" s="13">
        <f>J1427/(60*60*24)+DATE(1970,1,1)</f>
        <v>42093.131469907406</v>
      </c>
      <c r="P1427" s="13">
        <f>I1427/(60*60*24)+"1/1/1970"</f>
        <v>42123.131469907406</v>
      </c>
      <c r="Q1427" t="s">
        <v>8286</v>
      </c>
      <c r="R1427" s="18" t="str">
        <f>LEFT(Q1427,SEARCH("/",Q1427,1)-1)</f>
        <v>publishing</v>
      </c>
      <c r="S1427" t="str">
        <f>RIGHT(Q1427,(LEN(Q1427)-SEARCH("/",Q1427,1)))</f>
        <v>translations</v>
      </c>
      <c r="T1427" s="14">
        <f>IFERROR(E1427/L1427,0)</f>
        <v>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>
        <f>(E1428/D1428)*100</f>
        <v>0</v>
      </c>
      <c r="O1428" s="13">
        <f>J1428/(60*60*24)+DATE(1970,1,1)</f>
        <v>42180.390277777777</v>
      </c>
      <c r="P1428" s="13">
        <f>I1428/(60*60*24)+"1/1/1970"</f>
        <v>42240.390277777777</v>
      </c>
      <c r="Q1428" t="s">
        <v>8286</v>
      </c>
      <c r="R1428" s="18" t="str">
        <f>LEFT(Q1428,SEARCH("/",Q1428,1)-1)</f>
        <v>publishing</v>
      </c>
      <c r="S1428" t="str">
        <f>RIGHT(Q1428,(LEN(Q1428)-SEARCH("/",Q1428,1)))</f>
        <v>translations</v>
      </c>
      <c r="T1428" s="14">
        <f>IFERROR(E1428/L1428,0)</f>
        <v>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>
        <f>(E1429/D1429)*100</f>
        <v>8.3800000000000008</v>
      </c>
      <c r="O1429" s="13">
        <f>J1429/(60*60*24)+DATE(1970,1,1)</f>
        <v>42601.851678240739</v>
      </c>
      <c r="P1429" s="13">
        <f>I1429/(60*60*24)+"1/1/1970"</f>
        <v>42631.851678240739</v>
      </c>
      <c r="Q1429" t="s">
        <v>8286</v>
      </c>
      <c r="R1429" s="18" t="str">
        <f>LEFT(Q1429,SEARCH("/",Q1429,1)-1)</f>
        <v>publishing</v>
      </c>
      <c r="S1429" t="str">
        <f>RIGHT(Q1429,(LEN(Q1429)-SEARCH("/",Q1429,1)))</f>
        <v>translations</v>
      </c>
      <c r="T1429" s="14">
        <f>IFERROR(E1429/L1429,0)</f>
        <v>104.75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>
        <f>(E1430/D1430)*100</f>
        <v>4.5</v>
      </c>
      <c r="O1430" s="13">
        <f>J1430/(60*60*24)+DATE(1970,1,1)</f>
        <v>42432.379826388889</v>
      </c>
      <c r="P1430" s="13">
        <f>I1430/(60*60*24)+"1/1/1970"</f>
        <v>42462.338159722218</v>
      </c>
      <c r="Q1430" t="s">
        <v>8286</v>
      </c>
      <c r="R1430" s="18" t="str">
        <f>LEFT(Q1430,SEARCH("/",Q1430,1)-1)</f>
        <v>publishing</v>
      </c>
      <c r="S1430" t="str">
        <f>RIGHT(Q1430,(LEN(Q1430)-SEARCH("/",Q1430,1)))</f>
        <v>translations</v>
      </c>
      <c r="T1430" s="14">
        <f>IFERROR(E1430/L1430,0)</f>
        <v>15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>
        <f>(E1431/D1431)*100</f>
        <v>0</v>
      </c>
      <c r="O1431" s="13">
        <f>J1431/(60*60*24)+DATE(1970,1,1)</f>
        <v>42074.060671296298</v>
      </c>
      <c r="P1431" s="13">
        <f>I1431/(60*60*24)+"1/1/1970"</f>
        <v>42104.060671296298</v>
      </c>
      <c r="Q1431" t="s">
        <v>8286</v>
      </c>
      <c r="R1431" s="18" t="str">
        <f>LEFT(Q1431,SEARCH("/",Q1431,1)-1)</f>
        <v>publishing</v>
      </c>
      <c r="S1431" t="str">
        <f>RIGHT(Q1431,(LEN(Q1431)-SEARCH("/",Q1431,1)))</f>
        <v>translations</v>
      </c>
      <c r="T1431" s="14">
        <f>IFERROR(E1431/L1431,0)</f>
        <v>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>
        <f>(E1432/D1432)*100</f>
        <v>8.06</v>
      </c>
      <c r="O1432" s="13">
        <f>J1432/(60*60*24)+DATE(1970,1,1)</f>
        <v>41961.813518518524</v>
      </c>
      <c r="P1432" s="13">
        <f>I1432/(60*60*24)+"1/1/1970"</f>
        <v>41992.813518518524</v>
      </c>
      <c r="Q1432" t="s">
        <v>8286</v>
      </c>
      <c r="R1432" s="18" t="str">
        <f>LEFT(Q1432,SEARCH("/",Q1432,1)-1)</f>
        <v>publishing</v>
      </c>
      <c r="S1432" t="str">
        <f>RIGHT(Q1432,(LEN(Q1432)-SEARCH("/",Q1432,1)))</f>
        <v>translations</v>
      </c>
      <c r="T1432" s="14">
        <f>IFERROR(E1432/L1432,0)</f>
        <v>80.599999999999994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>
        <f>(E1433/D1433)*100</f>
        <v>31.94705882352941</v>
      </c>
      <c r="O1433" s="13">
        <f>J1433/(60*60*24)+DATE(1970,1,1)</f>
        <v>42304.210833333331</v>
      </c>
      <c r="P1433" s="13">
        <f>I1433/(60*60*24)+"1/1/1970"</f>
        <v>42334.252500000002</v>
      </c>
      <c r="Q1433" t="s">
        <v>8286</v>
      </c>
      <c r="R1433" s="18" t="str">
        <f>LEFT(Q1433,SEARCH("/",Q1433,1)-1)</f>
        <v>publishing</v>
      </c>
      <c r="S1433" t="str">
        <f>RIGHT(Q1433,(LEN(Q1433)-SEARCH("/",Q1433,1)))</f>
        <v>translations</v>
      </c>
      <c r="T1433" s="14">
        <f>IFERROR(E1433/L1433,0)</f>
        <v>115.55319148936171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>
        <f>(E1434/D1434)*100</f>
        <v>0</v>
      </c>
      <c r="O1434" s="13">
        <f>J1434/(60*60*24)+DATE(1970,1,1)</f>
        <v>42175.780416666668</v>
      </c>
      <c r="P1434" s="13">
        <f>I1434/(60*60*24)+"1/1/1970"</f>
        <v>42205.780416666668</v>
      </c>
      <c r="Q1434" t="s">
        <v>8286</v>
      </c>
      <c r="R1434" s="18" t="str">
        <f>LEFT(Q1434,SEARCH("/",Q1434,1)-1)</f>
        <v>publishing</v>
      </c>
      <c r="S1434" t="str">
        <f>RIGHT(Q1434,(LEN(Q1434)-SEARCH("/",Q1434,1)))</f>
        <v>translations</v>
      </c>
      <c r="T1434" s="14">
        <f>IFERROR(E1434/L1434,0)</f>
        <v>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>
        <f>(E1435/D1435)*100</f>
        <v>6.708333333333333</v>
      </c>
      <c r="O1435" s="13">
        <f>J1435/(60*60*24)+DATE(1970,1,1)</f>
        <v>42673.625868055555</v>
      </c>
      <c r="P1435" s="13">
        <f>I1435/(60*60*24)+"1/1/1970"</f>
        <v>42714.458333333328</v>
      </c>
      <c r="Q1435" t="s">
        <v>8286</v>
      </c>
      <c r="R1435" s="18" t="str">
        <f>LEFT(Q1435,SEARCH("/",Q1435,1)-1)</f>
        <v>publishing</v>
      </c>
      <c r="S1435" t="str">
        <f>RIGHT(Q1435,(LEN(Q1435)-SEARCH("/",Q1435,1)))</f>
        <v>translations</v>
      </c>
      <c r="T1435" s="14">
        <f>IFERROR(E1435/L1435,0)</f>
        <v>80.5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>
        <f>(E1436/D1436)*100</f>
        <v>9.9878048780487809</v>
      </c>
      <c r="O1436" s="13">
        <f>J1436/(60*60*24)+DATE(1970,1,1)</f>
        <v>42142.767106481479</v>
      </c>
      <c r="P1436" s="13">
        <f>I1436/(60*60*24)+"1/1/1970"</f>
        <v>42163.625</v>
      </c>
      <c r="Q1436" t="s">
        <v>8286</v>
      </c>
      <c r="R1436" s="18" t="str">
        <f>LEFT(Q1436,SEARCH("/",Q1436,1)-1)</f>
        <v>publishing</v>
      </c>
      <c r="S1436" t="str">
        <f>RIGHT(Q1436,(LEN(Q1436)-SEARCH("/",Q1436,1)))</f>
        <v>translations</v>
      </c>
      <c r="T1436" s="14">
        <f>IFERROR(E1436/L1436,0)</f>
        <v>744.5454545454545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>
        <f>(E1437/D1437)*100</f>
        <v>0.1</v>
      </c>
      <c r="O1437" s="13">
        <f>J1437/(60*60*24)+DATE(1970,1,1)</f>
        <v>42258.780324074076</v>
      </c>
      <c r="P1437" s="13">
        <f>I1437/(60*60*24)+"1/1/1970"</f>
        <v>42288.780324074076</v>
      </c>
      <c r="Q1437" t="s">
        <v>8286</v>
      </c>
      <c r="R1437" s="18" t="str">
        <f>LEFT(Q1437,SEARCH("/",Q1437,1)-1)</f>
        <v>publishing</v>
      </c>
      <c r="S1437" t="str">
        <f>RIGHT(Q1437,(LEN(Q1437)-SEARCH("/",Q1437,1)))</f>
        <v>translations</v>
      </c>
      <c r="T1437" s="14">
        <f>IFERROR(E1437/L1437,0)</f>
        <v>7.5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>
        <f>(E1438/D1438)*100</f>
        <v>0.77</v>
      </c>
      <c r="O1438" s="13">
        <f>J1438/(60*60*24)+DATE(1970,1,1)</f>
        <v>42391.35019675926</v>
      </c>
      <c r="P1438" s="13">
        <f>I1438/(60*60*24)+"1/1/1970"</f>
        <v>42421.35019675926</v>
      </c>
      <c r="Q1438" t="s">
        <v>8286</v>
      </c>
      <c r="R1438" s="18" t="str">
        <f>LEFT(Q1438,SEARCH("/",Q1438,1)-1)</f>
        <v>publishing</v>
      </c>
      <c r="S1438" t="str">
        <f>RIGHT(Q1438,(LEN(Q1438)-SEARCH("/",Q1438,1)))</f>
        <v>translations</v>
      </c>
      <c r="T1438" s="14">
        <f>IFERROR(E1438/L1438,0)</f>
        <v>38.5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>
        <f>(E1439/D1439)*100</f>
        <v>26.900000000000002</v>
      </c>
      <c r="O1439" s="13">
        <f>J1439/(60*60*24)+DATE(1970,1,1)</f>
        <v>41796.531701388885</v>
      </c>
      <c r="P1439" s="13">
        <f>I1439/(60*60*24)+"1/1/1970"</f>
        <v>41833.207638888889</v>
      </c>
      <c r="Q1439" t="s">
        <v>8286</v>
      </c>
      <c r="R1439" s="18" t="str">
        <f>LEFT(Q1439,SEARCH("/",Q1439,1)-1)</f>
        <v>publishing</v>
      </c>
      <c r="S1439" t="str">
        <f>RIGHT(Q1439,(LEN(Q1439)-SEARCH("/",Q1439,1)))</f>
        <v>translations</v>
      </c>
      <c r="T1439" s="14">
        <f>IFERROR(E1439/L1439,0)</f>
        <v>36.68181818181818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>
        <f>(E1440/D1440)*100</f>
        <v>3</v>
      </c>
      <c r="O1440" s="13">
        <f>J1440/(60*60*24)+DATE(1970,1,1)</f>
        <v>42457.871516203704</v>
      </c>
      <c r="P1440" s="13">
        <f>I1440/(60*60*24)+"1/1/1970"</f>
        <v>42487.579861111109</v>
      </c>
      <c r="Q1440" t="s">
        <v>8286</v>
      </c>
      <c r="R1440" s="18" t="str">
        <f>LEFT(Q1440,SEARCH("/",Q1440,1)-1)</f>
        <v>publishing</v>
      </c>
      <c r="S1440" t="str">
        <f>RIGHT(Q1440,(LEN(Q1440)-SEARCH("/",Q1440,1)))</f>
        <v>translations</v>
      </c>
      <c r="T1440" s="14">
        <f>IFERROR(E1440/L1440,0)</f>
        <v>75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>
        <f>(E1441/D1441)*100</f>
        <v>6.6055045871559637</v>
      </c>
      <c r="O1441" s="13">
        <f>J1441/(60*60*24)+DATE(1970,1,1)</f>
        <v>42040.829872685186</v>
      </c>
      <c r="P1441" s="13">
        <f>I1441/(60*60*24)+"1/1/1970"</f>
        <v>42070.829872685186</v>
      </c>
      <c r="Q1441" t="s">
        <v>8286</v>
      </c>
      <c r="R1441" s="18" t="str">
        <f>LEFT(Q1441,SEARCH("/",Q1441,1)-1)</f>
        <v>publishing</v>
      </c>
      <c r="S1441" t="str">
        <f>RIGHT(Q1441,(LEN(Q1441)-SEARCH("/",Q1441,1)))</f>
        <v>translations</v>
      </c>
      <c r="T1441" s="14">
        <f>IFERROR(E1441/L1441,0)</f>
        <v>30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>
        <f>(E1442/D1442)*100</f>
        <v>7.6923076923076927E-3</v>
      </c>
      <c r="O1442" s="13">
        <f>J1442/(60*60*24)+DATE(1970,1,1)</f>
        <v>42486.748414351852</v>
      </c>
      <c r="P1442" s="13">
        <f>I1442/(60*60*24)+"1/1/1970"</f>
        <v>42516.748414351852</v>
      </c>
      <c r="Q1442" t="s">
        <v>8286</v>
      </c>
      <c r="R1442" s="18" t="str">
        <f>LEFT(Q1442,SEARCH("/",Q1442,1)-1)</f>
        <v>publishing</v>
      </c>
      <c r="S1442" t="str">
        <f>RIGHT(Q1442,(LEN(Q1442)-SEARCH("/",Q1442,1)))</f>
        <v>translations</v>
      </c>
      <c r="T1442" s="14">
        <f>IFERROR(E1442/L1442,0)</f>
        <v>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>
        <f>(E1443/D1443)*100</f>
        <v>1.1222222222222222</v>
      </c>
      <c r="O1443" s="13">
        <f>J1443/(60*60*24)+DATE(1970,1,1)</f>
        <v>42198.765844907408</v>
      </c>
      <c r="P1443" s="13">
        <f>I1443/(60*60*24)+"1/1/1970"</f>
        <v>42258.765844907408</v>
      </c>
      <c r="Q1443" t="s">
        <v>8286</v>
      </c>
      <c r="R1443" s="18" t="str">
        <f>LEFT(Q1443,SEARCH("/",Q1443,1)-1)</f>
        <v>publishing</v>
      </c>
      <c r="S1443" t="str">
        <f>RIGHT(Q1443,(LEN(Q1443)-SEARCH("/",Q1443,1)))</f>
        <v>translations</v>
      </c>
      <c r="T1443" s="14">
        <f>IFERROR(E1443/L1443,0)</f>
        <v>673.33333333333337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>
        <f>(E1444/D1444)*100</f>
        <v>0</v>
      </c>
      <c r="O1444" s="13">
        <f>J1444/(60*60*24)+DATE(1970,1,1)</f>
        <v>42485.64534722222</v>
      </c>
      <c r="P1444" s="13">
        <f>I1444/(60*60*24)+"1/1/1970"</f>
        <v>42515.64534722222</v>
      </c>
      <c r="Q1444" t="s">
        <v>8286</v>
      </c>
      <c r="R1444" s="18" t="str">
        <f>LEFT(Q1444,SEARCH("/",Q1444,1)-1)</f>
        <v>publishing</v>
      </c>
      <c r="S1444" t="str">
        <f>RIGHT(Q1444,(LEN(Q1444)-SEARCH("/",Q1444,1)))</f>
        <v>translations</v>
      </c>
      <c r="T1444" s="14">
        <f>IFERROR(E1444/L1444,0)</f>
        <v>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>
        <f>(E1445/D1445)*100</f>
        <v>0</v>
      </c>
      <c r="O1445" s="13">
        <f>J1445/(60*60*24)+DATE(1970,1,1)</f>
        <v>42707.926030092596</v>
      </c>
      <c r="P1445" s="13">
        <f>I1445/(60*60*24)+"1/1/1970"</f>
        <v>42737.926030092596</v>
      </c>
      <c r="Q1445" t="s">
        <v>8286</v>
      </c>
      <c r="R1445" s="18" t="str">
        <f>LEFT(Q1445,SEARCH("/",Q1445,1)-1)</f>
        <v>publishing</v>
      </c>
      <c r="S1445" t="str">
        <f>RIGHT(Q1445,(LEN(Q1445)-SEARCH("/",Q1445,1)))</f>
        <v>translations</v>
      </c>
      <c r="T1445" s="14">
        <f>IFERROR(E1445/L1445,0)</f>
        <v>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>
        <f>(E1446/D1446)*100</f>
        <v>0</v>
      </c>
      <c r="O1446" s="13">
        <f>J1446/(60*60*24)+DATE(1970,1,1)</f>
        <v>42199.873402777783</v>
      </c>
      <c r="P1446" s="13">
        <f>I1446/(60*60*24)+"1/1/1970"</f>
        <v>42259.873402777783</v>
      </c>
      <c r="Q1446" t="s">
        <v>8286</v>
      </c>
      <c r="R1446" s="18" t="str">
        <f>LEFT(Q1446,SEARCH("/",Q1446,1)-1)</f>
        <v>publishing</v>
      </c>
      <c r="S1446" t="str">
        <f>RIGHT(Q1446,(LEN(Q1446)-SEARCH("/",Q1446,1)))</f>
        <v>translations</v>
      </c>
      <c r="T1446" s="14">
        <f>IFERROR(E1446/L1446,0)</f>
        <v>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>
        <f>(E1447/D1447)*100</f>
        <v>0</v>
      </c>
      <c r="O1447" s="13">
        <f>J1447/(60*60*24)+DATE(1970,1,1)</f>
        <v>42139.542303240742</v>
      </c>
      <c r="P1447" s="13">
        <f>I1447/(60*60*24)+"1/1/1970"</f>
        <v>42169.542303240742</v>
      </c>
      <c r="Q1447" t="s">
        <v>8286</v>
      </c>
      <c r="R1447" s="18" t="str">
        <f>LEFT(Q1447,SEARCH("/",Q1447,1)-1)</f>
        <v>publishing</v>
      </c>
      <c r="S1447" t="str">
        <f>RIGHT(Q1447,(LEN(Q1447)-SEARCH("/",Q1447,1)))</f>
        <v>translations</v>
      </c>
      <c r="T1447" s="14">
        <f>IFERROR(E1447/L1447,0)</f>
        <v>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>
        <f>(E1448/D1448)*100</f>
        <v>0</v>
      </c>
      <c r="O1448" s="13">
        <f>J1448/(60*60*24)+DATE(1970,1,1)</f>
        <v>42461.447662037041</v>
      </c>
      <c r="P1448" s="13">
        <f>I1448/(60*60*24)+"1/1/1970"</f>
        <v>42481.447662037041</v>
      </c>
      <c r="Q1448" t="s">
        <v>8286</v>
      </c>
      <c r="R1448" s="18" t="str">
        <f>LEFT(Q1448,SEARCH("/",Q1448,1)-1)</f>
        <v>publishing</v>
      </c>
      <c r="S1448" t="str">
        <f>RIGHT(Q1448,(LEN(Q1448)-SEARCH("/",Q1448,1)))</f>
        <v>translations</v>
      </c>
      <c r="T1448" s="14">
        <f>IFERROR(E1448/L1448,0)</f>
        <v>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>
        <f>(E1449/D1449)*100</f>
        <v>1.4999999999999999E-2</v>
      </c>
      <c r="O1449" s="13">
        <f>J1449/(60*60*24)+DATE(1970,1,1)</f>
        <v>42529.730717592596</v>
      </c>
      <c r="P1449" s="13">
        <f>I1449/(60*60*24)+"1/1/1970"</f>
        <v>42559.730717592596</v>
      </c>
      <c r="Q1449" t="s">
        <v>8286</v>
      </c>
      <c r="R1449" s="18" t="str">
        <f>LEFT(Q1449,SEARCH("/",Q1449,1)-1)</f>
        <v>publishing</v>
      </c>
      <c r="S1449" t="str">
        <f>RIGHT(Q1449,(LEN(Q1449)-SEARCH("/",Q1449,1)))</f>
        <v>translations</v>
      </c>
      <c r="T1449" s="14">
        <f>IFERROR(E1449/L1449,0)</f>
        <v>25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>
        <f>(E1450/D1450)*100</f>
        <v>0</v>
      </c>
      <c r="O1450" s="13">
        <f>J1450/(60*60*24)+DATE(1970,1,1)</f>
        <v>42115.936550925922</v>
      </c>
      <c r="P1450" s="13">
        <f>I1450/(60*60*24)+"1/1/1970"</f>
        <v>42146.225694444445</v>
      </c>
      <c r="Q1450" t="s">
        <v>8286</v>
      </c>
      <c r="R1450" s="18" t="str">
        <f>LEFT(Q1450,SEARCH("/",Q1450,1)-1)</f>
        <v>publishing</v>
      </c>
      <c r="S1450" t="str">
        <f>RIGHT(Q1450,(LEN(Q1450)-SEARCH("/",Q1450,1)))</f>
        <v>translations</v>
      </c>
      <c r="T1450" s="14">
        <f>IFERROR(E1450/L1450,0)</f>
        <v>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>
        <f>(E1451/D1451)*100</f>
        <v>0</v>
      </c>
      <c r="O1451" s="13">
        <f>J1451/(60*60*24)+DATE(1970,1,1)</f>
        <v>42086.811400462961</v>
      </c>
      <c r="P1451" s="13">
        <f>I1451/(60*60*24)+"1/1/1970"</f>
        <v>42134.811400462961</v>
      </c>
      <c r="Q1451" t="s">
        <v>8286</v>
      </c>
      <c r="R1451" s="18" t="str">
        <f>LEFT(Q1451,SEARCH("/",Q1451,1)-1)</f>
        <v>publishing</v>
      </c>
      <c r="S1451" t="str">
        <f>RIGHT(Q1451,(LEN(Q1451)-SEARCH("/",Q1451,1)))</f>
        <v>translations</v>
      </c>
      <c r="T1451" s="14">
        <f>IFERROR(E1451/L1451,0)</f>
        <v>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>
        <f>(E1452/D1452)*100</f>
        <v>1E-3</v>
      </c>
      <c r="O1452" s="13">
        <f>J1452/(60*60*24)+DATE(1970,1,1)</f>
        <v>42390.171261574069</v>
      </c>
      <c r="P1452" s="13">
        <f>I1452/(60*60*24)+"1/1/1970"</f>
        <v>42420.171261574069</v>
      </c>
      <c r="Q1452" t="s">
        <v>8286</v>
      </c>
      <c r="R1452" s="18" t="str">
        <f>LEFT(Q1452,SEARCH("/",Q1452,1)-1)</f>
        <v>publishing</v>
      </c>
      <c r="S1452" t="str">
        <f>RIGHT(Q1452,(LEN(Q1452)-SEARCH("/",Q1452,1)))</f>
        <v>translations</v>
      </c>
      <c r="T1452" s="14">
        <f>IFERROR(E1452/L1452,0)</f>
        <v>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>
        <f>(E1453/D1453)*100</f>
        <v>1.0554089709762533E-2</v>
      </c>
      <c r="O1453" s="13">
        <f>J1453/(60*60*24)+DATE(1970,1,1)</f>
        <v>41931.959016203706</v>
      </c>
      <c r="P1453" s="13">
        <f>I1453/(60*60*24)+"1/1/1970"</f>
        <v>41962.00068287037</v>
      </c>
      <c r="Q1453" t="s">
        <v>8286</v>
      </c>
      <c r="R1453" s="18" t="str">
        <f>LEFT(Q1453,SEARCH("/",Q1453,1)-1)</f>
        <v>publishing</v>
      </c>
      <c r="S1453" t="str">
        <f>RIGHT(Q1453,(LEN(Q1453)-SEARCH("/",Q1453,1)))</f>
        <v>translations</v>
      </c>
      <c r="T1453" s="14">
        <f>IFERROR(E1453/L1453,0)</f>
        <v>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>
        <f>(E1454/D1454)*100</f>
        <v>0</v>
      </c>
      <c r="O1454" s="13">
        <f>J1454/(60*60*24)+DATE(1970,1,1)</f>
        <v>41818.703275462962</v>
      </c>
      <c r="P1454" s="13">
        <f>I1454/(60*60*24)+"1/1/1970"</f>
        <v>41848.703275462962</v>
      </c>
      <c r="Q1454" t="s">
        <v>8286</v>
      </c>
      <c r="R1454" s="18" t="str">
        <f>LEFT(Q1454,SEARCH("/",Q1454,1)-1)</f>
        <v>publishing</v>
      </c>
      <c r="S1454" t="str">
        <f>RIGHT(Q1454,(LEN(Q1454)-SEARCH("/",Q1454,1)))</f>
        <v>translations</v>
      </c>
      <c r="T1454" s="14">
        <f>IFERROR(E1454/L1454,0)</f>
        <v>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>
        <f>(E1455/D1455)*100</f>
        <v>0</v>
      </c>
      <c r="O1455" s="13">
        <f>J1455/(60*60*24)+DATE(1970,1,1)</f>
        <v>42795.696145833332</v>
      </c>
      <c r="P1455" s="13">
        <f>I1455/(60*60*24)+"1/1/1970"</f>
        <v>42840.654479166667</v>
      </c>
      <c r="Q1455" t="s">
        <v>8286</v>
      </c>
      <c r="R1455" s="18" t="str">
        <f>LEFT(Q1455,SEARCH("/",Q1455,1)-1)</f>
        <v>publishing</v>
      </c>
      <c r="S1455" t="str">
        <f>RIGHT(Q1455,(LEN(Q1455)-SEARCH("/",Q1455,1)))</f>
        <v>translations</v>
      </c>
      <c r="T1455" s="14">
        <f>IFERROR(E1455/L1455,0)</f>
        <v>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>
        <f>(E1456/D1456)*100</f>
        <v>0.85714285714285721</v>
      </c>
      <c r="O1456" s="13">
        <f>J1456/(60*60*24)+DATE(1970,1,1)</f>
        <v>42463.866666666669</v>
      </c>
      <c r="P1456" s="13">
        <f>I1456/(60*60*24)+"1/1/1970"</f>
        <v>42484.915972222225</v>
      </c>
      <c r="Q1456" t="s">
        <v>8286</v>
      </c>
      <c r="R1456" s="18" t="str">
        <f>LEFT(Q1456,SEARCH("/",Q1456,1)-1)</f>
        <v>publishing</v>
      </c>
      <c r="S1456" t="str">
        <f>RIGHT(Q1456,(LEN(Q1456)-SEARCH("/",Q1456,1)))</f>
        <v>translations</v>
      </c>
      <c r="T1456" s="14">
        <f>IFERROR(E1456/L1456,0)</f>
        <v>15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>
        <f>(E1457/D1457)*100</f>
        <v>10.5</v>
      </c>
      <c r="O1457" s="13">
        <f>J1457/(60*60*24)+DATE(1970,1,1)</f>
        <v>41832.672685185185</v>
      </c>
      <c r="P1457" s="13">
        <f>I1457/(60*60*24)+"1/1/1970"</f>
        <v>41887.568749999999</v>
      </c>
      <c r="Q1457" t="s">
        <v>8286</v>
      </c>
      <c r="R1457" s="18" t="str">
        <f>LEFT(Q1457,SEARCH("/",Q1457,1)-1)</f>
        <v>publishing</v>
      </c>
      <c r="S1457" t="str">
        <f>RIGHT(Q1457,(LEN(Q1457)-SEARCH("/",Q1457,1)))</f>
        <v>translations</v>
      </c>
      <c r="T1457" s="14">
        <f>IFERROR(E1457/L1457,0)</f>
        <v>225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>
        <f>(E1458/D1458)*100</f>
        <v>2.9000000000000004</v>
      </c>
      <c r="O1458" s="13">
        <f>J1458/(60*60*24)+DATE(1970,1,1)</f>
        <v>42708.668576388889</v>
      </c>
      <c r="P1458" s="13">
        <f>I1458/(60*60*24)+"1/1/1970"</f>
        <v>42738.668576388889</v>
      </c>
      <c r="Q1458" t="s">
        <v>8286</v>
      </c>
      <c r="R1458" s="18" t="str">
        <f>LEFT(Q1458,SEARCH("/",Q1458,1)-1)</f>
        <v>publishing</v>
      </c>
      <c r="S1458" t="str">
        <f>RIGHT(Q1458,(LEN(Q1458)-SEARCH("/",Q1458,1)))</f>
        <v>translations</v>
      </c>
      <c r="T1458" s="14">
        <f>IFERROR(E1458/L1458,0)</f>
        <v>48.333333333333336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>
        <f>(E1459/D1459)*100</f>
        <v>0</v>
      </c>
      <c r="O1459" s="13">
        <f>J1459/(60*60*24)+DATE(1970,1,1)</f>
        <v>42289.89634259259</v>
      </c>
      <c r="P1459" s="13">
        <f>I1459/(60*60*24)+"1/1/1970"</f>
        <v>42319.938009259262</v>
      </c>
      <c r="Q1459" t="s">
        <v>8286</v>
      </c>
      <c r="R1459" s="18" t="str">
        <f>LEFT(Q1459,SEARCH("/",Q1459,1)-1)</f>
        <v>publishing</v>
      </c>
      <c r="S1459" t="str">
        <f>RIGHT(Q1459,(LEN(Q1459)-SEARCH("/",Q1459,1)))</f>
        <v>translations</v>
      </c>
      <c r="T1459" s="14">
        <f>IFERROR(E1459/L1459,0)</f>
        <v>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>
        <f>(E1460/D1460)*100</f>
        <v>0</v>
      </c>
      <c r="O1460" s="13">
        <f>J1460/(60*60*24)+DATE(1970,1,1)</f>
        <v>41831.705555555556</v>
      </c>
      <c r="P1460" s="13">
        <f>I1460/(60*60*24)+"1/1/1970"</f>
        <v>41862.166666666664</v>
      </c>
      <c r="Q1460" t="s">
        <v>8286</v>
      </c>
      <c r="R1460" s="18" t="str">
        <f>LEFT(Q1460,SEARCH("/",Q1460,1)-1)</f>
        <v>publishing</v>
      </c>
      <c r="S1460" t="str">
        <f>RIGHT(Q1460,(LEN(Q1460)-SEARCH("/",Q1460,1)))</f>
        <v>translations</v>
      </c>
      <c r="T1460" s="14">
        <f>IFERROR(E1460/L1460,0)</f>
        <v>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>
        <f>(E1461/D1461)*100</f>
        <v>0</v>
      </c>
      <c r="O1461" s="13">
        <f>J1461/(60*60*24)+DATE(1970,1,1)</f>
        <v>42312.204814814817</v>
      </c>
      <c r="P1461" s="13">
        <f>I1461/(60*60*24)+"1/1/1970"</f>
        <v>42340.725694444445</v>
      </c>
      <c r="Q1461" t="s">
        <v>8286</v>
      </c>
      <c r="R1461" s="18" t="str">
        <f>LEFT(Q1461,SEARCH("/",Q1461,1)-1)</f>
        <v>publishing</v>
      </c>
      <c r="S1461" t="str">
        <f>RIGHT(Q1461,(LEN(Q1461)-SEARCH("/",Q1461,1)))</f>
        <v>translations</v>
      </c>
      <c r="T1461" s="14">
        <f>IFERROR(E1461/L1461,0)</f>
        <v>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>
        <f>(E1462/D1462)*100</f>
        <v>0</v>
      </c>
      <c r="O1462" s="13">
        <f>J1462/(60*60*24)+DATE(1970,1,1)</f>
        <v>41915.896967592591</v>
      </c>
      <c r="P1462" s="13">
        <f>I1462/(60*60*24)+"1/1/1970"</f>
        <v>41973.989583333328</v>
      </c>
      <c r="Q1462" t="s">
        <v>8286</v>
      </c>
      <c r="R1462" s="18" t="str">
        <f>LEFT(Q1462,SEARCH("/",Q1462,1)-1)</f>
        <v>publishing</v>
      </c>
      <c r="S1462" t="str">
        <f>RIGHT(Q1462,(LEN(Q1462)-SEARCH("/",Q1462,1)))</f>
        <v>translations</v>
      </c>
      <c r="T1462" s="14">
        <f>IFERROR(E1462/L1462,0)</f>
        <v>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>
        <f>(E1463/D1463)*100</f>
        <v>101.24459999999999</v>
      </c>
      <c r="O1463" s="13">
        <f>J1463/(60*60*24)+DATE(1970,1,1)</f>
        <v>41899.645300925928</v>
      </c>
      <c r="P1463" s="13">
        <f>I1463/(60*60*24)+"1/1/1970"</f>
        <v>41933</v>
      </c>
      <c r="Q1463" t="s">
        <v>8287</v>
      </c>
      <c r="R1463" s="18" t="str">
        <f>LEFT(Q1463,SEARCH("/",Q1463,1)-1)</f>
        <v>publishing</v>
      </c>
      <c r="S1463" t="str">
        <f>RIGHT(Q1463,(LEN(Q1463)-SEARCH("/",Q1463,1)))</f>
        <v>radio &amp; podcasts</v>
      </c>
      <c r="T1463" s="14">
        <f>IFERROR(E1463/L1463,0)</f>
        <v>44.66673529411765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>
        <f>(E1464/D1464)*100</f>
        <v>108.5175</v>
      </c>
      <c r="O1464" s="13">
        <f>J1464/(60*60*24)+DATE(1970,1,1)</f>
        <v>41344.662858796299</v>
      </c>
      <c r="P1464" s="13">
        <f>I1464/(60*60*24)+"1/1/1970"</f>
        <v>41374.662858796299</v>
      </c>
      <c r="Q1464" t="s">
        <v>8287</v>
      </c>
      <c r="R1464" s="18" t="str">
        <f>LEFT(Q1464,SEARCH("/",Q1464,1)-1)</f>
        <v>publishing</v>
      </c>
      <c r="S1464" t="str">
        <f>RIGHT(Q1464,(LEN(Q1464)-SEARCH("/",Q1464,1)))</f>
        <v>radio &amp; podcasts</v>
      </c>
      <c r="T1464" s="14">
        <f>IFERROR(E1464/L1464,0)</f>
        <v>28.937999999999999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>
        <f>(E1465/D1465)*100</f>
        <v>147.66666666666666</v>
      </c>
      <c r="O1465" s="13">
        <f>J1465/(60*60*24)+DATE(1970,1,1)</f>
        <v>41326.911319444444</v>
      </c>
      <c r="P1465" s="13">
        <f>I1465/(60*60*24)+"1/1/1970"</f>
        <v>41371.869652777779</v>
      </c>
      <c r="Q1465" t="s">
        <v>8287</v>
      </c>
      <c r="R1465" s="18" t="str">
        <f>LEFT(Q1465,SEARCH("/",Q1465,1)-1)</f>
        <v>publishing</v>
      </c>
      <c r="S1465" t="str">
        <f>RIGHT(Q1465,(LEN(Q1465)-SEARCH("/",Q1465,1)))</f>
        <v>radio &amp; podcasts</v>
      </c>
      <c r="T1465" s="14">
        <f>IFERROR(E1465/L1465,0)</f>
        <v>35.44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>
        <f>(E1466/D1466)*100</f>
        <v>163.19999999999999</v>
      </c>
      <c r="O1466" s="13">
        <f>J1466/(60*60*24)+DATE(1970,1,1)</f>
        <v>41291.661550925928</v>
      </c>
      <c r="P1466" s="13">
        <f>I1466/(60*60*24)+"1/1/1970"</f>
        <v>41321.661550925928</v>
      </c>
      <c r="Q1466" t="s">
        <v>8287</v>
      </c>
      <c r="R1466" s="18" t="str">
        <f>LEFT(Q1466,SEARCH("/",Q1466,1)-1)</f>
        <v>publishing</v>
      </c>
      <c r="S1466" t="str">
        <f>RIGHT(Q1466,(LEN(Q1466)-SEARCH("/",Q1466,1)))</f>
        <v>radio &amp; podcasts</v>
      </c>
      <c r="T1466" s="14">
        <f>IFERROR(E1466/L1466,0)</f>
        <v>34.871794871794869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>
        <f>(E1467/D1467)*100</f>
        <v>456.41449999999998</v>
      </c>
      <c r="O1467" s="13">
        <f>J1467/(60*60*24)+DATE(1970,1,1)</f>
        <v>40959.734398148146</v>
      </c>
      <c r="P1467" s="13">
        <f>I1467/(60*60*24)+"1/1/1970"</f>
        <v>40990.125</v>
      </c>
      <c r="Q1467" t="s">
        <v>8287</v>
      </c>
      <c r="R1467" s="18" t="str">
        <f>LEFT(Q1467,SEARCH("/",Q1467,1)-1)</f>
        <v>publishing</v>
      </c>
      <c r="S1467" t="str">
        <f>RIGHT(Q1467,(LEN(Q1467)-SEARCH("/",Q1467,1)))</f>
        <v>radio &amp; podcasts</v>
      </c>
      <c r="T1467" s="14">
        <f>IFERROR(E1467/L1467,0)</f>
        <v>52.622732513451197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>
        <f>(E1468/D1468)*100</f>
        <v>107.87731249999999</v>
      </c>
      <c r="O1468" s="13">
        <f>J1468/(60*60*24)+DATE(1970,1,1)</f>
        <v>42340.172060185185</v>
      </c>
      <c r="P1468" s="13">
        <f>I1468/(60*60*24)+"1/1/1970"</f>
        <v>42381.208333333328</v>
      </c>
      <c r="Q1468" t="s">
        <v>8287</v>
      </c>
      <c r="R1468" s="18" t="str">
        <f>LEFT(Q1468,SEARCH("/",Q1468,1)-1)</f>
        <v>publishing</v>
      </c>
      <c r="S1468" t="str">
        <f>RIGHT(Q1468,(LEN(Q1468)-SEARCH("/",Q1468,1)))</f>
        <v>radio &amp; podcasts</v>
      </c>
      <c r="T1468" s="14">
        <f>IFERROR(E1468/L1468,0)</f>
        <v>69.598266129032254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>
        <f>(E1469/D1469)*100</f>
        <v>115.08</v>
      </c>
      <c r="O1469" s="13">
        <f>J1469/(60*60*24)+DATE(1970,1,1)</f>
        <v>40933.80190972222</v>
      </c>
      <c r="P1469" s="13">
        <f>I1469/(60*60*24)+"1/1/1970"</f>
        <v>40993.760243055556</v>
      </c>
      <c r="Q1469" t="s">
        <v>8287</v>
      </c>
      <c r="R1469" s="18" t="str">
        <f>LEFT(Q1469,SEARCH("/",Q1469,1)-1)</f>
        <v>publishing</v>
      </c>
      <c r="S1469" t="str">
        <f>RIGHT(Q1469,(LEN(Q1469)-SEARCH("/",Q1469,1)))</f>
        <v>radio &amp; podcasts</v>
      </c>
      <c r="T1469" s="14">
        <f>IFERROR(E1469/L1469,0)</f>
        <v>76.72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>
        <f>(E1470/D1470)*100</f>
        <v>102.36842105263158</v>
      </c>
      <c r="O1470" s="13">
        <f>J1470/(60*60*24)+DATE(1970,1,1)</f>
        <v>40646.014456018514</v>
      </c>
      <c r="P1470" s="13">
        <f>I1470/(60*60*24)+"1/1/1970"</f>
        <v>40706.014456018514</v>
      </c>
      <c r="Q1470" t="s">
        <v>8287</v>
      </c>
      <c r="R1470" s="18" t="str">
        <f>LEFT(Q1470,SEARCH("/",Q1470,1)-1)</f>
        <v>publishing</v>
      </c>
      <c r="S1470" t="str">
        <f>RIGHT(Q1470,(LEN(Q1470)-SEARCH("/",Q1470,1)))</f>
        <v>radio &amp; podcasts</v>
      </c>
      <c r="T1470" s="14">
        <f>IFERROR(E1470/L1470,0)</f>
        <v>33.191126279863482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>
        <f>(E1471/D1471)*100</f>
        <v>108.42485875706214</v>
      </c>
      <c r="O1471" s="13">
        <f>J1471/(60*60*24)+DATE(1970,1,1)</f>
        <v>41290.598483796297</v>
      </c>
      <c r="P1471" s="13">
        <f>I1471/(60*60*24)+"1/1/1970"</f>
        <v>41320.598483796297</v>
      </c>
      <c r="Q1471" t="s">
        <v>8287</v>
      </c>
      <c r="R1471" s="18" t="str">
        <f>LEFT(Q1471,SEARCH("/",Q1471,1)-1)</f>
        <v>publishing</v>
      </c>
      <c r="S1471" t="str">
        <f>RIGHT(Q1471,(LEN(Q1471)-SEARCH("/",Q1471,1)))</f>
        <v>radio &amp; podcasts</v>
      </c>
      <c r="T1471" s="14">
        <f>IFERROR(E1471/L1471,0)</f>
        <v>149.46417445482865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>
        <f>(E1472/D1472)*100</f>
        <v>125.13333333333334</v>
      </c>
      <c r="O1472" s="13">
        <f>J1472/(60*60*24)+DATE(1970,1,1)</f>
        <v>41250.827118055553</v>
      </c>
      <c r="P1472" s="13">
        <f>I1472/(60*60*24)+"1/1/1970"</f>
        <v>41271.827118055553</v>
      </c>
      <c r="Q1472" t="s">
        <v>8287</v>
      </c>
      <c r="R1472" s="18" t="str">
        <f>LEFT(Q1472,SEARCH("/",Q1472,1)-1)</f>
        <v>publishing</v>
      </c>
      <c r="S1472" t="str">
        <f>RIGHT(Q1472,(LEN(Q1472)-SEARCH("/",Q1472,1)))</f>
        <v>radio &amp; podcasts</v>
      </c>
      <c r="T1472" s="14">
        <f>IFERROR(E1472/L1472,0)</f>
        <v>23.172839506172838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>
        <f>(E1473/D1473)*100</f>
        <v>103.840625</v>
      </c>
      <c r="O1473" s="13">
        <f>J1473/(60*60*24)+DATE(1970,1,1)</f>
        <v>42073.957569444443</v>
      </c>
      <c r="P1473" s="13">
        <f>I1473/(60*60*24)+"1/1/1970"</f>
        <v>42103.957569444443</v>
      </c>
      <c r="Q1473" t="s">
        <v>8287</v>
      </c>
      <c r="R1473" s="18" t="str">
        <f>LEFT(Q1473,SEARCH("/",Q1473,1)-1)</f>
        <v>publishing</v>
      </c>
      <c r="S1473" t="str">
        <f>RIGHT(Q1473,(LEN(Q1473)-SEARCH("/",Q1473,1)))</f>
        <v>radio &amp; podcasts</v>
      </c>
      <c r="T1473" s="14">
        <f>IFERROR(E1473/L1473,0)</f>
        <v>96.877551020408163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>
        <f>(E1474/D1474)*100</f>
        <v>138.70400000000001</v>
      </c>
      <c r="O1474" s="13">
        <f>J1474/(60*60*24)+DATE(1970,1,1)</f>
        <v>41533.542858796296</v>
      </c>
      <c r="P1474" s="13">
        <f>I1474/(60*60*24)+"1/1/1970"</f>
        <v>41563.542858796296</v>
      </c>
      <c r="Q1474" t="s">
        <v>8287</v>
      </c>
      <c r="R1474" s="18" t="str">
        <f>LEFT(Q1474,SEARCH("/",Q1474,1)-1)</f>
        <v>publishing</v>
      </c>
      <c r="S1474" t="str">
        <f>RIGHT(Q1474,(LEN(Q1474)-SEARCH("/",Q1474,1)))</f>
        <v>radio &amp; podcasts</v>
      </c>
      <c r="T1474" s="14">
        <f>IFERROR(E1474/L1474,0)</f>
        <v>103.20238095238095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>
        <f>(E1475/D1475)*100</f>
        <v>120.51600000000001</v>
      </c>
      <c r="O1475" s="13">
        <f>J1475/(60*60*24)+DATE(1970,1,1)</f>
        <v>40939.979618055557</v>
      </c>
      <c r="P1475" s="13">
        <f>I1475/(60*60*24)+"1/1/1970"</f>
        <v>40969.979618055557</v>
      </c>
      <c r="Q1475" t="s">
        <v>8287</v>
      </c>
      <c r="R1475" s="18" t="str">
        <f>LEFT(Q1475,SEARCH("/",Q1475,1)-1)</f>
        <v>publishing</v>
      </c>
      <c r="S1475" t="str">
        <f>RIGHT(Q1475,(LEN(Q1475)-SEARCH("/",Q1475,1)))</f>
        <v>radio &amp; podcasts</v>
      </c>
      <c r="T1475" s="14">
        <f>IFERROR(E1475/L1475,0)</f>
        <v>38.462553191489363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>
        <f>(E1476/D1476)*100</f>
        <v>112.26666666666667</v>
      </c>
      <c r="O1476" s="13">
        <f>J1476/(60*60*24)+DATE(1970,1,1)</f>
        <v>41500.72791666667</v>
      </c>
      <c r="P1476" s="13">
        <f>I1476/(60*60*24)+"1/1/1970"</f>
        <v>41530.72791666667</v>
      </c>
      <c r="Q1476" t="s">
        <v>8287</v>
      </c>
      <c r="R1476" s="18" t="str">
        <f>LEFT(Q1476,SEARCH("/",Q1476,1)-1)</f>
        <v>publishing</v>
      </c>
      <c r="S1476" t="str">
        <f>RIGHT(Q1476,(LEN(Q1476)-SEARCH("/",Q1476,1)))</f>
        <v>radio &amp; podcasts</v>
      </c>
      <c r="T1476" s="14">
        <f>IFERROR(E1476/L1476,0)</f>
        <v>44.315789473684212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>
        <f>(E1477/D1477)*100</f>
        <v>188.66966666666667</v>
      </c>
      <c r="O1477" s="13">
        <f>J1477/(60*60*24)+DATE(1970,1,1)</f>
        <v>41960.722951388889</v>
      </c>
      <c r="P1477" s="13">
        <f>I1477/(60*60*24)+"1/1/1970"</f>
        <v>41993.207638888889</v>
      </c>
      <c r="Q1477" t="s">
        <v>8287</v>
      </c>
      <c r="R1477" s="18" t="str">
        <f>LEFT(Q1477,SEARCH("/",Q1477,1)-1)</f>
        <v>publishing</v>
      </c>
      <c r="S1477" t="str">
        <f>RIGHT(Q1477,(LEN(Q1477)-SEARCH("/",Q1477,1)))</f>
        <v>radio &amp; podcasts</v>
      </c>
      <c r="T1477" s="14">
        <f>IFERROR(E1477/L1477,0)</f>
        <v>64.173356009070289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>
        <f>(E1478/D1478)*100</f>
        <v>661.55466666666666</v>
      </c>
      <c r="O1478" s="13">
        <f>J1478/(60*60*24)+DATE(1970,1,1)</f>
        <v>40766.041921296295</v>
      </c>
      <c r="P1478" s="13">
        <f>I1478/(60*60*24)+"1/1/1970"</f>
        <v>40796.041921296295</v>
      </c>
      <c r="Q1478" t="s">
        <v>8287</v>
      </c>
      <c r="R1478" s="18" t="str">
        <f>LEFT(Q1478,SEARCH("/",Q1478,1)-1)</f>
        <v>publishing</v>
      </c>
      <c r="S1478" t="str">
        <f>RIGHT(Q1478,(LEN(Q1478)-SEARCH("/",Q1478,1)))</f>
        <v>radio &amp; podcasts</v>
      </c>
      <c r="T1478" s="14">
        <f>IFERROR(E1478/L1478,0)</f>
        <v>43.333275109170302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>
        <f>(E1479/D1479)*100</f>
        <v>111.31</v>
      </c>
      <c r="O1479" s="13">
        <f>J1479/(60*60*24)+DATE(1970,1,1)</f>
        <v>40840.615787037037</v>
      </c>
      <c r="P1479" s="13">
        <f>I1479/(60*60*24)+"1/1/1970"</f>
        <v>40900.125</v>
      </c>
      <c r="Q1479" t="s">
        <v>8287</v>
      </c>
      <c r="R1479" s="18" t="str">
        <f>LEFT(Q1479,SEARCH("/",Q1479,1)-1)</f>
        <v>publishing</v>
      </c>
      <c r="S1479" t="str">
        <f>RIGHT(Q1479,(LEN(Q1479)-SEARCH("/",Q1479,1)))</f>
        <v>radio &amp; podcasts</v>
      </c>
      <c r="T1479" s="14">
        <f>IFERROR(E1479/L1479,0)</f>
        <v>90.495934959349597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>
        <f>(E1480/D1480)*100</f>
        <v>1181.6142199999999</v>
      </c>
      <c r="O1480" s="13">
        <f>J1480/(60*60*24)+DATE(1970,1,1)</f>
        <v>41394.871678240743</v>
      </c>
      <c r="P1480" s="13">
        <f>I1480/(60*60*24)+"1/1/1970"</f>
        <v>41408.871678240743</v>
      </c>
      <c r="Q1480" t="s">
        <v>8287</v>
      </c>
      <c r="R1480" s="18" t="str">
        <f>LEFT(Q1480,SEARCH("/",Q1480,1)-1)</f>
        <v>publishing</v>
      </c>
      <c r="S1480" t="str">
        <f>RIGHT(Q1480,(LEN(Q1480)-SEARCH("/",Q1480,1)))</f>
        <v>radio &amp; podcasts</v>
      </c>
      <c r="T1480" s="14">
        <f>IFERROR(E1480/L1480,0)</f>
        <v>29.187190495010373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>
        <f>(E1481/D1481)*100</f>
        <v>137.375</v>
      </c>
      <c r="O1481" s="13">
        <f>J1481/(60*60*24)+DATE(1970,1,1)</f>
        <v>41754.745243055557</v>
      </c>
      <c r="P1481" s="13">
        <f>I1481/(60*60*24)+"1/1/1970"</f>
        <v>41769.165972222225</v>
      </c>
      <c r="Q1481" t="s">
        <v>8287</v>
      </c>
      <c r="R1481" s="18" t="str">
        <f>LEFT(Q1481,SEARCH("/",Q1481,1)-1)</f>
        <v>publishing</v>
      </c>
      <c r="S1481" t="str">
        <f>RIGHT(Q1481,(LEN(Q1481)-SEARCH("/",Q1481,1)))</f>
        <v>radio &amp; podcasts</v>
      </c>
      <c r="T1481" s="14">
        <f>IFERROR(E1481/L1481,0)</f>
        <v>30.95774647887324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>
        <f>(E1482/D1482)*100</f>
        <v>117.04040000000001</v>
      </c>
      <c r="O1482" s="13">
        <f>J1482/(60*60*24)+DATE(1970,1,1)</f>
        <v>41464.934016203704</v>
      </c>
      <c r="P1482" s="13">
        <f>I1482/(60*60*24)+"1/1/1970"</f>
        <v>41481.708333333336</v>
      </c>
      <c r="Q1482" t="s">
        <v>8287</v>
      </c>
      <c r="R1482" s="18" t="str">
        <f>LEFT(Q1482,SEARCH("/",Q1482,1)-1)</f>
        <v>publishing</v>
      </c>
      <c r="S1482" t="str">
        <f>RIGHT(Q1482,(LEN(Q1482)-SEARCH("/",Q1482,1)))</f>
        <v>radio &amp; podcasts</v>
      </c>
      <c r="T1482" s="14">
        <f>IFERROR(E1482/L1482,0)</f>
        <v>92.157795275590544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>
        <f>(E1483/D1483)*100</f>
        <v>2.1</v>
      </c>
      <c r="O1483" s="13">
        <f>J1483/(60*60*24)+DATE(1970,1,1)</f>
        <v>41550.922974537039</v>
      </c>
      <c r="P1483" s="13">
        <f>I1483/(60*60*24)+"1/1/1970"</f>
        <v>41580.922974537039</v>
      </c>
      <c r="Q1483" t="s">
        <v>8274</v>
      </c>
      <c r="R1483" s="18" t="str">
        <f>LEFT(Q1483,SEARCH("/",Q1483,1)-1)</f>
        <v>publishing</v>
      </c>
      <c r="S1483" t="str">
        <f>RIGHT(Q1483,(LEN(Q1483)-SEARCH("/",Q1483,1)))</f>
        <v>fiction</v>
      </c>
      <c r="T1483" s="14">
        <f>IFERROR(E1483/L1483,0)</f>
        <v>17.5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>
        <f>(E1484/D1484)*100</f>
        <v>0.1</v>
      </c>
      <c r="O1484" s="13">
        <f>J1484/(60*60*24)+DATE(1970,1,1)</f>
        <v>41136.858055555553</v>
      </c>
      <c r="P1484" s="13">
        <f>I1484/(60*60*24)+"1/1/1970"</f>
        <v>41159.327083333337</v>
      </c>
      <c r="Q1484" t="s">
        <v>8274</v>
      </c>
      <c r="R1484" s="18" t="str">
        <f>LEFT(Q1484,SEARCH("/",Q1484,1)-1)</f>
        <v>publishing</v>
      </c>
      <c r="S1484" t="str">
        <f>RIGHT(Q1484,(LEN(Q1484)-SEARCH("/",Q1484,1)))</f>
        <v>fiction</v>
      </c>
      <c r="T1484" s="14">
        <f>IFERROR(E1484/L1484,0)</f>
        <v>5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>
        <f>(E1485/D1485)*100</f>
        <v>0.7142857142857143</v>
      </c>
      <c r="O1485" s="13">
        <f>J1485/(60*60*24)+DATE(1970,1,1)</f>
        <v>42548.192997685182</v>
      </c>
      <c r="P1485" s="13">
        <f>I1485/(60*60*24)+"1/1/1970"</f>
        <v>42573.192997685182</v>
      </c>
      <c r="Q1485" t="s">
        <v>8274</v>
      </c>
      <c r="R1485" s="18" t="str">
        <f>LEFT(Q1485,SEARCH("/",Q1485,1)-1)</f>
        <v>publishing</v>
      </c>
      <c r="S1485" t="str">
        <f>RIGHT(Q1485,(LEN(Q1485)-SEARCH("/",Q1485,1)))</f>
        <v>fiction</v>
      </c>
      <c r="T1485" s="14">
        <f>IFERROR(E1485/L1485,0)</f>
        <v>25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>
        <f>(E1486/D1486)*100</f>
        <v>0</v>
      </c>
      <c r="O1486" s="13">
        <f>J1486/(60*60*24)+DATE(1970,1,1)</f>
        <v>41053.200960648144</v>
      </c>
      <c r="P1486" s="13">
        <f>I1486/(60*60*24)+"1/1/1970"</f>
        <v>41111.618750000001</v>
      </c>
      <c r="Q1486" t="s">
        <v>8274</v>
      </c>
      <c r="R1486" s="18" t="str">
        <f>LEFT(Q1486,SEARCH("/",Q1486,1)-1)</f>
        <v>publishing</v>
      </c>
      <c r="S1486" t="str">
        <f>RIGHT(Q1486,(LEN(Q1486)-SEARCH("/",Q1486,1)))</f>
        <v>fiction</v>
      </c>
      <c r="T1486" s="14">
        <f>IFERROR(E1486/L1486,0)</f>
        <v>0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>
        <f>(E1487/D1487)*100</f>
        <v>2.2388059701492535</v>
      </c>
      <c r="O1487" s="13">
        <f>J1487/(60*60*24)+DATE(1970,1,1)</f>
        <v>42130.795983796299</v>
      </c>
      <c r="P1487" s="13">
        <f>I1487/(60*60*24)+"1/1/1970"</f>
        <v>42175.795983796299</v>
      </c>
      <c r="Q1487" t="s">
        <v>8274</v>
      </c>
      <c r="R1487" s="18" t="str">
        <f>LEFT(Q1487,SEARCH("/",Q1487,1)-1)</f>
        <v>publishing</v>
      </c>
      <c r="S1487" t="str">
        <f>RIGHT(Q1487,(LEN(Q1487)-SEARCH("/",Q1487,1)))</f>
        <v>fiction</v>
      </c>
      <c r="T1487" s="14">
        <f>IFERROR(E1487/L1487,0)</f>
        <v>50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>
        <f>(E1488/D1488)*100</f>
        <v>0.24</v>
      </c>
      <c r="O1488" s="13">
        <f>J1488/(60*60*24)+DATE(1970,1,1)</f>
        <v>42032.168530092589</v>
      </c>
      <c r="P1488" s="13">
        <f>I1488/(60*60*24)+"1/1/1970"</f>
        <v>42062.168530092589</v>
      </c>
      <c r="Q1488" t="s">
        <v>8274</v>
      </c>
      <c r="R1488" s="18" t="str">
        <f>LEFT(Q1488,SEARCH("/",Q1488,1)-1)</f>
        <v>publishing</v>
      </c>
      <c r="S1488" t="str">
        <f>RIGHT(Q1488,(LEN(Q1488)-SEARCH("/",Q1488,1)))</f>
        <v>fiction</v>
      </c>
      <c r="T1488" s="14">
        <f>IFERROR(E1488/L1488,0)</f>
        <v>16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>
        <f>(E1489/D1489)*100</f>
        <v>0</v>
      </c>
      <c r="O1489" s="13">
        <f>J1489/(60*60*24)+DATE(1970,1,1)</f>
        <v>42554.917488425926</v>
      </c>
      <c r="P1489" s="13">
        <f>I1489/(60*60*24)+"1/1/1970"</f>
        <v>42584.917488425926</v>
      </c>
      <c r="Q1489" t="s">
        <v>8274</v>
      </c>
      <c r="R1489" s="18" t="str">
        <f>LEFT(Q1489,SEARCH("/",Q1489,1)-1)</f>
        <v>publishing</v>
      </c>
      <c r="S1489" t="str">
        <f>RIGHT(Q1489,(LEN(Q1489)-SEARCH("/",Q1489,1)))</f>
        <v>fiction</v>
      </c>
      <c r="T1489" s="14">
        <f>IFERROR(E1489/L1489,0)</f>
        <v>0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>
        <f>(E1490/D1490)*100</f>
        <v>2.4</v>
      </c>
      <c r="O1490" s="13">
        <f>J1490/(60*60*24)+DATE(1970,1,1)</f>
        <v>41614.563194444447</v>
      </c>
      <c r="P1490" s="13">
        <f>I1490/(60*60*24)+"1/1/1970"</f>
        <v>41644.563194444447</v>
      </c>
      <c r="Q1490" t="s">
        <v>8274</v>
      </c>
      <c r="R1490" s="18" t="str">
        <f>LEFT(Q1490,SEARCH("/",Q1490,1)-1)</f>
        <v>publishing</v>
      </c>
      <c r="S1490" t="str">
        <f>RIGHT(Q1490,(LEN(Q1490)-SEARCH("/",Q1490,1)))</f>
        <v>fiction</v>
      </c>
      <c r="T1490" s="14">
        <f>IFERROR(E1490/L1490,0)</f>
        <v>60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>
        <f>(E1491/D1491)*100</f>
        <v>0</v>
      </c>
      <c r="O1491" s="13">
        <f>J1491/(60*60*24)+DATE(1970,1,1)</f>
        <v>41198.611712962964</v>
      </c>
      <c r="P1491" s="13">
        <f>I1491/(60*60*24)+"1/1/1970"</f>
        <v>41228.653379629628</v>
      </c>
      <c r="Q1491" t="s">
        <v>8274</v>
      </c>
      <c r="R1491" s="18" t="str">
        <f>LEFT(Q1491,SEARCH("/",Q1491,1)-1)</f>
        <v>publishing</v>
      </c>
      <c r="S1491" t="str">
        <f>RIGHT(Q1491,(LEN(Q1491)-SEARCH("/",Q1491,1)))</f>
        <v>fiction</v>
      </c>
      <c r="T1491" s="14">
        <f>IFERROR(E1491/L1491,0)</f>
        <v>0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>
        <f>(E1492/D1492)*100</f>
        <v>30.862068965517242</v>
      </c>
      <c r="O1492" s="13">
        <f>J1492/(60*60*24)+DATE(1970,1,1)</f>
        <v>41520.561041666668</v>
      </c>
      <c r="P1492" s="13">
        <f>I1492/(60*60*24)+"1/1/1970"</f>
        <v>41549.561041666668</v>
      </c>
      <c r="Q1492" t="s">
        <v>8274</v>
      </c>
      <c r="R1492" s="18" t="str">
        <f>LEFT(Q1492,SEARCH("/",Q1492,1)-1)</f>
        <v>publishing</v>
      </c>
      <c r="S1492" t="str">
        <f>RIGHT(Q1492,(LEN(Q1492)-SEARCH("/",Q1492,1)))</f>
        <v>fiction</v>
      </c>
      <c r="T1492" s="14">
        <f>IFERROR(E1492/L1492,0)</f>
        <v>47.10526315789474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>
        <f>(E1493/D1493)*100</f>
        <v>8.3333333333333321</v>
      </c>
      <c r="O1493" s="13">
        <f>J1493/(60*60*24)+DATE(1970,1,1)</f>
        <v>41991.713460648149</v>
      </c>
      <c r="P1493" s="13">
        <f>I1493/(60*60*24)+"1/1/1970"</f>
        <v>42050.651388888888</v>
      </c>
      <c r="Q1493" t="s">
        <v>8274</v>
      </c>
      <c r="R1493" s="18" t="str">
        <f>LEFT(Q1493,SEARCH("/",Q1493,1)-1)</f>
        <v>publishing</v>
      </c>
      <c r="S1493" t="str">
        <f>RIGHT(Q1493,(LEN(Q1493)-SEARCH("/",Q1493,1)))</f>
        <v>fiction</v>
      </c>
      <c r="T1493" s="14">
        <f>IFERROR(E1493/L1493,0)</f>
        <v>100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>
        <f>(E1494/D1494)*100</f>
        <v>0.75</v>
      </c>
      <c r="O1494" s="13">
        <f>J1494/(60*60*24)+DATE(1970,1,1)</f>
        <v>40682.884791666671</v>
      </c>
      <c r="P1494" s="13">
        <f>I1494/(60*60*24)+"1/1/1970"</f>
        <v>40712.884791666671</v>
      </c>
      <c r="Q1494" t="s">
        <v>8274</v>
      </c>
      <c r="R1494" s="18" t="str">
        <f>LEFT(Q1494,SEARCH("/",Q1494,1)-1)</f>
        <v>publishing</v>
      </c>
      <c r="S1494" t="str">
        <f>RIGHT(Q1494,(LEN(Q1494)-SEARCH("/",Q1494,1)))</f>
        <v>fiction</v>
      </c>
      <c r="T1494" s="14">
        <f>IFERROR(E1494/L1494,0)</f>
        <v>15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>
        <f>(E1495/D1495)*100</f>
        <v>0</v>
      </c>
      <c r="O1495" s="13">
        <f>J1495/(60*60*24)+DATE(1970,1,1)</f>
        <v>41411.866608796292</v>
      </c>
      <c r="P1495" s="13">
        <f>I1495/(60*60*24)+"1/1/1970"</f>
        <v>41441.866608796292</v>
      </c>
      <c r="Q1495" t="s">
        <v>8274</v>
      </c>
      <c r="R1495" s="18" t="str">
        <f>LEFT(Q1495,SEARCH("/",Q1495,1)-1)</f>
        <v>publishing</v>
      </c>
      <c r="S1495" t="str">
        <f>RIGHT(Q1495,(LEN(Q1495)-SEARCH("/",Q1495,1)))</f>
        <v>fiction</v>
      </c>
      <c r="T1495" s="14">
        <f>IFERROR(E1495/L1495,0)</f>
        <v>0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>
        <f>(E1496/D1496)*100</f>
        <v>8.9</v>
      </c>
      <c r="O1496" s="13">
        <f>J1496/(60*60*24)+DATE(1970,1,1)</f>
        <v>42067.722372685181</v>
      </c>
      <c r="P1496" s="13">
        <f>I1496/(60*60*24)+"1/1/1970"</f>
        <v>42097.651388888888</v>
      </c>
      <c r="Q1496" t="s">
        <v>8274</v>
      </c>
      <c r="R1496" s="18" t="str">
        <f>LEFT(Q1496,SEARCH("/",Q1496,1)-1)</f>
        <v>publishing</v>
      </c>
      <c r="S1496" t="str">
        <f>RIGHT(Q1496,(LEN(Q1496)-SEARCH("/",Q1496,1)))</f>
        <v>fiction</v>
      </c>
      <c r="T1496" s="14">
        <f>IFERROR(E1496/L1496,0)</f>
        <v>40.454545454545453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>
        <f>(E1497/D1497)*100</f>
        <v>0</v>
      </c>
      <c r="O1497" s="13">
        <f>J1497/(60*60*24)+DATE(1970,1,1)</f>
        <v>40752.789710648147</v>
      </c>
      <c r="P1497" s="13">
        <f>I1497/(60*60*24)+"1/1/1970"</f>
        <v>40782.789710648147</v>
      </c>
      <c r="Q1497" t="s">
        <v>8274</v>
      </c>
      <c r="R1497" s="18" t="str">
        <f>LEFT(Q1497,SEARCH("/",Q1497,1)-1)</f>
        <v>publishing</v>
      </c>
      <c r="S1497" t="str">
        <f>RIGHT(Q1497,(LEN(Q1497)-SEARCH("/",Q1497,1)))</f>
        <v>fiction</v>
      </c>
      <c r="T1497" s="14">
        <f>IFERROR(E1497/L1497,0)</f>
        <v>0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>
        <f>(E1498/D1498)*100</f>
        <v>0</v>
      </c>
      <c r="O1498" s="13">
        <f>J1498/(60*60*24)+DATE(1970,1,1)</f>
        <v>41838.475219907406</v>
      </c>
      <c r="P1498" s="13">
        <f>I1498/(60*60*24)+"1/1/1970"</f>
        <v>41898.475219907406</v>
      </c>
      <c r="Q1498" t="s">
        <v>8274</v>
      </c>
      <c r="R1498" s="18" t="str">
        <f>LEFT(Q1498,SEARCH("/",Q1498,1)-1)</f>
        <v>publishing</v>
      </c>
      <c r="S1498" t="str">
        <f>RIGHT(Q1498,(LEN(Q1498)-SEARCH("/",Q1498,1)))</f>
        <v>fiction</v>
      </c>
      <c r="T1498" s="14">
        <f>IFERROR(E1498/L1498,0)</f>
        <v>0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>
        <f>(E1499/D1499)*100</f>
        <v>6.6666666666666671E-3</v>
      </c>
      <c r="O1499" s="13">
        <f>J1499/(60*60*24)+DATE(1970,1,1)</f>
        <v>41444.64261574074</v>
      </c>
      <c r="P1499" s="13">
        <f>I1499/(60*60*24)+"1/1/1970"</f>
        <v>41486.821527777778</v>
      </c>
      <c r="Q1499" t="s">
        <v>8274</v>
      </c>
      <c r="R1499" s="18" t="str">
        <f>LEFT(Q1499,SEARCH("/",Q1499,1)-1)</f>
        <v>publishing</v>
      </c>
      <c r="S1499" t="str">
        <f>RIGHT(Q1499,(LEN(Q1499)-SEARCH("/",Q1499,1)))</f>
        <v>fiction</v>
      </c>
      <c r="T1499" s="14">
        <f>IFERROR(E1499/L1499,0)</f>
        <v>1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>
        <f>(E1500/D1500)*100</f>
        <v>1.9</v>
      </c>
      <c r="O1500" s="13">
        <f>J1500/(60*60*24)+DATE(1970,1,1)</f>
        <v>41840.983541666668</v>
      </c>
      <c r="P1500" s="13">
        <f>I1500/(60*60*24)+"1/1/1970"</f>
        <v>41885.983541666668</v>
      </c>
      <c r="Q1500" t="s">
        <v>8274</v>
      </c>
      <c r="R1500" s="18" t="str">
        <f>LEFT(Q1500,SEARCH("/",Q1500,1)-1)</f>
        <v>publishing</v>
      </c>
      <c r="S1500" t="str">
        <f>RIGHT(Q1500,(LEN(Q1500)-SEARCH("/",Q1500,1)))</f>
        <v>fiction</v>
      </c>
      <c r="T1500" s="14">
        <f>IFERROR(E1500/L1500,0)</f>
        <v>19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>
        <f>(E1501/D1501)*100</f>
        <v>0.25</v>
      </c>
      <c r="O1501" s="13">
        <f>J1501/(60*60*24)+DATE(1970,1,1)</f>
        <v>42527.007326388892</v>
      </c>
      <c r="P1501" s="13">
        <f>I1501/(60*60*24)+"1/1/1970"</f>
        <v>42587.007326388892</v>
      </c>
      <c r="Q1501" t="s">
        <v>8274</v>
      </c>
      <c r="R1501" s="18" t="str">
        <f>LEFT(Q1501,SEARCH("/",Q1501,1)-1)</f>
        <v>publishing</v>
      </c>
      <c r="S1501" t="str">
        <f>RIGHT(Q1501,(LEN(Q1501)-SEARCH("/",Q1501,1)))</f>
        <v>fiction</v>
      </c>
      <c r="T1501" s="14">
        <f>IFERROR(E1501/L1501,0)</f>
        <v>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>
        <f>(E1502/D1502)*100</f>
        <v>25.035714285714285</v>
      </c>
      <c r="O1502" s="13">
        <f>J1502/(60*60*24)+DATE(1970,1,1)</f>
        <v>41365.904594907406</v>
      </c>
      <c r="P1502" s="13">
        <f>I1502/(60*60*24)+"1/1/1970"</f>
        <v>41395.904594907406</v>
      </c>
      <c r="Q1502" t="s">
        <v>8274</v>
      </c>
      <c r="R1502" s="18" t="str">
        <f>LEFT(Q1502,SEARCH("/",Q1502,1)-1)</f>
        <v>publishing</v>
      </c>
      <c r="S1502" t="str">
        <f>RIGHT(Q1502,(LEN(Q1502)-SEARCH("/",Q1502,1)))</f>
        <v>fiction</v>
      </c>
      <c r="T1502" s="14">
        <f>IFERROR(E1502/L1502,0)</f>
        <v>46.733333333333334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>
        <f>(E1503/D1503)*100</f>
        <v>166.33076923076925</v>
      </c>
      <c r="O1503" s="13">
        <f>J1503/(60*60*24)+DATE(1970,1,1)</f>
        <v>42163.583599537036</v>
      </c>
      <c r="P1503" s="13">
        <f>I1503/(60*60*24)+"1/1/1970"</f>
        <v>42193.583599537036</v>
      </c>
      <c r="Q1503" t="s">
        <v>8284</v>
      </c>
      <c r="R1503" s="18" t="str">
        <f>LEFT(Q1503,SEARCH("/",Q1503,1)-1)</f>
        <v>photography</v>
      </c>
      <c r="S1503" t="str">
        <f>RIGHT(Q1503,(LEN(Q1503)-SEARCH("/",Q1503,1)))</f>
        <v>photobooks</v>
      </c>
      <c r="T1503" s="14">
        <f>IFERROR(E1503/L1503,0)</f>
        <v>97.731073446327684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>
        <f>(E1504/D1504)*100</f>
        <v>101.44545454545455</v>
      </c>
      <c r="O1504" s="13">
        <f>J1504/(60*60*24)+DATE(1970,1,1)</f>
        <v>42426.542592592596</v>
      </c>
      <c r="P1504" s="13">
        <f>I1504/(60*60*24)+"1/1/1970"</f>
        <v>42454.916666666672</v>
      </c>
      <c r="Q1504" t="s">
        <v>8284</v>
      </c>
      <c r="R1504" s="18" t="str">
        <f>LEFT(Q1504,SEARCH("/",Q1504,1)-1)</f>
        <v>photography</v>
      </c>
      <c r="S1504" t="str">
        <f>RIGHT(Q1504,(LEN(Q1504)-SEARCH("/",Q1504,1)))</f>
        <v>photobooks</v>
      </c>
      <c r="T1504" s="14">
        <f>IFERROR(E1504/L1504,0)</f>
        <v>67.835866261398181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>
        <f>(E1505/D1505)*100</f>
        <v>107.89146666666667</v>
      </c>
      <c r="O1505" s="13">
        <f>J1505/(60*60*24)+DATE(1970,1,1)</f>
        <v>42606.347233796296</v>
      </c>
      <c r="P1505" s="13">
        <f>I1505/(60*60*24)+"1/1/1970"</f>
        <v>42666.347233796296</v>
      </c>
      <c r="Q1505" t="s">
        <v>8284</v>
      </c>
      <c r="R1505" s="18" t="str">
        <f>LEFT(Q1505,SEARCH("/",Q1505,1)-1)</f>
        <v>photography</v>
      </c>
      <c r="S1505" t="str">
        <f>RIGHT(Q1505,(LEN(Q1505)-SEARCH("/",Q1505,1)))</f>
        <v>photobooks</v>
      </c>
      <c r="T1505" s="14">
        <f>IFERROR(E1505/L1505,0)</f>
        <v>56.98492957746479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>
        <f>(E1506/D1506)*100</f>
        <v>277.93846153846158</v>
      </c>
      <c r="O1506" s="13">
        <f>J1506/(60*60*24)+DATE(1970,1,1)</f>
        <v>41772.657685185186</v>
      </c>
      <c r="P1506" s="13">
        <f>I1506/(60*60*24)+"1/1/1970"</f>
        <v>41800.356249999997</v>
      </c>
      <c r="Q1506" t="s">
        <v>8284</v>
      </c>
      <c r="R1506" s="18" t="str">
        <f>LEFT(Q1506,SEARCH("/",Q1506,1)-1)</f>
        <v>photography</v>
      </c>
      <c r="S1506" t="str">
        <f>RIGHT(Q1506,(LEN(Q1506)-SEARCH("/",Q1506,1)))</f>
        <v>photobooks</v>
      </c>
      <c r="T1506" s="14">
        <f>IFERROR(E1506/L1506,0)</f>
        <v>67.159851301115239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>
        <f>(E1507/D1507)*100</f>
        <v>103.58125</v>
      </c>
      <c r="O1507" s="13">
        <f>J1507/(60*60*24)+DATE(1970,1,1)</f>
        <v>42414.44332175926</v>
      </c>
      <c r="P1507" s="13">
        <f>I1507/(60*60*24)+"1/1/1970"</f>
        <v>42451.834027777775</v>
      </c>
      <c r="Q1507" t="s">
        <v>8284</v>
      </c>
      <c r="R1507" s="18" t="str">
        <f>LEFT(Q1507,SEARCH("/",Q1507,1)-1)</f>
        <v>photography</v>
      </c>
      <c r="S1507" t="str">
        <f>RIGHT(Q1507,(LEN(Q1507)-SEARCH("/",Q1507,1)))</f>
        <v>photobooks</v>
      </c>
      <c r="T1507" s="14">
        <f>IFERROR(E1507/L1507,0)</f>
        <v>48.037681159420288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>
        <f>(E1508/D1508)*100</f>
        <v>111.4</v>
      </c>
      <c r="O1508" s="13">
        <f>J1508/(60*60*24)+DATE(1970,1,1)</f>
        <v>41814.785925925928</v>
      </c>
      <c r="P1508" s="13">
        <f>I1508/(60*60*24)+"1/1/1970"</f>
        <v>41844.785925925928</v>
      </c>
      <c r="Q1508" t="s">
        <v>8284</v>
      </c>
      <c r="R1508" s="18" t="str">
        <f>LEFT(Q1508,SEARCH("/",Q1508,1)-1)</f>
        <v>photography</v>
      </c>
      <c r="S1508" t="str">
        <f>RIGHT(Q1508,(LEN(Q1508)-SEARCH("/",Q1508,1)))</f>
        <v>photobooks</v>
      </c>
      <c r="T1508" s="14">
        <f>IFERROR(E1508/L1508,0)</f>
        <v>38.860465116279073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>
        <f>(E1509/D1509)*100</f>
        <v>215</v>
      </c>
      <c r="O1509" s="13">
        <f>J1509/(60*60*24)+DATE(1970,1,1)</f>
        <v>40254.450335648144</v>
      </c>
      <c r="P1509" s="13">
        <f>I1509/(60*60*24)+"1/1/1970"</f>
        <v>40313.340277777781</v>
      </c>
      <c r="Q1509" t="s">
        <v>8284</v>
      </c>
      <c r="R1509" s="18" t="str">
        <f>LEFT(Q1509,SEARCH("/",Q1509,1)-1)</f>
        <v>photography</v>
      </c>
      <c r="S1509" t="str">
        <f>RIGHT(Q1509,(LEN(Q1509)-SEARCH("/",Q1509,1)))</f>
        <v>photobooks</v>
      </c>
      <c r="T1509" s="14">
        <f>IFERROR(E1509/L1509,0)</f>
        <v>78.181818181818187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>
        <f>(E1510/D1510)*100</f>
        <v>110.76216216216217</v>
      </c>
      <c r="O1510" s="13">
        <f>J1510/(60*60*24)+DATE(1970,1,1)</f>
        <v>41786.614363425928</v>
      </c>
      <c r="P1510" s="13">
        <f>I1510/(60*60*24)+"1/1/1970"</f>
        <v>41817.614363425928</v>
      </c>
      <c r="Q1510" t="s">
        <v>8284</v>
      </c>
      <c r="R1510" s="18" t="str">
        <f>LEFT(Q1510,SEARCH("/",Q1510,1)-1)</f>
        <v>photography</v>
      </c>
      <c r="S1510" t="str">
        <f>RIGHT(Q1510,(LEN(Q1510)-SEARCH("/",Q1510,1)))</f>
        <v>photobooks</v>
      </c>
      <c r="T1510" s="14">
        <f>IFERROR(E1510/L1510,0)</f>
        <v>97.113744075829388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>
        <f>(E1511/D1511)*100</f>
        <v>123.64125714285714</v>
      </c>
      <c r="O1511" s="13">
        <f>J1511/(60*60*24)+DATE(1970,1,1)</f>
        <v>42751.533391203702</v>
      </c>
      <c r="P1511" s="13">
        <f>I1511/(60*60*24)+"1/1/1970"</f>
        <v>42780.957638888889</v>
      </c>
      <c r="Q1511" t="s">
        <v>8284</v>
      </c>
      <c r="R1511" s="18" t="str">
        <f>LEFT(Q1511,SEARCH("/",Q1511,1)-1)</f>
        <v>photography</v>
      </c>
      <c r="S1511" t="str">
        <f>RIGHT(Q1511,(LEN(Q1511)-SEARCH("/",Q1511,1)))</f>
        <v>photobooks</v>
      </c>
      <c r="T1511" s="14">
        <f>IFERROR(E1511/L1511,0)</f>
        <v>110.39397959183674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>
        <f>(E1512/D1512)*100</f>
        <v>101.03500000000001</v>
      </c>
      <c r="O1512" s="13">
        <f>J1512/(60*60*24)+DATE(1970,1,1)</f>
        <v>41809.385162037041</v>
      </c>
      <c r="P1512" s="13">
        <f>I1512/(60*60*24)+"1/1/1970"</f>
        <v>41839.385162037041</v>
      </c>
      <c r="Q1512" t="s">
        <v>8284</v>
      </c>
      <c r="R1512" s="18" t="str">
        <f>LEFT(Q1512,SEARCH("/",Q1512,1)-1)</f>
        <v>photography</v>
      </c>
      <c r="S1512" t="str">
        <f>RIGHT(Q1512,(LEN(Q1512)-SEARCH("/",Q1512,1)))</f>
        <v>photobooks</v>
      </c>
      <c r="T1512" s="14">
        <f>IFERROR(E1512/L1512,0)</f>
        <v>39.91506172839506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>
        <f>(E1513/D1513)*100</f>
        <v>111.79285714285714</v>
      </c>
      <c r="O1513" s="13">
        <f>J1513/(60*60*24)+DATE(1970,1,1)</f>
        <v>42296.583379629628</v>
      </c>
      <c r="P1513" s="13">
        <f>I1513/(60*60*24)+"1/1/1970"</f>
        <v>42326.625046296293</v>
      </c>
      <c r="Q1513" t="s">
        <v>8284</v>
      </c>
      <c r="R1513" s="18" t="str">
        <f>LEFT(Q1513,SEARCH("/",Q1513,1)-1)</f>
        <v>photography</v>
      </c>
      <c r="S1513" t="str">
        <f>RIGHT(Q1513,(LEN(Q1513)-SEARCH("/",Q1513,1)))</f>
        <v>photobooks</v>
      </c>
      <c r="T1513" s="14">
        <f>IFERROR(E1513/L1513,0)</f>
        <v>75.975728155339809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>
        <f>(E1514/D1514)*100</f>
        <v>558.7714285714286</v>
      </c>
      <c r="O1514" s="13">
        <f>J1514/(60*60*24)+DATE(1970,1,1)</f>
        <v>42741.684479166666</v>
      </c>
      <c r="P1514" s="13">
        <f>I1514/(60*60*24)+"1/1/1970"</f>
        <v>42771.684479166666</v>
      </c>
      <c r="Q1514" t="s">
        <v>8284</v>
      </c>
      <c r="R1514" s="18" t="str">
        <f>LEFT(Q1514,SEARCH("/",Q1514,1)-1)</f>
        <v>photography</v>
      </c>
      <c r="S1514" t="str">
        <f>RIGHT(Q1514,(LEN(Q1514)-SEARCH("/",Q1514,1)))</f>
        <v>photobooks</v>
      </c>
      <c r="T1514" s="14">
        <f>IFERROR(E1514/L1514,0)</f>
        <v>58.379104477611939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>
        <f>(E1515/D1515)*100</f>
        <v>150.01875000000001</v>
      </c>
      <c r="O1515" s="13">
        <f>J1515/(60*60*24)+DATE(1970,1,1)</f>
        <v>41806.637337962966</v>
      </c>
      <c r="P1515" s="13">
        <f>I1515/(60*60*24)+"1/1/1970"</f>
        <v>41836.637337962966</v>
      </c>
      <c r="Q1515" t="s">
        <v>8284</v>
      </c>
      <c r="R1515" s="18" t="str">
        <f>LEFT(Q1515,SEARCH("/",Q1515,1)-1)</f>
        <v>photography</v>
      </c>
      <c r="S1515" t="str">
        <f>RIGHT(Q1515,(LEN(Q1515)-SEARCH("/",Q1515,1)))</f>
        <v>photobooks</v>
      </c>
      <c r="T1515" s="14">
        <f>IFERROR(E1515/L1515,0)</f>
        <v>55.82093023255814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>
        <f>(E1516/D1516)*100</f>
        <v>106.476</v>
      </c>
      <c r="O1516" s="13">
        <f>J1516/(60*60*24)+DATE(1970,1,1)</f>
        <v>42234.597685185188</v>
      </c>
      <c r="P1516" s="13">
        <f>I1516/(60*60*24)+"1/1/1970"</f>
        <v>42274.597685185188</v>
      </c>
      <c r="Q1516" t="s">
        <v>8284</v>
      </c>
      <c r="R1516" s="18" t="str">
        <f>LEFT(Q1516,SEARCH("/",Q1516,1)-1)</f>
        <v>photography</v>
      </c>
      <c r="S1516" t="str">
        <f>RIGHT(Q1516,(LEN(Q1516)-SEARCH("/",Q1516,1)))</f>
        <v>photobooks</v>
      </c>
      <c r="T1516" s="14">
        <f>IFERROR(E1516/L1516,0)</f>
        <v>151.24431818181819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>
        <f>(E1517/D1517)*100</f>
        <v>157.18899999999999</v>
      </c>
      <c r="O1517" s="13">
        <f>J1517/(60*60*24)+DATE(1970,1,1)</f>
        <v>42415.253437499996</v>
      </c>
      <c r="P1517" s="13">
        <f>I1517/(60*60*24)+"1/1/1970"</f>
        <v>42445.211770833332</v>
      </c>
      <c r="Q1517" t="s">
        <v>8284</v>
      </c>
      <c r="R1517" s="18" t="str">
        <f>LEFT(Q1517,SEARCH("/",Q1517,1)-1)</f>
        <v>photography</v>
      </c>
      <c r="S1517" t="str">
        <f>RIGHT(Q1517,(LEN(Q1517)-SEARCH("/",Q1517,1)))</f>
        <v>photobooks</v>
      </c>
      <c r="T1517" s="14">
        <f>IFERROR(E1517/L1517,0)</f>
        <v>849.67027027027029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>
        <f>(E1518/D1518)*100</f>
        <v>108.65882352941176</v>
      </c>
      <c r="O1518" s="13">
        <f>J1518/(60*60*24)+DATE(1970,1,1)</f>
        <v>42619.466342592597</v>
      </c>
      <c r="P1518" s="13">
        <f>I1518/(60*60*24)+"1/1/1970"</f>
        <v>42649.583333333328</v>
      </c>
      <c r="Q1518" t="s">
        <v>8284</v>
      </c>
      <c r="R1518" s="18" t="str">
        <f>LEFT(Q1518,SEARCH("/",Q1518,1)-1)</f>
        <v>photography</v>
      </c>
      <c r="S1518" t="str">
        <f>RIGHT(Q1518,(LEN(Q1518)-SEARCH("/",Q1518,1)))</f>
        <v>photobooks</v>
      </c>
      <c r="T1518" s="14">
        <f>IFERROR(E1518/L1518,0)</f>
        <v>159.24137931034483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>
        <f>(E1519/D1519)*100</f>
        <v>161.97999999999999</v>
      </c>
      <c r="O1519" s="13">
        <f>J1519/(60*60*24)+DATE(1970,1,1)</f>
        <v>41948.56658564815</v>
      </c>
      <c r="P1519" s="13">
        <f>I1519/(60*60*24)+"1/1/1970"</f>
        <v>41979.25</v>
      </c>
      <c r="Q1519" t="s">
        <v>8284</v>
      </c>
      <c r="R1519" s="18" t="str">
        <f>LEFT(Q1519,SEARCH("/",Q1519,1)-1)</f>
        <v>photography</v>
      </c>
      <c r="S1519" t="str">
        <f>RIGHT(Q1519,(LEN(Q1519)-SEARCH("/",Q1519,1)))</f>
        <v>photobooks</v>
      </c>
      <c r="T1519" s="14">
        <f>IFERROR(E1519/L1519,0)</f>
        <v>39.507317073170732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>
        <f>(E1520/D1520)*100</f>
        <v>205.36666666666665</v>
      </c>
      <c r="O1520" s="13">
        <f>J1520/(60*60*24)+DATE(1970,1,1)</f>
        <v>41760.8200462963</v>
      </c>
      <c r="P1520" s="13">
        <f>I1520/(60*60*24)+"1/1/1970"</f>
        <v>41790.8200462963</v>
      </c>
      <c r="Q1520" t="s">
        <v>8284</v>
      </c>
      <c r="R1520" s="18" t="str">
        <f>LEFT(Q1520,SEARCH("/",Q1520,1)-1)</f>
        <v>photography</v>
      </c>
      <c r="S1520" t="str">
        <f>RIGHT(Q1520,(LEN(Q1520)-SEARCH("/",Q1520,1)))</f>
        <v>photobooks</v>
      </c>
      <c r="T1520" s="14">
        <f>IFERROR(E1520/L1520,0)</f>
        <v>130.52966101694915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>
        <f>(E1521/D1521)*100</f>
        <v>103.36388888888889</v>
      </c>
      <c r="O1521" s="13">
        <f>J1521/(60*60*24)+DATE(1970,1,1)</f>
        <v>41782.741701388892</v>
      </c>
      <c r="P1521" s="13">
        <f>I1521/(60*60*24)+"1/1/1970"</f>
        <v>41810.915972222225</v>
      </c>
      <c r="Q1521" t="s">
        <v>8284</v>
      </c>
      <c r="R1521" s="18" t="str">
        <f>LEFT(Q1521,SEARCH("/",Q1521,1)-1)</f>
        <v>photography</v>
      </c>
      <c r="S1521" t="str">
        <f>RIGHT(Q1521,(LEN(Q1521)-SEARCH("/",Q1521,1)))</f>
        <v>photobooks</v>
      </c>
      <c r="T1521" s="14">
        <f>IFERROR(E1521/L1521,0)</f>
        <v>64.156896551724131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>
        <f>(E1522/D1522)*100</f>
        <v>103.47222222222223</v>
      </c>
      <c r="O1522" s="13">
        <f>J1522/(60*60*24)+DATE(1970,1,1)</f>
        <v>41955.857789351852</v>
      </c>
      <c r="P1522" s="13">
        <f>I1522/(60*60*24)+"1/1/1970"</f>
        <v>41992.166666666672</v>
      </c>
      <c r="Q1522" t="s">
        <v>8284</v>
      </c>
      <c r="R1522" s="18" t="str">
        <f>LEFT(Q1522,SEARCH("/",Q1522,1)-1)</f>
        <v>photography</v>
      </c>
      <c r="S1522" t="str">
        <f>RIGHT(Q1522,(LEN(Q1522)-SEARCH("/",Q1522,1)))</f>
        <v>photobooks</v>
      </c>
      <c r="T1522" s="14">
        <f>IFERROR(E1522/L1522,0)</f>
        <v>111.52694610778443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>
        <f>(E1523/D1523)*100</f>
        <v>106.81333333333333</v>
      </c>
      <c r="O1523" s="13">
        <f>J1523/(60*60*24)+DATE(1970,1,1)</f>
        <v>42493.167719907404</v>
      </c>
      <c r="P1523" s="13">
        <f>I1523/(60*60*24)+"1/1/1970"</f>
        <v>42528.167719907404</v>
      </c>
      <c r="Q1523" t="s">
        <v>8284</v>
      </c>
      <c r="R1523" s="18" t="str">
        <f>LEFT(Q1523,SEARCH("/",Q1523,1)-1)</f>
        <v>photography</v>
      </c>
      <c r="S1523" t="str">
        <f>RIGHT(Q1523,(LEN(Q1523)-SEARCH("/",Q1523,1)))</f>
        <v>photobooks</v>
      </c>
      <c r="T1523" s="14">
        <f>IFERROR(E1523/L1523,0)</f>
        <v>170.44680851063831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>
        <f>(E1524/D1524)*100</f>
        <v>138.96574712643678</v>
      </c>
      <c r="O1524" s="13">
        <f>J1524/(60*60*24)+DATE(1970,1,1)</f>
        <v>41899.830312500002</v>
      </c>
      <c r="P1524" s="13">
        <f>I1524/(60*60*24)+"1/1/1970"</f>
        <v>41929.830312500002</v>
      </c>
      <c r="Q1524" t="s">
        <v>8284</v>
      </c>
      <c r="R1524" s="18" t="str">
        <f>LEFT(Q1524,SEARCH("/",Q1524,1)-1)</f>
        <v>photography</v>
      </c>
      <c r="S1524" t="str">
        <f>RIGHT(Q1524,(LEN(Q1524)-SEARCH("/",Q1524,1)))</f>
        <v>photobooks</v>
      </c>
      <c r="T1524" s="14">
        <f>IFERROR(E1524/L1524,0)</f>
        <v>133.7391592920354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>
        <f>(E1525/D1525)*100</f>
        <v>124.84324324324325</v>
      </c>
      <c r="O1525" s="13">
        <f>J1525/(60*60*24)+DATE(1970,1,1)</f>
        <v>41964.751342592594</v>
      </c>
      <c r="P1525" s="13">
        <f>I1525/(60*60*24)+"1/1/1970"</f>
        <v>41996</v>
      </c>
      <c r="Q1525" t="s">
        <v>8284</v>
      </c>
      <c r="R1525" s="18" t="str">
        <f>LEFT(Q1525,SEARCH("/",Q1525,1)-1)</f>
        <v>photography</v>
      </c>
      <c r="S1525" t="str">
        <f>RIGHT(Q1525,(LEN(Q1525)-SEARCH("/",Q1525,1)))</f>
        <v>photobooks</v>
      </c>
      <c r="T1525" s="14">
        <f>IFERROR(E1525/L1525,0)</f>
        <v>95.834024896265561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>
        <f>(E1526/D1526)*100</f>
        <v>206.99999999999997</v>
      </c>
      <c r="O1526" s="13">
        <f>J1526/(60*60*24)+DATE(1970,1,1)</f>
        <v>42756.501041666663</v>
      </c>
      <c r="P1526" s="13">
        <f>I1526/(60*60*24)+"1/1/1970"</f>
        <v>42786.501041666663</v>
      </c>
      <c r="Q1526" t="s">
        <v>8284</v>
      </c>
      <c r="R1526" s="18" t="str">
        <f>LEFT(Q1526,SEARCH("/",Q1526,1)-1)</f>
        <v>photography</v>
      </c>
      <c r="S1526" t="str">
        <f>RIGHT(Q1526,(LEN(Q1526)-SEARCH("/",Q1526,1)))</f>
        <v>photobooks</v>
      </c>
      <c r="T1526" s="14">
        <f>IFERROR(E1526/L1526,0)</f>
        <v>221.78571428571428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>
        <f>(E1527/D1527)*100</f>
        <v>174.00576923076923</v>
      </c>
      <c r="O1527" s="13">
        <f>J1527/(60*60*24)+DATE(1970,1,1)</f>
        <v>42570.702986111108</v>
      </c>
      <c r="P1527" s="13">
        <f>I1527/(60*60*24)+"1/1/1970"</f>
        <v>42600.702986111108</v>
      </c>
      <c r="Q1527" t="s">
        <v>8284</v>
      </c>
      <c r="R1527" s="18" t="str">
        <f>LEFT(Q1527,SEARCH("/",Q1527,1)-1)</f>
        <v>photography</v>
      </c>
      <c r="S1527" t="str">
        <f>RIGHT(Q1527,(LEN(Q1527)-SEARCH("/",Q1527,1)))</f>
        <v>photobooks</v>
      </c>
      <c r="T1527" s="14">
        <f>IFERROR(E1527/L1527,0)</f>
        <v>32.315357142857138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>
        <f>(E1528/D1528)*100</f>
        <v>120.32608695652173</v>
      </c>
      <c r="O1528" s="13">
        <f>J1528/(60*60*24)+DATE(1970,1,1)</f>
        <v>42339.276006944448</v>
      </c>
      <c r="P1528" s="13">
        <f>I1528/(60*60*24)+"1/1/1970"</f>
        <v>42388.276006944448</v>
      </c>
      <c r="Q1528" t="s">
        <v>8284</v>
      </c>
      <c r="R1528" s="18" t="str">
        <f>LEFT(Q1528,SEARCH("/",Q1528,1)-1)</f>
        <v>photography</v>
      </c>
      <c r="S1528" t="str">
        <f>RIGHT(Q1528,(LEN(Q1528)-SEARCH("/",Q1528,1)))</f>
        <v>photobooks</v>
      </c>
      <c r="T1528" s="14">
        <f>IFERROR(E1528/L1528,0)</f>
        <v>98.839285714285708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>
        <f>(E1529/D1529)*100</f>
        <v>110.44428571428573</v>
      </c>
      <c r="O1529" s="13">
        <f>J1529/(60*60*24)+DATE(1970,1,1)</f>
        <v>42780.600532407407</v>
      </c>
      <c r="P1529" s="13">
        <f>I1529/(60*60*24)+"1/1/1970"</f>
        <v>42808.558865740742</v>
      </c>
      <c r="Q1529" t="s">
        <v>8284</v>
      </c>
      <c r="R1529" s="18" t="str">
        <f>LEFT(Q1529,SEARCH("/",Q1529,1)-1)</f>
        <v>photography</v>
      </c>
      <c r="S1529" t="str">
        <f>RIGHT(Q1529,(LEN(Q1529)-SEARCH("/",Q1529,1)))</f>
        <v>photobooks</v>
      </c>
      <c r="T1529" s="14">
        <f>IFERROR(E1529/L1529,0)</f>
        <v>55.222142857142863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>
        <f>(E1530/D1530)*100</f>
        <v>281.56666666666666</v>
      </c>
      <c r="O1530" s="13">
        <f>J1530/(60*60*24)+DATE(1970,1,1)</f>
        <v>42736.732893518521</v>
      </c>
      <c r="P1530" s="13">
        <f>I1530/(60*60*24)+"1/1/1970"</f>
        <v>42767</v>
      </c>
      <c r="Q1530" t="s">
        <v>8284</v>
      </c>
      <c r="R1530" s="18" t="str">
        <f>LEFT(Q1530,SEARCH("/",Q1530,1)-1)</f>
        <v>photography</v>
      </c>
      <c r="S1530" t="str">
        <f>RIGHT(Q1530,(LEN(Q1530)-SEARCH("/",Q1530,1)))</f>
        <v>photobooks</v>
      </c>
      <c r="T1530" s="14">
        <f>IFERROR(E1530/L1530,0)</f>
        <v>52.793750000000003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>
        <f>(E1531/D1531)*100</f>
        <v>100.67894736842105</v>
      </c>
      <c r="O1531" s="13">
        <f>J1531/(60*60*24)+DATE(1970,1,1)</f>
        <v>42052.628703703704</v>
      </c>
      <c r="P1531" s="13">
        <f>I1531/(60*60*24)+"1/1/1970"</f>
        <v>42082.587037037039</v>
      </c>
      <c r="Q1531" t="s">
        <v>8284</v>
      </c>
      <c r="R1531" s="18" t="str">
        <f>LEFT(Q1531,SEARCH("/",Q1531,1)-1)</f>
        <v>photography</v>
      </c>
      <c r="S1531" t="str">
        <f>RIGHT(Q1531,(LEN(Q1531)-SEARCH("/",Q1531,1)))</f>
        <v>photobooks</v>
      </c>
      <c r="T1531" s="14">
        <f>IFERROR(E1531/L1531,0)</f>
        <v>135.66666666666666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>
        <f>(E1532/D1532)*100</f>
        <v>134.82571428571427</v>
      </c>
      <c r="O1532" s="13">
        <f>J1532/(60*60*24)+DATE(1970,1,1)</f>
        <v>42275.76730324074</v>
      </c>
      <c r="P1532" s="13">
        <f>I1532/(60*60*24)+"1/1/1970"</f>
        <v>42300.76730324074</v>
      </c>
      <c r="Q1532" t="s">
        <v>8284</v>
      </c>
      <c r="R1532" s="18" t="str">
        <f>LEFT(Q1532,SEARCH("/",Q1532,1)-1)</f>
        <v>photography</v>
      </c>
      <c r="S1532" t="str">
        <f>RIGHT(Q1532,(LEN(Q1532)-SEARCH("/",Q1532,1)))</f>
        <v>photobooks</v>
      </c>
      <c r="T1532" s="14">
        <f>IFERROR(E1532/L1532,0)</f>
        <v>53.991990846681922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>
        <f>(E1533/D1533)*100</f>
        <v>175.95744680851064</v>
      </c>
      <c r="O1533" s="13">
        <f>J1533/(60*60*24)+DATE(1970,1,1)</f>
        <v>41941.802384259259</v>
      </c>
      <c r="P1533" s="13">
        <f>I1533/(60*60*24)+"1/1/1970"</f>
        <v>41974.125</v>
      </c>
      <c r="Q1533" t="s">
        <v>8284</v>
      </c>
      <c r="R1533" s="18" t="str">
        <f>LEFT(Q1533,SEARCH("/",Q1533,1)-1)</f>
        <v>photography</v>
      </c>
      <c r="S1533" t="str">
        <f>RIGHT(Q1533,(LEN(Q1533)-SEARCH("/",Q1533,1)))</f>
        <v>photobooks</v>
      </c>
      <c r="T1533" s="14">
        <f>IFERROR(E1533/L1533,0)</f>
        <v>56.643835616438359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>
        <f>(E1534/D1534)*100</f>
        <v>484.02000000000004</v>
      </c>
      <c r="O1534" s="13">
        <f>J1534/(60*60*24)+DATE(1970,1,1)</f>
        <v>42391.475289351853</v>
      </c>
      <c r="P1534" s="13">
        <f>I1534/(60*60*24)+"1/1/1970"</f>
        <v>42415.625</v>
      </c>
      <c r="Q1534" t="s">
        <v>8284</v>
      </c>
      <c r="R1534" s="18" t="str">
        <f>LEFT(Q1534,SEARCH("/",Q1534,1)-1)</f>
        <v>photography</v>
      </c>
      <c r="S1534" t="str">
        <f>RIGHT(Q1534,(LEN(Q1534)-SEARCH("/",Q1534,1)))</f>
        <v>photobooks</v>
      </c>
      <c r="T1534" s="14">
        <f>IFERROR(E1534/L1534,0)</f>
        <v>82.316326530612244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>
        <f>(E1535/D1535)*100</f>
        <v>145.14000000000001</v>
      </c>
      <c r="O1535" s="13">
        <f>J1535/(60*60*24)+DATE(1970,1,1)</f>
        <v>42443.00204861111</v>
      </c>
      <c r="P1535" s="13">
        <f>I1535/(60*60*24)+"1/1/1970"</f>
        <v>42492.165972222225</v>
      </c>
      <c r="Q1535" t="s">
        <v>8284</v>
      </c>
      <c r="R1535" s="18" t="str">
        <f>LEFT(Q1535,SEARCH("/",Q1535,1)-1)</f>
        <v>photography</v>
      </c>
      <c r="S1535" t="str">
        <f>RIGHT(Q1535,(LEN(Q1535)-SEARCH("/",Q1535,1)))</f>
        <v>photobooks</v>
      </c>
      <c r="T1535" s="14">
        <f>IFERROR(E1535/L1535,0)</f>
        <v>88.26081081081081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>
        <f>(E1536/D1536)*100</f>
        <v>417.73333333333335</v>
      </c>
      <c r="O1536" s="13">
        <f>J1536/(60*60*24)+DATE(1970,1,1)</f>
        <v>42221.674328703702</v>
      </c>
      <c r="P1536" s="13">
        <f>I1536/(60*60*24)+"1/1/1970"</f>
        <v>42251.674328703702</v>
      </c>
      <c r="Q1536" t="s">
        <v>8284</v>
      </c>
      <c r="R1536" s="18" t="str">
        <f>LEFT(Q1536,SEARCH("/",Q1536,1)-1)</f>
        <v>photography</v>
      </c>
      <c r="S1536" t="str">
        <f>RIGHT(Q1536,(LEN(Q1536)-SEARCH("/",Q1536,1)))</f>
        <v>photobooks</v>
      </c>
      <c r="T1536" s="14">
        <f>IFERROR(E1536/L1536,0)</f>
        <v>84.905149051490511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>
        <f>(E1537/D1537)*100</f>
        <v>132.42499999999998</v>
      </c>
      <c r="O1537" s="13">
        <f>J1537/(60*60*24)+DATE(1970,1,1)</f>
        <v>42484.829062500001</v>
      </c>
      <c r="P1537" s="13">
        <f>I1537/(60*60*24)+"1/1/1970"</f>
        <v>42513.916666666672</v>
      </c>
      <c r="Q1537" t="s">
        <v>8284</v>
      </c>
      <c r="R1537" s="18" t="str">
        <f>LEFT(Q1537,SEARCH("/",Q1537,1)-1)</f>
        <v>photography</v>
      </c>
      <c r="S1537" t="str">
        <f>RIGHT(Q1537,(LEN(Q1537)-SEARCH("/",Q1537,1)))</f>
        <v>photobooks</v>
      </c>
      <c r="T1537" s="14">
        <f>IFERROR(E1537/L1537,0)</f>
        <v>48.154545454545456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>
        <f>(E1538/D1538)*100</f>
        <v>250.30841666666666</v>
      </c>
      <c r="O1538" s="13">
        <f>J1538/(60*60*24)+DATE(1970,1,1)</f>
        <v>42213.802199074074</v>
      </c>
      <c r="P1538" s="13">
        <f>I1538/(60*60*24)+"1/1/1970"</f>
        <v>42243.802199074074</v>
      </c>
      <c r="Q1538" t="s">
        <v>8284</v>
      </c>
      <c r="R1538" s="18" t="str">
        <f>LEFT(Q1538,SEARCH("/",Q1538,1)-1)</f>
        <v>photography</v>
      </c>
      <c r="S1538" t="str">
        <f>RIGHT(Q1538,(LEN(Q1538)-SEARCH("/",Q1538,1)))</f>
        <v>photobooks</v>
      </c>
      <c r="T1538" s="14">
        <f>IFERROR(E1538/L1538,0)</f>
        <v>66.015406593406595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>
        <f>(E1539/D1539)*100</f>
        <v>179.9</v>
      </c>
      <c r="O1539" s="13">
        <f>J1539/(60*60*24)+DATE(1970,1,1)</f>
        <v>42552.315127314811</v>
      </c>
      <c r="P1539" s="13">
        <f>I1539/(60*60*24)+"1/1/1970"</f>
        <v>42588.75</v>
      </c>
      <c r="Q1539" t="s">
        <v>8284</v>
      </c>
      <c r="R1539" s="18" t="str">
        <f>LEFT(Q1539,SEARCH("/",Q1539,1)-1)</f>
        <v>photography</v>
      </c>
      <c r="S1539" t="str">
        <f>RIGHT(Q1539,(LEN(Q1539)-SEARCH("/",Q1539,1)))</f>
        <v>photobooks</v>
      </c>
      <c r="T1539" s="14">
        <f>IFERROR(E1539/L1539,0)</f>
        <v>96.375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>
        <f>(E1540/D1540)*100</f>
        <v>102.62857142857142</v>
      </c>
      <c r="O1540" s="13">
        <f>J1540/(60*60*24)+DATE(1970,1,1)</f>
        <v>41981.782060185185</v>
      </c>
      <c r="P1540" s="13">
        <f>I1540/(60*60*24)+"1/1/1970"</f>
        <v>42026.782060185185</v>
      </c>
      <c r="Q1540" t="s">
        <v>8284</v>
      </c>
      <c r="R1540" s="18" t="str">
        <f>LEFT(Q1540,SEARCH("/",Q1540,1)-1)</f>
        <v>photography</v>
      </c>
      <c r="S1540" t="str">
        <f>RIGHT(Q1540,(LEN(Q1540)-SEARCH("/",Q1540,1)))</f>
        <v>photobooks</v>
      </c>
      <c r="T1540" s="14">
        <f>IFERROR(E1540/L1540,0)</f>
        <v>156.17391304347825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>
        <f>(E1541/D1541)*100</f>
        <v>135.98609999999999</v>
      </c>
      <c r="O1541" s="13">
        <f>J1541/(60*60*24)+DATE(1970,1,1)</f>
        <v>42705.91920138889</v>
      </c>
      <c r="P1541" s="13">
        <f>I1541/(60*60*24)+"1/1/1970"</f>
        <v>42738.91920138889</v>
      </c>
      <c r="Q1541" t="s">
        <v>8284</v>
      </c>
      <c r="R1541" s="18" t="str">
        <f>LEFT(Q1541,SEARCH("/",Q1541,1)-1)</f>
        <v>photography</v>
      </c>
      <c r="S1541" t="str">
        <f>RIGHT(Q1541,(LEN(Q1541)-SEARCH("/",Q1541,1)))</f>
        <v>photobooks</v>
      </c>
      <c r="T1541" s="14">
        <f>IFERROR(E1541/L1541,0)</f>
        <v>95.764859154929582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>
        <f>(E1542/D1542)*100</f>
        <v>117.86666666666667</v>
      </c>
      <c r="O1542" s="13">
        <f>J1542/(60*60*24)+DATE(1970,1,1)</f>
        <v>41939.00712962963</v>
      </c>
      <c r="P1542" s="13">
        <f>I1542/(60*60*24)+"1/1/1970"</f>
        <v>41969.052083333328</v>
      </c>
      <c r="Q1542" t="s">
        <v>8284</v>
      </c>
      <c r="R1542" s="18" t="str">
        <f>LEFT(Q1542,SEARCH("/",Q1542,1)-1)</f>
        <v>photography</v>
      </c>
      <c r="S1542" t="str">
        <f>RIGHT(Q1542,(LEN(Q1542)-SEARCH("/",Q1542,1)))</f>
        <v>photobooks</v>
      </c>
      <c r="T1542" s="14">
        <f>IFERROR(E1542/L1542,0)</f>
        <v>180.40816326530611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>
        <f>(E1543/D1543)*100</f>
        <v>3.3333333333333333E-2</v>
      </c>
      <c r="O1543" s="13">
        <f>J1543/(60*60*24)+DATE(1970,1,1)</f>
        <v>41974.712245370371</v>
      </c>
      <c r="P1543" s="13">
        <f>I1543/(60*60*24)+"1/1/1970"</f>
        <v>42004.712245370371</v>
      </c>
      <c r="Q1543" t="s">
        <v>8288</v>
      </c>
      <c r="R1543" s="18" t="str">
        <f>LEFT(Q1543,SEARCH("/",Q1543,1)-1)</f>
        <v>photography</v>
      </c>
      <c r="S1543" t="str">
        <f>RIGHT(Q1543,(LEN(Q1543)-SEARCH("/",Q1543,1)))</f>
        <v>nature</v>
      </c>
      <c r="T1543" s="14">
        <f>IFERROR(E1543/L1543,0)</f>
        <v>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>
        <f>(E1544/D1544)*100</f>
        <v>4</v>
      </c>
      <c r="O1544" s="13">
        <f>J1544/(60*60*24)+DATE(1970,1,1)</f>
        <v>42170.996527777781</v>
      </c>
      <c r="P1544" s="13">
        <f>I1544/(60*60*24)+"1/1/1970"</f>
        <v>42185.996527777781</v>
      </c>
      <c r="Q1544" t="s">
        <v>8288</v>
      </c>
      <c r="R1544" s="18" t="str">
        <f>LEFT(Q1544,SEARCH("/",Q1544,1)-1)</f>
        <v>photography</v>
      </c>
      <c r="S1544" t="str">
        <f>RIGHT(Q1544,(LEN(Q1544)-SEARCH("/",Q1544,1)))</f>
        <v>nature</v>
      </c>
      <c r="T1544" s="14">
        <f>IFERROR(E1544/L1544,0)</f>
        <v>20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>
        <f>(E1545/D1545)*100</f>
        <v>0.44444444444444442</v>
      </c>
      <c r="O1545" s="13">
        <f>J1545/(60*60*24)+DATE(1970,1,1)</f>
        <v>41935.509652777779</v>
      </c>
      <c r="P1545" s="13">
        <f>I1545/(60*60*24)+"1/1/1970"</f>
        <v>41965.551319444443</v>
      </c>
      <c r="Q1545" t="s">
        <v>8288</v>
      </c>
      <c r="R1545" s="18" t="str">
        <f>LEFT(Q1545,SEARCH("/",Q1545,1)-1)</f>
        <v>photography</v>
      </c>
      <c r="S1545" t="str">
        <f>RIGHT(Q1545,(LEN(Q1545)-SEARCH("/",Q1545,1)))</f>
        <v>nature</v>
      </c>
      <c r="T1545" s="14">
        <f>IFERROR(E1545/L1545,0)</f>
        <v>10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>
        <f>(E1546/D1546)*100</f>
        <v>0</v>
      </c>
      <c r="O1546" s="13">
        <f>J1546/(60*60*24)+DATE(1970,1,1)</f>
        <v>42053.051203703704</v>
      </c>
      <c r="P1546" s="13">
        <f>I1546/(60*60*24)+"1/1/1970"</f>
        <v>42095.012499999997</v>
      </c>
      <c r="Q1546" t="s">
        <v>8288</v>
      </c>
      <c r="R1546" s="18" t="str">
        <f>LEFT(Q1546,SEARCH("/",Q1546,1)-1)</f>
        <v>photography</v>
      </c>
      <c r="S1546" t="str">
        <f>RIGHT(Q1546,(LEN(Q1546)-SEARCH("/",Q1546,1)))</f>
        <v>nature</v>
      </c>
      <c r="T1546" s="14">
        <f>IFERROR(E1546/L1546,0)</f>
        <v>0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>
        <f>(E1547/D1547)*100</f>
        <v>3.3333333333333333E-2</v>
      </c>
      <c r="O1547" s="13">
        <f>J1547/(60*60*24)+DATE(1970,1,1)</f>
        <v>42031.884652777779</v>
      </c>
      <c r="P1547" s="13">
        <f>I1547/(60*60*24)+"1/1/1970"</f>
        <v>42065.886111111111</v>
      </c>
      <c r="Q1547" t="s">
        <v>8288</v>
      </c>
      <c r="R1547" s="18" t="str">
        <f>LEFT(Q1547,SEARCH("/",Q1547,1)-1)</f>
        <v>photography</v>
      </c>
      <c r="S1547" t="str">
        <f>RIGHT(Q1547,(LEN(Q1547)-SEARCH("/",Q1547,1)))</f>
        <v>nature</v>
      </c>
      <c r="T1547" s="14">
        <f>IFERROR(E1547/L1547,0)</f>
        <v>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>
        <f>(E1548/D1548)*100</f>
        <v>28.9</v>
      </c>
      <c r="O1548" s="13">
        <f>J1548/(60*60*24)+DATE(1970,1,1)</f>
        <v>41839.212951388887</v>
      </c>
      <c r="P1548" s="13">
        <f>I1548/(60*60*24)+"1/1/1970"</f>
        <v>41899.212951388887</v>
      </c>
      <c r="Q1548" t="s">
        <v>8288</v>
      </c>
      <c r="R1548" s="18" t="str">
        <f>LEFT(Q1548,SEARCH("/",Q1548,1)-1)</f>
        <v>photography</v>
      </c>
      <c r="S1548" t="str">
        <f>RIGHT(Q1548,(LEN(Q1548)-SEARCH("/",Q1548,1)))</f>
        <v>nature</v>
      </c>
      <c r="T1548" s="14">
        <f>IFERROR(E1548/L1548,0)</f>
        <v>26.272727272727273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>
        <f>(E1549/D1549)*100</f>
        <v>0</v>
      </c>
      <c r="O1549" s="13">
        <f>J1549/(60*60*24)+DATE(1970,1,1)</f>
        <v>42782.426875000005</v>
      </c>
      <c r="P1549" s="13">
        <f>I1549/(60*60*24)+"1/1/1970"</f>
        <v>42789.426875000005</v>
      </c>
      <c r="Q1549" t="s">
        <v>8288</v>
      </c>
      <c r="R1549" s="18" t="str">
        <f>LEFT(Q1549,SEARCH("/",Q1549,1)-1)</f>
        <v>photography</v>
      </c>
      <c r="S1549" t="str">
        <f>RIGHT(Q1549,(LEN(Q1549)-SEARCH("/",Q1549,1)))</f>
        <v>nature</v>
      </c>
      <c r="T1549" s="14">
        <f>IFERROR(E1549/L1549,0)</f>
        <v>0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>
        <f>(E1550/D1550)*100</f>
        <v>8.5714285714285712</v>
      </c>
      <c r="O1550" s="13">
        <f>J1550/(60*60*24)+DATE(1970,1,1)</f>
        <v>42286.88217592593</v>
      </c>
      <c r="P1550" s="13">
        <f>I1550/(60*60*24)+"1/1/1970"</f>
        <v>42316.923842592594</v>
      </c>
      <c r="Q1550" t="s">
        <v>8288</v>
      </c>
      <c r="R1550" s="18" t="str">
        <f>LEFT(Q1550,SEARCH("/",Q1550,1)-1)</f>
        <v>photography</v>
      </c>
      <c r="S1550" t="str">
        <f>RIGHT(Q1550,(LEN(Q1550)-SEARCH("/",Q1550,1)))</f>
        <v>nature</v>
      </c>
      <c r="T1550" s="14">
        <f>IFERROR(E1550/L1550,0)</f>
        <v>60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>
        <f>(E1551/D1551)*100</f>
        <v>34</v>
      </c>
      <c r="O1551" s="13">
        <f>J1551/(60*60*24)+DATE(1970,1,1)</f>
        <v>42281.136099537034</v>
      </c>
      <c r="P1551" s="13">
        <f>I1551/(60*60*24)+"1/1/1970"</f>
        <v>42311.177766203706</v>
      </c>
      <c r="Q1551" t="s">
        <v>8288</v>
      </c>
      <c r="R1551" s="18" t="str">
        <f>LEFT(Q1551,SEARCH("/",Q1551,1)-1)</f>
        <v>photography</v>
      </c>
      <c r="S1551" t="str">
        <f>RIGHT(Q1551,(LEN(Q1551)-SEARCH("/",Q1551,1)))</f>
        <v>nature</v>
      </c>
      <c r="T1551" s="14">
        <f>IFERROR(E1551/L1551,0)</f>
        <v>28.333333333333332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>
        <f>(E1552/D1552)*100</f>
        <v>13.466666666666665</v>
      </c>
      <c r="O1552" s="13">
        <f>J1552/(60*60*24)+DATE(1970,1,1)</f>
        <v>42472.449467592596</v>
      </c>
      <c r="P1552" s="13">
        <f>I1552/(60*60*24)+"1/1/1970"</f>
        <v>42502.449467592596</v>
      </c>
      <c r="Q1552" t="s">
        <v>8288</v>
      </c>
      <c r="R1552" s="18" t="str">
        <f>LEFT(Q1552,SEARCH("/",Q1552,1)-1)</f>
        <v>photography</v>
      </c>
      <c r="S1552" t="str">
        <f>RIGHT(Q1552,(LEN(Q1552)-SEARCH("/",Q1552,1)))</f>
        <v>nature</v>
      </c>
      <c r="T1552" s="14">
        <f>IFERROR(E1552/L1552,0)</f>
        <v>14.428571428571429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>
        <f>(E1553/D1553)*100</f>
        <v>0</v>
      </c>
      <c r="O1553" s="13">
        <f>J1553/(60*60*24)+DATE(1970,1,1)</f>
        <v>42121.824525462958</v>
      </c>
      <c r="P1553" s="13">
        <f>I1553/(60*60*24)+"1/1/1970"</f>
        <v>42151.824525462958</v>
      </c>
      <c r="Q1553" t="s">
        <v>8288</v>
      </c>
      <c r="R1553" s="18" t="str">
        <f>LEFT(Q1553,SEARCH("/",Q1553,1)-1)</f>
        <v>photography</v>
      </c>
      <c r="S1553" t="str">
        <f>RIGHT(Q1553,(LEN(Q1553)-SEARCH("/",Q1553,1)))</f>
        <v>nature</v>
      </c>
      <c r="T1553" s="14">
        <f>IFERROR(E1553/L1553,0)</f>
        <v>0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>
        <f>(E1554/D1554)*100</f>
        <v>49.186046511627907</v>
      </c>
      <c r="O1554" s="13">
        <f>J1554/(60*60*24)+DATE(1970,1,1)</f>
        <v>41892.688750000001</v>
      </c>
      <c r="P1554" s="13">
        <f>I1554/(60*60*24)+"1/1/1970"</f>
        <v>41913.165972222225</v>
      </c>
      <c r="Q1554" t="s">
        <v>8288</v>
      </c>
      <c r="R1554" s="18" t="str">
        <f>LEFT(Q1554,SEARCH("/",Q1554,1)-1)</f>
        <v>photography</v>
      </c>
      <c r="S1554" t="str">
        <f>RIGHT(Q1554,(LEN(Q1554)-SEARCH("/",Q1554,1)))</f>
        <v>nature</v>
      </c>
      <c r="T1554" s="14">
        <f>IFERROR(E1554/L1554,0)</f>
        <v>132.1875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>
        <f>(E1555/D1555)*100</f>
        <v>0</v>
      </c>
      <c r="O1555" s="13">
        <f>J1555/(60*60*24)+DATE(1970,1,1)</f>
        <v>42219.282951388886</v>
      </c>
      <c r="P1555" s="13">
        <f>I1555/(60*60*24)+"1/1/1970"</f>
        <v>42249.282951388886</v>
      </c>
      <c r="Q1555" t="s">
        <v>8288</v>
      </c>
      <c r="R1555" s="18" t="str">
        <f>LEFT(Q1555,SEARCH("/",Q1555,1)-1)</f>
        <v>photography</v>
      </c>
      <c r="S1555" t="str">
        <f>RIGHT(Q1555,(LEN(Q1555)-SEARCH("/",Q1555,1)))</f>
        <v>nature</v>
      </c>
      <c r="T1555" s="14">
        <f>IFERROR(E1555/L1555,0)</f>
        <v>0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>
        <f>(E1556/D1556)*100</f>
        <v>0</v>
      </c>
      <c r="O1556" s="13">
        <f>J1556/(60*60*24)+DATE(1970,1,1)</f>
        <v>42188.252199074079</v>
      </c>
      <c r="P1556" s="13">
        <f>I1556/(60*60*24)+"1/1/1970"</f>
        <v>42218.252199074079</v>
      </c>
      <c r="Q1556" t="s">
        <v>8288</v>
      </c>
      <c r="R1556" s="18" t="str">
        <f>LEFT(Q1556,SEARCH("/",Q1556,1)-1)</f>
        <v>photography</v>
      </c>
      <c r="S1556" t="str">
        <f>RIGHT(Q1556,(LEN(Q1556)-SEARCH("/",Q1556,1)))</f>
        <v>nature</v>
      </c>
      <c r="T1556" s="14">
        <f>IFERROR(E1556/L1556,0)</f>
        <v>0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>
        <f>(E1557/D1557)*100</f>
        <v>0</v>
      </c>
      <c r="O1557" s="13">
        <f>J1557/(60*60*24)+DATE(1970,1,1)</f>
        <v>42241.613796296297</v>
      </c>
      <c r="P1557" s="13">
        <f>I1557/(60*60*24)+"1/1/1970"</f>
        <v>42264.708333333328</v>
      </c>
      <c r="Q1557" t="s">
        <v>8288</v>
      </c>
      <c r="R1557" s="18" t="str">
        <f>LEFT(Q1557,SEARCH("/",Q1557,1)-1)</f>
        <v>photography</v>
      </c>
      <c r="S1557" t="str">
        <f>RIGHT(Q1557,(LEN(Q1557)-SEARCH("/",Q1557,1)))</f>
        <v>nature</v>
      </c>
      <c r="T1557" s="14">
        <f>IFERROR(E1557/L1557,0)</f>
        <v>0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>
        <f>(E1558/D1558)*100</f>
        <v>45.133333333333333</v>
      </c>
      <c r="O1558" s="13">
        <f>J1558/(60*60*24)+DATE(1970,1,1)</f>
        <v>42525.153055555551</v>
      </c>
      <c r="P1558" s="13">
        <f>I1558/(60*60*24)+"1/1/1970"</f>
        <v>42555.153055555551</v>
      </c>
      <c r="Q1558" t="s">
        <v>8288</v>
      </c>
      <c r="R1558" s="18" t="str">
        <f>LEFT(Q1558,SEARCH("/",Q1558,1)-1)</f>
        <v>photography</v>
      </c>
      <c r="S1558" t="str">
        <f>RIGHT(Q1558,(LEN(Q1558)-SEARCH("/",Q1558,1)))</f>
        <v>nature</v>
      </c>
      <c r="T1558" s="14">
        <f>IFERROR(E1558/L1558,0)</f>
        <v>56.416666666666664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>
        <f>(E1559/D1559)*100</f>
        <v>4</v>
      </c>
      <c r="O1559" s="13">
        <f>J1559/(60*60*24)+DATE(1970,1,1)</f>
        <v>41871.65315972222</v>
      </c>
      <c r="P1559" s="13">
        <f>I1559/(60*60*24)+"1/1/1970"</f>
        <v>41902.65315972222</v>
      </c>
      <c r="Q1559" t="s">
        <v>8288</v>
      </c>
      <c r="R1559" s="18" t="str">
        <f>LEFT(Q1559,SEARCH("/",Q1559,1)-1)</f>
        <v>photography</v>
      </c>
      <c r="S1559" t="str">
        <f>RIGHT(Q1559,(LEN(Q1559)-SEARCH("/",Q1559,1)))</f>
        <v>nature</v>
      </c>
      <c r="T1559" s="14">
        <f>IFERROR(E1559/L1559,0)</f>
        <v>100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>
        <f>(E1560/D1560)*100</f>
        <v>4.666666666666667</v>
      </c>
      <c r="O1560" s="13">
        <f>J1560/(60*60*24)+DATE(1970,1,1)</f>
        <v>42185.397673611107</v>
      </c>
      <c r="P1560" s="13">
        <f>I1560/(60*60*24)+"1/1/1970"</f>
        <v>42244.508333333331</v>
      </c>
      <c r="Q1560" t="s">
        <v>8288</v>
      </c>
      <c r="R1560" s="18" t="str">
        <f>LEFT(Q1560,SEARCH("/",Q1560,1)-1)</f>
        <v>photography</v>
      </c>
      <c r="S1560" t="str">
        <f>RIGHT(Q1560,(LEN(Q1560)-SEARCH("/",Q1560,1)))</f>
        <v>nature</v>
      </c>
      <c r="T1560" s="14">
        <f>IFERROR(E1560/L1560,0)</f>
        <v>11.666666666666666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>
        <f>(E1561/D1561)*100</f>
        <v>0.33333333333333337</v>
      </c>
      <c r="O1561" s="13">
        <f>J1561/(60*60*24)+DATE(1970,1,1)</f>
        <v>42108.053229166668</v>
      </c>
      <c r="P1561" s="13">
        <f>I1561/(60*60*24)+"1/1/1970"</f>
        <v>42123.053229166668</v>
      </c>
      <c r="Q1561" t="s">
        <v>8288</v>
      </c>
      <c r="R1561" s="18" t="str">
        <f>LEFT(Q1561,SEARCH("/",Q1561,1)-1)</f>
        <v>photography</v>
      </c>
      <c r="S1561" t="str">
        <f>RIGHT(Q1561,(LEN(Q1561)-SEARCH("/",Q1561,1)))</f>
        <v>nature</v>
      </c>
      <c r="T1561" s="14">
        <f>IFERROR(E1561/L1561,0)</f>
        <v>50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>
        <f>(E1562/D1562)*100</f>
        <v>3.7600000000000002</v>
      </c>
      <c r="O1562" s="13">
        <f>J1562/(60*60*24)+DATE(1970,1,1)</f>
        <v>41936.020752314813</v>
      </c>
      <c r="P1562" s="13">
        <f>I1562/(60*60*24)+"1/1/1970"</f>
        <v>41956.062418981484</v>
      </c>
      <c r="Q1562" t="s">
        <v>8288</v>
      </c>
      <c r="R1562" s="18" t="str">
        <f>LEFT(Q1562,SEARCH("/",Q1562,1)-1)</f>
        <v>photography</v>
      </c>
      <c r="S1562" t="str">
        <f>RIGHT(Q1562,(LEN(Q1562)-SEARCH("/",Q1562,1)))</f>
        <v>nature</v>
      </c>
      <c r="T1562" s="14">
        <f>IFERROR(E1562/L1562,0)</f>
        <v>23.5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>
        <f>(E1563/D1563)*100</f>
        <v>0.67</v>
      </c>
      <c r="O1563" s="13">
        <f>J1563/(60*60*24)+DATE(1970,1,1)</f>
        <v>41555.041701388887</v>
      </c>
      <c r="P1563" s="13">
        <f>I1563/(60*60*24)+"1/1/1970"</f>
        <v>41585.083368055552</v>
      </c>
      <c r="Q1563" t="s">
        <v>8289</v>
      </c>
      <c r="R1563" s="18" t="str">
        <f>LEFT(Q1563,SEARCH("/",Q1563,1)-1)</f>
        <v>publishing</v>
      </c>
      <c r="S1563" t="str">
        <f>RIGHT(Q1563,(LEN(Q1563)-SEARCH("/",Q1563,1)))</f>
        <v>art books</v>
      </c>
      <c r="T1563" s="14">
        <f>IFERROR(E1563/L1563,0)</f>
        <v>67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>
        <f>(E1564/D1564)*100</f>
        <v>0</v>
      </c>
      <c r="O1564" s="13">
        <f>J1564/(60*60*24)+DATE(1970,1,1)</f>
        <v>40079.566157407404</v>
      </c>
      <c r="P1564" s="13">
        <f>I1564/(60*60*24)+"1/1/1970"</f>
        <v>40149.034722222219</v>
      </c>
      <c r="Q1564" t="s">
        <v>8289</v>
      </c>
      <c r="R1564" s="18" t="str">
        <f>LEFT(Q1564,SEARCH("/",Q1564,1)-1)</f>
        <v>publishing</v>
      </c>
      <c r="S1564" t="str">
        <f>RIGHT(Q1564,(LEN(Q1564)-SEARCH("/",Q1564,1)))</f>
        <v>art books</v>
      </c>
      <c r="T1564" s="14">
        <f>IFERROR(E1564/L1564,0)</f>
        <v>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>
        <f>(E1565/D1565)*100</f>
        <v>1.4166666666666665</v>
      </c>
      <c r="O1565" s="13">
        <f>J1565/(60*60*24)+DATE(1970,1,1)</f>
        <v>41652.742488425924</v>
      </c>
      <c r="P1565" s="13">
        <f>I1565/(60*60*24)+"1/1/1970"</f>
        <v>41712.700821759259</v>
      </c>
      <c r="Q1565" t="s">
        <v>8289</v>
      </c>
      <c r="R1565" s="18" t="str">
        <f>LEFT(Q1565,SEARCH("/",Q1565,1)-1)</f>
        <v>publishing</v>
      </c>
      <c r="S1565" t="str">
        <f>RIGHT(Q1565,(LEN(Q1565)-SEARCH("/",Q1565,1)))</f>
        <v>art books</v>
      </c>
      <c r="T1565" s="14">
        <f>IFERROR(E1565/L1565,0)</f>
        <v>42.5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>
        <f>(E1566/D1566)*100</f>
        <v>0.1</v>
      </c>
      <c r="O1566" s="13">
        <f>J1566/(60*60*24)+DATE(1970,1,1)</f>
        <v>42121.367002314815</v>
      </c>
      <c r="P1566" s="13">
        <f>I1566/(60*60*24)+"1/1/1970"</f>
        <v>42152.836805555555</v>
      </c>
      <c r="Q1566" t="s">
        <v>8289</v>
      </c>
      <c r="R1566" s="18" t="str">
        <f>LEFT(Q1566,SEARCH("/",Q1566,1)-1)</f>
        <v>publishing</v>
      </c>
      <c r="S1566" t="str">
        <f>RIGHT(Q1566,(LEN(Q1566)-SEARCH("/",Q1566,1)))</f>
        <v>art books</v>
      </c>
      <c r="T1566" s="14">
        <f>IFERROR(E1566/L1566,0)</f>
        <v>10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>
        <f>(E1567/D1567)*100</f>
        <v>2.5</v>
      </c>
      <c r="O1567" s="13">
        <f>J1567/(60*60*24)+DATE(1970,1,1)</f>
        <v>40672.729872685188</v>
      </c>
      <c r="P1567" s="13">
        <f>I1567/(60*60*24)+"1/1/1970"</f>
        <v>40702.729872685188</v>
      </c>
      <c r="Q1567" t="s">
        <v>8289</v>
      </c>
      <c r="R1567" s="18" t="str">
        <f>LEFT(Q1567,SEARCH("/",Q1567,1)-1)</f>
        <v>publishing</v>
      </c>
      <c r="S1567" t="str">
        <f>RIGHT(Q1567,(LEN(Q1567)-SEARCH("/",Q1567,1)))</f>
        <v>art books</v>
      </c>
      <c r="T1567" s="14">
        <f>IFERROR(E1567/L1567,0)</f>
        <v>100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>
        <f>(E1568/D1568)*100</f>
        <v>21.25</v>
      </c>
      <c r="O1568" s="13">
        <f>J1568/(60*60*24)+DATE(1970,1,1)</f>
        <v>42549.916712962964</v>
      </c>
      <c r="P1568" s="13">
        <f>I1568/(60*60*24)+"1/1/1970"</f>
        <v>42578.916666666672</v>
      </c>
      <c r="Q1568" t="s">
        <v>8289</v>
      </c>
      <c r="R1568" s="18" t="str">
        <f>LEFT(Q1568,SEARCH("/",Q1568,1)-1)</f>
        <v>publishing</v>
      </c>
      <c r="S1568" t="str">
        <f>RIGHT(Q1568,(LEN(Q1568)-SEARCH("/",Q1568,1)))</f>
        <v>art books</v>
      </c>
      <c r="T1568" s="14">
        <f>IFERROR(E1568/L1568,0)</f>
        <v>108.05084745762711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>
        <f>(E1569/D1569)*100</f>
        <v>4.117647058823529</v>
      </c>
      <c r="O1569" s="13">
        <f>J1569/(60*60*24)+DATE(1970,1,1)</f>
        <v>41671.93686342593</v>
      </c>
      <c r="P1569" s="13">
        <f>I1569/(60*60*24)+"1/1/1970"</f>
        <v>41687</v>
      </c>
      <c r="Q1569" t="s">
        <v>8289</v>
      </c>
      <c r="R1569" s="18" t="str">
        <f>LEFT(Q1569,SEARCH("/",Q1569,1)-1)</f>
        <v>publishing</v>
      </c>
      <c r="S1569" t="str">
        <f>RIGHT(Q1569,(LEN(Q1569)-SEARCH("/",Q1569,1)))</f>
        <v>art books</v>
      </c>
      <c r="T1569" s="14">
        <f>IFERROR(E1569/L1569,0)</f>
        <v>26.923076923076923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>
        <f>(E1570/D1570)*100</f>
        <v>13.639999999999999</v>
      </c>
      <c r="O1570" s="13">
        <f>J1570/(60*60*24)+DATE(1970,1,1)</f>
        <v>41962.062326388885</v>
      </c>
      <c r="P1570" s="13">
        <f>I1570/(60*60*24)+"1/1/1970"</f>
        <v>41997.062326388885</v>
      </c>
      <c r="Q1570" t="s">
        <v>8289</v>
      </c>
      <c r="R1570" s="18" t="str">
        <f>LEFT(Q1570,SEARCH("/",Q1570,1)-1)</f>
        <v>publishing</v>
      </c>
      <c r="S1570" t="str">
        <f>RIGHT(Q1570,(LEN(Q1570)-SEARCH("/",Q1570,1)))</f>
        <v>art books</v>
      </c>
      <c r="T1570" s="14">
        <f>IFERROR(E1570/L1570,0)</f>
        <v>155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>
        <f>(E1571/D1571)*100</f>
        <v>0</v>
      </c>
      <c r="O1571" s="13">
        <f>J1571/(60*60*24)+DATE(1970,1,1)</f>
        <v>41389.679560185185</v>
      </c>
      <c r="P1571" s="13">
        <f>I1571/(60*60*24)+"1/1/1970"</f>
        <v>41419.679560185185</v>
      </c>
      <c r="Q1571" t="s">
        <v>8289</v>
      </c>
      <c r="R1571" s="18" t="str">
        <f>LEFT(Q1571,SEARCH("/",Q1571,1)-1)</f>
        <v>publishing</v>
      </c>
      <c r="S1571" t="str">
        <f>RIGHT(Q1571,(LEN(Q1571)-SEARCH("/",Q1571,1)))</f>
        <v>art books</v>
      </c>
      <c r="T1571" s="14">
        <f>IFERROR(E1571/L1571,0)</f>
        <v>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>
        <f>(E1572/D1572)*100</f>
        <v>41.4</v>
      </c>
      <c r="O1572" s="13">
        <f>J1572/(60*60*24)+DATE(1970,1,1)</f>
        <v>42438.813449074078</v>
      </c>
      <c r="P1572" s="13">
        <f>I1572/(60*60*24)+"1/1/1970"</f>
        <v>42468.771782407406</v>
      </c>
      <c r="Q1572" t="s">
        <v>8289</v>
      </c>
      <c r="R1572" s="18" t="str">
        <f>LEFT(Q1572,SEARCH("/",Q1572,1)-1)</f>
        <v>publishing</v>
      </c>
      <c r="S1572" t="str">
        <f>RIGHT(Q1572,(LEN(Q1572)-SEARCH("/",Q1572,1)))</f>
        <v>art books</v>
      </c>
      <c r="T1572" s="14">
        <f>IFERROR(E1572/L1572,0)</f>
        <v>47.769230769230766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>
        <f>(E1573/D1573)*100</f>
        <v>0.66115702479338845</v>
      </c>
      <c r="O1573" s="13">
        <f>J1573/(60*60*24)+DATE(1970,1,1)</f>
        <v>42144.769479166665</v>
      </c>
      <c r="P1573" s="13">
        <f>I1573/(60*60*24)+"1/1/1970"</f>
        <v>42174.769479166665</v>
      </c>
      <c r="Q1573" t="s">
        <v>8289</v>
      </c>
      <c r="R1573" s="18" t="str">
        <f>LEFT(Q1573,SEARCH("/",Q1573,1)-1)</f>
        <v>publishing</v>
      </c>
      <c r="S1573" t="str">
        <f>RIGHT(Q1573,(LEN(Q1573)-SEARCH("/",Q1573,1)))</f>
        <v>art books</v>
      </c>
      <c r="T1573" s="14">
        <f>IFERROR(E1573/L1573,0)</f>
        <v>20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>
        <f>(E1574/D1574)*100</f>
        <v>5</v>
      </c>
      <c r="O1574" s="13">
        <f>J1574/(60*60*24)+DATE(1970,1,1)</f>
        <v>42404.033090277779</v>
      </c>
      <c r="P1574" s="13">
        <f>I1574/(60*60*24)+"1/1/1970"</f>
        <v>42428.999305555553</v>
      </c>
      <c r="Q1574" t="s">
        <v>8289</v>
      </c>
      <c r="R1574" s="18" t="str">
        <f>LEFT(Q1574,SEARCH("/",Q1574,1)-1)</f>
        <v>publishing</v>
      </c>
      <c r="S1574" t="str">
        <f>RIGHT(Q1574,(LEN(Q1574)-SEARCH("/",Q1574,1)))</f>
        <v>art books</v>
      </c>
      <c r="T1574" s="14">
        <f>IFERROR(E1574/L1574,0)</f>
        <v>41.666666666666664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>
        <f>(E1575/D1575)*100</f>
        <v>2.4777777777777779</v>
      </c>
      <c r="O1575" s="13">
        <f>J1575/(60*60*24)+DATE(1970,1,1)</f>
        <v>42786.000023148154</v>
      </c>
      <c r="P1575" s="13">
        <f>I1575/(60*60*24)+"1/1/1970"</f>
        <v>42826.165972222225</v>
      </c>
      <c r="Q1575" t="s">
        <v>8289</v>
      </c>
      <c r="R1575" s="18" t="str">
        <f>LEFT(Q1575,SEARCH("/",Q1575,1)-1)</f>
        <v>publishing</v>
      </c>
      <c r="S1575" t="str">
        <f>RIGHT(Q1575,(LEN(Q1575)-SEARCH("/",Q1575,1)))</f>
        <v>art books</v>
      </c>
      <c r="T1575" s="14">
        <f>IFERROR(E1575/L1575,0)</f>
        <v>74.333333333333329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>
        <f>(E1576/D1576)*100</f>
        <v>5.0599999999999996</v>
      </c>
      <c r="O1576" s="13">
        <f>J1576/(60*60*24)+DATE(1970,1,1)</f>
        <v>42017.927418981482</v>
      </c>
      <c r="P1576" s="13">
        <f>I1576/(60*60*24)+"1/1/1970"</f>
        <v>42052.927418981482</v>
      </c>
      <c r="Q1576" t="s">
        <v>8289</v>
      </c>
      <c r="R1576" s="18" t="str">
        <f>LEFT(Q1576,SEARCH("/",Q1576,1)-1)</f>
        <v>publishing</v>
      </c>
      <c r="S1576" t="str">
        <f>RIGHT(Q1576,(LEN(Q1576)-SEARCH("/",Q1576,1)))</f>
        <v>art books</v>
      </c>
      <c r="T1576" s="14">
        <f>IFERROR(E1576/L1576,0)</f>
        <v>84.333333333333329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>
        <f>(E1577/D1577)*100</f>
        <v>22.91</v>
      </c>
      <c r="O1577" s="13">
        <f>J1577/(60*60*24)+DATE(1970,1,1)</f>
        <v>41799.524259259255</v>
      </c>
      <c r="P1577" s="13">
        <f>I1577/(60*60*24)+"1/1/1970"</f>
        <v>41829.524259259255</v>
      </c>
      <c r="Q1577" t="s">
        <v>8289</v>
      </c>
      <c r="R1577" s="18" t="str">
        <f>LEFT(Q1577,SEARCH("/",Q1577,1)-1)</f>
        <v>publishing</v>
      </c>
      <c r="S1577" t="str">
        <f>RIGHT(Q1577,(LEN(Q1577)-SEARCH("/",Q1577,1)))</f>
        <v>art books</v>
      </c>
      <c r="T1577" s="14">
        <f>IFERROR(E1577/L1577,0)</f>
        <v>65.457142857142856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>
        <f>(E1578/D1578)*100</f>
        <v>13</v>
      </c>
      <c r="O1578" s="13">
        <f>J1578/(60*60*24)+DATE(1970,1,1)</f>
        <v>42140.879259259258</v>
      </c>
      <c r="P1578" s="13">
        <f>I1578/(60*60*24)+"1/1/1970"</f>
        <v>42185.879259259258</v>
      </c>
      <c r="Q1578" t="s">
        <v>8289</v>
      </c>
      <c r="R1578" s="18" t="str">
        <f>LEFT(Q1578,SEARCH("/",Q1578,1)-1)</f>
        <v>publishing</v>
      </c>
      <c r="S1578" t="str">
        <f>RIGHT(Q1578,(LEN(Q1578)-SEARCH("/",Q1578,1)))</f>
        <v>art books</v>
      </c>
      <c r="T1578" s="14">
        <f>IFERROR(E1578/L1578,0)</f>
        <v>65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>
        <f>(E1579/D1579)*100</f>
        <v>0.54999999999999993</v>
      </c>
      <c r="O1579" s="13">
        <f>J1579/(60*60*24)+DATE(1970,1,1)</f>
        <v>41054.847777777773</v>
      </c>
      <c r="P1579" s="13">
        <f>I1579/(60*60*24)+"1/1/1970"</f>
        <v>41114.847777777773</v>
      </c>
      <c r="Q1579" t="s">
        <v>8289</v>
      </c>
      <c r="R1579" s="18" t="str">
        <f>LEFT(Q1579,SEARCH("/",Q1579,1)-1)</f>
        <v>publishing</v>
      </c>
      <c r="S1579" t="str">
        <f>RIGHT(Q1579,(LEN(Q1579)-SEARCH("/",Q1579,1)))</f>
        <v>art books</v>
      </c>
      <c r="T1579" s="14">
        <f>IFERROR(E1579/L1579,0)</f>
        <v>27.5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>
        <f>(E1580/D1580)*100</f>
        <v>10.806536636794938</v>
      </c>
      <c r="O1580" s="13">
        <f>J1580/(60*60*24)+DATE(1970,1,1)</f>
        <v>40399.065868055557</v>
      </c>
      <c r="P1580" s="13">
        <f>I1580/(60*60*24)+"1/1/1970"</f>
        <v>40423.083333333336</v>
      </c>
      <c r="Q1580" t="s">
        <v>8289</v>
      </c>
      <c r="R1580" s="18" t="str">
        <f>LEFT(Q1580,SEARCH("/",Q1580,1)-1)</f>
        <v>publishing</v>
      </c>
      <c r="S1580" t="str">
        <f>RIGHT(Q1580,(LEN(Q1580)-SEARCH("/",Q1580,1)))</f>
        <v>art books</v>
      </c>
      <c r="T1580" s="14">
        <f>IFERROR(E1580/L1580,0)</f>
        <v>51.25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>
        <f>(E1581/D1581)*100</f>
        <v>0.84008400840084008</v>
      </c>
      <c r="O1581" s="13">
        <f>J1581/(60*60*24)+DATE(1970,1,1)</f>
        <v>41481.996423611112</v>
      </c>
      <c r="P1581" s="13">
        <f>I1581/(60*60*24)+"1/1/1970"</f>
        <v>41514.996423611112</v>
      </c>
      <c r="Q1581" t="s">
        <v>8289</v>
      </c>
      <c r="R1581" s="18" t="str">
        <f>LEFT(Q1581,SEARCH("/",Q1581,1)-1)</f>
        <v>publishing</v>
      </c>
      <c r="S1581" t="str">
        <f>RIGHT(Q1581,(LEN(Q1581)-SEARCH("/",Q1581,1)))</f>
        <v>art books</v>
      </c>
      <c r="T1581" s="14">
        <f>IFERROR(E1581/L1581,0)</f>
        <v>14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>
        <f>(E1582/D1582)*100</f>
        <v>0</v>
      </c>
      <c r="O1582" s="13">
        <f>J1582/(60*60*24)+DATE(1970,1,1)</f>
        <v>40990.050069444442</v>
      </c>
      <c r="P1582" s="13">
        <f>I1582/(60*60*24)+"1/1/1970"</f>
        <v>41050.050069444442</v>
      </c>
      <c r="Q1582" t="s">
        <v>8289</v>
      </c>
      <c r="R1582" s="18" t="str">
        <f>LEFT(Q1582,SEARCH("/",Q1582,1)-1)</f>
        <v>publishing</v>
      </c>
      <c r="S1582" t="str">
        <f>RIGHT(Q1582,(LEN(Q1582)-SEARCH("/",Q1582,1)))</f>
        <v>art books</v>
      </c>
      <c r="T1582" s="14">
        <f>IFERROR(E1582/L1582,0)</f>
        <v>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>
        <f>(E1583/D1583)*100</f>
        <v>0.5</v>
      </c>
      <c r="O1583" s="13">
        <f>J1583/(60*60*24)+DATE(1970,1,1)</f>
        <v>42325.448958333334</v>
      </c>
      <c r="P1583" s="13">
        <f>I1583/(60*60*24)+"1/1/1970"</f>
        <v>42357.448958333334</v>
      </c>
      <c r="Q1583" t="s">
        <v>8290</v>
      </c>
      <c r="R1583" s="18" t="str">
        <f>LEFT(Q1583,SEARCH("/",Q1583,1)-1)</f>
        <v>photography</v>
      </c>
      <c r="S1583" t="str">
        <f>RIGHT(Q1583,(LEN(Q1583)-SEARCH("/",Q1583,1)))</f>
        <v>places</v>
      </c>
      <c r="T1583" s="14">
        <f>IFERROR(E1583/L1583,0)</f>
        <v>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>
        <f>(E1584/D1584)*100</f>
        <v>9.3000000000000007</v>
      </c>
      <c r="O1584" s="13">
        <f>J1584/(60*60*24)+DATE(1970,1,1)</f>
        <v>42246.789965277778</v>
      </c>
      <c r="P1584" s="13">
        <f>I1584/(60*60*24)+"1/1/1970"</f>
        <v>42303.888888888891</v>
      </c>
      <c r="Q1584" t="s">
        <v>8290</v>
      </c>
      <c r="R1584" s="18" t="str">
        <f>LEFT(Q1584,SEARCH("/",Q1584,1)-1)</f>
        <v>photography</v>
      </c>
      <c r="S1584" t="str">
        <f>RIGHT(Q1584,(LEN(Q1584)-SEARCH("/",Q1584,1)))</f>
        <v>places</v>
      </c>
      <c r="T1584" s="14">
        <f>IFERROR(E1584/L1584,0)</f>
        <v>31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>
        <f>(E1585/D1585)*100</f>
        <v>7.4999999999999997E-2</v>
      </c>
      <c r="O1585" s="13">
        <f>J1585/(60*60*24)+DATE(1970,1,1)</f>
        <v>41877.904988425929</v>
      </c>
      <c r="P1585" s="13">
        <f>I1585/(60*60*24)+"1/1/1970"</f>
        <v>41907.904988425929</v>
      </c>
      <c r="Q1585" t="s">
        <v>8290</v>
      </c>
      <c r="R1585" s="18" t="str">
        <f>LEFT(Q1585,SEARCH("/",Q1585,1)-1)</f>
        <v>photography</v>
      </c>
      <c r="S1585" t="str">
        <f>RIGHT(Q1585,(LEN(Q1585)-SEARCH("/",Q1585,1)))</f>
        <v>places</v>
      </c>
      <c r="T1585" s="14">
        <f>IFERROR(E1585/L1585,0)</f>
        <v>15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>
        <f>(E1586/D1586)*100</f>
        <v>0</v>
      </c>
      <c r="O1586" s="13">
        <f>J1586/(60*60*24)+DATE(1970,1,1)</f>
        <v>41779.649317129632</v>
      </c>
      <c r="P1586" s="13">
        <f>I1586/(60*60*24)+"1/1/1970"</f>
        <v>41789.649317129632</v>
      </c>
      <c r="Q1586" t="s">
        <v>8290</v>
      </c>
      <c r="R1586" s="18" t="str">
        <f>LEFT(Q1586,SEARCH("/",Q1586,1)-1)</f>
        <v>photography</v>
      </c>
      <c r="S1586" t="str">
        <f>RIGHT(Q1586,(LEN(Q1586)-SEARCH("/",Q1586,1)))</f>
        <v>places</v>
      </c>
      <c r="T1586" s="14">
        <f>IFERROR(E1586/L1586,0)</f>
        <v>0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>
        <f>(E1587/D1587)*100</f>
        <v>79</v>
      </c>
      <c r="O1587" s="13">
        <f>J1587/(60*60*24)+DATE(1970,1,1)</f>
        <v>42707.895462962959</v>
      </c>
      <c r="P1587" s="13">
        <f>I1587/(60*60*24)+"1/1/1970"</f>
        <v>42729.458333333328</v>
      </c>
      <c r="Q1587" t="s">
        <v>8290</v>
      </c>
      <c r="R1587" s="18" t="str">
        <f>LEFT(Q1587,SEARCH("/",Q1587,1)-1)</f>
        <v>photography</v>
      </c>
      <c r="S1587" t="str">
        <f>RIGHT(Q1587,(LEN(Q1587)-SEARCH("/",Q1587,1)))</f>
        <v>places</v>
      </c>
      <c r="T1587" s="14">
        <f>IFERROR(E1587/L1587,0)</f>
        <v>131.66666666666666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>
        <f>(E1588/D1588)*100</f>
        <v>0</v>
      </c>
      <c r="O1588" s="13">
        <f>J1588/(60*60*24)+DATE(1970,1,1)</f>
        <v>42069.104421296295</v>
      </c>
      <c r="P1588" s="13">
        <f>I1588/(60*60*24)+"1/1/1970"</f>
        <v>42099.062754629631</v>
      </c>
      <c r="Q1588" t="s">
        <v>8290</v>
      </c>
      <c r="R1588" s="18" t="str">
        <f>LEFT(Q1588,SEARCH("/",Q1588,1)-1)</f>
        <v>photography</v>
      </c>
      <c r="S1588" t="str">
        <f>RIGHT(Q1588,(LEN(Q1588)-SEARCH("/",Q1588,1)))</f>
        <v>places</v>
      </c>
      <c r="T1588" s="14">
        <f>IFERROR(E1588/L1588,0)</f>
        <v>0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>
        <f>(E1589/D1589)*100</f>
        <v>1.3333333333333334E-2</v>
      </c>
      <c r="O1589" s="13">
        <f>J1589/(60*60*24)+DATE(1970,1,1)</f>
        <v>41956.950983796298</v>
      </c>
      <c r="P1589" s="13">
        <f>I1589/(60*60*24)+"1/1/1970"</f>
        <v>41986.950983796298</v>
      </c>
      <c r="Q1589" t="s">
        <v>8290</v>
      </c>
      <c r="R1589" s="18" t="str">
        <f>LEFT(Q1589,SEARCH("/",Q1589,1)-1)</f>
        <v>photography</v>
      </c>
      <c r="S1589" t="str">
        <f>RIGHT(Q1589,(LEN(Q1589)-SEARCH("/",Q1589,1)))</f>
        <v>places</v>
      </c>
      <c r="T1589" s="14">
        <f>IFERROR(E1589/L1589,0)</f>
        <v>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>
        <f>(E1590/D1590)*100</f>
        <v>0</v>
      </c>
      <c r="O1590" s="13">
        <f>J1590/(60*60*24)+DATE(1970,1,1)</f>
        <v>42005.24998842593</v>
      </c>
      <c r="P1590" s="13">
        <f>I1590/(60*60*24)+"1/1/1970"</f>
        <v>42035.841666666667</v>
      </c>
      <c r="Q1590" t="s">
        <v>8290</v>
      </c>
      <c r="R1590" s="18" t="str">
        <f>LEFT(Q1590,SEARCH("/",Q1590,1)-1)</f>
        <v>photography</v>
      </c>
      <c r="S1590" t="str">
        <f>RIGHT(Q1590,(LEN(Q1590)-SEARCH("/",Q1590,1)))</f>
        <v>places</v>
      </c>
      <c r="T1590" s="14">
        <f>IFERROR(E1590/L1590,0)</f>
        <v>0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>
        <f>(E1591/D1591)*100</f>
        <v>0</v>
      </c>
      <c r="O1591" s="13">
        <f>J1591/(60*60*24)+DATE(1970,1,1)</f>
        <v>42256.984791666662</v>
      </c>
      <c r="P1591" s="13">
        <f>I1591/(60*60*24)+"1/1/1970"</f>
        <v>42286.984791666662</v>
      </c>
      <c r="Q1591" t="s">
        <v>8290</v>
      </c>
      <c r="R1591" s="18" t="str">
        <f>LEFT(Q1591,SEARCH("/",Q1591,1)-1)</f>
        <v>photography</v>
      </c>
      <c r="S1591" t="str">
        <f>RIGHT(Q1591,(LEN(Q1591)-SEARCH("/",Q1591,1)))</f>
        <v>places</v>
      </c>
      <c r="T1591" s="14">
        <f>IFERROR(E1591/L1591,0)</f>
        <v>0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>
        <f>(E1592/D1592)*100</f>
        <v>1.7000000000000002</v>
      </c>
      <c r="O1592" s="13">
        <f>J1592/(60*60*24)+DATE(1970,1,1)</f>
        <v>42240.857222222221</v>
      </c>
      <c r="P1592" s="13">
        <f>I1592/(60*60*24)+"1/1/1970"</f>
        <v>42270.857222222221</v>
      </c>
      <c r="Q1592" t="s">
        <v>8290</v>
      </c>
      <c r="R1592" s="18" t="str">
        <f>LEFT(Q1592,SEARCH("/",Q1592,1)-1)</f>
        <v>photography</v>
      </c>
      <c r="S1592" t="str">
        <f>RIGHT(Q1592,(LEN(Q1592)-SEARCH("/",Q1592,1)))</f>
        <v>places</v>
      </c>
      <c r="T1592" s="14">
        <f>IFERROR(E1592/L1592,0)</f>
        <v>510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>
        <f>(E1593/D1593)*100</f>
        <v>29.228571428571428</v>
      </c>
      <c r="O1593" s="13">
        <f>J1593/(60*60*24)+DATE(1970,1,1)</f>
        <v>42433.726168981477</v>
      </c>
      <c r="P1593" s="13">
        <f>I1593/(60*60*24)+"1/1/1970"</f>
        <v>42463.68450231482</v>
      </c>
      <c r="Q1593" t="s">
        <v>8290</v>
      </c>
      <c r="R1593" s="18" t="str">
        <f>LEFT(Q1593,SEARCH("/",Q1593,1)-1)</f>
        <v>photography</v>
      </c>
      <c r="S1593" t="str">
        <f>RIGHT(Q1593,(LEN(Q1593)-SEARCH("/",Q1593,1)))</f>
        <v>places</v>
      </c>
      <c r="T1593" s="14">
        <f>IFERROR(E1593/L1593,0)</f>
        <v>44.478260869565219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>
        <f>(E1594/D1594)*100</f>
        <v>0</v>
      </c>
      <c r="O1594" s="13">
        <f>J1594/(60*60*24)+DATE(1970,1,1)</f>
        <v>42046.072743055556</v>
      </c>
      <c r="P1594" s="13">
        <f>I1594/(60*60*24)+"1/1/1970"</f>
        <v>42091.031076388885</v>
      </c>
      <c r="Q1594" t="s">
        <v>8290</v>
      </c>
      <c r="R1594" s="18" t="str">
        <f>LEFT(Q1594,SEARCH("/",Q1594,1)-1)</f>
        <v>photography</v>
      </c>
      <c r="S1594" t="str">
        <f>RIGHT(Q1594,(LEN(Q1594)-SEARCH("/",Q1594,1)))</f>
        <v>places</v>
      </c>
      <c r="T1594" s="14">
        <f>IFERROR(E1594/L1594,0)</f>
        <v>0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>
        <f>(E1595/D1595)*100</f>
        <v>1.3636363636363637E-2</v>
      </c>
      <c r="O1595" s="13">
        <f>J1595/(60*60*24)+DATE(1970,1,1)</f>
        <v>42033.845543981486</v>
      </c>
      <c r="P1595" s="13">
        <f>I1595/(60*60*24)+"1/1/1970"</f>
        <v>42063.845543981486</v>
      </c>
      <c r="Q1595" t="s">
        <v>8290</v>
      </c>
      <c r="R1595" s="18" t="str">
        <f>LEFT(Q1595,SEARCH("/",Q1595,1)-1)</f>
        <v>photography</v>
      </c>
      <c r="S1595" t="str">
        <f>RIGHT(Q1595,(LEN(Q1595)-SEARCH("/",Q1595,1)))</f>
        <v>places</v>
      </c>
      <c r="T1595" s="14">
        <f>IFERROR(E1595/L1595,0)</f>
        <v>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>
        <f>(E1596/D1596)*100</f>
        <v>20.5</v>
      </c>
      <c r="O1596" s="13">
        <f>J1596/(60*60*24)+DATE(1970,1,1)</f>
        <v>42445.712754629625</v>
      </c>
      <c r="P1596" s="13">
        <f>I1596/(60*60*24)+"1/1/1970"</f>
        <v>42505.681250000001</v>
      </c>
      <c r="Q1596" t="s">
        <v>8290</v>
      </c>
      <c r="R1596" s="18" t="str">
        <f>LEFT(Q1596,SEARCH("/",Q1596,1)-1)</f>
        <v>photography</v>
      </c>
      <c r="S1596" t="str">
        <f>RIGHT(Q1596,(LEN(Q1596)-SEARCH("/",Q1596,1)))</f>
        <v>places</v>
      </c>
      <c r="T1596" s="14">
        <f>IFERROR(E1596/L1596,0)</f>
        <v>20.5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>
        <f>(E1597/D1597)*100</f>
        <v>0.27999999999999997</v>
      </c>
      <c r="O1597" s="13">
        <f>J1597/(60*60*24)+DATE(1970,1,1)</f>
        <v>41780.050092592595</v>
      </c>
      <c r="P1597" s="13">
        <f>I1597/(60*60*24)+"1/1/1970"</f>
        <v>41808.842361111107</v>
      </c>
      <c r="Q1597" t="s">
        <v>8290</v>
      </c>
      <c r="R1597" s="18" t="str">
        <f>LEFT(Q1597,SEARCH("/",Q1597,1)-1)</f>
        <v>photography</v>
      </c>
      <c r="S1597" t="str">
        <f>RIGHT(Q1597,(LEN(Q1597)-SEARCH("/",Q1597,1)))</f>
        <v>places</v>
      </c>
      <c r="T1597" s="14">
        <f>IFERROR(E1597/L1597,0)</f>
        <v>40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>
        <f>(E1598/D1598)*100</f>
        <v>2.3076923076923079</v>
      </c>
      <c r="O1598" s="13">
        <f>J1598/(60*60*24)+DATE(1970,1,1)</f>
        <v>41941.430196759262</v>
      </c>
      <c r="P1598" s="13">
        <f>I1598/(60*60*24)+"1/1/1970"</f>
        <v>41986.471863425926</v>
      </c>
      <c r="Q1598" t="s">
        <v>8290</v>
      </c>
      <c r="R1598" s="18" t="str">
        <f>LEFT(Q1598,SEARCH("/",Q1598,1)-1)</f>
        <v>photography</v>
      </c>
      <c r="S1598" t="str">
        <f>RIGHT(Q1598,(LEN(Q1598)-SEARCH("/",Q1598,1)))</f>
        <v>places</v>
      </c>
      <c r="T1598" s="14">
        <f>IFERROR(E1598/L1598,0)</f>
        <v>25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>
        <f>(E1599/D1599)*100</f>
        <v>0</v>
      </c>
      <c r="O1599" s="13">
        <f>J1599/(60*60*24)+DATE(1970,1,1)</f>
        <v>42603.354131944448</v>
      </c>
      <c r="P1599" s="13">
        <f>I1599/(60*60*24)+"1/1/1970"</f>
        <v>42633.354131944448</v>
      </c>
      <c r="Q1599" t="s">
        <v>8290</v>
      </c>
      <c r="R1599" s="18" t="str">
        <f>LEFT(Q1599,SEARCH("/",Q1599,1)-1)</f>
        <v>photography</v>
      </c>
      <c r="S1599" t="str">
        <f>RIGHT(Q1599,(LEN(Q1599)-SEARCH("/",Q1599,1)))</f>
        <v>places</v>
      </c>
      <c r="T1599" s="14">
        <f>IFERROR(E1599/L1599,0)</f>
        <v>0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>
        <f>(E1600/D1600)*100</f>
        <v>0.125</v>
      </c>
      <c r="O1600" s="13">
        <f>J1600/(60*60*24)+DATE(1970,1,1)</f>
        <v>42151.667337962965</v>
      </c>
      <c r="P1600" s="13">
        <f>I1600/(60*60*24)+"1/1/1970"</f>
        <v>42211.667337962965</v>
      </c>
      <c r="Q1600" t="s">
        <v>8290</v>
      </c>
      <c r="R1600" s="18" t="str">
        <f>LEFT(Q1600,SEARCH("/",Q1600,1)-1)</f>
        <v>photography</v>
      </c>
      <c r="S1600" t="str">
        <f>RIGHT(Q1600,(LEN(Q1600)-SEARCH("/",Q1600,1)))</f>
        <v>places</v>
      </c>
      <c r="T1600" s="14">
        <f>IFERROR(E1600/L1600,0)</f>
        <v>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>
        <f>(E1601/D1601)*100</f>
        <v>0</v>
      </c>
      <c r="O1601" s="13">
        <f>J1601/(60*60*24)+DATE(1970,1,1)</f>
        <v>42438.53907407407</v>
      </c>
      <c r="P1601" s="13">
        <f>I1601/(60*60*24)+"1/1/1970"</f>
        <v>42468.497407407413</v>
      </c>
      <c r="Q1601" t="s">
        <v>8290</v>
      </c>
      <c r="R1601" s="18" t="str">
        <f>LEFT(Q1601,SEARCH("/",Q1601,1)-1)</f>
        <v>photography</v>
      </c>
      <c r="S1601" t="str">
        <f>RIGHT(Q1601,(LEN(Q1601)-SEARCH("/",Q1601,1)))</f>
        <v>places</v>
      </c>
      <c r="T1601" s="14">
        <f>IFERROR(E1601/L1601,0)</f>
        <v>0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>
        <f>(E1602/D1602)*100</f>
        <v>7.3400000000000007</v>
      </c>
      <c r="O1602" s="13">
        <f>J1602/(60*60*24)+DATE(1970,1,1)</f>
        <v>41791.057314814811</v>
      </c>
      <c r="P1602" s="13">
        <f>I1602/(60*60*24)+"1/1/1970"</f>
        <v>41835.21597222222</v>
      </c>
      <c r="Q1602" t="s">
        <v>8290</v>
      </c>
      <c r="R1602" s="18" t="str">
        <f>LEFT(Q1602,SEARCH("/",Q1602,1)-1)</f>
        <v>photography</v>
      </c>
      <c r="S1602" t="str">
        <f>RIGHT(Q1602,(LEN(Q1602)-SEARCH("/",Q1602,1)))</f>
        <v>places</v>
      </c>
      <c r="T1602" s="14">
        <f>IFERROR(E1602/L1602,0)</f>
        <v>40.777777777777779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>
        <f>(E1603/D1603)*100</f>
        <v>108.2492</v>
      </c>
      <c r="O1603" s="13">
        <f>J1603/(60*60*24)+DATE(1970,1,1)</f>
        <v>40638.092974537038</v>
      </c>
      <c r="P1603" s="13">
        <f>I1603/(60*60*24)+"1/1/1970"</f>
        <v>40668.092974537038</v>
      </c>
      <c r="Q1603" t="s">
        <v>8275</v>
      </c>
      <c r="R1603" s="18" t="str">
        <f>LEFT(Q1603,SEARCH("/",Q1603,1)-1)</f>
        <v>music</v>
      </c>
      <c r="S1603" t="str">
        <f>RIGHT(Q1603,(LEN(Q1603)-SEARCH("/",Q1603,1)))</f>
        <v>rock</v>
      </c>
      <c r="T1603" s="14">
        <f>IFERROR(E1603/L1603,0)</f>
        <v>48.325535714285714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>
        <f>(E1604/D1604)*100</f>
        <v>100.16666666666667</v>
      </c>
      <c r="O1604" s="13">
        <f>J1604/(60*60*24)+DATE(1970,1,1)</f>
        <v>40788.297650462962</v>
      </c>
      <c r="P1604" s="13">
        <f>I1604/(60*60*24)+"1/1/1970"</f>
        <v>40830.958333333336</v>
      </c>
      <c r="Q1604" t="s">
        <v>8275</v>
      </c>
      <c r="R1604" s="18" t="str">
        <f>LEFT(Q1604,SEARCH("/",Q1604,1)-1)</f>
        <v>music</v>
      </c>
      <c r="S1604" t="str">
        <f>RIGHT(Q1604,(LEN(Q1604)-SEARCH("/",Q1604,1)))</f>
        <v>rock</v>
      </c>
      <c r="T1604" s="14">
        <f>IFERROR(E1604/L1604,0)</f>
        <v>46.953125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>
        <f>(E1605/D1605)*100</f>
        <v>100.03299999999999</v>
      </c>
      <c r="O1605" s="13">
        <f>J1605/(60*60*24)+DATE(1970,1,1)</f>
        <v>40876.169664351852</v>
      </c>
      <c r="P1605" s="13">
        <f>I1605/(60*60*24)+"1/1/1970"</f>
        <v>40936.169664351852</v>
      </c>
      <c r="Q1605" t="s">
        <v>8275</v>
      </c>
      <c r="R1605" s="18" t="str">
        <f>LEFT(Q1605,SEARCH("/",Q1605,1)-1)</f>
        <v>music</v>
      </c>
      <c r="S1605" t="str">
        <f>RIGHT(Q1605,(LEN(Q1605)-SEARCH("/",Q1605,1)))</f>
        <v>rock</v>
      </c>
      <c r="T1605" s="14">
        <f>IFERROR(E1605/L1605,0)</f>
        <v>66.688666666666663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>
        <f>(E1606/D1606)*100</f>
        <v>122.10714285714286</v>
      </c>
      <c r="O1606" s="13">
        <f>J1606/(60*60*24)+DATE(1970,1,1)</f>
        <v>40945.845312500001</v>
      </c>
      <c r="P1606" s="13">
        <f>I1606/(60*60*24)+"1/1/1970"</f>
        <v>40985.803645833337</v>
      </c>
      <c r="Q1606" t="s">
        <v>8275</v>
      </c>
      <c r="R1606" s="18" t="str">
        <f>LEFT(Q1606,SEARCH("/",Q1606,1)-1)</f>
        <v>music</v>
      </c>
      <c r="S1606" t="str">
        <f>RIGHT(Q1606,(LEN(Q1606)-SEARCH("/",Q1606,1)))</f>
        <v>rock</v>
      </c>
      <c r="T1606" s="14">
        <f>IFERROR(E1606/L1606,0)</f>
        <v>48.842857142857142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>
        <f>(E1607/D1607)*100</f>
        <v>100.69333333333334</v>
      </c>
      <c r="O1607" s="13">
        <f>J1607/(60*60*24)+DATE(1970,1,1)</f>
        <v>40747.012881944444</v>
      </c>
      <c r="P1607" s="13">
        <f>I1607/(60*60*24)+"1/1/1970"</f>
        <v>40756.291666666664</v>
      </c>
      <c r="Q1607" t="s">
        <v>8275</v>
      </c>
      <c r="R1607" s="18" t="str">
        <f>LEFT(Q1607,SEARCH("/",Q1607,1)-1)</f>
        <v>music</v>
      </c>
      <c r="S1607" t="str">
        <f>RIGHT(Q1607,(LEN(Q1607)-SEARCH("/",Q1607,1)))</f>
        <v>rock</v>
      </c>
      <c r="T1607" s="14">
        <f>IFERROR(E1607/L1607,0)</f>
        <v>137.30909090909091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>
        <f>(E1608/D1608)*100</f>
        <v>101.004125</v>
      </c>
      <c r="O1608" s="13">
        <f>J1608/(60*60*24)+DATE(1970,1,1)</f>
        <v>40536.111550925925</v>
      </c>
      <c r="P1608" s="13">
        <f>I1608/(60*60*24)+"1/1/1970"</f>
        <v>40626.069884259261</v>
      </c>
      <c r="Q1608" t="s">
        <v>8275</v>
      </c>
      <c r="R1608" s="18" t="str">
        <f>LEFT(Q1608,SEARCH("/",Q1608,1)-1)</f>
        <v>music</v>
      </c>
      <c r="S1608" t="str">
        <f>RIGHT(Q1608,(LEN(Q1608)-SEARCH("/",Q1608,1)))</f>
        <v>rock</v>
      </c>
      <c r="T1608" s="14">
        <f>IFERROR(E1608/L1608,0)</f>
        <v>87.829673913043479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>
        <f>(E1609/D1609)*100</f>
        <v>145.11000000000001</v>
      </c>
      <c r="O1609" s="13">
        <f>J1609/(60*60*24)+DATE(1970,1,1)</f>
        <v>41053.80846064815</v>
      </c>
      <c r="P1609" s="13">
        <f>I1609/(60*60*24)+"1/1/1970"</f>
        <v>41074.80846064815</v>
      </c>
      <c r="Q1609" t="s">
        <v>8275</v>
      </c>
      <c r="R1609" s="18" t="str">
        <f>LEFT(Q1609,SEARCH("/",Q1609,1)-1)</f>
        <v>music</v>
      </c>
      <c r="S1609" t="str">
        <f>RIGHT(Q1609,(LEN(Q1609)-SEARCH("/",Q1609,1)))</f>
        <v>rock</v>
      </c>
      <c r="T1609" s="14">
        <f>IFERROR(E1609/L1609,0)</f>
        <v>70.785365853658533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>
        <f>(E1610/D1610)*100</f>
        <v>101.25</v>
      </c>
      <c r="O1610" s="13">
        <f>J1610/(60*60*24)+DATE(1970,1,1)</f>
        <v>41607.83085648148</v>
      </c>
      <c r="P1610" s="13">
        <f>I1610/(60*60*24)+"1/1/1970"</f>
        <v>41640.226388888885</v>
      </c>
      <c r="Q1610" t="s">
        <v>8275</v>
      </c>
      <c r="R1610" s="18" t="str">
        <f>LEFT(Q1610,SEARCH("/",Q1610,1)-1)</f>
        <v>music</v>
      </c>
      <c r="S1610" t="str">
        <f>RIGHT(Q1610,(LEN(Q1610)-SEARCH("/",Q1610,1)))</f>
        <v>rock</v>
      </c>
      <c r="T1610" s="14">
        <f>IFERROR(E1610/L1610,0)</f>
        <v>52.826086956521742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>
        <f>(E1611/D1611)*100</f>
        <v>118.33333333333333</v>
      </c>
      <c r="O1611" s="13">
        <f>J1611/(60*60*24)+DATE(1970,1,1)</f>
        <v>40796.001261574071</v>
      </c>
      <c r="P1611" s="13">
        <f>I1611/(60*60*24)+"1/1/1970"</f>
        <v>40849.333333333336</v>
      </c>
      <c r="Q1611" t="s">
        <v>8275</v>
      </c>
      <c r="R1611" s="18" t="str">
        <f>LEFT(Q1611,SEARCH("/",Q1611,1)-1)</f>
        <v>music</v>
      </c>
      <c r="S1611" t="str">
        <f>RIGHT(Q1611,(LEN(Q1611)-SEARCH("/",Q1611,1)))</f>
        <v>rock</v>
      </c>
      <c r="T1611" s="14">
        <f>IFERROR(E1611/L1611,0)</f>
        <v>443.75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>
        <f>(E1612/D1612)*100</f>
        <v>271.85000000000002</v>
      </c>
      <c r="O1612" s="13">
        <f>J1612/(60*60*24)+DATE(1970,1,1)</f>
        <v>41228.924884259257</v>
      </c>
      <c r="P1612" s="13">
        <f>I1612/(60*60*24)+"1/1/1970"</f>
        <v>41258.924884259257</v>
      </c>
      <c r="Q1612" t="s">
        <v>8275</v>
      </c>
      <c r="R1612" s="18" t="str">
        <f>LEFT(Q1612,SEARCH("/",Q1612,1)-1)</f>
        <v>music</v>
      </c>
      <c r="S1612" t="str">
        <f>RIGHT(Q1612,(LEN(Q1612)-SEARCH("/",Q1612,1)))</f>
        <v>rock</v>
      </c>
      <c r="T1612" s="14">
        <f>IFERROR(E1612/L1612,0)</f>
        <v>48.544642857142854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>
        <f>(E1613/D1613)*100</f>
        <v>125.125</v>
      </c>
      <c r="O1613" s="13">
        <f>J1613/(60*60*24)+DATE(1970,1,1)</f>
        <v>41409.00037037037</v>
      </c>
      <c r="P1613" s="13">
        <f>I1613/(60*60*24)+"1/1/1970"</f>
        <v>41430.00037037037</v>
      </c>
      <c r="Q1613" t="s">
        <v>8275</v>
      </c>
      <c r="R1613" s="18" t="str">
        <f>LEFT(Q1613,SEARCH("/",Q1613,1)-1)</f>
        <v>music</v>
      </c>
      <c r="S1613" t="str">
        <f>RIGHT(Q1613,(LEN(Q1613)-SEARCH("/",Q1613,1)))</f>
        <v>rock</v>
      </c>
      <c r="T1613" s="14">
        <f>IFERROR(E1613/L1613,0)</f>
        <v>37.074074074074076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>
        <f>(E1614/D1614)*100</f>
        <v>110.00000000000001</v>
      </c>
      <c r="O1614" s="13">
        <f>J1614/(60*60*24)+DATE(1970,1,1)</f>
        <v>41246.874814814815</v>
      </c>
      <c r="P1614" s="13">
        <f>I1614/(60*60*24)+"1/1/1970"</f>
        <v>41276.874814814815</v>
      </c>
      <c r="Q1614" t="s">
        <v>8275</v>
      </c>
      <c r="R1614" s="18" t="str">
        <f>LEFT(Q1614,SEARCH("/",Q1614,1)-1)</f>
        <v>music</v>
      </c>
      <c r="S1614" t="str">
        <f>RIGHT(Q1614,(LEN(Q1614)-SEARCH("/",Q1614,1)))</f>
        <v>rock</v>
      </c>
      <c r="T1614" s="14">
        <f>IFERROR(E1614/L1614,0)</f>
        <v>50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>
        <f>(E1615/D1615)*100</f>
        <v>101.49999999999999</v>
      </c>
      <c r="O1615" s="13">
        <f>J1615/(60*60*24)+DATE(1970,1,1)</f>
        <v>41082.069467592592</v>
      </c>
      <c r="P1615" s="13">
        <f>I1615/(60*60*24)+"1/1/1970"</f>
        <v>41112.069467592592</v>
      </c>
      <c r="Q1615" t="s">
        <v>8275</v>
      </c>
      <c r="R1615" s="18" t="str">
        <f>LEFT(Q1615,SEARCH("/",Q1615,1)-1)</f>
        <v>music</v>
      </c>
      <c r="S1615" t="str">
        <f>RIGHT(Q1615,(LEN(Q1615)-SEARCH("/",Q1615,1)))</f>
        <v>rock</v>
      </c>
      <c r="T1615" s="14">
        <f>IFERROR(E1615/L1615,0)</f>
        <v>39.03846153846154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>
        <f>(E1616/D1616)*100</f>
        <v>102.69999999999999</v>
      </c>
      <c r="O1616" s="13">
        <f>J1616/(60*60*24)+DATE(1970,1,1)</f>
        <v>41794.981122685189</v>
      </c>
      <c r="P1616" s="13">
        <f>I1616/(60*60*24)+"1/1/1970"</f>
        <v>41854.708333333336</v>
      </c>
      <c r="Q1616" t="s">
        <v>8275</v>
      </c>
      <c r="R1616" s="18" t="str">
        <f>LEFT(Q1616,SEARCH("/",Q1616,1)-1)</f>
        <v>music</v>
      </c>
      <c r="S1616" t="str">
        <f>RIGHT(Q1616,(LEN(Q1616)-SEARCH("/",Q1616,1)))</f>
        <v>rock</v>
      </c>
      <c r="T1616" s="14">
        <f>IFERROR(E1616/L1616,0)</f>
        <v>66.688311688311686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>
        <f>(E1617/D1617)*100</f>
        <v>114.12500000000001</v>
      </c>
      <c r="O1617" s="13">
        <f>J1617/(60*60*24)+DATE(1970,1,1)</f>
        <v>40845.050879629627</v>
      </c>
      <c r="P1617" s="13">
        <f>I1617/(60*60*24)+"1/1/1970"</f>
        <v>40890.092546296299</v>
      </c>
      <c r="Q1617" t="s">
        <v>8275</v>
      </c>
      <c r="R1617" s="18" t="str">
        <f>LEFT(Q1617,SEARCH("/",Q1617,1)-1)</f>
        <v>music</v>
      </c>
      <c r="S1617" t="str">
        <f>RIGHT(Q1617,(LEN(Q1617)-SEARCH("/",Q1617,1)))</f>
        <v>rock</v>
      </c>
      <c r="T1617" s="14">
        <f>IFERROR(E1617/L1617,0)</f>
        <v>67.132352941176464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>
        <f>(E1618/D1618)*100</f>
        <v>104.2</v>
      </c>
      <c r="O1618" s="13">
        <f>J1618/(60*60*24)+DATE(1970,1,1)</f>
        <v>41194.715520833335</v>
      </c>
      <c r="P1618" s="13">
        <f>I1618/(60*60*24)+"1/1/1970"</f>
        <v>41235.916666666664</v>
      </c>
      <c r="Q1618" t="s">
        <v>8275</v>
      </c>
      <c r="R1618" s="18" t="str">
        <f>LEFT(Q1618,SEARCH("/",Q1618,1)-1)</f>
        <v>music</v>
      </c>
      <c r="S1618" t="str">
        <f>RIGHT(Q1618,(LEN(Q1618)-SEARCH("/",Q1618,1)))</f>
        <v>rock</v>
      </c>
      <c r="T1618" s="14">
        <f>IFERROR(E1618/L1618,0)</f>
        <v>66.369426751592357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>
        <f>(E1619/D1619)*100</f>
        <v>145.85714285714286</v>
      </c>
      <c r="O1619" s="13">
        <f>J1619/(60*60*24)+DATE(1970,1,1)</f>
        <v>41546.664212962962</v>
      </c>
      <c r="P1619" s="13">
        <f>I1619/(60*60*24)+"1/1/1970"</f>
        <v>41579.791666666664</v>
      </c>
      <c r="Q1619" t="s">
        <v>8275</v>
      </c>
      <c r="R1619" s="18" t="str">
        <f>LEFT(Q1619,SEARCH("/",Q1619,1)-1)</f>
        <v>music</v>
      </c>
      <c r="S1619" t="str">
        <f>RIGHT(Q1619,(LEN(Q1619)-SEARCH("/",Q1619,1)))</f>
        <v>rock</v>
      </c>
      <c r="T1619" s="14">
        <f>IFERROR(E1619/L1619,0)</f>
        <v>64.620253164556956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>
        <f>(E1620/D1620)*100</f>
        <v>105.06666666666666</v>
      </c>
      <c r="O1620" s="13">
        <f>J1620/(60*60*24)+DATE(1970,1,1)</f>
        <v>41301.654340277775</v>
      </c>
      <c r="P1620" s="13">
        <f>I1620/(60*60*24)+"1/1/1970"</f>
        <v>41341.654340277775</v>
      </c>
      <c r="Q1620" t="s">
        <v>8275</v>
      </c>
      <c r="R1620" s="18" t="str">
        <f>LEFT(Q1620,SEARCH("/",Q1620,1)-1)</f>
        <v>music</v>
      </c>
      <c r="S1620" t="str">
        <f>RIGHT(Q1620,(LEN(Q1620)-SEARCH("/",Q1620,1)))</f>
        <v>rock</v>
      </c>
      <c r="T1620" s="14">
        <f>IFERROR(E1620/L1620,0)</f>
        <v>58.370370370370374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>
        <f>(E1621/D1621)*100</f>
        <v>133.33333333333331</v>
      </c>
      <c r="O1621" s="13">
        <f>J1621/(60*60*24)+DATE(1970,1,1)</f>
        <v>41876.186180555553</v>
      </c>
      <c r="P1621" s="13">
        <f>I1621/(60*60*24)+"1/1/1970"</f>
        <v>41897.186180555553</v>
      </c>
      <c r="Q1621" t="s">
        <v>8275</v>
      </c>
      <c r="R1621" s="18" t="str">
        <f>LEFT(Q1621,SEARCH("/",Q1621,1)-1)</f>
        <v>music</v>
      </c>
      <c r="S1621" t="str">
        <f>RIGHT(Q1621,(LEN(Q1621)-SEARCH("/",Q1621,1)))</f>
        <v>rock</v>
      </c>
      <c r="T1621" s="14">
        <f>IFERROR(E1621/L1621,0)</f>
        <v>86.956521739130437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>
        <f>(E1622/D1622)*100</f>
        <v>112.99999999999999</v>
      </c>
      <c r="O1622" s="13">
        <f>J1622/(60*60*24)+DATE(1970,1,1)</f>
        <v>41321.339583333334</v>
      </c>
      <c r="P1622" s="13">
        <f>I1622/(60*60*24)+"1/1/1970"</f>
        <v>41328.339583333334</v>
      </c>
      <c r="Q1622" t="s">
        <v>8275</v>
      </c>
      <c r="R1622" s="18" t="str">
        <f>LEFT(Q1622,SEARCH("/",Q1622,1)-1)</f>
        <v>music</v>
      </c>
      <c r="S1622" t="str">
        <f>RIGHT(Q1622,(LEN(Q1622)-SEARCH("/",Q1622,1)))</f>
        <v>rock</v>
      </c>
      <c r="T1622" s="14">
        <f>IFERROR(E1622/L1622,0)</f>
        <v>66.470588235294116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>
        <f>(E1623/D1623)*100</f>
        <v>121.2</v>
      </c>
      <c r="O1623" s="13">
        <f>J1623/(60*60*24)+DATE(1970,1,1)</f>
        <v>41003.60665509259</v>
      </c>
      <c r="P1623" s="13">
        <f>I1623/(60*60*24)+"1/1/1970"</f>
        <v>41057.165972222225</v>
      </c>
      <c r="Q1623" t="s">
        <v>8275</v>
      </c>
      <c r="R1623" s="18" t="str">
        <f>LEFT(Q1623,SEARCH("/",Q1623,1)-1)</f>
        <v>music</v>
      </c>
      <c r="S1623" t="str">
        <f>RIGHT(Q1623,(LEN(Q1623)-SEARCH("/",Q1623,1)))</f>
        <v>rock</v>
      </c>
      <c r="T1623" s="14">
        <f>IFERROR(E1623/L1623,0)</f>
        <v>163.78378378378378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>
        <f>(E1624/D1624)*100</f>
        <v>101.72463768115942</v>
      </c>
      <c r="O1624" s="13">
        <f>J1624/(60*60*24)+DATE(1970,1,1)</f>
        <v>41950.294837962967</v>
      </c>
      <c r="P1624" s="13">
        <f>I1624/(60*60*24)+"1/1/1970"</f>
        <v>41990.332638888889</v>
      </c>
      <c r="Q1624" t="s">
        <v>8275</v>
      </c>
      <c r="R1624" s="18" t="str">
        <f>LEFT(Q1624,SEARCH("/",Q1624,1)-1)</f>
        <v>music</v>
      </c>
      <c r="S1624" t="str">
        <f>RIGHT(Q1624,(LEN(Q1624)-SEARCH("/",Q1624,1)))</f>
        <v>rock</v>
      </c>
      <c r="T1624" s="14">
        <f>IFERROR(E1624/L1624,0)</f>
        <v>107.98461538461538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>
        <f>(E1625/D1625)*100</f>
        <v>101.06666666666666</v>
      </c>
      <c r="O1625" s="13">
        <f>J1625/(60*60*24)+DATE(1970,1,1)</f>
        <v>41453.688530092593</v>
      </c>
      <c r="P1625" s="13">
        <f>I1625/(60*60*24)+"1/1/1970"</f>
        <v>41513.688530092593</v>
      </c>
      <c r="Q1625" t="s">
        <v>8275</v>
      </c>
      <c r="R1625" s="18" t="str">
        <f>LEFT(Q1625,SEARCH("/",Q1625,1)-1)</f>
        <v>music</v>
      </c>
      <c r="S1625" t="str">
        <f>RIGHT(Q1625,(LEN(Q1625)-SEARCH("/",Q1625,1)))</f>
        <v>rock</v>
      </c>
      <c r="T1625" s="14">
        <f>IFERROR(E1625/L1625,0)</f>
        <v>42.111111111111114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>
        <f>(E1626/D1626)*100</f>
        <v>118</v>
      </c>
      <c r="O1626" s="13">
        <f>J1626/(60*60*24)+DATE(1970,1,1)</f>
        <v>41243.367303240739</v>
      </c>
      <c r="P1626" s="13">
        <f>I1626/(60*60*24)+"1/1/1970"</f>
        <v>41283.367303240739</v>
      </c>
      <c r="Q1626" t="s">
        <v>8275</v>
      </c>
      <c r="R1626" s="18" t="str">
        <f>LEFT(Q1626,SEARCH("/",Q1626,1)-1)</f>
        <v>music</v>
      </c>
      <c r="S1626" t="str">
        <f>RIGHT(Q1626,(LEN(Q1626)-SEARCH("/",Q1626,1)))</f>
        <v>rock</v>
      </c>
      <c r="T1626" s="14">
        <f>IFERROR(E1626/L1626,0)</f>
        <v>47.2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>
        <f>(E1627/D1627)*100</f>
        <v>155.33333333333331</v>
      </c>
      <c r="O1627" s="13">
        <f>J1627/(60*60*24)+DATE(1970,1,1)</f>
        <v>41135.699687500004</v>
      </c>
      <c r="P1627" s="13">
        <f>I1627/(60*60*24)+"1/1/1970"</f>
        <v>41163.699687500004</v>
      </c>
      <c r="Q1627" t="s">
        <v>8275</v>
      </c>
      <c r="R1627" s="18" t="str">
        <f>LEFT(Q1627,SEARCH("/",Q1627,1)-1)</f>
        <v>music</v>
      </c>
      <c r="S1627" t="str">
        <f>RIGHT(Q1627,(LEN(Q1627)-SEARCH("/",Q1627,1)))</f>
        <v>rock</v>
      </c>
      <c r="T1627" s="14">
        <f>IFERROR(E1627/L1627,0)</f>
        <v>112.01923076923077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>
        <f>(E1628/D1628)*100</f>
        <v>101.18750000000001</v>
      </c>
      <c r="O1628" s="13">
        <f>J1628/(60*60*24)+DATE(1970,1,1)</f>
        <v>41579.847997685181</v>
      </c>
      <c r="P1628" s="13">
        <f>I1628/(60*60*24)+"1/1/1970"</f>
        <v>41609.889664351853</v>
      </c>
      <c r="Q1628" t="s">
        <v>8275</v>
      </c>
      <c r="R1628" s="18" t="str">
        <f>LEFT(Q1628,SEARCH("/",Q1628,1)-1)</f>
        <v>music</v>
      </c>
      <c r="S1628" t="str">
        <f>RIGHT(Q1628,(LEN(Q1628)-SEARCH("/",Q1628,1)))</f>
        <v>rock</v>
      </c>
      <c r="T1628" s="14">
        <f>IFERROR(E1628/L1628,0)</f>
        <v>74.953703703703709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>
        <f>(E1629/D1629)*100</f>
        <v>117</v>
      </c>
      <c r="O1629" s="13">
        <f>J1629/(60*60*24)+DATE(1970,1,1)</f>
        <v>41205.707048611112</v>
      </c>
      <c r="P1629" s="13">
        <f>I1629/(60*60*24)+"1/1/1970"</f>
        <v>41239.207638888889</v>
      </c>
      <c r="Q1629" t="s">
        <v>8275</v>
      </c>
      <c r="R1629" s="18" t="str">
        <f>LEFT(Q1629,SEARCH("/",Q1629,1)-1)</f>
        <v>music</v>
      </c>
      <c r="S1629" t="str">
        <f>RIGHT(Q1629,(LEN(Q1629)-SEARCH("/",Q1629,1)))</f>
        <v>rock</v>
      </c>
      <c r="T1629" s="14">
        <f>IFERROR(E1629/L1629,0)</f>
        <v>61.578947368421055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>
        <f>(E1630/D1630)*100</f>
        <v>100.925</v>
      </c>
      <c r="O1630" s="13">
        <f>J1630/(60*60*24)+DATE(1970,1,1)</f>
        <v>41774.737060185187</v>
      </c>
      <c r="P1630" s="13">
        <f>I1630/(60*60*24)+"1/1/1970"</f>
        <v>41807.737060185187</v>
      </c>
      <c r="Q1630" t="s">
        <v>8275</v>
      </c>
      <c r="R1630" s="18" t="str">
        <f>LEFT(Q1630,SEARCH("/",Q1630,1)-1)</f>
        <v>music</v>
      </c>
      <c r="S1630" t="str">
        <f>RIGHT(Q1630,(LEN(Q1630)-SEARCH("/",Q1630,1)))</f>
        <v>rock</v>
      </c>
      <c r="T1630" s="14">
        <f>IFERROR(E1630/L1630,0)</f>
        <v>45.875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>
        <f>(E1631/D1631)*100</f>
        <v>103.66666666666666</v>
      </c>
      <c r="O1631" s="13">
        <f>J1631/(60*60*24)+DATE(1970,1,1)</f>
        <v>41645.867280092592</v>
      </c>
      <c r="P1631" s="13">
        <f>I1631/(60*60*24)+"1/1/1970"</f>
        <v>41690.867280092592</v>
      </c>
      <c r="Q1631" t="s">
        <v>8275</v>
      </c>
      <c r="R1631" s="18" t="str">
        <f>LEFT(Q1631,SEARCH("/",Q1631,1)-1)</f>
        <v>music</v>
      </c>
      <c r="S1631" t="str">
        <f>RIGHT(Q1631,(LEN(Q1631)-SEARCH("/",Q1631,1)))</f>
        <v>rock</v>
      </c>
      <c r="T1631" s="14">
        <f>IFERROR(E1631/L1631,0)</f>
        <v>75.853658536585371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>
        <f>(E1632/D1632)*100</f>
        <v>265.25</v>
      </c>
      <c r="O1632" s="13">
        <f>J1632/(60*60*24)+DATE(1970,1,1)</f>
        <v>40939.837673611109</v>
      </c>
      <c r="P1632" s="13">
        <f>I1632/(60*60*24)+"1/1/1970"</f>
        <v>40970.290972222225</v>
      </c>
      <c r="Q1632" t="s">
        <v>8275</v>
      </c>
      <c r="R1632" s="18" t="str">
        <f>LEFT(Q1632,SEARCH("/",Q1632,1)-1)</f>
        <v>music</v>
      </c>
      <c r="S1632" t="str">
        <f>RIGHT(Q1632,(LEN(Q1632)-SEARCH("/",Q1632,1)))</f>
        <v>rock</v>
      </c>
      <c r="T1632" s="14">
        <f>IFERROR(E1632/L1632,0)</f>
        <v>84.206349206349202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>
        <f>(E1633/D1633)*100</f>
        <v>155.91</v>
      </c>
      <c r="O1633" s="13">
        <f>J1633/(60*60*24)+DATE(1970,1,1)</f>
        <v>41164.859502314815</v>
      </c>
      <c r="P1633" s="13">
        <f>I1633/(60*60*24)+"1/1/1970"</f>
        <v>41194.859502314815</v>
      </c>
      <c r="Q1633" t="s">
        <v>8275</v>
      </c>
      <c r="R1633" s="18" t="str">
        <f>LEFT(Q1633,SEARCH("/",Q1633,1)-1)</f>
        <v>music</v>
      </c>
      <c r="S1633" t="str">
        <f>RIGHT(Q1633,(LEN(Q1633)-SEARCH("/",Q1633,1)))</f>
        <v>rock</v>
      </c>
      <c r="T1633" s="14">
        <f>IFERROR(E1633/L1633,0)</f>
        <v>117.22556390977444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>
        <f>(E1634/D1634)*100</f>
        <v>101.62500000000001</v>
      </c>
      <c r="O1634" s="13">
        <f>J1634/(60*60*24)+DATE(1970,1,1)</f>
        <v>40750.340902777782</v>
      </c>
      <c r="P1634" s="13">
        <f>I1634/(60*60*24)+"1/1/1970"</f>
        <v>40810.340902777782</v>
      </c>
      <c r="Q1634" t="s">
        <v>8275</v>
      </c>
      <c r="R1634" s="18" t="str">
        <f>LEFT(Q1634,SEARCH("/",Q1634,1)-1)</f>
        <v>music</v>
      </c>
      <c r="S1634" t="str">
        <f>RIGHT(Q1634,(LEN(Q1634)-SEARCH("/",Q1634,1)))</f>
        <v>rock</v>
      </c>
      <c r="T1634" s="14">
        <f>IFERROR(E1634/L1634,0)</f>
        <v>86.489361702127653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>
        <f>(E1635/D1635)*100</f>
        <v>100</v>
      </c>
      <c r="O1635" s="13">
        <f>J1635/(60*60*24)+DATE(1970,1,1)</f>
        <v>40896.883750000001</v>
      </c>
      <c r="P1635" s="13">
        <f>I1635/(60*60*24)+"1/1/1970"</f>
        <v>40924.208333333336</v>
      </c>
      <c r="Q1635" t="s">
        <v>8275</v>
      </c>
      <c r="R1635" s="18" t="str">
        <f>LEFT(Q1635,SEARCH("/",Q1635,1)-1)</f>
        <v>music</v>
      </c>
      <c r="S1635" t="str">
        <f>RIGHT(Q1635,(LEN(Q1635)-SEARCH("/",Q1635,1)))</f>
        <v>rock</v>
      </c>
      <c r="T1635" s="14">
        <f>IFERROR(E1635/L1635,0)</f>
        <v>172.41379310344828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>
        <f>(E1636/D1636)*100</f>
        <v>100.49999999999999</v>
      </c>
      <c r="O1636" s="13">
        <f>J1636/(60*60*24)+DATE(1970,1,1)</f>
        <v>40658.189826388887</v>
      </c>
      <c r="P1636" s="13">
        <f>I1636/(60*60*24)+"1/1/1970"</f>
        <v>40696.249305555553</v>
      </c>
      <c r="Q1636" t="s">
        <v>8275</v>
      </c>
      <c r="R1636" s="18" t="str">
        <f>LEFT(Q1636,SEARCH("/",Q1636,1)-1)</f>
        <v>music</v>
      </c>
      <c r="S1636" t="str">
        <f>RIGHT(Q1636,(LEN(Q1636)-SEARCH("/",Q1636,1)))</f>
        <v>rock</v>
      </c>
      <c r="T1636" s="14">
        <f>IFERROR(E1636/L1636,0)</f>
        <v>62.8125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>
        <f>(E1637/D1637)*100</f>
        <v>125.29999999999998</v>
      </c>
      <c r="O1637" s="13">
        <f>J1637/(60*60*24)+DATE(1970,1,1)</f>
        <v>42502.868761574078</v>
      </c>
      <c r="P1637" s="13">
        <f>I1637/(60*60*24)+"1/1/1970"</f>
        <v>42562.868761574078</v>
      </c>
      <c r="Q1637" t="s">
        <v>8275</v>
      </c>
      <c r="R1637" s="18" t="str">
        <f>LEFT(Q1637,SEARCH("/",Q1637,1)-1)</f>
        <v>music</v>
      </c>
      <c r="S1637" t="str">
        <f>RIGHT(Q1637,(LEN(Q1637)-SEARCH("/",Q1637,1)))</f>
        <v>rock</v>
      </c>
      <c r="T1637" s="14">
        <f>IFERROR(E1637/L1637,0)</f>
        <v>67.729729729729726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>
        <f>(E1638/D1638)*100</f>
        <v>103.55555555555556</v>
      </c>
      <c r="O1638" s="13">
        <f>J1638/(60*60*24)+DATE(1970,1,1)</f>
        <v>40663.08666666667</v>
      </c>
      <c r="P1638" s="13">
        <f>I1638/(60*60*24)+"1/1/1970"</f>
        <v>40706.166666666664</v>
      </c>
      <c r="Q1638" t="s">
        <v>8275</v>
      </c>
      <c r="R1638" s="18" t="str">
        <f>LEFT(Q1638,SEARCH("/",Q1638,1)-1)</f>
        <v>music</v>
      </c>
      <c r="S1638" t="str">
        <f>RIGHT(Q1638,(LEN(Q1638)-SEARCH("/",Q1638,1)))</f>
        <v>rock</v>
      </c>
      <c r="T1638" s="14">
        <f>IFERROR(E1638/L1638,0)</f>
        <v>53.5632183908046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>
        <f>(E1639/D1639)*100</f>
        <v>103.8</v>
      </c>
      <c r="O1639" s="13">
        <f>J1639/(60*60*24)+DATE(1970,1,1)</f>
        <v>40122.751620370371</v>
      </c>
      <c r="P1639" s="13">
        <f>I1639/(60*60*24)+"1/1/1970"</f>
        <v>40178.985416666663</v>
      </c>
      <c r="Q1639" t="s">
        <v>8275</v>
      </c>
      <c r="R1639" s="18" t="str">
        <f>LEFT(Q1639,SEARCH("/",Q1639,1)-1)</f>
        <v>music</v>
      </c>
      <c r="S1639" t="str">
        <f>RIGHT(Q1639,(LEN(Q1639)-SEARCH("/",Q1639,1)))</f>
        <v>rock</v>
      </c>
      <c r="T1639" s="14">
        <f>IFERROR(E1639/L1639,0)</f>
        <v>34.6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>
        <f>(E1640/D1640)*100</f>
        <v>105</v>
      </c>
      <c r="O1640" s="13">
        <f>J1640/(60*60*24)+DATE(1970,1,1)</f>
        <v>41288.68712962963</v>
      </c>
      <c r="P1640" s="13">
        <f>I1640/(60*60*24)+"1/1/1970"</f>
        <v>41333.892361111109</v>
      </c>
      <c r="Q1640" t="s">
        <v>8275</v>
      </c>
      <c r="R1640" s="18" t="str">
        <f>LEFT(Q1640,SEARCH("/",Q1640,1)-1)</f>
        <v>music</v>
      </c>
      <c r="S1640" t="str">
        <f>RIGHT(Q1640,(LEN(Q1640)-SEARCH("/",Q1640,1)))</f>
        <v>rock</v>
      </c>
      <c r="T1640" s="14">
        <f>IFERROR(E1640/L1640,0)</f>
        <v>38.888888888888886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>
        <f>(E1641/D1641)*100</f>
        <v>100</v>
      </c>
      <c r="O1641" s="13">
        <f>J1641/(60*60*24)+DATE(1970,1,1)</f>
        <v>40941.652372685188</v>
      </c>
      <c r="P1641" s="13">
        <f>I1641/(60*60*24)+"1/1/1970"</f>
        <v>40971.652372685188</v>
      </c>
      <c r="Q1641" t="s">
        <v>8275</v>
      </c>
      <c r="R1641" s="18" t="str">
        <f>LEFT(Q1641,SEARCH("/",Q1641,1)-1)</f>
        <v>music</v>
      </c>
      <c r="S1641" t="str">
        <f>RIGHT(Q1641,(LEN(Q1641)-SEARCH("/",Q1641,1)))</f>
        <v>rock</v>
      </c>
      <c r="T1641" s="14">
        <f>IFERROR(E1641/L1641,0)</f>
        <v>94.736842105263165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>
        <f>(E1642/D1642)*100</f>
        <v>169.86</v>
      </c>
      <c r="O1642" s="13">
        <f>J1642/(60*60*24)+DATE(1970,1,1)</f>
        <v>40379.23096064815</v>
      </c>
      <c r="P1642" s="13">
        <f>I1642/(60*60*24)+"1/1/1970"</f>
        <v>40393.082638888889</v>
      </c>
      <c r="Q1642" t="s">
        <v>8275</v>
      </c>
      <c r="R1642" s="18" t="str">
        <f>LEFT(Q1642,SEARCH("/",Q1642,1)-1)</f>
        <v>music</v>
      </c>
      <c r="S1642" t="str">
        <f>RIGHT(Q1642,(LEN(Q1642)-SEARCH("/",Q1642,1)))</f>
        <v>rock</v>
      </c>
      <c r="T1642" s="14">
        <f>IFERROR(E1642/L1642,0)</f>
        <v>39.967058823529413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>
        <f>(E1643/D1643)*100</f>
        <v>101.4</v>
      </c>
      <c r="O1643" s="13">
        <f>J1643/(60*60*24)+DATE(1970,1,1)</f>
        <v>41962.596574074079</v>
      </c>
      <c r="P1643" s="13">
        <f>I1643/(60*60*24)+"1/1/1970"</f>
        <v>41992.596574074079</v>
      </c>
      <c r="Q1643" t="s">
        <v>8291</v>
      </c>
      <c r="R1643" s="18" t="str">
        <f>LEFT(Q1643,SEARCH("/",Q1643,1)-1)</f>
        <v>music</v>
      </c>
      <c r="S1643" t="str">
        <f>RIGHT(Q1643,(LEN(Q1643)-SEARCH("/",Q1643,1)))</f>
        <v>pop</v>
      </c>
      <c r="T1643" s="14">
        <f>IFERROR(E1643/L1643,0)</f>
        <v>97.5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>
        <f>(E1644/D1644)*100</f>
        <v>100</v>
      </c>
      <c r="O1644" s="13">
        <f>J1644/(60*60*24)+DATE(1970,1,1)</f>
        <v>40688.024618055555</v>
      </c>
      <c r="P1644" s="13">
        <f>I1644/(60*60*24)+"1/1/1970"</f>
        <v>40708.024618055555</v>
      </c>
      <c r="Q1644" t="s">
        <v>8291</v>
      </c>
      <c r="R1644" s="18" t="str">
        <f>LEFT(Q1644,SEARCH("/",Q1644,1)-1)</f>
        <v>music</v>
      </c>
      <c r="S1644" t="str">
        <f>RIGHT(Q1644,(LEN(Q1644)-SEARCH("/",Q1644,1)))</f>
        <v>pop</v>
      </c>
      <c r="T1644" s="14">
        <f>IFERROR(E1644/L1644,0)</f>
        <v>42.857142857142854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>
        <f>(E1645/D1645)*100</f>
        <v>124.70000000000002</v>
      </c>
      <c r="O1645" s="13">
        <f>J1645/(60*60*24)+DATE(1970,1,1)</f>
        <v>41146.824212962965</v>
      </c>
      <c r="P1645" s="13">
        <f>I1645/(60*60*24)+"1/1/1970"</f>
        <v>41176.824212962965</v>
      </c>
      <c r="Q1645" t="s">
        <v>8291</v>
      </c>
      <c r="R1645" s="18" t="str">
        <f>LEFT(Q1645,SEARCH("/",Q1645,1)-1)</f>
        <v>music</v>
      </c>
      <c r="S1645" t="str">
        <f>RIGHT(Q1645,(LEN(Q1645)-SEARCH("/",Q1645,1)))</f>
        <v>pop</v>
      </c>
      <c r="T1645" s="14">
        <f>IFERROR(E1645/L1645,0)</f>
        <v>168.51351351351352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>
        <f>(E1646/D1646)*100</f>
        <v>109.5</v>
      </c>
      <c r="O1646" s="13">
        <f>J1646/(60*60*24)+DATE(1970,1,1)</f>
        <v>41175.05972222222</v>
      </c>
      <c r="P1646" s="13">
        <f>I1646/(60*60*24)+"1/1/1970"</f>
        <v>41235.101388888885</v>
      </c>
      <c r="Q1646" t="s">
        <v>8291</v>
      </c>
      <c r="R1646" s="18" t="str">
        <f>LEFT(Q1646,SEARCH("/",Q1646,1)-1)</f>
        <v>music</v>
      </c>
      <c r="S1646" t="str">
        <f>RIGHT(Q1646,(LEN(Q1646)-SEARCH("/",Q1646,1)))</f>
        <v>pop</v>
      </c>
      <c r="T1646" s="14">
        <f>IFERROR(E1646/L1646,0)</f>
        <v>85.546875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>
        <f>(E1647/D1647)*100</f>
        <v>110.80000000000001</v>
      </c>
      <c r="O1647" s="13">
        <f>J1647/(60*60*24)+DATE(1970,1,1)</f>
        <v>41521.617361111115</v>
      </c>
      <c r="P1647" s="13">
        <f>I1647/(60*60*24)+"1/1/1970"</f>
        <v>41535.617361111115</v>
      </c>
      <c r="Q1647" t="s">
        <v>8291</v>
      </c>
      <c r="R1647" s="18" t="str">
        <f>LEFT(Q1647,SEARCH("/",Q1647,1)-1)</f>
        <v>music</v>
      </c>
      <c r="S1647" t="str">
        <f>RIGHT(Q1647,(LEN(Q1647)-SEARCH("/",Q1647,1)))</f>
        <v>pop</v>
      </c>
      <c r="T1647" s="14">
        <f>IFERROR(E1647/L1647,0)</f>
        <v>554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>
        <f>(E1648/D1648)*100</f>
        <v>110.2</v>
      </c>
      <c r="O1648" s="13">
        <f>J1648/(60*60*24)+DATE(1970,1,1)</f>
        <v>41833.450266203705</v>
      </c>
      <c r="P1648" s="13">
        <f>I1648/(60*60*24)+"1/1/1970"</f>
        <v>41865.757638888885</v>
      </c>
      <c r="Q1648" t="s">
        <v>8291</v>
      </c>
      <c r="R1648" s="18" t="str">
        <f>LEFT(Q1648,SEARCH("/",Q1648,1)-1)</f>
        <v>music</v>
      </c>
      <c r="S1648" t="str">
        <f>RIGHT(Q1648,(LEN(Q1648)-SEARCH("/",Q1648,1)))</f>
        <v>pop</v>
      </c>
      <c r="T1648" s="14">
        <f>IFERROR(E1648/L1648,0)</f>
        <v>26.554216867469879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>
        <f>(E1649/D1649)*100</f>
        <v>104.71999999999998</v>
      </c>
      <c r="O1649" s="13">
        <f>J1649/(60*60*24)+DATE(1970,1,1)</f>
        <v>41039.409456018519</v>
      </c>
      <c r="P1649" s="13">
        <f>I1649/(60*60*24)+"1/1/1970"</f>
        <v>41069.409456018519</v>
      </c>
      <c r="Q1649" t="s">
        <v>8291</v>
      </c>
      <c r="R1649" s="18" t="str">
        <f>LEFT(Q1649,SEARCH("/",Q1649,1)-1)</f>
        <v>music</v>
      </c>
      <c r="S1649" t="str">
        <f>RIGHT(Q1649,(LEN(Q1649)-SEARCH("/",Q1649,1)))</f>
        <v>pop</v>
      </c>
      <c r="T1649" s="14">
        <f>IFERROR(E1649/L1649,0)</f>
        <v>113.82608695652173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>
        <f>(E1650/D1650)*100</f>
        <v>125.26086956521738</v>
      </c>
      <c r="O1650" s="13">
        <f>J1650/(60*60*24)+DATE(1970,1,1)</f>
        <v>40592.704652777778</v>
      </c>
      <c r="P1650" s="13">
        <f>I1650/(60*60*24)+"1/1/1970"</f>
        <v>40622.662986111114</v>
      </c>
      <c r="Q1650" t="s">
        <v>8291</v>
      </c>
      <c r="R1650" s="18" t="str">
        <f>LEFT(Q1650,SEARCH("/",Q1650,1)-1)</f>
        <v>music</v>
      </c>
      <c r="S1650" t="str">
        <f>RIGHT(Q1650,(LEN(Q1650)-SEARCH("/",Q1650,1)))</f>
        <v>pop</v>
      </c>
      <c r="T1650" s="14">
        <f>IFERROR(E1650/L1650,0)</f>
        <v>32.011111111111113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>
        <f>(E1651/D1651)*100</f>
        <v>100.58763157894737</v>
      </c>
      <c r="O1651" s="13">
        <f>J1651/(60*60*24)+DATE(1970,1,1)</f>
        <v>41737.684664351851</v>
      </c>
      <c r="P1651" s="13">
        <f>I1651/(60*60*24)+"1/1/1970"</f>
        <v>41782.684664351851</v>
      </c>
      <c r="Q1651" t="s">
        <v>8291</v>
      </c>
      <c r="R1651" s="18" t="str">
        <f>LEFT(Q1651,SEARCH("/",Q1651,1)-1)</f>
        <v>music</v>
      </c>
      <c r="S1651" t="str">
        <f>RIGHT(Q1651,(LEN(Q1651)-SEARCH("/",Q1651,1)))</f>
        <v>pop</v>
      </c>
      <c r="T1651" s="14">
        <f>IFERROR(E1651/L1651,0)</f>
        <v>47.189259259259259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>
        <f>(E1652/D1652)*100</f>
        <v>141.55000000000001</v>
      </c>
      <c r="O1652" s="13">
        <f>J1652/(60*60*24)+DATE(1970,1,1)</f>
        <v>41526.435613425929</v>
      </c>
      <c r="P1652" s="13">
        <f>I1652/(60*60*24)+"1/1/1970"</f>
        <v>41556.435613425929</v>
      </c>
      <c r="Q1652" t="s">
        <v>8291</v>
      </c>
      <c r="R1652" s="18" t="str">
        <f>LEFT(Q1652,SEARCH("/",Q1652,1)-1)</f>
        <v>music</v>
      </c>
      <c r="S1652" t="str">
        <f>RIGHT(Q1652,(LEN(Q1652)-SEARCH("/",Q1652,1)))</f>
        <v>pop</v>
      </c>
      <c r="T1652" s="14">
        <f>IFERROR(E1652/L1652,0)</f>
        <v>88.46875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>
        <f>(E1653/D1653)*100</f>
        <v>100.75</v>
      </c>
      <c r="O1653" s="13">
        <f>J1653/(60*60*24)+DATE(1970,1,1)</f>
        <v>40625.900694444441</v>
      </c>
      <c r="P1653" s="13">
        <f>I1653/(60*60*24)+"1/1/1970"</f>
        <v>40659.290972222225</v>
      </c>
      <c r="Q1653" t="s">
        <v>8291</v>
      </c>
      <c r="R1653" s="18" t="str">
        <f>LEFT(Q1653,SEARCH("/",Q1653,1)-1)</f>
        <v>music</v>
      </c>
      <c r="S1653" t="str">
        <f>RIGHT(Q1653,(LEN(Q1653)-SEARCH("/",Q1653,1)))</f>
        <v>pop</v>
      </c>
      <c r="T1653" s="14">
        <f>IFERROR(E1653/L1653,0)</f>
        <v>100.75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>
        <f>(E1654/D1654)*100</f>
        <v>100.66666666666666</v>
      </c>
      <c r="O1654" s="13">
        <f>J1654/(60*60*24)+DATE(1970,1,1)</f>
        <v>41572.492974537039</v>
      </c>
      <c r="P1654" s="13">
        <f>I1654/(60*60*24)+"1/1/1970"</f>
        <v>41602.534641203703</v>
      </c>
      <c r="Q1654" t="s">
        <v>8291</v>
      </c>
      <c r="R1654" s="18" t="str">
        <f>LEFT(Q1654,SEARCH("/",Q1654,1)-1)</f>
        <v>music</v>
      </c>
      <c r="S1654" t="str">
        <f>RIGHT(Q1654,(LEN(Q1654)-SEARCH("/",Q1654,1)))</f>
        <v>pop</v>
      </c>
      <c r="T1654" s="14">
        <f>IFERROR(E1654/L1654,0)</f>
        <v>64.714285714285708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>
        <f>(E1655/D1655)*100</f>
        <v>174.2304</v>
      </c>
      <c r="O1655" s="13">
        <f>J1655/(60*60*24)+DATE(1970,1,1)</f>
        <v>40626.834444444445</v>
      </c>
      <c r="P1655" s="13">
        <f>I1655/(60*60*24)+"1/1/1970"</f>
        <v>40657.834444444445</v>
      </c>
      <c r="Q1655" t="s">
        <v>8291</v>
      </c>
      <c r="R1655" s="18" t="str">
        <f>LEFT(Q1655,SEARCH("/",Q1655,1)-1)</f>
        <v>music</v>
      </c>
      <c r="S1655" t="str">
        <f>RIGHT(Q1655,(LEN(Q1655)-SEARCH("/",Q1655,1)))</f>
        <v>pop</v>
      </c>
      <c r="T1655" s="14">
        <f>IFERROR(E1655/L1655,0)</f>
        <v>51.854285714285716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>
        <f>(E1656/D1656)*100</f>
        <v>119.90909090909089</v>
      </c>
      <c r="O1656" s="13">
        <f>J1656/(60*60*24)+DATE(1970,1,1)</f>
        <v>40987.890740740739</v>
      </c>
      <c r="P1656" s="13">
        <f>I1656/(60*60*24)+"1/1/1970"</f>
        <v>41017.890740740739</v>
      </c>
      <c r="Q1656" t="s">
        <v>8291</v>
      </c>
      <c r="R1656" s="18" t="str">
        <f>LEFT(Q1656,SEARCH("/",Q1656,1)-1)</f>
        <v>music</v>
      </c>
      <c r="S1656" t="str">
        <f>RIGHT(Q1656,(LEN(Q1656)-SEARCH("/",Q1656,1)))</f>
        <v>pop</v>
      </c>
      <c r="T1656" s="14">
        <f>IFERROR(E1656/L1656,0)</f>
        <v>38.794117647058826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>
        <f>(E1657/D1657)*100</f>
        <v>142.86666666666667</v>
      </c>
      <c r="O1657" s="13">
        <f>J1657/(60*60*24)+DATE(1970,1,1)</f>
        <v>40974.791898148149</v>
      </c>
      <c r="P1657" s="13">
        <f>I1657/(60*60*24)+"1/1/1970"</f>
        <v>41004.750231481477</v>
      </c>
      <c r="Q1657" t="s">
        <v>8291</v>
      </c>
      <c r="R1657" s="18" t="str">
        <f>LEFT(Q1657,SEARCH("/",Q1657,1)-1)</f>
        <v>music</v>
      </c>
      <c r="S1657" t="str">
        <f>RIGHT(Q1657,(LEN(Q1657)-SEARCH("/",Q1657,1)))</f>
        <v>pop</v>
      </c>
      <c r="T1657" s="14">
        <f>IFERROR(E1657/L1657,0)</f>
        <v>44.645833333333336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>
        <f>(E1658/D1658)*100</f>
        <v>100.33493333333334</v>
      </c>
      <c r="O1658" s="13">
        <f>J1658/(60*60*24)+DATE(1970,1,1)</f>
        <v>41226.928842592592</v>
      </c>
      <c r="P1658" s="13">
        <f>I1658/(60*60*24)+"1/1/1970"</f>
        <v>41256.928842592592</v>
      </c>
      <c r="Q1658" t="s">
        <v>8291</v>
      </c>
      <c r="R1658" s="18" t="str">
        <f>LEFT(Q1658,SEARCH("/",Q1658,1)-1)</f>
        <v>music</v>
      </c>
      <c r="S1658" t="str">
        <f>RIGHT(Q1658,(LEN(Q1658)-SEARCH("/",Q1658,1)))</f>
        <v>pop</v>
      </c>
      <c r="T1658" s="14">
        <f>IFERROR(E1658/L1658,0)</f>
        <v>156.77333333333334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>
        <f>(E1659/D1659)*100</f>
        <v>104.93380000000001</v>
      </c>
      <c r="O1659" s="13">
        <f>J1659/(60*60*24)+DATE(1970,1,1)</f>
        <v>41023.782037037039</v>
      </c>
      <c r="P1659" s="13">
        <f>I1659/(60*60*24)+"1/1/1970"</f>
        <v>41053.782037037039</v>
      </c>
      <c r="Q1659" t="s">
        <v>8291</v>
      </c>
      <c r="R1659" s="18" t="str">
        <f>LEFT(Q1659,SEARCH("/",Q1659,1)-1)</f>
        <v>music</v>
      </c>
      <c r="S1659" t="str">
        <f>RIGHT(Q1659,(LEN(Q1659)-SEARCH("/",Q1659,1)))</f>
        <v>pop</v>
      </c>
      <c r="T1659" s="14">
        <f>IFERROR(E1659/L1659,0)</f>
        <v>118.70339366515837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>
        <f>(E1660/D1660)*100</f>
        <v>132.23333333333335</v>
      </c>
      <c r="O1660" s="13">
        <f>J1660/(60*60*24)+DATE(1970,1,1)</f>
        <v>41223.22184027778</v>
      </c>
      <c r="P1660" s="13">
        <f>I1660/(60*60*24)+"1/1/1970"</f>
        <v>41261.597222222219</v>
      </c>
      <c r="Q1660" t="s">
        <v>8291</v>
      </c>
      <c r="R1660" s="18" t="str">
        <f>LEFT(Q1660,SEARCH("/",Q1660,1)-1)</f>
        <v>music</v>
      </c>
      <c r="S1660" t="str">
        <f>RIGHT(Q1660,(LEN(Q1660)-SEARCH("/",Q1660,1)))</f>
        <v>pop</v>
      </c>
      <c r="T1660" s="14">
        <f>IFERROR(E1660/L1660,0)</f>
        <v>74.149532710280369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>
        <f>(E1661/D1661)*100</f>
        <v>112.79999999999998</v>
      </c>
      <c r="O1661" s="13">
        <f>J1661/(60*60*24)+DATE(1970,1,1)</f>
        <v>41596.913437499999</v>
      </c>
      <c r="P1661" s="13">
        <f>I1661/(60*60*24)+"1/1/1970"</f>
        <v>41625.5</v>
      </c>
      <c r="Q1661" t="s">
        <v>8291</v>
      </c>
      <c r="R1661" s="18" t="str">
        <f>LEFT(Q1661,SEARCH("/",Q1661,1)-1)</f>
        <v>music</v>
      </c>
      <c r="S1661" t="str">
        <f>RIGHT(Q1661,(LEN(Q1661)-SEARCH("/",Q1661,1)))</f>
        <v>pop</v>
      </c>
      <c r="T1661" s="14">
        <f>IFERROR(E1661/L1661,0)</f>
        <v>12.533333333333333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>
        <f>(E1662/D1662)*100</f>
        <v>1253.75</v>
      </c>
      <c r="O1662" s="13">
        <f>J1662/(60*60*24)+DATE(1970,1,1)</f>
        <v>42459.693865740745</v>
      </c>
      <c r="P1662" s="13">
        <f>I1662/(60*60*24)+"1/1/1970"</f>
        <v>42490.915972222225</v>
      </c>
      <c r="Q1662" t="s">
        <v>8291</v>
      </c>
      <c r="R1662" s="18" t="str">
        <f>LEFT(Q1662,SEARCH("/",Q1662,1)-1)</f>
        <v>music</v>
      </c>
      <c r="S1662" t="str">
        <f>RIGHT(Q1662,(LEN(Q1662)-SEARCH("/",Q1662,1)))</f>
        <v>pop</v>
      </c>
      <c r="T1662" s="14">
        <f>IFERROR(E1662/L1662,0)</f>
        <v>27.861111111111111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>
        <f>(E1663/D1663)*100</f>
        <v>102.50632911392405</v>
      </c>
      <c r="O1663" s="13">
        <f>J1663/(60*60*24)+DATE(1970,1,1)</f>
        <v>42343.998043981483</v>
      </c>
      <c r="P1663" s="13">
        <f>I1663/(60*60*24)+"1/1/1970"</f>
        <v>42386.875</v>
      </c>
      <c r="Q1663" t="s">
        <v>8291</v>
      </c>
      <c r="R1663" s="18" t="str">
        <f>LEFT(Q1663,SEARCH("/",Q1663,1)-1)</f>
        <v>music</v>
      </c>
      <c r="S1663" t="str">
        <f>RIGHT(Q1663,(LEN(Q1663)-SEARCH("/",Q1663,1)))</f>
        <v>pop</v>
      </c>
      <c r="T1663" s="14">
        <f>IFERROR(E1663/L1663,0)</f>
        <v>80.178217821782184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>
        <f>(E1664/D1664)*100</f>
        <v>102.6375</v>
      </c>
      <c r="O1664" s="13">
        <f>J1664/(60*60*24)+DATE(1970,1,1)</f>
        <v>40848.198333333334</v>
      </c>
      <c r="P1664" s="13">
        <f>I1664/(60*60*24)+"1/1/1970"</f>
        <v>40908.239999999998</v>
      </c>
      <c r="Q1664" t="s">
        <v>8291</v>
      </c>
      <c r="R1664" s="18" t="str">
        <f>LEFT(Q1664,SEARCH("/",Q1664,1)-1)</f>
        <v>music</v>
      </c>
      <c r="S1664" t="str">
        <f>RIGHT(Q1664,(LEN(Q1664)-SEARCH("/",Q1664,1)))</f>
        <v>pop</v>
      </c>
      <c r="T1664" s="14">
        <f>IFERROR(E1664/L1664,0)</f>
        <v>132.43548387096774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>
        <f>(E1665/D1665)*100</f>
        <v>108</v>
      </c>
      <c r="O1665" s="13">
        <f>J1665/(60*60*24)+DATE(1970,1,1)</f>
        <v>42006.02207175926</v>
      </c>
      <c r="P1665" s="13">
        <f>I1665/(60*60*24)+"1/1/1970"</f>
        <v>42036.02207175926</v>
      </c>
      <c r="Q1665" t="s">
        <v>8291</v>
      </c>
      <c r="R1665" s="18" t="str">
        <f>LEFT(Q1665,SEARCH("/",Q1665,1)-1)</f>
        <v>music</v>
      </c>
      <c r="S1665" t="str">
        <f>RIGHT(Q1665,(LEN(Q1665)-SEARCH("/",Q1665,1)))</f>
        <v>pop</v>
      </c>
      <c r="T1665" s="14">
        <f>IFERROR(E1665/L1665,0)</f>
        <v>33.75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>
        <f>(E1666/D1666)*100</f>
        <v>122.40879999999999</v>
      </c>
      <c r="O1666" s="13">
        <f>J1666/(60*60*24)+DATE(1970,1,1)</f>
        <v>40939.761782407411</v>
      </c>
      <c r="P1666" s="13">
        <f>I1666/(60*60*24)+"1/1/1970"</f>
        <v>40984.165972222225</v>
      </c>
      <c r="Q1666" t="s">
        <v>8291</v>
      </c>
      <c r="R1666" s="18" t="str">
        <f>LEFT(Q1666,SEARCH("/",Q1666,1)-1)</f>
        <v>music</v>
      </c>
      <c r="S1666" t="str">
        <f>RIGHT(Q1666,(LEN(Q1666)-SEARCH("/",Q1666,1)))</f>
        <v>pop</v>
      </c>
      <c r="T1666" s="14">
        <f>IFERROR(E1666/L1666,0)</f>
        <v>34.384494382022467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>
        <f>(E1667/D1667)*100</f>
        <v>119.45714285714286</v>
      </c>
      <c r="O1667" s="13">
        <f>J1667/(60*60*24)+DATE(1970,1,1)</f>
        <v>40564.649456018517</v>
      </c>
      <c r="P1667" s="13">
        <f>I1667/(60*60*24)+"1/1/1970"</f>
        <v>40596.125</v>
      </c>
      <c r="Q1667" t="s">
        <v>8291</v>
      </c>
      <c r="R1667" s="18" t="str">
        <f>LEFT(Q1667,SEARCH("/",Q1667,1)-1)</f>
        <v>music</v>
      </c>
      <c r="S1667" t="str">
        <f>RIGHT(Q1667,(LEN(Q1667)-SEARCH("/",Q1667,1)))</f>
        <v>pop</v>
      </c>
      <c r="T1667" s="14">
        <f>IFERROR(E1667/L1667,0)</f>
        <v>44.956989247311824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>
        <f>(E1668/D1668)*100</f>
        <v>160.88</v>
      </c>
      <c r="O1668" s="13">
        <f>J1668/(60*60*24)+DATE(1970,1,1)</f>
        <v>41331.253159722226</v>
      </c>
      <c r="P1668" s="13">
        <f>I1668/(60*60*24)+"1/1/1970"</f>
        <v>41361.211493055554</v>
      </c>
      <c r="Q1668" t="s">
        <v>8291</v>
      </c>
      <c r="R1668" s="18" t="str">
        <f>LEFT(Q1668,SEARCH("/",Q1668,1)-1)</f>
        <v>music</v>
      </c>
      <c r="S1668" t="str">
        <f>RIGHT(Q1668,(LEN(Q1668)-SEARCH("/",Q1668,1)))</f>
        <v>pop</v>
      </c>
      <c r="T1668" s="14">
        <f>IFERROR(E1668/L1668,0)</f>
        <v>41.04081632653061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>
        <f>(E1669/D1669)*100</f>
        <v>126.85294117647059</v>
      </c>
      <c r="O1669" s="13">
        <f>J1669/(60*60*24)+DATE(1970,1,1)</f>
        <v>41682.0705787037</v>
      </c>
      <c r="P1669" s="13">
        <f>I1669/(60*60*24)+"1/1/1970"</f>
        <v>41709.290972222225</v>
      </c>
      <c r="Q1669" t="s">
        <v>8291</v>
      </c>
      <c r="R1669" s="18" t="str">
        <f>LEFT(Q1669,SEARCH("/",Q1669,1)-1)</f>
        <v>music</v>
      </c>
      <c r="S1669" t="str">
        <f>RIGHT(Q1669,(LEN(Q1669)-SEARCH("/",Q1669,1)))</f>
        <v>pop</v>
      </c>
      <c r="T1669" s="14">
        <f>IFERROR(E1669/L1669,0)</f>
        <v>52.597560975609753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>
        <f>(E1670/D1670)*100</f>
        <v>102.6375</v>
      </c>
      <c r="O1670" s="13">
        <f>J1670/(60*60*24)+DATE(1970,1,1)</f>
        <v>40845.149756944447</v>
      </c>
      <c r="P1670" s="13">
        <f>I1670/(60*60*24)+"1/1/1970"</f>
        <v>40875.191423611112</v>
      </c>
      <c r="Q1670" t="s">
        <v>8291</v>
      </c>
      <c r="R1670" s="18" t="str">
        <f>LEFT(Q1670,SEARCH("/",Q1670,1)-1)</f>
        <v>music</v>
      </c>
      <c r="S1670" t="str">
        <f>RIGHT(Q1670,(LEN(Q1670)-SEARCH("/",Q1670,1)))</f>
        <v>pop</v>
      </c>
      <c r="T1670" s="14">
        <f>IFERROR(E1670/L1670,0)</f>
        <v>70.784482758620683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>
        <f>(E1671/D1671)*100</f>
        <v>139.75</v>
      </c>
      <c r="O1671" s="13">
        <f>J1671/(60*60*24)+DATE(1970,1,1)</f>
        <v>42461.885138888887</v>
      </c>
      <c r="P1671" s="13">
        <f>I1671/(60*60*24)+"1/1/1970"</f>
        <v>42521.885138888887</v>
      </c>
      <c r="Q1671" t="s">
        <v>8291</v>
      </c>
      <c r="R1671" s="18" t="str">
        <f>LEFT(Q1671,SEARCH("/",Q1671,1)-1)</f>
        <v>music</v>
      </c>
      <c r="S1671" t="str">
        <f>RIGHT(Q1671,(LEN(Q1671)-SEARCH("/",Q1671,1)))</f>
        <v>pop</v>
      </c>
      <c r="T1671" s="14">
        <f>IFERROR(E1671/L1671,0)</f>
        <v>53.75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>
        <f>(E1672/D1672)*100</f>
        <v>102.60000000000001</v>
      </c>
      <c r="O1672" s="13">
        <f>J1672/(60*60*24)+DATE(1970,1,1)</f>
        <v>40313.930543981478</v>
      </c>
      <c r="P1672" s="13">
        <f>I1672/(60*60*24)+"1/1/1970"</f>
        <v>40364.166666666664</v>
      </c>
      <c r="Q1672" t="s">
        <v>8291</v>
      </c>
      <c r="R1672" s="18" t="str">
        <f>LEFT(Q1672,SEARCH("/",Q1672,1)-1)</f>
        <v>music</v>
      </c>
      <c r="S1672" t="str">
        <f>RIGHT(Q1672,(LEN(Q1672)-SEARCH("/",Q1672,1)))</f>
        <v>pop</v>
      </c>
      <c r="T1672" s="14">
        <f>IFERROR(E1672/L1672,0)</f>
        <v>44.608695652173914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>
        <f>(E1673/D1673)*100</f>
        <v>100.67349999999999</v>
      </c>
      <c r="O1673" s="13">
        <f>J1673/(60*60*24)+DATE(1970,1,1)</f>
        <v>42553.54414351852</v>
      </c>
      <c r="P1673" s="13">
        <f>I1673/(60*60*24)+"1/1/1970"</f>
        <v>42583.54414351852</v>
      </c>
      <c r="Q1673" t="s">
        <v>8291</v>
      </c>
      <c r="R1673" s="18" t="str">
        <f>LEFT(Q1673,SEARCH("/",Q1673,1)-1)</f>
        <v>music</v>
      </c>
      <c r="S1673" t="str">
        <f>RIGHT(Q1673,(LEN(Q1673)-SEARCH("/",Q1673,1)))</f>
        <v>pop</v>
      </c>
      <c r="T1673" s="14">
        <f>IFERROR(E1673/L1673,0)</f>
        <v>26.148961038961041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>
        <f>(E1674/D1674)*100</f>
        <v>112.94117647058823</v>
      </c>
      <c r="O1674" s="13">
        <f>J1674/(60*60*24)+DATE(1970,1,1)</f>
        <v>41034.656597222223</v>
      </c>
      <c r="P1674" s="13">
        <f>I1674/(60*60*24)+"1/1/1970"</f>
        <v>41064.656597222223</v>
      </c>
      <c r="Q1674" t="s">
        <v>8291</v>
      </c>
      <c r="R1674" s="18" t="str">
        <f>LEFT(Q1674,SEARCH("/",Q1674,1)-1)</f>
        <v>music</v>
      </c>
      <c r="S1674" t="str">
        <f>RIGHT(Q1674,(LEN(Q1674)-SEARCH("/",Q1674,1)))</f>
        <v>pop</v>
      </c>
      <c r="T1674" s="14">
        <f>IFERROR(E1674/L1674,0)</f>
        <v>39.183673469387756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>
        <f>(E1675/D1675)*100</f>
        <v>128.09523809523807</v>
      </c>
      <c r="O1675" s="13">
        <f>J1675/(60*60*24)+DATE(1970,1,1)</f>
        <v>42039.878379629634</v>
      </c>
      <c r="P1675" s="13">
        <f>I1675/(60*60*24)+"1/1/1970"</f>
        <v>42069.878379629634</v>
      </c>
      <c r="Q1675" t="s">
        <v>8291</v>
      </c>
      <c r="R1675" s="18" t="str">
        <f>LEFT(Q1675,SEARCH("/",Q1675,1)-1)</f>
        <v>music</v>
      </c>
      <c r="S1675" t="str">
        <f>RIGHT(Q1675,(LEN(Q1675)-SEARCH("/",Q1675,1)))</f>
        <v>pop</v>
      </c>
      <c r="T1675" s="14">
        <f>IFERROR(E1675/L1675,0)</f>
        <v>45.593220338983052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>
        <f>(E1676/D1676)*100</f>
        <v>201.7</v>
      </c>
      <c r="O1676" s="13">
        <f>J1676/(60*60*24)+DATE(1970,1,1)</f>
        <v>42569.605393518519</v>
      </c>
      <c r="P1676" s="13">
        <f>I1676/(60*60*24)+"1/1/1970"</f>
        <v>42600.290972222225</v>
      </c>
      <c r="Q1676" t="s">
        <v>8291</v>
      </c>
      <c r="R1676" s="18" t="str">
        <f>LEFT(Q1676,SEARCH("/",Q1676,1)-1)</f>
        <v>music</v>
      </c>
      <c r="S1676" t="str">
        <f>RIGHT(Q1676,(LEN(Q1676)-SEARCH("/",Q1676,1)))</f>
        <v>pop</v>
      </c>
      <c r="T1676" s="14">
        <f>IFERROR(E1676/L1676,0)</f>
        <v>89.247787610619469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>
        <f>(E1677/D1677)*100</f>
        <v>137.416</v>
      </c>
      <c r="O1677" s="13">
        <f>J1677/(60*60*24)+DATE(1970,1,1)</f>
        <v>40802.733101851853</v>
      </c>
      <c r="P1677" s="13">
        <f>I1677/(60*60*24)+"1/1/1970"</f>
        <v>40832.918749999997</v>
      </c>
      <c r="Q1677" t="s">
        <v>8291</v>
      </c>
      <c r="R1677" s="18" t="str">
        <f>LEFT(Q1677,SEARCH("/",Q1677,1)-1)</f>
        <v>music</v>
      </c>
      <c r="S1677" t="str">
        <f>RIGHT(Q1677,(LEN(Q1677)-SEARCH("/",Q1677,1)))</f>
        <v>pop</v>
      </c>
      <c r="T1677" s="14">
        <f>IFERROR(E1677/L1677,0)</f>
        <v>40.416470588235299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>
        <f>(E1678/D1678)*100</f>
        <v>115.33333333333333</v>
      </c>
      <c r="O1678" s="13">
        <f>J1678/(60*60*24)+DATE(1970,1,1)</f>
        <v>40973.726238425923</v>
      </c>
      <c r="P1678" s="13">
        <f>I1678/(60*60*24)+"1/1/1970"</f>
        <v>41020.165972222225</v>
      </c>
      <c r="Q1678" t="s">
        <v>8291</v>
      </c>
      <c r="R1678" s="18" t="str">
        <f>LEFT(Q1678,SEARCH("/",Q1678,1)-1)</f>
        <v>music</v>
      </c>
      <c r="S1678" t="str">
        <f>RIGHT(Q1678,(LEN(Q1678)-SEARCH("/",Q1678,1)))</f>
        <v>pop</v>
      </c>
      <c r="T1678" s="14">
        <f>IFERROR(E1678/L1678,0)</f>
        <v>82.38095238095238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>
        <f>(E1679/D1679)*100</f>
        <v>111.66666666666667</v>
      </c>
      <c r="O1679" s="13">
        <f>J1679/(60*60*24)+DATE(1970,1,1)</f>
        <v>42416.407129629632</v>
      </c>
      <c r="P1679" s="13">
        <f>I1679/(60*60*24)+"1/1/1970"</f>
        <v>42476.249305555553</v>
      </c>
      <c r="Q1679" t="s">
        <v>8291</v>
      </c>
      <c r="R1679" s="18" t="str">
        <f>LEFT(Q1679,SEARCH("/",Q1679,1)-1)</f>
        <v>music</v>
      </c>
      <c r="S1679" t="str">
        <f>RIGHT(Q1679,(LEN(Q1679)-SEARCH("/",Q1679,1)))</f>
        <v>pop</v>
      </c>
      <c r="T1679" s="14">
        <f>IFERROR(E1679/L1679,0)</f>
        <v>159.52380952380952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>
        <f>(E1680/D1680)*100</f>
        <v>118.39999999999999</v>
      </c>
      <c r="O1680" s="13">
        <f>J1680/(60*60*24)+DATE(1970,1,1)</f>
        <v>41662.854988425926</v>
      </c>
      <c r="P1680" s="13">
        <f>I1680/(60*60*24)+"1/1/1970"</f>
        <v>41676.854988425926</v>
      </c>
      <c r="Q1680" t="s">
        <v>8291</v>
      </c>
      <c r="R1680" s="18" t="str">
        <f>LEFT(Q1680,SEARCH("/",Q1680,1)-1)</f>
        <v>music</v>
      </c>
      <c r="S1680" t="str">
        <f>RIGHT(Q1680,(LEN(Q1680)-SEARCH("/",Q1680,1)))</f>
        <v>pop</v>
      </c>
      <c r="T1680" s="14">
        <f>IFERROR(E1680/L1680,0)</f>
        <v>36.244897959183675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>
        <f>(E1681/D1681)*100</f>
        <v>175</v>
      </c>
      <c r="O1681" s="13">
        <f>J1681/(60*60*24)+DATE(1970,1,1)</f>
        <v>40723.068807870368</v>
      </c>
      <c r="P1681" s="13">
        <f>I1681/(60*60*24)+"1/1/1970"</f>
        <v>40746.068807870368</v>
      </c>
      <c r="Q1681" t="s">
        <v>8291</v>
      </c>
      <c r="R1681" s="18" t="str">
        <f>LEFT(Q1681,SEARCH("/",Q1681,1)-1)</f>
        <v>music</v>
      </c>
      <c r="S1681" t="str">
        <f>RIGHT(Q1681,(LEN(Q1681)-SEARCH("/",Q1681,1)))</f>
        <v>pop</v>
      </c>
      <c r="T1681" s="14">
        <f>IFERROR(E1681/L1681,0)</f>
        <v>62.5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>
        <f>(E1682/D1682)*100</f>
        <v>117.5</v>
      </c>
      <c r="O1682" s="13">
        <f>J1682/(60*60*24)+DATE(1970,1,1)</f>
        <v>41802.757719907408</v>
      </c>
      <c r="P1682" s="13">
        <f>I1682/(60*60*24)+"1/1/1970"</f>
        <v>41832.757719907408</v>
      </c>
      <c r="Q1682" t="s">
        <v>8291</v>
      </c>
      <c r="R1682" s="18" t="str">
        <f>LEFT(Q1682,SEARCH("/",Q1682,1)-1)</f>
        <v>music</v>
      </c>
      <c r="S1682" t="str">
        <f>RIGHT(Q1682,(LEN(Q1682)-SEARCH("/",Q1682,1)))</f>
        <v>pop</v>
      </c>
      <c r="T1682" s="14">
        <f>IFERROR(E1682/L1682,0)</f>
        <v>47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>
        <f>(E1683/D1683)*100</f>
        <v>101.42212307692309</v>
      </c>
      <c r="O1683" s="13">
        <f>J1683/(60*60*24)+DATE(1970,1,1)</f>
        <v>42774.121342592596</v>
      </c>
      <c r="P1683" s="13">
        <f>I1683/(60*60*24)+"1/1/1970"</f>
        <v>42823.083333333328</v>
      </c>
      <c r="Q1683" t="s">
        <v>8292</v>
      </c>
      <c r="R1683" s="18" t="str">
        <f>LEFT(Q1683,SEARCH("/",Q1683,1)-1)</f>
        <v>music</v>
      </c>
      <c r="S1683" t="str">
        <f>RIGHT(Q1683,(LEN(Q1683)-SEARCH("/",Q1683,1)))</f>
        <v>faith</v>
      </c>
      <c r="T1683" s="14">
        <f>IFERROR(E1683/L1683,0)</f>
        <v>74.575090497737563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>
        <f>(E1684/D1684)*100</f>
        <v>0</v>
      </c>
      <c r="O1684" s="13">
        <f>J1684/(60*60*24)+DATE(1970,1,1)</f>
        <v>42779.21365740741</v>
      </c>
      <c r="P1684" s="13">
        <f>I1684/(60*60*24)+"1/1/1970"</f>
        <v>42839.171990740739</v>
      </c>
      <c r="Q1684" t="s">
        <v>8292</v>
      </c>
      <c r="R1684" s="18" t="str">
        <f>LEFT(Q1684,SEARCH("/",Q1684,1)-1)</f>
        <v>music</v>
      </c>
      <c r="S1684" t="str">
        <f>RIGHT(Q1684,(LEN(Q1684)-SEARCH("/",Q1684,1)))</f>
        <v>faith</v>
      </c>
      <c r="T1684" s="14">
        <f>IFERROR(E1684/L1684,0)</f>
        <v>0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>
        <f>(E1685/D1685)*100</f>
        <v>21.714285714285715</v>
      </c>
      <c r="O1685" s="13">
        <f>J1685/(60*60*24)+DATE(1970,1,1)</f>
        <v>42808.781689814816</v>
      </c>
      <c r="P1685" s="13">
        <f>I1685/(60*60*24)+"1/1/1970"</f>
        <v>42832.781689814816</v>
      </c>
      <c r="Q1685" t="s">
        <v>8292</v>
      </c>
      <c r="R1685" s="18" t="str">
        <f>LEFT(Q1685,SEARCH("/",Q1685,1)-1)</f>
        <v>music</v>
      </c>
      <c r="S1685" t="str">
        <f>RIGHT(Q1685,(LEN(Q1685)-SEARCH("/",Q1685,1)))</f>
        <v>faith</v>
      </c>
      <c r="T1685" s="14">
        <f>IFERROR(E1685/L1685,0)</f>
        <v>76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>
        <f>(E1686/D1686)*100</f>
        <v>109.125</v>
      </c>
      <c r="O1686" s="13">
        <f>J1686/(60*60*24)+DATE(1970,1,1)</f>
        <v>42783.815289351856</v>
      </c>
      <c r="P1686" s="13">
        <f>I1686/(60*60*24)+"1/1/1970"</f>
        <v>42811.773622685185</v>
      </c>
      <c r="Q1686" t="s">
        <v>8292</v>
      </c>
      <c r="R1686" s="18" t="str">
        <f>LEFT(Q1686,SEARCH("/",Q1686,1)-1)</f>
        <v>music</v>
      </c>
      <c r="S1686" t="str">
        <f>RIGHT(Q1686,(LEN(Q1686)-SEARCH("/",Q1686,1)))</f>
        <v>faith</v>
      </c>
      <c r="T1686" s="14">
        <f>IFERROR(E1686/L1686,0)</f>
        <v>86.43564356435644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>
        <f>(E1687/D1687)*100</f>
        <v>102.85714285714285</v>
      </c>
      <c r="O1687" s="13">
        <f>J1687/(60*60*24)+DATE(1970,1,1)</f>
        <v>42788.2502662037</v>
      </c>
      <c r="P1687" s="13">
        <f>I1687/(60*60*24)+"1/1/1970"</f>
        <v>42818.208599537036</v>
      </c>
      <c r="Q1687" t="s">
        <v>8292</v>
      </c>
      <c r="R1687" s="18" t="str">
        <f>LEFT(Q1687,SEARCH("/",Q1687,1)-1)</f>
        <v>music</v>
      </c>
      <c r="S1687" t="str">
        <f>RIGHT(Q1687,(LEN(Q1687)-SEARCH("/",Q1687,1)))</f>
        <v>faith</v>
      </c>
      <c r="T1687" s="14">
        <f>IFERROR(E1687/L1687,0)</f>
        <v>24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>
        <f>(E1688/D1688)*100</f>
        <v>0.36</v>
      </c>
      <c r="O1688" s="13">
        <f>J1688/(60*60*24)+DATE(1970,1,1)</f>
        <v>42792.843969907408</v>
      </c>
      <c r="P1688" s="13">
        <f>I1688/(60*60*24)+"1/1/1970"</f>
        <v>42852.802303240736</v>
      </c>
      <c r="Q1688" t="s">
        <v>8292</v>
      </c>
      <c r="R1688" s="18" t="str">
        <f>LEFT(Q1688,SEARCH("/",Q1688,1)-1)</f>
        <v>music</v>
      </c>
      <c r="S1688" t="str">
        <f>RIGHT(Q1688,(LEN(Q1688)-SEARCH("/",Q1688,1)))</f>
        <v>faith</v>
      </c>
      <c r="T1688" s="14">
        <f>IFERROR(E1688/L1688,0)</f>
        <v>18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>
        <f>(E1689/D1689)*100</f>
        <v>31.25</v>
      </c>
      <c r="O1689" s="13">
        <f>J1689/(60*60*24)+DATE(1970,1,1)</f>
        <v>42802.046817129631</v>
      </c>
      <c r="P1689" s="13">
        <f>I1689/(60*60*24)+"1/1/1970"</f>
        <v>42835.84375</v>
      </c>
      <c r="Q1689" t="s">
        <v>8292</v>
      </c>
      <c r="R1689" s="18" t="str">
        <f>LEFT(Q1689,SEARCH("/",Q1689,1)-1)</f>
        <v>music</v>
      </c>
      <c r="S1689" t="str">
        <f>RIGHT(Q1689,(LEN(Q1689)-SEARCH("/",Q1689,1)))</f>
        <v>faith</v>
      </c>
      <c r="T1689" s="14">
        <f>IFERROR(E1689/L1689,0)</f>
        <v>80.128205128205124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>
        <f>(E1690/D1690)*100</f>
        <v>44.3</v>
      </c>
      <c r="O1690" s="13">
        <f>J1690/(60*60*24)+DATE(1970,1,1)</f>
        <v>42804.534652777773</v>
      </c>
      <c r="P1690" s="13">
        <f>I1690/(60*60*24)+"1/1/1970"</f>
        <v>42834.492986111116</v>
      </c>
      <c r="Q1690" t="s">
        <v>8292</v>
      </c>
      <c r="R1690" s="18" t="str">
        <f>LEFT(Q1690,SEARCH("/",Q1690,1)-1)</f>
        <v>music</v>
      </c>
      <c r="S1690" t="str">
        <f>RIGHT(Q1690,(LEN(Q1690)-SEARCH("/",Q1690,1)))</f>
        <v>faith</v>
      </c>
      <c r="T1690" s="14">
        <f>IFERROR(E1690/L1690,0)</f>
        <v>253.14285714285714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>
        <f>(E1691/D1691)*100</f>
        <v>100</v>
      </c>
      <c r="O1691" s="13">
        <f>J1691/(60*60*24)+DATE(1970,1,1)</f>
        <v>42780.942476851851</v>
      </c>
      <c r="P1691" s="13">
        <f>I1691/(60*60*24)+"1/1/1970"</f>
        <v>42810.900810185187</v>
      </c>
      <c r="Q1691" t="s">
        <v>8292</v>
      </c>
      <c r="R1691" s="18" t="str">
        <f>LEFT(Q1691,SEARCH("/",Q1691,1)-1)</f>
        <v>music</v>
      </c>
      <c r="S1691" t="str">
        <f>RIGHT(Q1691,(LEN(Q1691)-SEARCH("/",Q1691,1)))</f>
        <v>faith</v>
      </c>
      <c r="T1691" s="14">
        <f>IFERROR(E1691/L1691,0)</f>
        <v>171.42857142857142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>
        <f>(E1692/D1692)*100</f>
        <v>25.4</v>
      </c>
      <c r="O1692" s="13">
        <f>J1692/(60*60*24)+DATE(1970,1,1)</f>
        <v>42801.43104166667</v>
      </c>
      <c r="P1692" s="13">
        <f>I1692/(60*60*24)+"1/1/1970"</f>
        <v>42831.389374999999</v>
      </c>
      <c r="Q1692" t="s">
        <v>8292</v>
      </c>
      <c r="R1692" s="18" t="str">
        <f>LEFT(Q1692,SEARCH("/",Q1692,1)-1)</f>
        <v>music</v>
      </c>
      <c r="S1692" t="str">
        <f>RIGHT(Q1692,(LEN(Q1692)-SEARCH("/",Q1692,1)))</f>
        <v>faith</v>
      </c>
      <c r="T1692" s="14">
        <f>IFERROR(E1692/L1692,0)</f>
        <v>57.727272727272727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>
        <f>(E1693/D1693)*100</f>
        <v>33.473333333333329</v>
      </c>
      <c r="O1693" s="13">
        <f>J1693/(60*60*24)+DATE(1970,1,1)</f>
        <v>42795.701481481483</v>
      </c>
      <c r="P1693" s="13">
        <f>I1693/(60*60*24)+"1/1/1970"</f>
        <v>42828.041666666672</v>
      </c>
      <c r="Q1693" t="s">
        <v>8292</v>
      </c>
      <c r="R1693" s="18" t="str">
        <f>LEFT(Q1693,SEARCH("/",Q1693,1)-1)</f>
        <v>music</v>
      </c>
      <c r="S1693" t="str">
        <f>RIGHT(Q1693,(LEN(Q1693)-SEARCH("/",Q1693,1)))</f>
        <v>faith</v>
      </c>
      <c r="T1693" s="14">
        <f>IFERROR(E1693/L1693,0)</f>
        <v>264.26315789473682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>
        <f>(E1694/D1694)*100</f>
        <v>47.8</v>
      </c>
      <c r="O1694" s="13">
        <f>J1694/(60*60*24)+DATE(1970,1,1)</f>
        <v>42788.151238425926</v>
      </c>
      <c r="P1694" s="13">
        <f>I1694/(60*60*24)+"1/1/1970"</f>
        <v>42820.999305555553</v>
      </c>
      <c r="Q1694" t="s">
        <v>8292</v>
      </c>
      <c r="R1694" s="18" t="str">
        <f>LEFT(Q1694,SEARCH("/",Q1694,1)-1)</f>
        <v>music</v>
      </c>
      <c r="S1694" t="str">
        <f>RIGHT(Q1694,(LEN(Q1694)-SEARCH("/",Q1694,1)))</f>
        <v>faith</v>
      </c>
      <c r="T1694" s="14">
        <f>IFERROR(E1694/L1694,0)</f>
        <v>159.33333333333334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>
        <f>(E1695/D1695)*100</f>
        <v>9.3333333333333339</v>
      </c>
      <c r="O1695" s="13">
        <f>J1695/(60*60*24)+DATE(1970,1,1)</f>
        <v>42803.920277777783</v>
      </c>
      <c r="P1695" s="13">
        <f>I1695/(60*60*24)+"1/1/1970"</f>
        <v>42834.833333333328</v>
      </c>
      <c r="Q1695" t="s">
        <v>8292</v>
      </c>
      <c r="R1695" s="18" t="str">
        <f>LEFT(Q1695,SEARCH("/",Q1695,1)-1)</f>
        <v>music</v>
      </c>
      <c r="S1695" t="str">
        <f>RIGHT(Q1695,(LEN(Q1695)-SEARCH("/",Q1695,1)))</f>
        <v>faith</v>
      </c>
      <c r="T1695" s="14">
        <f>IFERROR(E1695/L1695,0)</f>
        <v>35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>
        <f>(E1696/D1696)*100</f>
        <v>0.05</v>
      </c>
      <c r="O1696" s="13">
        <f>J1696/(60*60*24)+DATE(1970,1,1)</f>
        <v>42791.669837962967</v>
      </c>
      <c r="P1696" s="13">
        <f>I1696/(60*60*24)+"1/1/1970"</f>
        <v>42821.191666666666</v>
      </c>
      <c r="Q1696" t="s">
        <v>8292</v>
      </c>
      <c r="R1696" s="18" t="str">
        <f>LEFT(Q1696,SEARCH("/",Q1696,1)-1)</f>
        <v>music</v>
      </c>
      <c r="S1696" t="str">
        <f>RIGHT(Q1696,(LEN(Q1696)-SEARCH("/",Q1696,1)))</f>
        <v>faith</v>
      </c>
      <c r="T1696" s="14">
        <f>IFERROR(E1696/L1696,0)</f>
        <v>5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>
        <f>(E1697/D1697)*100</f>
        <v>11.708333333333334</v>
      </c>
      <c r="O1697" s="13">
        <f>J1697/(60*60*24)+DATE(1970,1,1)</f>
        <v>42801.031412037039</v>
      </c>
      <c r="P1697" s="13">
        <f>I1697/(60*60*24)+"1/1/1970"</f>
        <v>42835.041666666672</v>
      </c>
      <c r="Q1697" t="s">
        <v>8292</v>
      </c>
      <c r="R1697" s="18" t="str">
        <f>LEFT(Q1697,SEARCH("/",Q1697,1)-1)</f>
        <v>music</v>
      </c>
      <c r="S1697" t="str">
        <f>RIGHT(Q1697,(LEN(Q1697)-SEARCH("/",Q1697,1)))</f>
        <v>faith</v>
      </c>
      <c r="T1697" s="14">
        <f>IFERROR(E1697/L1697,0)</f>
        <v>61.086956521739133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>
        <f>(E1698/D1698)*100</f>
        <v>0</v>
      </c>
      <c r="O1698" s="13">
        <f>J1698/(60*60*24)+DATE(1970,1,1)</f>
        <v>42796.069571759261</v>
      </c>
      <c r="P1698" s="13">
        <f>I1698/(60*60*24)+"1/1/1970"</f>
        <v>42826.027905092589</v>
      </c>
      <c r="Q1698" t="s">
        <v>8292</v>
      </c>
      <c r="R1698" s="18" t="str">
        <f>LEFT(Q1698,SEARCH("/",Q1698,1)-1)</f>
        <v>music</v>
      </c>
      <c r="S1698" t="str">
        <f>RIGHT(Q1698,(LEN(Q1698)-SEARCH("/",Q1698,1)))</f>
        <v>faith</v>
      </c>
      <c r="T1698" s="14">
        <f>IFERROR(E1698/L1698,0)</f>
        <v>0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>
        <f>(E1699/D1699)*100</f>
        <v>20.208000000000002</v>
      </c>
      <c r="O1699" s="13">
        <f>J1699/(60*60*24)+DATE(1970,1,1)</f>
        <v>42805.032962962963</v>
      </c>
      <c r="P1699" s="13">
        <f>I1699/(60*60*24)+"1/1/1970"</f>
        <v>42834.991296296299</v>
      </c>
      <c r="Q1699" t="s">
        <v>8292</v>
      </c>
      <c r="R1699" s="18" t="str">
        <f>LEFT(Q1699,SEARCH("/",Q1699,1)-1)</f>
        <v>music</v>
      </c>
      <c r="S1699" t="str">
        <f>RIGHT(Q1699,(LEN(Q1699)-SEARCH("/",Q1699,1)))</f>
        <v>faith</v>
      </c>
      <c r="T1699" s="14">
        <f>IFERROR(E1699/L1699,0)</f>
        <v>114.81818181818181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>
        <f>(E1700/D1700)*100</f>
        <v>0</v>
      </c>
      <c r="O1700" s="13">
        <f>J1700/(60*60*24)+DATE(1970,1,1)</f>
        <v>42796.207870370374</v>
      </c>
      <c r="P1700" s="13">
        <f>I1700/(60*60*24)+"1/1/1970"</f>
        <v>42820.147916666669</v>
      </c>
      <c r="Q1700" t="s">
        <v>8292</v>
      </c>
      <c r="R1700" s="18" t="str">
        <f>LEFT(Q1700,SEARCH("/",Q1700,1)-1)</f>
        <v>music</v>
      </c>
      <c r="S1700" t="str">
        <f>RIGHT(Q1700,(LEN(Q1700)-SEARCH("/",Q1700,1)))</f>
        <v>faith</v>
      </c>
      <c r="T1700" s="14">
        <f>IFERROR(E1700/L1700,0)</f>
        <v>0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>
        <f>(E1701/D1701)*100</f>
        <v>4.2311459353574925</v>
      </c>
      <c r="O1701" s="13">
        <f>J1701/(60*60*24)+DATE(1970,1,1)</f>
        <v>42806.863946759258</v>
      </c>
      <c r="P1701" s="13">
        <f>I1701/(60*60*24)+"1/1/1970"</f>
        <v>42836.863946759258</v>
      </c>
      <c r="Q1701" t="s">
        <v>8292</v>
      </c>
      <c r="R1701" s="18" t="str">
        <f>LEFT(Q1701,SEARCH("/",Q1701,1)-1)</f>
        <v>music</v>
      </c>
      <c r="S1701" t="str">
        <f>RIGHT(Q1701,(LEN(Q1701)-SEARCH("/",Q1701,1)))</f>
        <v>faith</v>
      </c>
      <c r="T1701" s="14">
        <f>IFERROR(E1701/L1701,0)</f>
        <v>54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>
        <f>(E1702/D1702)*100</f>
        <v>26.06</v>
      </c>
      <c r="O1702" s="13">
        <f>J1702/(60*60*24)+DATE(1970,1,1)</f>
        <v>42796.071643518517</v>
      </c>
      <c r="P1702" s="13">
        <f>I1702/(60*60*24)+"1/1/1970"</f>
        <v>42826.166666666672</v>
      </c>
      <c r="Q1702" t="s">
        <v>8292</v>
      </c>
      <c r="R1702" s="18" t="str">
        <f>LEFT(Q1702,SEARCH("/",Q1702,1)-1)</f>
        <v>music</v>
      </c>
      <c r="S1702" t="str">
        <f>RIGHT(Q1702,(LEN(Q1702)-SEARCH("/",Q1702,1)))</f>
        <v>faith</v>
      </c>
      <c r="T1702" s="14">
        <f>IFERROR(E1702/L1702,0)</f>
        <v>65.974683544303801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>
        <f>(E1703/D1703)*100</f>
        <v>0.19801980198019803</v>
      </c>
      <c r="O1703" s="13">
        <f>J1703/(60*60*24)+DATE(1970,1,1)</f>
        <v>41989.664409722223</v>
      </c>
      <c r="P1703" s="13">
        <f>I1703/(60*60*24)+"1/1/1970"</f>
        <v>42019.664409722223</v>
      </c>
      <c r="Q1703" t="s">
        <v>8292</v>
      </c>
      <c r="R1703" s="18" t="str">
        <f>LEFT(Q1703,SEARCH("/",Q1703,1)-1)</f>
        <v>music</v>
      </c>
      <c r="S1703" t="str">
        <f>RIGHT(Q1703,(LEN(Q1703)-SEARCH("/",Q1703,1)))</f>
        <v>faith</v>
      </c>
      <c r="T1703" s="14">
        <f>IFERROR(E1703/L1703,0)</f>
        <v>5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>
        <f>(E1704/D1704)*100</f>
        <v>6.0606060606060606E-3</v>
      </c>
      <c r="O1704" s="13">
        <f>J1704/(60*60*24)+DATE(1970,1,1)</f>
        <v>42063.869791666672</v>
      </c>
      <c r="P1704" s="13">
        <f>I1704/(60*60*24)+"1/1/1970"</f>
        <v>42093.828125</v>
      </c>
      <c r="Q1704" t="s">
        <v>8292</v>
      </c>
      <c r="R1704" s="18" t="str">
        <f>LEFT(Q1704,SEARCH("/",Q1704,1)-1)</f>
        <v>music</v>
      </c>
      <c r="S1704" t="str">
        <f>RIGHT(Q1704,(LEN(Q1704)-SEARCH("/",Q1704,1)))</f>
        <v>faith</v>
      </c>
      <c r="T1704" s="14">
        <f>IFERROR(E1704/L1704,0)</f>
        <v>1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>
        <f>(E1705/D1705)*100</f>
        <v>1.02</v>
      </c>
      <c r="O1705" s="13">
        <f>J1705/(60*60*24)+DATE(1970,1,1)</f>
        <v>42187.281678240739</v>
      </c>
      <c r="P1705" s="13">
        <f>I1705/(60*60*24)+"1/1/1970"</f>
        <v>42247.281678240739</v>
      </c>
      <c r="Q1705" t="s">
        <v>8292</v>
      </c>
      <c r="R1705" s="18" t="str">
        <f>LEFT(Q1705,SEARCH("/",Q1705,1)-1)</f>
        <v>music</v>
      </c>
      <c r="S1705" t="str">
        <f>RIGHT(Q1705,(LEN(Q1705)-SEARCH("/",Q1705,1)))</f>
        <v>faith</v>
      </c>
      <c r="T1705" s="14">
        <f>IFERROR(E1705/L1705,0)</f>
        <v>25.5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>
        <f>(E1706/D1706)*100</f>
        <v>65.100000000000009</v>
      </c>
      <c r="O1706" s="13">
        <f>J1706/(60*60*24)+DATE(1970,1,1)</f>
        <v>42021.139733796299</v>
      </c>
      <c r="P1706" s="13">
        <f>I1706/(60*60*24)+"1/1/1970"</f>
        <v>42051.139733796299</v>
      </c>
      <c r="Q1706" t="s">
        <v>8292</v>
      </c>
      <c r="R1706" s="18" t="str">
        <f>LEFT(Q1706,SEARCH("/",Q1706,1)-1)</f>
        <v>music</v>
      </c>
      <c r="S1706" t="str">
        <f>RIGHT(Q1706,(LEN(Q1706)-SEARCH("/",Q1706,1)))</f>
        <v>faith</v>
      </c>
      <c r="T1706" s="14">
        <f>IFERROR(E1706/L1706,0)</f>
        <v>118.36363636363636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>
        <f>(E1707/D1707)*100</f>
        <v>0</v>
      </c>
      <c r="O1707" s="13">
        <f>J1707/(60*60*24)+DATE(1970,1,1)</f>
        <v>42245.016736111109</v>
      </c>
      <c r="P1707" s="13">
        <f>I1707/(60*60*24)+"1/1/1970"</f>
        <v>42256.666666666672</v>
      </c>
      <c r="Q1707" t="s">
        <v>8292</v>
      </c>
      <c r="R1707" s="18" t="str">
        <f>LEFT(Q1707,SEARCH("/",Q1707,1)-1)</f>
        <v>music</v>
      </c>
      <c r="S1707" t="str">
        <f>RIGHT(Q1707,(LEN(Q1707)-SEARCH("/",Q1707,1)))</f>
        <v>faith</v>
      </c>
      <c r="T1707" s="14">
        <f>IFERROR(E1707/L1707,0)</f>
        <v>0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>
        <f>(E1708/D1708)*100</f>
        <v>0</v>
      </c>
      <c r="O1708" s="13">
        <f>J1708/(60*60*24)+DATE(1970,1,1)</f>
        <v>42179.306388888886</v>
      </c>
      <c r="P1708" s="13">
        <f>I1708/(60*60*24)+"1/1/1970"</f>
        <v>42239.306388888886</v>
      </c>
      <c r="Q1708" t="s">
        <v>8292</v>
      </c>
      <c r="R1708" s="18" t="str">
        <f>LEFT(Q1708,SEARCH("/",Q1708,1)-1)</f>
        <v>music</v>
      </c>
      <c r="S1708" t="str">
        <f>RIGHT(Q1708,(LEN(Q1708)-SEARCH("/",Q1708,1)))</f>
        <v>faith</v>
      </c>
      <c r="T1708" s="14">
        <f>IFERROR(E1708/L1708,0)</f>
        <v>0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>
        <f>(E1709/D1709)*100</f>
        <v>9.74</v>
      </c>
      <c r="O1709" s="13">
        <f>J1709/(60*60*24)+DATE(1970,1,1)</f>
        <v>42427.721006944441</v>
      </c>
      <c r="P1709" s="13">
        <f>I1709/(60*60*24)+"1/1/1970"</f>
        <v>42457.679340277777</v>
      </c>
      <c r="Q1709" t="s">
        <v>8292</v>
      </c>
      <c r="R1709" s="18" t="str">
        <f>LEFT(Q1709,SEARCH("/",Q1709,1)-1)</f>
        <v>music</v>
      </c>
      <c r="S1709" t="str">
        <f>RIGHT(Q1709,(LEN(Q1709)-SEARCH("/",Q1709,1)))</f>
        <v>faith</v>
      </c>
      <c r="T1709" s="14">
        <f>IFERROR(E1709/L1709,0)</f>
        <v>54.111111111111114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>
        <f>(E1710/D1710)*100</f>
        <v>0</v>
      </c>
      <c r="O1710" s="13">
        <f>J1710/(60*60*24)+DATE(1970,1,1)</f>
        <v>42451.866967592592</v>
      </c>
      <c r="P1710" s="13">
        <f>I1710/(60*60*24)+"1/1/1970"</f>
        <v>42491.866967592592</v>
      </c>
      <c r="Q1710" t="s">
        <v>8292</v>
      </c>
      <c r="R1710" s="18" t="str">
        <f>LEFT(Q1710,SEARCH("/",Q1710,1)-1)</f>
        <v>music</v>
      </c>
      <c r="S1710" t="str">
        <f>RIGHT(Q1710,(LEN(Q1710)-SEARCH("/",Q1710,1)))</f>
        <v>faith</v>
      </c>
      <c r="T1710" s="14">
        <f>IFERROR(E1710/L1710,0)</f>
        <v>0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>
        <f>(E1711/D1711)*100</f>
        <v>4.8571428571428568</v>
      </c>
      <c r="O1711" s="13">
        <f>J1711/(60*60*24)+DATE(1970,1,1)</f>
        <v>41841.563819444447</v>
      </c>
      <c r="P1711" s="13">
        <f>I1711/(60*60*24)+"1/1/1970"</f>
        <v>41882.818749999999</v>
      </c>
      <c r="Q1711" t="s">
        <v>8292</v>
      </c>
      <c r="R1711" s="18" t="str">
        <f>LEFT(Q1711,SEARCH("/",Q1711,1)-1)</f>
        <v>music</v>
      </c>
      <c r="S1711" t="str">
        <f>RIGHT(Q1711,(LEN(Q1711)-SEARCH("/",Q1711,1)))</f>
        <v>faith</v>
      </c>
      <c r="T1711" s="14">
        <f>IFERROR(E1711/L1711,0)</f>
        <v>21.25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>
        <f>(E1712/D1712)*100</f>
        <v>0.67999999999999994</v>
      </c>
      <c r="O1712" s="13">
        <f>J1712/(60*60*24)+DATE(1970,1,1)</f>
        <v>42341.591296296298</v>
      </c>
      <c r="P1712" s="13">
        <f>I1712/(60*60*24)+"1/1/1970"</f>
        <v>42387.541666666672</v>
      </c>
      <c r="Q1712" t="s">
        <v>8292</v>
      </c>
      <c r="R1712" s="18" t="str">
        <f>LEFT(Q1712,SEARCH("/",Q1712,1)-1)</f>
        <v>music</v>
      </c>
      <c r="S1712" t="str">
        <f>RIGHT(Q1712,(LEN(Q1712)-SEARCH("/",Q1712,1)))</f>
        <v>faith</v>
      </c>
      <c r="T1712" s="14">
        <f>IFERROR(E1712/L1712,0)</f>
        <v>34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>
        <f>(E1713/D1713)*100</f>
        <v>10.5</v>
      </c>
      <c r="O1713" s="13">
        <f>J1713/(60*60*24)+DATE(1970,1,1)</f>
        <v>41852.646226851852</v>
      </c>
      <c r="P1713" s="13">
        <f>I1713/(60*60*24)+"1/1/1970"</f>
        <v>41883.646226851852</v>
      </c>
      <c r="Q1713" t="s">
        <v>8292</v>
      </c>
      <c r="R1713" s="18" t="str">
        <f>LEFT(Q1713,SEARCH("/",Q1713,1)-1)</f>
        <v>music</v>
      </c>
      <c r="S1713" t="str">
        <f>RIGHT(Q1713,(LEN(Q1713)-SEARCH("/",Q1713,1)))</f>
        <v>faith</v>
      </c>
      <c r="T1713" s="14">
        <f>IFERROR(E1713/L1713,0)</f>
        <v>525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>
        <f>(E1714/D1714)*100</f>
        <v>0</v>
      </c>
      <c r="O1714" s="13">
        <f>J1714/(60*60*24)+DATE(1970,1,1)</f>
        <v>42125.913807870369</v>
      </c>
      <c r="P1714" s="13">
        <f>I1714/(60*60*24)+"1/1/1970"</f>
        <v>42185.913807870369</v>
      </c>
      <c r="Q1714" t="s">
        <v>8292</v>
      </c>
      <c r="R1714" s="18" t="str">
        <f>LEFT(Q1714,SEARCH("/",Q1714,1)-1)</f>
        <v>music</v>
      </c>
      <c r="S1714" t="str">
        <f>RIGHT(Q1714,(LEN(Q1714)-SEARCH("/",Q1714,1)))</f>
        <v>faith</v>
      </c>
      <c r="T1714" s="14">
        <f>IFERROR(E1714/L1714,0)</f>
        <v>0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>
        <f>(E1715/D1715)*100</f>
        <v>1.6666666666666667</v>
      </c>
      <c r="O1715" s="13">
        <f>J1715/(60*60*24)+DATE(1970,1,1)</f>
        <v>41887.801064814819</v>
      </c>
      <c r="P1715" s="13">
        <f>I1715/(60*60*24)+"1/1/1970"</f>
        <v>41917.801064814819</v>
      </c>
      <c r="Q1715" t="s">
        <v>8292</v>
      </c>
      <c r="R1715" s="18" t="str">
        <f>LEFT(Q1715,SEARCH("/",Q1715,1)-1)</f>
        <v>music</v>
      </c>
      <c r="S1715" t="str">
        <f>RIGHT(Q1715,(LEN(Q1715)-SEARCH("/",Q1715,1)))</f>
        <v>faith</v>
      </c>
      <c r="T1715" s="14">
        <f>IFERROR(E1715/L1715,0)</f>
        <v>50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>
        <f>(E1716/D1716)*100</f>
        <v>7.8680000000000003</v>
      </c>
      <c r="O1716" s="13">
        <f>J1716/(60*60*24)+DATE(1970,1,1)</f>
        <v>42095.918530092589</v>
      </c>
      <c r="P1716" s="13">
        <f>I1716/(60*60*24)+"1/1/1970"</f>
        <v>42125.918530092589</v>
      </c>
      <c r="Q1716" t="s">
        <v>8292</v>
      </c>
      <c r="R1716" s="18" t="str">
        <f>LEFT(Q1716,SEARCH("/",Q1716,1)-1)</f>
        <v>music</v>
      </c>
      <c r="S1716" t="str">
        <f>RIGHT(Q1716,(LEN(Q1716)-SEARCH("/",Q1716,1)))</f>
        <v>faith</v>
      </c>
      <c r="T1716" s="14">
        <f>IFERROR(E1716/L1716,0)</f>
        <v>115.70588235294117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>
        <f>(E1717/D1717)*100</f>
        <v>0.22</v>
      </c>
      <c r="O1717" s="13">
        <f>J1717/(60*60*24)+DATE(1970,1,1)</f>
        <v>42064.217418981483</v>
      </c>
      <c r="P1717" s="13">
        <f>I1717/(60*60*24)+"1/1/1970"</f>
        <v>42094.140277777777</v>
      </c>
      <c r="Q1717" t="s">
        <v>8292</v>
      </c>
      <c r="R1717" s="18" t="str">
        <f>LEFT(Q1717,SEARCH("/",Q1717,1)-1)</f>
        <v>music</v>
      </c>
      <c r="S1717" t="str">
        <f>RIGHT(Q1717,(LEN(Q1717)-SEARCH("/",Q1717,1)))</f>
        <v>faith</v>
      </c>
      <c r="T1717" s="14">
        <f>IFERROR(E1717/L1717,0)</f>
        <v>5.5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>
        <f>(E1718/D1718)*100</f>
        <v>7.5</v>
      </c>
      <c r="O1718" s="13">
        <f>J1718/(60*60*24)+DATE(1970,1,1)</f>
        <v>42673.577534722222</v>
      </c>
      <c r="P1718" s="13">
        <f>I1718/(60*60*24)+"1/1/1970"</f>
        <v>42713.619201388894</v>
      </c>
      <c r="Q1718" t="s">
        <v>8292</v>
      </c>
      <c r="R1718" s="18" t="str">
        <f>LEFT(Q1718,SEARCH("/",Q1718,1)-1)</f>
        <v>music</v>
      </c>
      <c r="S1718" t="str">
        <f>RIGHT(Q1718,(LEN(Q1718)-SEARCH("/",Q1718,1)))</f>
        <v>faith</v>
      </c>
      <c r="T1718" s="14">
        <f>IFERROR(E1718/L1718,0)</f>
        <v>50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>
        <f>(E1719/D1719)*100</f>
        <v>42.725880551301685</v>
      </c>
      <c r="O1719" s="13">
        <f>J1719/(60*60*24)+DATE(1970,1,1)</f>
        <v>42460.981921296298</v>
      </c>
      <c r="P1719" s="13">
        <f>I1719/(60*60*24)+"1/1/1970"</f>
        <v>42481.166666666672</v>
      </c>
      <c r="Q1719" t="s">
        <v>8292</v>
      </c>
      <c r="R1719" s="18" t="str">
        <f>LEFT(Q1719,SEARCH("/",Q1719,1)-1)</f>
        <v>music</v>
      </c>
      <c r="S1719" t="str">
        <f>RIGHT(Q1719,(LEN(Q1719)-SEARCH("/",Q1719,1)))</f>
        <v>faith</v>
      </c>
      <c r="T1719" s="14">
        <f>IFERROR(E1719/L1719,0)</f>
        <v>34.024390243902438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>
        <f>(E1720/D1720)*100</f>
        <v>0.2142857142857143</v>
      </c>
      <c r="O1720" s="13">
        <f>J1720/(60*60*24)+DATE(1970,1,1)</f>
        <v>42460.610520833332</v>
      </c>
      <c r="P1720" s="13">
        <f>I1720/(60*60*24)+"1/1/1970"</f>
        <v>42504.207638888889</v>
      </c>
      <c r="Q1720" t="s">
        <v>8292</v>
      </c>
      <c r="R1720" s="18" t="str">
        <f>LEFT(Q1720,SEARCH("/",Q1720,1)-1)</f>
        <v>music</v>
      </c>
      <c r="S1720" t="str">
        <f>RIGHT(Q1720,(LEN(Q1720)-SEARCH("/",Q1720,1)))</f>
        <v>faith</v>
      </c>
      <c r="T1720" s="14">
        <f>IFERROR(E1720/L1720,0)</f>
        <v>37.5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>
        <f>(E1721/D1721)*100</f>
        <v>0.87500000000000011</v>
      </c>
      <c r="O1721" s="13">
        <f>J1721/(60*60*24)+DATE(1970,1,1)</f>
        <v>41869.534618055557</v>
      </c>
      <c r="P1721" s="13">
        <f>I1721/(60*60*24)+"1/1/1970"</f>
        <v>41899.534618055557</v>
      </c>
      <c r="Q1721" t="s">
        <v>8292</v>
      </c>
      <c r="R1721" s="18" t="str">
        <f>LEFT(Q1721,SEARCH("/",Q1721,1)-1)</f>
        <v>music</v>
      </c>
      <c r="S1721" t="str">
        <f>RIGHT(Q1721,(LEN(Q1721)-SEARCH("/",Q1721,1)))</f>
        <v>faith</v>
      </c>
      <c r="T1721" s="14">
        <f>IFERROR(E1721/L1721,0)</f>
        <v>11.666666666666666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>
        <f>(E1722/D1722)*100</f>
        <v>5.625</v>
      </c>
      <c r="O1722" s="13">
        <f>J1722/(60*60*24)+DATE(1970,1,1)</f>
        <v>41922.783229166671</v>
      </c>
      <c r="P1722" s="13">
        <f>I1722/(60*60*24)+"1/1/1970"</f>
        <v>41952.824895833335</v>
      </c>
      <c r="Q1722" t="s">
        <v>8292</v>
      </c>
      <c r="R1722" s="18" t="str">
        <f>LEFT(Q1722,SEARCH("/",Q1722,1)-1)</f>
        <v>music</v>
      </c>
      <c r="S1722" t="str">
        <f>RIGHT(Q1722,(LEN(Q1722)-SEARCH("/",Q1722,1)))</f>
        <v>faith</v>
      </c>
      <c r="T1722" s="14">
        <f>IFERROR(E1722/L1722,0)</f>
        <v>28.125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>
        <f>(E1723/D1723)*100</f>
        <v>0</v>
      </c>
      <c r="O1723" s="13">
        <f>J1723/(60*60*24)+DATE(1970,1,1)</f>
        <v>42319.461377314816</v>
      </c>
      <c r="P1723" s="13">
        <f>I1723/(60*60*24)+"1/1/1970"</f>
        <v>42349.461377314816</v>
      </c>
      <c r="Q1723" t="s">
        <v>8292</v>
      </c>
      <c r="R1723" s="18" t="str">
        <f>LEFT(Q1723,SEARCH("/",Q1723,1)-1)</f>
        <v>music</v>
      </c>
      <c r="S1723" t="str">
        <f>RIGHT(Q1723,(LEN(Q1723)-SEARCH("/",Q1723,1)))</f>
        <v>faith</v>
      </c>
      <c r="T1723" s="14">
        <f>IFERROR(E1723/L1723,0)</f>
        <v>0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>
        <f>(E1724/D1724)*100</f>
        <v>3.4722222222222224E-2</v>
      </c>
      <c r="O1724" s="13">
        <f>J1724/(60*60*24)+DATE(1970,1,1)</f>
        <v>42425.960983796293</v>
      </c>
      <c r="P1724" s="13">
        <f>I1724/(60*60*24)+"1/1/1970"</f>
        <v>42463.006944444445</v>
      </c>
      <c r="Q1724" t="s">
        <v>8292</v>
      </c>
      <c r="R1724" s="18" t="str">
        <f>LEFT(Q1724,SEARCH("/",Q1724,1)-1)</f>
        <v>music</v>
      </c>
      <c r="S1724" t="str">
        <f>RIGHT(Q1724,(LEN(Q1724)-SEARCH("/",Q1724,1)))</f>
        <v>faith</v>
      </c>
      <c r="T1724" s="14">
        <f>IFERROR(E1724/L1724,0)</f>
        <v>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>
        <f>(E1725/D1725)*100</f>
        <v>6.5</v>
      </c>
      <c r="O1725" s="13">
        <f>J1725/(60*60*24)+DATE(1970,1,1)</f>
        <v>42129.82540509259</v>
      </c>
      <c r="P1725" s="13">
        <f>I1725/(60*60*24)+"1/1/1970"</f>
        <v>42186.25</v>
      </c>
      <c r="Q1725" t="s">
        <v>8292</v>
      </c>
      <c r="R1725" s="18" t="str">
        <f>LEFT(Q1725,SEARCH("/",Q1725,1)-1)</f>
        <v>music</v>
      </c>
      <c r="S1725" t="str">
        <f>RIGHT(Q1725,(LEN(Q1725)-SEARCH("/",Q1725,1)))</f>
        <v>faith</v>
      </c>
      <c r="T1725" s="14">
        <f>IFERROR(E1725/L1725,0)</f>
        <v>216.66666666666666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>
        <f>(E1726/D1726)*100</f>
        <v>0.58333333333333337</v>
      </c>
      <c r="O1726" s="13">
        <f>J1726/(60*60*24)+DATE(1970,1,1)</f>
        <v>41912.932430555556</v>
      </c>
      <c r="P1726" s="13">
        <f>I1726/(60*60*24)+"1/1/1970"</f>
        <v>41942.932430555556</v>
      </c>
      <c r="Q1726" t="s">
        <v>8292</v>
      </c>
      <c r="R1726" s="18" t="str">
        <f>LEFT(Q1726,SEARCH("/",Q1726,1)-1)</f>
        <v>music</v>
      </c>
      <c r="S1726" t="str">
        <f>RIGHT(Q1726,(LEN(Q1726)-SEARCH("/",Q1726,1)))</f>
        <v>faith</v>
      </c>
      <c r="T1726" s="14">
        <f>IFERROR(E1726/L1726,0)</f>
        <v>8.75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>
        <f>(E1727/D1727)*100</f>
        <v>10.181818181818182</v>
      </c>
      <c r="O1727" s="13">
        <f>J1727/(60*60*24)+DATE(1970,1,1)</f>
        <v>41845.968159722222</v>
      </c>
      <c r="P1727" s="13">
        <f>I1727/(60*60*24)+"1/1/1970"</f>
        <v>41875.968159722222</v>
      </c>
      <c r="Q1727" t="s">
        <v>8292</v>
      </c>
      <c r="R1727" s="18" t="str">
        <f>LEFT(Q1727,SEARCH("/",Q1727,1)-1)</f>
        <v>music</v>
      </c>
      <c r="S1727" t="str">
        <f>RIGHT(Q1727,(LEN(Q1727)-SEARCH("/",Q1727,1)))</f>
        <v>faith</v>
      </c>
      <c r="T1727" s="14">
        <f>IFERROR(E1727/L1727,0)</f>
        <v>62.222222222222221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>
        <f>(E1728/D1728)*100</f>
        <v>33.784615384615385</v>
      </c>
      <c r="O1728" s="13">
        <f>J1728/(60*60*24)+DATE(1970,1,1)</f>
        <v>41788.919722222221</v>
      </c>
      <c r="P1728" s="13">
        <f>I1728/(60*60*24)+"1/1/1970"</f>
        <v>41817.919722222221</v>
      </c>
      <c r="Q1728" t="s">
        <v>8292</v>
      </c>
      <c r="R1728" s="18" t="str">
        <f>LEFT(Q1728,SEARCH("/",Q1728,1)-1)</f>
        <v>music</v>
      </c>
      <c r="S1728" t="str">
        <f>RIGHT(Q1728,(LEN(Q1728)-SEARCH("/",Q1728,1)))</f>
        <v>faith</v>
      </c>
      <c r="T1728" s="14">
        <f>IFERROR(E1728/L1728,0)</f>
        <v>137.25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>
        <f>(E1729/D1729)*100</f>
        <v>3.3333333333333333E-2</v>
      </c>
      <c r="O1729" s="13">
        <f>J1729/(60*60*24)+DATE(1970,1,1)</f>
        <v>42044.927974537037</v>
      </c>
      <c r="P1729" s="13">
        <f>I1729/(60*60*24)+"1/1/1970"</f>
        <v>42099.458333333328</v>
      </c>
      <c r="Q1729" t="s">
        <v>8292</v>
      </c>
      <c r="R1729" s="18" t="str">
        <f>LEFT(Q1729,SEARCH("/",Q1729,1)-1)</f>
        <v>music</v>
      </c>
      <c r="S1729" t="str">
        <f>RIGHT(Q1729,(LEN(Q1729)-SEARCH("/",Q1729,1)))</f>
        <v>faith</v>
      </c>
      <c r="T1729" s="14">
        <f>IFERROR(E1729/L1729,0)</f>
        <v>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>
        <f>(E1730/D1730)*100</f>
        <v>68.400000000000006</v>
      </c>
      <c r="O1730" s="13">
        <f>J1730/(60*60*24)+DATE(1970,1,1)</f>
        <v>42268.625856481478</v>
      </c>
      <c r="P1730" s="13">
        <f>I1730/(60*60*24)+"1/1/1970"</f>
        <v>42298.625856481478</v>
      </c>
      <c r="Q1730" t="s">
        <v>8292</v>
      </c>
      <c r="R1730" s="18" t="str">
        <f>LEFT(Q1730,SEARCH("/",Q1730,1)-1)</f>
        <v>music</v>
      </c>
      <c r="S1730" t="str">
        <f>RIGHT(Q1730,(LEN(Q1730)-SEARCH("/",Q1730,1)))</f>
        <v>faith</v>
      </c>
      <c r="T1730" s="14">
        <f>IFERROR(E1730/L1730,0)</f>
        <v>122.14285714285714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>
        <f>(E1731/D1731)*100</f>
        <v>0</v>
      </c>
      <c r="O1731" s="13">
        <f>J1731/(60*60*24)+DATE(1970,1,1)</f>
        <v>42471.052152777775</v>
      </c>
      <c r="P1731" s="13">
        <f>I1731/(60*60*24)+"1/1/1970"</f>
        <v>42531.052152777775</v>
      </c>
      <c r="Q1731" t="s">
        <v>8292</v>
      </c>
      <c r="R1731" s="18" t="str">
        <f>LEFT(Q1731,SEARCH("/",Q1731,1)-1)</f>
        <v>music</v>
      </c>
      <c r="S1731" t="str">
        <f>RIGHT(Q1731,(LEN(Q1731)-SEARCH("/",Q1731,1)))</f>
        <v>faith</v>
      </c>
      <c r="T1731" s="14">
        <f>IFERROR(E1731/L1731,0)</f>
        <v>0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>
        <f>(E1732/D1732)*100</f>
        <v>0</v>
      </c>
      <c r="O1732" s="13">
        <f>J1732/(60*60*24)+DATE(1970,1,1)</f>
        <v>42272.087766203702</v>
      </c>
      <c r="P1732" s="13">
        <f>I1732/(60*60*24)+"1/1/1970"</f>
        <v>42302.087766203702</v>
      </c>
      <c r="Q1732" t="s">
        <v>8292</v>
      </c>
      <c r="R1732" s="18" t="str">
        <f>LEFT(Q1732,SEARCH("/",Q1732,1)-1)</f>
        <v>music</v>
      </c>
      <c r="S1732" t="str">
        <f>RIGHT(Q1732,(LEN(Q1732)-SEARCH("/",Q1732,1)))</f>
        <v>faith</v>
      </c>
      <c r="T1732" s="14">
        <f>IFERROR(E1732/L1732,0)</f>
        <v>0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>
        <f>(E1733/D1733)*100</f>
        <v>0</v>
      </c>
      <c r="O1733" s="13">
        <f>J1733/(60*60*24)+DATE(1970,1,1)</f>
        <v>42152.906851851847</v>
      </c>
      <c r="P1733" s="13">
        <f>I1733/(60*60*24)+"1/1/1970"</f>
        <v>42166.625</v>
      </c>
      <c r="Q1733" t="s">
        <v>8292</v>
      </c>
      <c r="R1733" s="18" t="str">
        <f>LEFT(Q1733,SEARCH("/",Q1733,1)-1)</f>
        <v>music</v>
      </c>
      <c r="S1733" t="str">
        <f>RIGHT(Q1733,(LEN(Q1733)-SEARCH("/",Q1733,1)))</f>
        <v>faith</v>
      </c>
      <c r="T1733" s="14">
        <f>IFERROR(E1733/L1733,0)</f>
        <v>0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>
        <f>(E1734/D1734)*100</f>
        <v>0</v>
      </c>
      <c r="O1734" s="13">
        <f>J1734/(60*60*24)+DATE(1970,1,1)</f>
        <v>42325.683807870373</v>
      </c>
      <c r="P1734" s="13">
        <f>I1734/(60*60*24)+"1/1/1970"</f>
        <v>42385.208333333328</v>
      </c>
      <c r="Q1734" t="s">
        <v>8292</v>
      </c>
      <c r="R1734" s="18" t="str">
        <f>LEFT(Q1734,SEARCH("/",Q1734,1)-1)</f>
        <v>music</v>
      </c>
      <c r="S1734" t="str">
        <f>RIGHT(Q1734,(LEN(Q1734)-SEARCH("/",Q1734,1)))</f>
        <v>faith</v>
      </c>
      <c r="T1734" s="14">
        <f>IFERROR(E1734/L1734,0)</f>
        <v>0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>
        <f>(E1735/D1735)*100</f>
        <v>0</v>
      </c>
      <c r="O1735" s="13">
        <f>J1735/(60*60*24)+DATE(1970,1,1)</f>
        <v>42614.675625000003</v>
      </c>
      <c r="P1735" s="13">
        <f>I1735/(60*60*24)+"1/1/1970"</f>
        <v>42626.895833333328</v>
      </c>
      <c r="Q1735" t="s">
        <v>8292</v>
      </c>
      <c r="R1735" s="18" t="str">
        <f>LEFT(Q1735,SEARCH("/",Q1735,1)-1)</f>
        <v>music</v>
      </c>
      <c r="S1735" t="str">
        <f>RIGHT(Q1735,(LEN(Q1735)-SEARCH("/",Q1735,1)))</f>
        <v>faith</v>
      </c>
      <c r="T1735" s="14">
        <f>IFERROR(E1735/L1735,0)</f>
        <v>0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>
        <f>(E1736/D1736)*100</f>
        <v>2.2222222222222223E-2</v>
      </c>
      <c r="O1736" s="13">
        <f>J1736/(60*60*24)+DATE(1970,1,1)</f>
        <v>42102.036527777775</v>
      </c>
      <c r="P1736" s="13">
        <f>I1736/(60*60*24)+"1/1/1970"</f>
        <v>42132.036527777775</v>
      </c>
      <c r="Q1736" t="s">
        <v>8292</v>
      </c>
      <c r="R1736" s="18" t="str">
        <f>LEFT(Q1736,SEARCH("/",Q1736,1)-1)</f>
        <v>music</v>
      </c>
      <c r="S1736" t="str">
        <f>RIGHT(Q1736,(LEN(Q1736)-SEARCH("/",Q1736,1)))</f>
        <v>faith</v>
      </c>
      <c r="T1736" s="14">
        <f>IFERROR(E1736/L1736,0)</f>
        <v>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>
        <f>(E1737/D1737)*100</f>
        <v>11</v>
      </c>
      <c r="O1737" s="13">
        <f>J1737/(60*60*24)+DATE(1970,1,1)</f>
        <v>42559.81417824074</v>
      </c>
      <c r="P1737" s="13">
        <f>I1737/(60*60*24)+"1/1/1970"</f>
        <v>42589.81417824074</v>
      </c>
      <c r="Q1737" t="s">
        <v>8292</v>
      </c>
      <c r="R1737" s="18" t="str">
        <f>LEFT(Q1737,SEARCH("/",Q1737,1)-1)</f>
        <v>music</v>
      </c>
      <c r="S1737" t="str">
        <f>RIGHT(Q1737,(LEN(Q1737)-SEARCH("/",Q1737,1)))</f>
        <v>faith</v>
      </c>
      <c r="T1737" s="14">
        <f>IFERROR(E1737/L1737,0)</f>
        <v>55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>
        <f>(E1738/D1738)*100</f>
        <v>0.73333333333333328</v>
      </c>
      <c r="O1738" s="13">
        <f>J1738/(60*60*24)+DATE(1970,1,1)</f>
        <v>42286.861493055556</v>
      </c>
      <c r="P1738" s="13">
        <f>I1738/(60*60*24)+"1/1/1970"</f>
        <v>42316.90315972222</v>
      </c>
      <c r="Q1738" t="s">
        <v>8292</v>
      </c>
      <c r="R1738" s="18" t="str">
        <f>LEFT(Q1738,SEARCH("/",Q1738,1)-1)</f>
        <v>music</v>
      </c>
      <c r="S1738" t="str">
        <f>RIGHT(Q1738,(LEN(Q1738)-SEARCH("/",Q1738,1)))</f>
        <v>faith</v>
      </c>
      <c r="T1738" s="14">
        <f>IFERROR(E1738/L1738,0)</f>
        <v>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>
        <f>(E1739/D1739)*100</f>
        <v>21.25</v>
      </c>
      <c r="O1739" s="13">
        <f>J1739/(60*60*24)+DATE(1970,1,1)</f>
        <v>42175.948981481481</v>
      </c>
      <c r="P1739" s="13">
        <f>I1739/(60*60*24)+"1/1/1970"</f>
        <v>42205.948981481481</v>
      </c>
      <c r="Q1739" t="s">
        <v>8292</v>
      </c>
      <c r="R1739" s="18" t="str">
        <f>LEFT(Q1739,SEARCH("/",Q1739,1)-1)</f>
        <v>music</v>
      </c>
      <c r="S1739" t="str">
        <f>RIGHT(Q1739,(LEN(Q1739)-SEARCH("/",Q1739,1)))</f>
        <v>faith</v>
      </c>
      <c r="T1739" s="14">
        <f>IFERROR(E1739/L1739,0)</f>
        <v>56.666666666666664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>
        <f>(E1740/D1740)*100</f>
        <v>0.4</v>
      </c>
      <c r="O1740" s="13">
        <f>J1740/(60*60*24)+DATE(1970,1,1)</f>
        <v>41884.874328703707</v>
      </c>
      <c r="P1740" s="13">
        <f>I1740/(60*60*24)+"1/1/1970"</f>
        <v>41914.874328703707</v>
      </c>
      <c r="Q1740" t="s">
        <v>8292</v>
      </c>
      <c r="R1740" s="18" t="str">
        <f>LEFT(Q1740,SEARCH("/",Q1740,1)-1)</f>
        <v>music</v>
      </c>
      <c r="S1740" t="str">
        <f>RIGHT(Q1740,(LEN(Q1740)-SEARCH("/",Q1740,1)))</f>
        <v>faith</v>
      </c>
      <c r="T1740" s="14">
        <f>IFERROR(E1740/L1740,0)</f>
        <v>20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>
        <f>(E1741/D1741)*100</f>
        <v>0.1</v>
      </c>
      <c r="O1741" s="13">
        <f>J1741/(60*60*24)+DATE(1970,1,1)</f>
        <v>42435.874212962968</v>
      </c>
      <c r="P1741" s="13">
        <f>I1741/(60*60*24)+"1/1/1970"</f>
        <v>42494.832546296297</v>
      </c>
      <c r="Q1741" t="s">
        <v>8292</v>
      </c>
      <c r="R1741" s="18" t="str">
        <f>LEFT(Q1741,SEARCH("/",Q1741,1)-1)</f>
        <v>music</v>
      </c>
      <c r="S1741" t="str">
        <f>RIGHT(Q1741,(LEN(Q1741)-SEARCH("/",Q1741,1)))</f>
        <v>faith</v>
      </c>
      <c r="T1741" s="14">
        <f>IFERROR(E1741/L1741,0)</f>
        <v>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>
        <f>(E1742/D1742)*100</f>
        <v>0</v>
      </c>
      <c r="O1742" s="13">
        <f>J1742/(60*60*24)+DATE(1970,1,1)</f>
        <v>42171.817384259259</v>
      </c>
      <c r="P1742" s="13">
        <f>I1742/(60*60*24)+"1/1/1970"</f>
        <v>42201.817384259259</v>
      </c>
      <c r="Q1742" t="s">
        <v>8292</v>
      </c>
      <c r="R1742" s="18" t="str">
        <f>LEFT(Q1742,SEARCH("/",Q1742,1)-1)</f>
        <v>music</v>
      </c>
      <c r="S1742" t="str">
        <f>RIGHT(Q1742,(LEN(Q1742)-SEARCH("/",Q1742,1)))</f>
        <v>faith</v>
      </c>
      <c r="T1742" s="14">
        <f>IFERROR(E1742/L1742,0)</f>
        <v>0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>
        <f>(E1743/D1743)*100</f>
        <v>110.83333333333334</v>
      </c>
      <c r="O1743" s="13">
        <f>J1743/(60*60*24)+DATE(1970,1,1)</f>
        <v>42120.628136574072</v>
      </c>
      <c r="P1743" s="13">
        <f>I1743/(60*60*24)+"1/1/1970"</f>
        <v>42165.628136574072</v>
      </c>
      <c r="Q1743" t="s">
        <v>8284</v>
      </c>
      <c r="R1743" s="18" t="str">
        <f>LEFT(Q1743,SEARCH("/",Q1743,1)-1)</f>
        <v>photography</v>
      </c>
      <c r="S1743" t="str">
        <f>RIGHT(Q1743,(LEN(Q1743)-SEARCH("/",Q1743,1)))</f>
        <v>photobooks</v>
      </c>
      <c r="T1743" s="14">
        <f>IFERROR(E1743/L1743,0)</f>
        <v>25.576923076923077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>
        <f>(E1744/D1744)*100</f>
        <v>108.74999999999999</v>
      </c>
      <c r="O1744" s="13">
        <f>J1744/(60*60*24)+DATE(1970,1,1)</f>
        <v>42710.876967592594</v>
      </c>
      <c r="P1744" s="13">
        <f>I1744/(60*60*24)+"1/1/1970"</f>
        <v>42742.875</v>
      </c>
      <c r="Q1744" t="s">
        <v>8284</v>
      </c>
      <c r="R1744" s="18" t="str">
        <f>LEFT(Q1744,SEARCH("/",Q1744,1)-1)</f>
        <v>photography</v>
      </c>
      <c r="S1744" t="str">
        <f>RIGHT(Q1744,(LEN(Q1744)-SEARCH("/",Q1744,1)))</f>
        <v>photobooks</v>
      </c>
      <c r="T1744" s="14">
        <f>IFERROR(E1744/L1744,0)</f>
        <v>63.970588235294116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>
        <f>(E1745/D1745)*100</f>
        <v>100.41666666666667</v>
      </c>
      <c r="O1745" s="13">
        <f>J1745/(60*60*24)+DATE(1970,1,1)</f>
        <v>42586.925636574073</v>
      </c>
      <c r="P1745" s="13">
        <f>I1745/(60*60*24)+"1/1/1970"</f>
        <v>42609.165972222225</v>
      </c>
      <c r="Q1745" t="s">
        <v>8284</v>
      </c>
      <c r="R1745" s="18" t="str">
        <f>LEFT(Q1745,SEARCH("/",Q1745,1)-1)</f>
        <v>photography</v>
      </c>
      <c r="S1745" t="str">
        <f>RIGHT(Q1745,(LEN(Q1745)-SEARCH("/",Q1745,1)))</f>
        <v>photobooks</v>
      </c>
      <c r="T1745" s="14">
        <f>IFERROR(E1745/L1745,0)</f>
        <v>89.925373134328353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>
        <f>(E1746/D1746)*100</f>
        <v>118.45454545454545</v>
      </c>
      <c r="O1746" s="13">
        <f>J1746/(60*60*24)+DATE(1970,1,1)</f>
        <v>42026.605057870373</v>
      </c>
      <c r="P1746" s="13">
        <f>I1746/(60*60*24)+"1/1/1970"</f>
        <v>42071.563391203701</v>
      </c>
      <c r="Q1746" t="s">
        <v>8284</v>
      </c>
      <c r="R1746" s="18" t="str">
        <f>LEFT(Q1746,SEARCH("/",Q1746,1)-1)</f>
        <v>photography</v>
      </c>
      <c r="S1746" t="str">
        <f>RIGHT(Q1746,(LEN(Q1746)-SEARCH("/",Q1746,1)))</f>
        <v>photobooks</v>
      </c>
      <c r="T1746" s="14">
        <f>IFERROR(E1746/L1746,0)</f>
        <v>93.071428571428569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>
        <f>(E1747/D1747)*100</f>
        <v>114.01428571428571</v>
      </c>
      <c r="O1747" s="13">
        <f>J1747/(60*60*24)+DATE(1970,1,1)</f>
        <v>42690.259699074071</v>
      </c>
      <c r="P1747" s="13">
        <f>I1747/(60*60*24)+"1/1/1970"</f>
        <v>42726.083333333328</v>
      </c>
      <c r="Q1747" t="s">
        <v>8284</v>
      </c>
      <c r="R1747" s="18" t="str">
        <f>LEFT(Q1747,SEARCH("/",Q1747,1)-1)</f>
        <v>photography</v>
      </c>
      <c r="S1747" t="str">
        <f>RIGHT(Q1747,(LEN(Q1747)-SEARCH("/",Q1747,1)))</f>
        <v>photobooks</v>
      </c>
      <c r="T1747" s="14">
        <f>IFERROR(E1747/L1747,0)</f>
        <v>89.674157303370791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>
        <f>(E1748/D1748)*100</f>
        <v>148.10000000000002</v>
      </c>
      <c r="O1748" s="13">
        <f>J1748/(60*60*24)+DATE(1970,1,1)</f>
        <v>42668.176701388889</v>
      </c>
      <c r="P1748" s="13">
        <f>I1748/(60*60*24)+"1/1/1970"</f>
        <v>42698.083333333328</v>
      </c>
      <c r="Q1748" t="s">
        <v>8284</v>
      </c>
      <c r="R1748" s="18" t="str">
        <f>LEFT(Q1748,SEARCH("/",Q1748,1)-1)</f>
        <v>photography</v>
      </c>
      <c r="S1748" t="str">
        <f>RIGHT(Q1748,(LEN(Q1748)-SEARCH("/",Q1748,1)))</f>
        <v>photobooks</v>
      </c>
      <c r="T1748" s="14">
        <f>IFERROR(E1748/L1748,0)</f>
        <v>207.61682242990653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>
        <f>(E1749/D1749)*100</f>
        <v>104.95555555555556</v>
      </c>
      <c r="O1749" s="13">
        <f>J1749/(60*60*24)+DATE(1970,1,1)</f>
        <v>42292.435532407406</v>
      </c>
      <c r="P1749" s="13">
        <f>I1749/(60*60*24)+"1/1/1970"</f>
        <v>42321.625</v>
      </c>
      <c r="Q1749" t="s">
        <v>8284</v>
      </c>
      <c r="R1749" s="18" t="str">
        <f>LEFT(Q1749,SEARCH("/",Q1749,1)-1)</f>
        <v>photography</v>
      </c>
      <c r="S1749" t="str">
        <f>RIGHT(Q1749,(LEN(Q1749)-SEARCH("/",Q1749,1)))</f>
        <v>photobooks</v>
      </c>
      <c r="T1749" s="14">
        <f>IFERROR(E1749/L1749,0)</f>
        <v>59.408805031446541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>
        <f>(E1750/D1750)*100</f>
        <v>129.94800000000001</v>
      </c>
      <c r="O1750" s="13">
        <f>J1750/(60*60*24)+DATE(1970,1,1)</f>
        <v>42219.950729166667</v>
      </c>
      <c r="P1750" s="13">
        <f>I1750/(60*60*24)+"1/1/1970"</f>
        <v>42249.950729166667</v>
      </c>
      <c r="Q1750" t="s">
        <v>8284</v>
      </c>
      <c r="R1750" s="18" t="str">
        <f>LEFT(Q1750,SEARCH("/",Q1750,1)-1)</f>
        <v>photography</v>
      </c>
      <c r="S1750" t="str">
        <f>RIGHT(Q1750,(LEN(Q1750)-SEARCH("/",Q1750,1)))</f>
        <v>photobooks</v>
      </c>
      <c r="T1750" s="14">
        <f>IFERROR(E1750/L1750,0)</f>
        <v>358.97237569060775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>
        <f>(E1751/D1751)*100</f>
        <v>123.48756218905473</v>
      </c>
      <c r="O1751" s="13">
        <f>J1751/(60*60*24)+DATE(1970,1,1)</f>
        <v>42758.975937499999</v>
      </c>
      <c r="P1751" s="13">
        <f>I1751/(60*60*24)+"1/1/1970"</f>
        <v>42795.791666666672</v>
      </c>
      <c r="Q1751" t="s">
        <v>8284</v>
      </c>
      <c r="R1751" s="18" t="str">
        <f>LEFT(Q1751,SEARCH("/",Q1751,1)-1)</f>
        <v>photography</v>
      </c>
      <c r="S1751" t="str">
        <f>RIGHT(Q1751,(LEN(Q1751)-SEARCH("/",Q1751,1)))</f>
        <v>photobooks</v>
      </c>
      <c r="T1751" s="14">
        <f>IFERROR(E1751/L1751,0)</f>
        <v>94.736641221374043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>
        <f>(E1752/D1752)*100</f>
        <v>201.62</v>
      </c>
      <c r="O1752" s="13">
        <f>J1752/(60*60*24)+DATE(1970,1,1)</f>
        <v>42454.836851851855</v>
      </c>
      <c r="P1752" s="13">
        <f>I1752/(60*60*24)+"1/1/1970"</f>
        <v>42479.836851851855</v>
      </c>
      <c r="Q1752" t="s">
        <v>8284</v>
      </c>
      <c r="R1752" s="18" t="str">
        <f>LEFT(Q1752,SEARCH("/",Q1752,1)-1)</f>
        <v>photography</v>
      </c>
      <c r="S1752" t="str">
        <f>RIGHT(Q1752,(LEN(Q1752)-SEARCH("/",Q1752,1)))</f>
        <v>photobooks</v>
      </c>
      <c r="T1752" s="14">
        <f>IFERROR(E1752/L1752,0)</f>
        <v>80.647999999999996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>
        <f>(E1753/D1753)*100</f>
        <v>102.89999999999999</v>
      </c>
      <c r="O1753" s="13">
        <f>J1753/(60*60*24)+DATE(1970,1,1)</f>
        <v>42052.7815162037</v>
      </c>
      <c r="P1753" s="13">
        <f>I1753/(60*60*24)+"1/1/1970"</f>
        <v>42082.739849537036</v>
      </c>
      <c r="Q1753" t="s">
        <v>8284</v>
      </c>
      <c r="R1753" s="18" t="str">
        <f>LEFT(Q1753,SEARCH("/",Q1753,1)-1)</f>
        <v>photography</v>
      </c>
      <c r="S1753" t="str">
        <f>RIGHT(Q1753,(LEN(Q1753)-SEARCH("/",Q1753,1)))</f>
        <v>photobooks</v>
      </c>
      <c r="T1753" s="14">
        <f>IFERROR(E1753/L1753,0)</f>
        <v>168.68852459016392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>
        <f>(E1754/D1754)*100</f>
        <v>260.16666666666663</v>
      </c>
      <c r="O1754" s="13">
        <f>J1754/(60*60*24)+DATE(1970,1,1)</f>
        <v>42627.253263888888</v>
      </c>
      <c r="P1754" s="13">
        <f>I1754/(60*60*24)+"1/1/1970"</f>
        <v>42657.253263888888</v>
      </c>
      <c r="Q1754" t="s">
        <v>8284</v>
      </c>
      <c r="R1754" s="18" t="str">
        <f>LEFT(Q1754,SEARCH("/",Q1754,1)-1)</f>
        <v>photography</v>
      </c>
      <c r="S1754" t="str">
        <f>RIGHT(Q1754,(LEN(Q1754)-SEARCH("/",Q1754,1)))</f>
        <v>photobooks</v>
      </c>
      <c r="T1754" s="14">
        <f>IFERROR(E1754/L1754,0)</f>
        <v>34.68888888888889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>
        <f>(E1755/D1755)*100</f>
        <v>108</v>
      </c>
      <c r="O1755" s="13">
        <f>J1755/(60*60*24)+DATE(1970,1,1)</f>
        <v>42420.74962962963</v>
      </c>
      <c r="P1755" s="13">
        <f>I1755/(60*60*24)+"1/1/1970"</f>
        <v>42450.707962962959</v>
      </c>
      <c r="Q1755" t="s">
        <v>8284</v>
      </c>
      <c r="R1755" s="18" t="str">
        <f>LEFT(Q1755,SEARCH("/",Q1755,1)-1)</f>
        <v>photography</v>
      </c>
      <c r="S1755" t="str">
        <f>RIGHT(Q1755,(LEN(Q1755)-SEARCH("/",Q1755,1)))</f>
        <v>photobooks</v>
      </c>
      <c r="T1755" s="14">
        <f>IFERROR(E1755/L1755,0)</f>
        <v>462.85714285714283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>
        <f>(E1756/D1756)*100</f>
        <v>110.52941176470587</v>
      </c>
      <c r="O1756" s="13">
        <f>J1756/(60*60*24)+DATE(1970,1,1)</f>
        <v>42067.876770833333</v>
      </c>
      <c r="P1756" s="13">
        <f>I1756/(60*60*24)+"1/1/1970"</f>
        <v>42097.835104166668</v>
      </c>
      <c r="Q1756" t="s">
        <v>8284</v>
      </c>
      <c r="R1756" s="18" t="str">
        <f>LEFT(Q1756,SEARCH("/",Q1756,1)-1)</f>
        <v>photography</v>
      </c>
      <c r="S1756" t="str">
        <f>RIGHT(Q1756,(LEN(Q1756)-SEARCH("/",Q1756,1)))</f>
        <v>photobooks</v>
      </c>
      <c r="T1756" s="14">
        <f>IFERROR(E1756/L1756,0)</f>
        <v>104.38888888888889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>
        <f>(E1757/D1757)*100</f>
        <v>120</v>
      </c>
      <c r="O1757" s="13">
        <f>J1757/(60*60*24)+DATE(1970,1,1)</f>
        <v>42252.788900462961</v>
      </c>
      <c r="P1757" s="13">
        <f>I1757/(60*60*24)+"1/1/1970"</f>
        <v>42282.788900462961</v>
      </c>
      <c r="Q1757" t="s">
        <v>8284</v>
      </c>
      <c r="R1757" s="18" t="str">
        <f>LEFT(Q1757,SEARCH("/",Q1757,1)-1)</f>
        <v>photography</v>
      </c>
      <c r="S1757" t="str">
        <f>RIGHT(Q1757,(LEN(Q1757)-SEARCH("/",Q1757,1)))</f>
        <v>photobooks</v>
      </c>
      <c r="T1757" s="14">
        <f>IFERROR(E1757/L1757,0)</f>
        <v>7.5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>
        <f>(E1758/D1758)*100</f>
        <v>102.82909090909091</v>
      </c>
      <c r="O1758" s="13">
        <f>J1758/(60*60*24)+DATE(1970,1,1)</f>
        <v>42571.167465277773</v>
      </c>
      <c r="P1758" s="13">
        <f>I1758/(60*60*24)+"1/1/1970"</f>
        <v>42611.167465277773</v>
      </c>
      <c r="Q1758" t="s">
        <v>8284</v>
      </c>
      <c r="R1758" s="18" t="str">
        <f>LEFT(Q1758,SEARCH("/",Q1758,1)-1)</f>
        <v>photography</v>
      </c>
      <c r="S1758" t="str">
        <f>RIGHT(Q1758,(LEN(Q1758)-SEARCH("/",Q1758,1)))</f>
        <v>photobooks</v>
      </c>
      <c r="T1758" s="14">
        <f>IFERROR(E1758/L1758,0)</f>
        <v>47.13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>
        <f>(E1759/D1759)*100</f>
        <v>115.99999999999999</v>
      </c>
      <c r="O1759" s="13">
        <f>J1759/(60*60*24)+DATE(1970,1,1)</f>
        <v>42733.827349537038</v>
      </c>
      <c r="P1759" s="13">
        <f>I1759/(60*60*24)+"1/1/1970"</f>
        <v>42763.811805555553</v>
      </c>
      <c r="Q1759" t="s">
        <v>8284</v>
      </c>
      <c r="R1759" s="18" t="str">
        <f>LEFT(Q1759,SEARCH("/",Q1759,1)-1)</f>
        <v>photography</v>
      </c>
      <c r="S1759" t="str">
        <f>RIGHT(Q1759,(LEN(Q1759)-SEARCH("/",Q1759,1)))</f>
        <v>photobooks</v>
      </c>
      <c r="T1759" s="14">
        <f>IFERROR(E1759/L1759,0)</f>
        <v>414.28571428571428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>
        <f>(E1760/D1760)*100</f>
        <v>114.7</v>
      </c>
      <c r="O1760" s="13">
        <f>J1760/(60*60*24)+DATE(1970,1,1)</f>
        <v>42505.955925925926</v>
      </c>
      <c r="P1760" s="13">
        <f>I1760/(60*60*24)+"1/1/1970"</f>
        <v>42565.955925925926</v>
      </c>
      <c r="Q1760" t="s">
        <v>8284</v>
      </c>
      <c r="R1760" s="18" t="str">
        <f>LEFT(Q1760,SEARCH("/",Q1760,1)-1)</f>
        <v>photography</v>
      </c>
      <c r="S1760" t="str">
        <f>RIGHT(Q1760,(LEN(Q1760)-SEARCH("/",Q1760,1)))</f>
        <v>photobooks</v>
      </c>
      <c r="T1760" s="14">
        <f>IFERROR(E1760/L1760,0)</f>
        <v>42.481481481481481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>
        <f>(E1761/D1761)*100</f>
        <v>106.60000000000001</v>
      </c>
      <c r="O1761" s="13">
        <f>J1761/(60*60*24)+DATE(1970,1,1)</f>
        <v>42068.829039351855</v>
      </c>
      <c r="P1761" s="13">
        <f>I1761/(60*60*24)+"1/1/1970"</f>
        <v>42088.787372685183</v>
      </c>
      <c r="Q1761" t="s">
        <v>8284</v>
      </c>
      <c r="R1761" s="18" t="str">
        <f>LEFT(Q1761,SEARCH("/",Q1761,1)-1)</f>
        <v>photography</v>
      </c>
      <c r="S1761" t="str">
        <f>RIGHT(Q1761,(LEN(Q1761)-SEARCH("/",Q1761,1)))</f>
        <v>photobooks</v>
      </c>
      <c r="T1761" s="14">
        <f>IFERROR(E1761/L1761,0)</f>
        <v>108.77551020408163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>
        <f>(E1762/D1762)*100</f>
        <v>165.44</v>
      </c>
      <c r="O1762" s="13">
        <f>J1762/(60*60*24)+DATE(1970,1,1)</f>
        <v>42405.67260416667</v>
      </c>
      <c r="P1762" s="13">
        <f>I1762/(60*60*24)+"1/1/1970"</f>
        <v>42425.67260416667</v>
      </c>
      <c r="Q1762" t="s">
        <v>8284</v>
      </c>
      <c r="R1762" s="18" t="str">
        <f>LEFT(Q1762,SEARCH("/",Q1762,1)-1)</f>
        <v>photography</v>
      </c>
      <c r="S1762" t="str">
        <f>RIGHT(Q1762,(LEN(Q1762)-SEARCH("/",Q1762,1)))</f>
        <v>photobooks</v>
      </c>
      <c r="T1762" s="14">
        <f>IFERROR(E1762/L1762,0)</f>
        <v>81.098039215686271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>
        <f>(E1763/D1763)*100</f>
        <v>155</v>
      </c>
      <c r="O1763" s="13">
        <f>J1763/(60*60*24)+DATE(1970,1,1)</f>
        <v>42209.567824074074</v>
      </c>
      <c r="P1763" s="13">
        <f>I1763/(60*60*24)+"1/1/1970"</f>
        <v>42259.567824074074</v>
      </c>
      <c r="Q1763" t="s">
        <v>8284</v>
      </c>
      <c r="R1763" s="18" t="str">
        <f>LEFT(Q1763,SEARCH("/",Q1763,1)-1)</f>
        <v>photography</v>
      </c>
      <c r="S1763" t="str">
        <f>RIGHT(Q1763,(LEN(Q1763)-SEARCH("/",Q1763,1)))</f>
        <v>photobooks</v>
      </c>
      <c r="T1763" s="14">
        <f>IFERROR(E1763/L1763,0)</f>
        <v>51.666666666666664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>
        <f>(E1764/D1764)*100</f>
        <v>885</v>
      </c>
      <c r="O1764" s="13">
        <f>J1764/(60*60*24)+DATE(1970,1,1)</f>
        <v>42410.982002314813</v>
      </c>
      <c r="P1764" s="13">
        <f>I1764/(60*60*24)+"1/1/1970"</f>
        <v>42440.982002314813</v>
      </c>
      <c r="Q1764" t="s">
        <v>8284</v>
      </c>
      <c r="R1764" s="18" t="str">
        <f>LEFT(Q1764,SEARCH("/",Q1764,1)-1)</f>
        <v>photography</v>
      </c>
      <c r="S1764" t="str">
        <f>RIGHT(Q1764,(LEN(Q1764)-SEARCH("/",Q1764,1)))</f>
        <v>photobooks</v>
      </c>
      <c r="T1764" s="14">
        <f>IFERROR(E1764/L1764,0)</f>
        <v>35.4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>
        <f>(E1765/D1765)*100</f>
        <v>101.90833333333333</v>
      </c>
      <c r="O1765" s="13">
        <f>J1765/(60*60*24)+DATE(1970,1,1)</f>
        <v>42636.868518518517</v>
      </c>
      <c r="P1765" s="13">
        <f>I1765/(60*60*24)+"1/1/1970"</f>
        <v>42666.868518518517</v>
      </c>
      <c r="Q1765" t="s">
        <v>8284</v>
      </c>
      <c r="R1765" s="18" t="str">
        <f>LEFT(Q1765,SEARCH("/",Q1765,1)-1)</f>
        <v>photography</v>
      </c>
      <c r="S1765" t="str">
        <f>RIGHT(Q1765,(LEN(Q1765)-SEARCH("/",Q1765,1)))</f>
        <v>photobooks</v>
      </c>
      <c r="T1765" s="14">
        <f>IFERROR(E1765/L1765,0)</f>
        <v>103.63559322033899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>
        <f>(E1766/D1766)*100</f>
        <v>19.600000000000001</v>
      </c>
      <c r="O1766" s="13">
        <f>J1766/(60*60*24)+DATE(1970,1,1)</f>
        <v>41825.485868055555</v>
      </c>
      <c r="P1766" s="13">
        <f>I1766/(60*60*24)+"1/1/1970"</f>
        <v>41854.485868055555</v>
      </c>
      <c r="Q1766" t="s">
        <v>8284</v>
      </c>
      <c r="R1766" s="18" t="str">
        <f>LEFT(Q1766,SEARCH("/",Q1766,1)-1)</f>
        <v>photography</v>
      </c>
      <c r="S1766" t="str">
        <f>RIGHT(Q1766,(LEN(Q1766)-SEARCH("/",Q1766,1)))</f>
        <v>photobooks</v>
      </c>
      <c r="T1766" s="14">
        <f>IFERROR(E1766/L1766,0)</f>
        <v>55.282051282051285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>
        <f>(E1767/D1767)*100</f>
        <v>59.467839999999995</v>
      </c>
      <c r="O1767" s="13">
        <f>J1767/(60*60*24)+DATE(1970,1,1)</f>
        <v>41834.980462962965</v>
      </c>
      <c r="P1767" s="13">
        <f>I1767/(60*60*24)+"1/1/1970"</f>
        <v>41864.980462962965</v>
      </c>
      <c r="Q1767" t="s">
        <v>8284</v>
      </c>
      <c r="R1767" s="18" t="str">
        <f>LEFT(Q1767,SEARCH("/",Q1767,1)-1)</f>
        <v>photography</v>
      </c>
      <c r="S1767" t="str">
        <f>RIGHT(Q1767,(LEN(Q1767)-SEARCH("/",Q1767,1)))</f>
        <v>photobooks</v>
      </c>
      <c r="T1767" s="14">
        <f>IFERROR(E1767/L1767,0)</f>
        <v>72.16970873786407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>
        <f>(E1768/D1768)*100</f>
        <v>0</v>
      </c>
      <c r="O1768" s="13">
        <f>J1768/(60*60*24)+DATE(1970,1,1)</f>
        <v>41855.859814814816</v>
      </c>
      <c r="P1768" s="13">
        <f>I1768/(60*60*24)+"1/1/1970"</f>
        <v>41876.859814814816</v>
      </c>
      <c r="Q1768" t="s">
        <v>8284</v>
      </c>
      <c r="R1768" s="18" t="str">
        <f>LEFT(Q1768,SEARCH("/",Q1768,1)-1)</f>
        <v>photography</v>
      </c>
      <c r="S1768" t="str">
        <f>RIGHT(Q1768,(LEN(Q1768)-SEARCH("/",Q1768,1)))</f>
        <v>photobooks</v>
      </c>
      <c r="T1768" s="14">
        <f>IFERROR(E1768/L1768,0)</f>
        <v>0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>
        <f>(E1769/D1769)*100</f>
        <v>45.72</v>
      </c>
      <c r="O1769" s="13">
        <f>J1769/(60*60*24)+DATE(1970,1,1)</f>
        <v>41824.658379629633</v>
      </c>
      <c r="P1769" s="13">
        <f>I1769/(60*60*24)+"1/1/1970"</f>
        <v>41854.658379629633</v>
      </c>
      <c r="Q1769" t="s">
        <v>8284</v>
      </c>
      <c r="R1769" s="18" t="str">
        <f>LEFT(Q1769,SEARCH("/",Q1769,1)-1)</f>
        <v>photography</v>
      </c>
      <c r="S1769" t="str">
        <f>RIGHT(Q1769,(LEN(Q1769)-SEARCH("/",Q1769,1)))</f>
        <v>photobooks</v>
      </c>
      <c r="T1769" s="14">
        <f>IFERROR(E1769/L1769,0)</f>
        <v>58.615384615384613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>
        <f>(E1770/D1770)*100</f>
        <v>3.74</v>
      </c>
      <c r="O1770" s="13">
        <f>J1770/(60*60*24)+DATE(1970,1,1)</f>
        <v>41849.560694444444</v>
      </c>
      <c r="P1770" s="13">
        <f>I1770/(60*60*24)+"1/1/1970"</f>
        <v>41909.560694444444</v>
      </c>
      <c r="Q1770" t="s">
        <v>8284</v>
      </c>
      <c r="R1770" s="18" t="str">
        <f>LEFT(Q1770,SEARCH("/",Q1770,1)-1)</f>
        <v>photography</v>
      </c>
      <c r="S1770" t="str">
        <f>RIGHT(Q1770,(LEN(Q1770)-SEARCH("/",Q1770,1)))</f>
        <v>photobooks</v>
      </c>
      <c r="T1770" s="14">
        <f>IFERROR(E1770/L1770,0)</f>
        <v>12.466666666666667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>
        <f>(E1771/D1771)*100</f>
        <v>2.7025000000000001</v>
      </c>
      <c r="O1771" s="13">
        <f>J1771/(60*60*24)+DATE(1970,1,1)</f>
        <v>41987.818969907406</v>
      </c>
      <c r="P1771" s="13">
        <f>I1771/(60*60*24)+"1/1/1970"</f>
        <v>42017.818969907406</v>
      </c>
      <c r="Q1771" t="s">
        <v>8284</v>
      </c>
      <c r="R1771" s="18" t="str">
        <f>LEFT(Q1771,SEARCH("/",Q1771,1)-1)</f>
        <v>photography</v>
      </c>
      <c r="S1771" t="str">
        <f>RIGHT(Q1771,(LEN(Q1771)-SEARCH("/",Q1771,1)))</f>
        <v>photobooks</v>
      </c>
      <c r="T1771" s="14">
        <f>IFERROR(E1771/L1771,0)</f>
        <v>49.136363636363633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>
        <f>(E1772/D1772)*100</f>
        <v>56.51428571428572</v>
      </c>
      <c r="O1772" s="13">
        <f>J1772/(60*60*24)+DATE(1970,1,1)</f>
        <v>41891.780023148152</v>
      </c>
      <c r="P1772" s="13">
        <f>I1772/(60*60*24)+"1/1/1970"</f>
        <v>41926.780023148152</v>
      </c>
      <c r="Q1772" t="s">
        <v>8284</v>
      </c>
      <c r="R1772" s="18" t="str">
        <f>LEFT(Q1772,SEARCH("/",Q1772,1)-1)</f>
        <v>photography</v>
      </c>
      <c r="S1772" t="str">
        <f>RIGHT(Q1772,(LEN(Q1772)-SEARCH("/",Q1772,1)))</f>
        <v>photobooks</v>
      </c>
      <c r="T1772" s="14">
        <f>IFERROR(E1772/L1772,0)</f>
        <v>150.5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>
        <f>(E1773/D1773)*100</f>
        <v>21.30952380952381</v>
      </c>
      <c r="O1773" s="13">
        <f>J1773/(60*60*24)+DATE(1970,1,1)</f>
        <v>41905.979629629626</v>
      </c>
      <c r="P1773" s="13">
        <f>I1773/(60*60*24)+"1/1/1970"</f>
        <v>41935.979629629626</v>
      </c>
      <c r="Q1773" t="s">
        <v>8284</v>
      </c>
      <c r="R1773" s="18" t="str">
        <f>LEFT(Q1773,SEARCH("/",Q1773,1)-1)</f>
        <v>photography</v>
      </c>
      <c r="S1773" t="str">
        <f>RIGHT(Q1773,(LEN(Q1773)-SEARCH("/",Q1773,1)))</f>
        <v>photobooks</v>
      </c>
      <c r="T1773" s="14">
        <f>IFERROR(E1773/L1773,0)</f>
        <v>35.799999999999997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>
        <f>(E1774/D1774)*100</f>
        <v>15.6</v>
      </c>
      <c r="O1774" s="13">
        <f>J1774/(60*60*24)+DATE(1970,1,1)</f>
        <v>41766.718009259261</v>
      </c>
      <c r="P1774" s="13">
        <f>I1774/(60*60*24)+"1/1/1970"</f>
        <v>41826.718009259261</v>
      </c>
      <c r="Q1774" t="s">
        <v>8284</v>
      </c>
      <c r="R1774" s="18" t="str">
        <f>LEFT(Q1774,SEARCH("/",Q1774,1)-1)</f>
        <v>photography</v>
      </c>
      <c r="S1774" t="str">
        <f>RIGHT(Q1774,(LEN(Q1774)-SEARCH("/",Q1774,1)))</f>
        <v>photobooks</v>
      </c>
      <c r="T1774" s="14">
        <f>IFERROR(E1774/L1774,0)</f>
        <v>45.157894736842103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>
        <f>(E1775/D1775)*100</f>
        <v>6.2566666666666677</v>
      </c>
      <c r="O1775" s="13">
        <f>J1775/(60*60*24)+DATE(1970,1,1)</f>
        <v>41978.760393518518</v>
      </c>
      <c r="P1775" s="13">
        <f>I1775/(60*60*24)+"1/1/1970"</f>
        <v>42023.760393518518</v>
      </c>
      <c r="Q1775" t="s">
        <v>8284</v>
      </c>
      <c r="R1775" s="18" t="str">
        <f>LEFT(Q1775,SEARCH("/",Q1775,1)-1)</f>
        <v>photography</v>
      </c>
      <c r="S1775" t="str">
        <f>RIGHT(Q1775,(LEN(Q1775)-SEARCH("/",Q1775,1)))</f>
        <v>photobooks</v>
      </c>
      <c r="T1775" s="14">
        <f>IFERROR(E1775/L1775,0)</f>
        <v>98.78947368421052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>
        <f>(E1776/D1776)*100</f>
        <v>45.92</v>
      </c>
      <c r="O1776" s="13">
        <f>J1776/(60*60*24)+DATE(1970,1,1)</f>
        <v>41930.218657407408</v>
      </c>
      <c r="P1776" s="13">
        <f>I1776/(60*60*24)+"1/1/1970"</f>
        <v>41972.624305555553</v>
      </c>
      <c r="Q1776" t="s">
        <v>8284</v>
      </c>
      <c r="R1776" s="18" t="str">
        <f>LEFT(Q1776,SEARCH("/",Q1776,1)-1)</f>
        <v>photography</v>
      </c>
      <c r="S1776" t="str">
        <f>RIGHT(Q1776,(LEN(Q1776)-SEARCH("/",Q1776,1)))</f>
        <v>photobooks</v>
      </c>
      <c r="T1776" s="14">
        <f>IFERROR(E1776/L1776,0)</f>
        <v>88.307692307692307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>
        <f>(E1777/D1777)*100</f>
        <v>65.101538461538468</v>
      </c>
      <c r="O1777" s="13">
        <f>J1777/(60*60*24)+DATE(1970,1,1)</f>
        <v>41891.976388888885</v>
      </c>
      <c r="P1777" s="13">
        <f>I1777/(60*60*24)+"1/1/1970"</f>
        <v>41936.976388888885</v>
      </c>
      <c r="Q1777" t="s">
        <v>8284</v>
      </c>
      <c r="R1777" s="18" t="str">
        <f>LEFT(Q1777,SEARCH("/",Q1777,1)-1)</f>
        <v>photography</v>
      </c>
      <c r="S1777" t="str">
        <f>RIGHT(Q1777,(LEN(Q1777)-SEARCH("/",Q1777,1)))</f>
        <v>photobooks</v>
      </c>
      <c r="T1777" s="14">
        <f>IFERROR(E1777/L1777,0)</f>
        <v>170.62903225806451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>
        <f>(E1778/D1778)*100</f>
        <v>6.7</v>
      </c>
      <c r="O1778" s="13">
        <f>J1778/(60*60*24)+DATE(1970,1,1)</f>
        <v>41905.95684027778</v>
      </c>
      <c r="P1778" s="13">
        <f>I1778/(60*60*24)+"1/1/1970"</f>
        <v>41941.95684027778</v>
      </c>
      <c r="Q1778" t="s">
        <v>8284</v>
      </c>
      <c r="R1778" s="18" t="str">
        <f>LEFT(Q1778,SEARCH("/",Q1778,1)-1)</f>
        <v>photography</v>
      </c>
      <c r="S1778" t="str">
        <f>RIGHT(Q1778,(LEN(Q1778)-SEARCH("/",Q1778,1)))</f>
        <v>photobooks</v>
      </c>
      <c r="T1778" s="14">
        <f>IFERROR(E1778/L1778,0)</f>
        <v>83.75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>
        <f>(E1779/D1779)*100</f>
        <v>13.5625</v>
      </c>
      <c r="O1779" s="13">
        <f>J1779/(60*60*24)+DATE(1970,1,1)</f>
        <v>42025.357094907406</v>
      </c>
      <c r="P1779" s="13">
        <f>I1779/(60*60*24)+"1/1/1970"</f>
        <v>42055.357094907406</v>
      </c>
      <c r="Q1779" t="s">
        <v>8284</v>
      </c>
      <c r="R1779" s="18" t="str">
        <f>LEFT(Q1779,SEARCH("/",Q1779,1)-1)</f>
        <v>photography</v>
      </c>
      <c r="S1779" t="str">
        <f>RIGHT(Q1779,(LEN(Q1779)-SEARCH("/",Q1779,1)))</f>
        <v>photobooks</v>
      </c>
      <c r="T1779" s="14">
        <f>IFERROR(E1779/L1779,0)</f>
        <v>65.099999999999994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>
        <f>(E1780/D1780)*100</f>
        <v>1.9900000000000002</v>
      </c>
      <c r="O1780" s="13">
        <f>J1780/(60*60*24)+DATE(1970,1,1)</f>
        <v>42045.86336805555</v>
      </c>
      <c r="P1780" s="13">
        <f>I1780/(60*60*24)+"1/1/1970"</f>
        <v>42090.821701388893</v>
      </c>
      <c r="Q1780" t="s">
        <v>8284</v>
      </c>
      <c r="R1780" s="18" t="str">
        <f>LEFT(Q1780,SEARCH("/",Q1780,1)-1)</f>
        <v>photography</v>
      </c>
      <c r="S1780" t="str">
        <f>RIGHT(Q1780,(LEN(Q1780)-SEARCH("/",Q1780,1)))</f>
        <v>photobooks</v>
      </c>
      <c r="T1780" s="14">
        <f>IFERROR(E1780/L1780,0)</f>
        <v>66.333333333333329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>
        <f>(E1781/D1781)*100</f>
        <v>36.236363636363642</v>
      </c>
      <c r="O1781" s="13">
        <f>J1781/(60*60*24)+DATE(1970,1,1)</f>
        <v>42585.691898148143</v>
      </c>
      <c r="P1781" s="13">
        <f>I1781/(60*60*24)+"1/1/1970"</f>
        <v>42615.691898148143</v>
      </c>
      <c r="Q1781" t="s">
        <v>8284</v>
      </c>
      <c r="R1781" s="18" t="str">
        <f>LEFT(Q1781,SEARCH("/",Q1781,1)-1)</f>
        <v>photography</v>
      </c>
      <c r="S1781" t="str">
        <f>RIGHT(Q1781,(LEN(Q1781)-SEARCH("/",Q1781,1)))</f>
        <v>photobooks</v>
      </c>
      <c r="T1781" s="14">
        <f>IFERROR(E1781/L1781,0)</f>
        <v>104.89473684210526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>
        <f>(E1782/D1782)*100</f>
        <v>39.743333333333339</v>
      </c>
      <c r="O1782" s="13">
        <f>J1782/(60*60*24)+DATE(1970,1,1)</f>
        <v>42493.600810185184</v>
      </c>
      <c r="P1782" s="13">
        <f>I1782/(60*60*24)+"1/1/1970"</f>
        <v>42553.600810185184</v>
      </c>
      <c r="Q1782" t="s">
        <v>8284</v>
      </c>
      <c r="R1782" s="18" t="str">
        <f>LEFT(Q1782,SEARCH("/",Q1782,1)-1)</f>
        <v>photography</v>
      </c>
      <c r="S1782" t="str">
        <f>RIGHT(Q1782,(LEN(Q1782)-SEARCH("/",Q1782,1)))</f>
        <v>photobooks</v>
      </c>
      <c r="T1782" s="14">
        <f>IFERROR(E1782/L1782,0)</f>
        <v>78.440789473684205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>
        <f>(E1783/D1783)*100</f>
        <v>25.763636363636365</v>
      </c>
      <c r="O1783" s="13">
        <f>J1783/(60*60*24)+DATE(1970,1,1)</f>
        <v>42597.617418981477</v>
      </c>
      <c r="P1783" s="13">
        <f>I1783/(60*60*24)+"1/1/1970"</f>
        <v>42628.617418981477</v>
      </c>
      <c r="Q1783" t="s">
        <v>8284</v>
      </c>
      <c r="R1783" s="18" t="str">
        <f>LEFT(Q1783,SEARCH("/",Q1783,1)-1)</f>
        <v>photography</v>
      </c>
      <c r="S1783" t="str">
        <f>RIGHT(Q1783,(LEN(Q1783)-SEARCH("/",Q1783,1)))</f>
        <v>photobooks</v>
      </c>
      <c r="T1783" s="14">
        <f>IFERROR(E1783/L1783,0)</f>
        <v>59.041666666666664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>
        <f>(E1784/D1784)*100</f>
        <v>15.491428571428573</v>
      </c>
      <c r="O1784" s="13">
        <f>J1784/(60*60*24)+DATE(1970,1,1)</f>
        <v>42388.575104166666</v>
      </c>
      <c r="P1784" s="13">
        <f>I1784/(60*60*24)+"1/1/1970"</f>
        <v>42421.575104166666</v>
      </c>
      <c r="Q1784" t="s">
        <v>8284</v>
      </c>
      <c r="R1784" s="18" t="str">
        <f>LEFT(Q1784,SEARCH("/",Q1784,1)-1)</f>
        <v>photography</v>
      </c>
      <c r="S1784" t="str">
        <f>RIGHT(Q1784,(LEN(Q1784)-SEARCH("/",Q1784,1)))</f>
        <v>photobooks</v>
      </c>
      <c r="T1784" s="14">
        <f>IFERROR(E1784/L1784,0)</f>
        <v>71.34210526315789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>
        <f>(E1785/D1785)*100</f>
        <v>23.692499999999999</v>
      </c>
      <c r="O1785" s="13">
        <f>J1785/(60*60*24)+DATE(1970,1,1)</f>
        <v>42115.949976851851</v>
      </c>
      <c r="P1785" s="13">
        <f>I1785/(60*60*24)+"1/1/1970"</f>
        <v>42145.949976851851</v>
      </c>
      <c r="Q1785" t="s">
        <v>8284</v>
      </c>
      <c r="R1785" s="18" t="str">
        <f>LEFT(Q1785,SEARCH("/",Q1785,1)-1)</f>
        <v>photography</v>
      </c>
      <c r="S1785" t="str">
        <f>RIGHT(Q1785,(LEN(Q1785)-SEARCH("/",Q1785,1)))</f>
        <v>photobooks</v>
      </c>
      <c r="T1785" s="14">
        <f>IFERROR(E1785/L1785,0)</f>
        <v>51.227027027027027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>
        <f>(E1786/D1786)*100</f>
        <v>39.76</v>
      </c>
      <c r="O1786" s="13">
        <f>J1786/(60*60*24)+DATE(1970,1,1)</f>
        <v>42003.655555555553</v>
      </c>
      <c r="P1786" s="13">
        <f>I1786/(60*60*24)+"1/1/1970"</f>
        <v>42035.142361111109</v>
      </c>
      <c r="Q1786" t="s">
        <v>8284</v>
      </c>
      <c r="R1786" s="18" t="str">
        <f>LEFT(Q1786,SEARCH("/",Q1786,1)-1)</f>
        <v>photography</v>
      </c>
      <c r="S1786" t="str">
        <f>RIGHT(Q1786,(LEN(Q1786)-SEARCH("/",Q1786,1)))</f>
        <v>photobooks</v>
      </c>
      <c r="T1786" s="14">
        <f>IFERROR(E1786/L1786,0)</f>
        <v>60.242424242424242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>
        <f>(E1787/D1787)*100</f>
        <v>20.220833333333331</v>
      </c>
      <c r="O1787" s="13">
        <f>J1787/(60*60*24)+DATE(1970,1,1)</f>
        <v>41897.134895833333</v>
      </c>
      <c r="P1787" s="13">
        <f>I1787/(60*60*24)+"1/1/1970"</f>
        <v>41928</v>
      </c>
      <c r="Q1787" t="s">
        <v>8284</v>
      </c>
      <c r="R1787" s="18" t="str">
        <f>LEFT(Q1787,SEARCH("/",Q1787,1)-1)</f>
        <v>photography</v>
      </c>
      <c r="S1787" t="str">
        <f>RIGHT(Q1787,(LEN(Q1787)-SEARCH("/",Q1787,1)))</f>
        <v>photobooks</v>
      </c>
      <c r="T1787" s="14">
        <f>IFERROR(E1787/L1787,0)</f>
        <v>44.935185185185183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>
        <f>(E1788/D1788)*100</f>
        <v>47.631578947368418</v>
      </c>
      <c r="O1788" s="13">
        <f>J1788/(60*60*24)+DATE(1970,1,1)</f>
        <v>41958.550659722227</v>
      </c>
      <c r="P1788" s="13">
        <f>I1788/(60*60*24)+"1/1/1970"</f>
        <v>41988.550659722227</v>
      </c>
      <c r="Q1788" t="s">
        <v>8284</v>
      </c>
      <c r="R1788" s="18" t="str">
        <f>LEFT(Q1788,SEARCH("/",Q1788,1)-1)</f>
        <v>photography</v>
      </c>
      <c r="S1788" t="str">
        <f>RIGHT(Q1788,(LEN(Q1788)-SEARCH("/",Q1788,1)))</f>
        <v>photobooks</v>
      </c>
      <c r="T1788" s="14">
        <f>IFERROR(E1788/L1788,0)</f>
        <v>31.206896551724139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>
        <f>(E1789/D1789)*100</f>
        <v>15.329999999999998</v>
      </c>
      <c r="O1789" s="13">
        <f>J1789/(60*60*24)+DATE(1970,1,1)</f>
        <v>42068.65552083333</v>
      </c>
      <c r="P1789" s="13">
        <f>I1789/(60*60*24)+"1/1/1970"</f>
        <v>42098.613854166666</v>
      </c>
      <c r="Q1789" t="s">
        <v>8284</v>
      </c>
      <c r="R1789" s="18" t="str">
        <f>LEFT(Q1789,SEARCH("/",Q1789,1)-1)</f>
        <v>photography</v>
      </c>
      <c r="S1789" t="str">
        <f>RIGHT(Q1789,(LEN(Q1789)-SEARCH("/",Q1789,1)))</f>
        <v>photobooks</v>
      </c>
      <c r="T1789" s="14">
        <f>IFERROR(E1789/L1789,0)</f>
        <v>63.875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>
        <f>(E1790/D1790)*100</f>
        <v>1.3818181818181818</v>
      </c>
      <c r="O1790" s="13">
        <f>J1790/(60*60*24)+DATE(1970,1,1)</f>
        <v>41913.94840277778</v>
      </c>
      <c r="P1790" s="13">
        <f>I1790/(60*60*24)+"1/1/1970"</f>
        <v>41943.94840277778</v>
      </c>
      <c r="Q1790" t="s">
        <v>8284</v>
      </c>
      <c r="R1790" s="18" t="str">
        <f>LEFT(Q1790,SEARCH("/",Q1790,1)-1)</f>
        <v>photography</v>
      </c>
      <c r="S1790" t="str">
        <f>RIGHT(Q1790,(LEN(Q1790)-SEARCH("/",Q1790,1)))</f>
        <v>photobooks</v>
      </c>
      <c r="T1790" s="14">
        <f>IFERROR(E1790/L1790,0)</f>
        <v>19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>
        <f>(E1791/D1791)*100</f>
        <v>0.5</v>
      </c>
      <c r="O1791" s="13">
        <f>J1791/(60*60*24)+DATE(1970,1,1)</f>
        <v>41956.250034722223</v>
      </c>
      <c r="P1791" s="13">
        <f>I1791/(60*60*24)+"1/1/1970"</f>
        <v>42016.250034722223</v>
      </c>
      <c r="Q1791" t="s">
        <v>8284</v>
      </c>
      <c r="R1791" s="18" t="str">
        <f>LEFT(Q1791,SEARCH("/",Q1791,1)-1)</f>
        <v>photography</v>
      </c>
      <c r="S1791" t="str">
        <f>RIGHT(Q1791,(LEN(Q1791)-SEARCH("/",Q1791,1)))</f>
        <v>photobooks</v>
      </c>
      <c r="T1791" s="14">
        <f>IFERROR(E1791/L1791,0)</f>
        <v>10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>
        <f>(E1792/D1792)*100</f>
        <v>4.957575757575758</v>
      </c>
      <c r="O1792" s="13">
        <f>J1792/(60*60*24)+DATE(1970,1,1)</f>
        <v>42010.674513888887</v>
      </c>
      <c r="P1792" s="13">
        <f>I1792/(60*60*24)+"1/1/1970"</f>
        <v>42040.674513888887</v>
      </c>
      <c r="Q1792" t="s">
        <v>8284</v>
      </c>
      <c r="R1792" s="18" t="str">
        <f>LEFT(Q1792,SEARCH("/",Q1792,1)-1)</f>
        <v>photography</v>
      </c>
      <c r="S1792" t="str">
        <f>RIGHT(Q1792,(LEN(Q1792)-SEARCH("/",Q1792,1)))</f>
        <v>photobooks</v>
      </c>
      <c r="T1792" s="14">
        <f>IFERROR(E1792/L1792,0)</f>
        <v>109.06666666666666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>
        <f>(E1793/D1793)*100</f>
        <v>3.5666666666666664</v>
      </c>
      <c r="O1793" s="13">
        <f>J1793/(60*60*24)+DATE(1970,1,1)</f>
        <v>41973.740335648152</v>
      </c>
      <c r="P1793" s="13">
        <f>I1793/(60*60*24)+"1/1/1970"</f>
        <v>42033.740335648152</v>
      </c>
      <c r="Q1793" t="s">
        <v>8284</v>
      </c>
      <c r="R1793" s="18" t="str">
        <f>LEFT(Q1793,SEARCH("/",Q1793,1)-1)</f>
        <v>photography</v>
      </c>
      <c r="S1793" t="str">
        <f>RIGHT(Q1793,(LEN(Q1793)-SEARCH("/",Q1793,1)))</f>
        <v>photobooks</v>
      </c>
      <c r="T1793" s="14">
        <f>IFERROR(E1793/L1793,0)</f>
        <v>26.75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>
        <f>(E1794/D1794)*100</f>
        <v>61.124000000000002</v>
      </c>
      <c r="O1794" s="13">
        <f>J1794/(60*60*24)+DATE(1970,1,1)</f>
        <v>42189.031041666662</v>
      </c>
      <c r="P1794" s="13">
        <f>I1794/(60*60*24)+"1/1/1970"</f>
        <v>42226.290972222225</v>
      </c>
      <c r="Q1794" t="s">
        <v>8284</v>
      </c>
      <c r="R1794" s="18" t="str">
        <f>LEFT(Q1794,SEARCH("/",Q1794,1)-1)</f>
        <v>photography</v>
      </c>
      <c r="S1794" t="str">
        <f>RIGHT(Q1794,(LEN(Q1794)-SEARCH("/",Q1794,1)))</f>
        <v>photobooks</v>
      </c>
      <c r="T1794" s="14">
        <f>IFERROR(E1794/L1794,0)</f>
        <v>109.93525179856115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>
        <f>(E1795/D1795)*100</f>
        <v>1.3333333333333335</v>
      </c>
      <c r="O1795" s="13">
        <f>J1795/(60*60*24)+DATE(1970,1,1)</f>
        <v>41940.891666666663</v>
      </c>
      <c r="P1795" s="13">
        <f>I1795/(60*60*24)+"1/1/1970"</f>
        <v>41970.933333333334</v>
      </c>
      <c r="Q1795" t="s">
        <v>8284</v>
      </c>
      <c r="R1795" s="18" t="str">
        <f>LEFT(Q1795,SEARCH("/",Q1795,1)-1)</f>
        <v>photography</v>
      </c>
      <c r="S1795" t="str">
        <f>RIGHT(Q1795,(LEN(Q1795)-SEARCH("/",Q1795,1)))</f>
        <v>photobooks</v>
      </c>
      <c r="T1795" s="14">
        <f>IFERROR(E1795/L1795,0)</f>
        <v>20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>
        <f>(E1796/D1796)*100</f>
        <v>11.077777777777778</v>
      </c>
      <c r="O1796" s="13">
        <f>J1796/(60*60*24)+DATE(1970,1,1)</f>
        <v>42011.551180555558</v>
      </c>
      <c r="P1796" s="13">
        <f>I1796/(60*60*24)+"1/1/1970"</f>
        <v>42046.551180555558</v>
      </c>
      <c r="Q1796" t="s">
        <v>8284</v>
      </c>
      <c r="R1796" s="18" t="str">
        <f>LEFT(Q1796,SEARCH("/",Q1796,1)-1)</f>
        <v>photography</v>
      </c>
      <c r="S1796" t="str">
        <f>RIGHT(Q1796,(LEN(Q1796)-SEARCH("/",Q1796,1)))</f>
        <v>photobooks</v>
      </c>
      <c r="T1796" s="14">
        <f>IFERROR(E1796/L1796,0)</f>
        <v>55.388888888888886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>
        <f>(E1797/D1797)*100</f>
        <v>38.735714285714288</v>
      </c>
      <c r="O1797" s="13">
        <f>J1797/(60*60*24)+DATE(1970,1,1)</f>
        <v>42628.288668981477</v>
      </c>
      <c r="P1797" s="13">
        <f>I1797/(60*60*24)+"1/1/1970"</f>
        <v>42657.666666666672</v>
      </c>
      <c r="Q1797" t="s">
        <v>8284</v>
      </c>
      <c r="R1797" s="18" t="str">
        <f>LEFT(Q1797,SEARCH("/",Q1797,1)-1)</f>
        <v>photography</v>
      </c>
      <c r="S1797" t="str">
        <f>RIGHT(Q1797,(LEN(Q1797)-SEARCH("/",Q1797,1)))</f>
        <v>photobooks</v>
      </c>
      <c r="T1797" s="14">
        <f>IFERROR(E1797/L1797,0)</f>
        <v>133.90123456790124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>
        <f>(E1798/D1798)*100</f>
        <v>22.05263157894737</v>
      </c>
      <c r="O1798" s="13">
        <f>J1798/(60*60*24)+DATE(1970,1,1)</f>
        <v>42515.439421296294</v>
      </c>
      <c r="P1798" s="13">
        <f>I1798/(60*60*24)+"1/1/1970"</f>
        <v>42575.439421296294</v>
      </c>
      <c r="Q1798" t="s">
        <v>8284</v>
      </c>
      <c r="R1798" s="18" t="str">
        <f>LEFT(Q1798,SEARCH("/",Q1798,1)-1)</f>
        <v>photography</v>
      </c>
      <c r="S1798" t="str">
        <f>RIGHT(Q1798,(LEN(Q1798)-SEARCH("/",Q1798,1)))</f>
        <v>photobooks</v>
      </c>
      <c r="T1798" s="14">
        <f>IFERROR(E1798/L1798,0)</f>
        <v>48.720930232558139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>
        <f>(E1799/D1799)*100</f>
        <v>67.55</v>
      </c>
      <c r="O1799" s="13">
        <f>J1799/(60*60*24)+DATE(1970,1,1)</f>
        <v>42689.56931712963</v>
      </c>
      <c r="P1799" s="13">
        <f>I1799/(60*60*24)+"1/1/1970"</f>
        <v>42719.56931712963</v>
      </c>
      <c r="Q1799" t="s">
        <v>8284</v>
      </c>
      <c r="R1799" s="18" t="str">
        <f>LEFT(Q1799,SEARCH("/",Q1799,1)-1)</f>
        <v>photography</v>
      </c>
      <c r="S1799" t="str">
        <f>RIGHT(Q1799,(LEN(Q1799)-SEARCH("/",Q1799,1)))</f>
        <v>photobooks</v>
      </c>
      <c r="T1799" s="14">
        <f>IFERROR(E1799/L1799,0)</f>
        <v>48.25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>
        <f>(E1800/D1800)*100</f>
        <v>13.637499999999999</v>
      </c>
      <c r="O1800" s="13">
        <f>J1800/(60*60*24)+DATE(1970,1,1)</f>
        <v>42344.32677083333</v>
      </c>
      <c r="P1800" s="13">
        <f>I1800/(60*60*24)+"1/1/1970"</f>
        <v>42404.32677083333</v>
      </c>
      <c r="Q1800" t="s">
        <v>8284</v>
      </c>
      <c r="R1800" s="18" t="str">
        <f>LEFT(Q1800,SEARCH("/",Q1800,1)-1)</f>
        <v>photography</v>
      </c>
      <c r="S1800" t="str">
        <f>RIGHT(Q1800,(LEN(Q1800)-SEARCH("/",Q1800,1)))</f>
        <v>photobooks</v>
      </c>
      <c r="T1800" s="14">
        <f>IFERROR(E1800/L1800,0)</f>
        <v>58.972972972972975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>
        <f>(E1801/D1801)*100</f>
        <v>1.7457500000000001</v>
      </c>
      <c r="O1801" s="13">
        <f>J1801/(60*60*24)+DATE(1970,1,1)</f>
        <v>41934.842685185184</v>
      </c>
      <c r="P1801" s="13">
        <f>I1801/(60*60*24)+"1/1/1970"</f>
        <v>41954.884351851855</v>
      </c>
      <c r="Q1801" t="s">
        <v>8284</v>
      </c>
      <c r="R1801" s="18" t="str">
        <f>LEFT(Q1801,SEARCH("/",Q1801,1)-1)</f>
        <v>photography</v>
      </c>
      <c r="S1801" t="str">
        <f>RIGHT(Q1801,(LEN(Q1801)-SEARCH("/",Q1801,1)))</f>
        <v>photobooks</v>
      </c>
      <c r="T1801" s="14">
        <f>IFERROR(E1801/L1801,0)</f>
        <v>11.638333333333334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>
        <f>(E1802/D1802)*100</f>
        <v>20.44963251188932</v>
      </c>
      <c r="O1802" s="13">
        <f>J1802/(60*60*24)+DATE(1970,1,1)</f>
        <v>42623.606134259258</v>
      </c>
      <c r="P1802" s="13">
        <f>I1802/(60*60*24)+"1/1/1970"</f>
        <v>42653.606134259258</v>
      </c>
      <c r="Q1802" t="s">
        <v>8284</v>
      </c>
      <c r="R1802" s="18" t="str">
        <f>LEFT(Q1802,SEARCH("/",Q1802,1)-1)</f>
        <v>photography</v>
      </c>
      <c r="S1802" t="str">
        <f>RIGHT(Q1802,(LEN(Q1802)-SEARCH("/",Q1802,1)))</f>
        <v>photobooks</v>
      </c>
      <c r="T1802" s="14">
        <f>IFERROR(E1802/L1802,0)</f>
        <v>83.716814159292042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>
        <f>(E1803/D1803)*100</f>
        <v>13.852941176470587</v>
      </c>
      <c r="O1803" s="13">
        <f>J1803/(60*60*24)+DATE(1970,1,1)</f>
        <v>42321.660509259258</v>
      </c>
      <c r="P1803" s="13">
        <f>I1803/(60*60*24)+"1/1/1970"</f>
        <v>42353.506944444445</v>
      </c>
      <c r="Q1803" t="s">
        <v>8284</v>
      </c>
      <c r="R1803" s="18" t="str">
        <f>LEFT(Q1803,SEARCH("/",Q1803,1)-1)</f>
        <v>photography</v>
      </c>
      <c r="S1803" t="str">
        <f>RIGHT(Q1803,(LEN(Q1803)-SEARCH("/",Q1803,1)))</f>
        <v>photobooks</v>
      </c>
      <c r="T1803" s="14">
        <f>IFERROR(E1803/L1803,0)</f>
        <v>63.648648648648646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>
        <f>(E1804/D1804)*100</f>
        <v>48.485714285714288</v>
      </c>
      <c r="O1804" s="13">
        <f>J1804/(60*60*24)+DATE(1970,1,1)</f>
        <v>42159.47256944445</v>
      </c>
      <c r="P1804" s="13">
        <f>I1804/(60*60*24)+"1/1/1970"</f>
        <v>42182.915972222225</v>
      </c>
      <c r="Q1804" t="s">
        <v>8284</v>
      </c>
      <c r="R1804" s="18" t="str">
        <f>LEFT(Q1804,SEARCH("/",Q1804,1)-1)</f>
        <v>photography</v>
      </c>
      <c r="S1804" t="str">
        <f>RIGHT(Q1804,(LEN(Q1804)-SEARCH("/",Q1804,1)))</f>
        <v>photobooks</v>
      </c>
      <c r="T1804" s="14">
        <f>IFERROR(E1804/L1804,0)</f>
        <v>94.277777777777771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>
        <f>(E1805/D1805)*100</f>
        <v>30.8</v>
      </c>
      <c r="O1805" s="13">
        <f>J1805/(60*60*24)+DATE(1970,1,1)</f>
        <v>42018.071550925924</v>
      </c>
      <c r="P1805" s="13">
        <f>I1805/(60*60*24)+"1/1/1970"</f>
        <v>42049.071550925924</v>
      </c>
      <c r="Q1805" t="s">
        <v>8284</v>
      </c>
      <c r="R1805" s="18" t="str">
        <f>LEFT(Q1805,SEARCH("/",Q1805,1)-1)</f>
        <v>photography</v>
      </c>
      <c r="S1805" t="str">
        <f>RIGHT(Q1805,(LEN(Q1805)-SEARCH("/",Q1805,1)))</f>
        <v>photobooks</v>
      </c>
      <c r="T1805" s="14">
        <f>IFERROR(E1805/L1805,0)</f>
        <v>71.86666666666666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>
        <f>(E1806/D1806)*100</f>
        <v>35.174193548387095</v>
      </c>
      <c r="O1806" s="13">
        <f>J1806/(60*60*24)+DATE(1970,1,1)</f>
        <v>42282.678287037037</v>
      </c>
      <c r="P1806" s="13">
        <f>I1806/(60*60*24)+"1/1/1970"</f>
        <v>42322.719953703709</v>
      </c>
      <c r="Q1806" t="s">
        <v>8284</v>
      </c>
      <c r="R1806" s="18" t="str">
        <f>LEFT(Q1806,SEARCH("/",Q1806,1)-1)</f>
        <v>photography</v>
      </c>
      <c r="S1806" t="str">
        <f>RIGHT(Q1806,(LEN(Q1806)-SEARCH("/",Q1806,1)))</f>
        <v>photobooks</v>
      </c>
      <c r="T1806" s="14">
        <f>IFERROR(E1806/L1806,0)</f>
        <v>104.84615384615384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>
        <f>(E1807/D1807)*100</f>
        <v>36.404444444444444</v>
      </c>
      <c r="O1807" s="13">
        <f>J1807/(60*60*24)+DATE(1970,1,1)</f>
        <v>42247.803912037038</v>
      </c>
      <c r="P1807" s="13">
        <f>I1807/(60*60*24)+"1/1/1970"</f>
        <v>42279.75</v>
      </c>
      <c r="Q1807" t="s">
        <v>8284</v>
      </c>
      <c r="R1807" s="18" t="str">
        <f>LEFT(Q1807,SEARCH("/",Q1807,1)-1)</f>
        <v>photography</v>
      </c>
      <c r="S1807" t="str">
        <f>RIGHT(Q1807,(LEN(Q1807)-SEARCH("/",Q1807,1)))</f>
        <v>photobooks</v>
      </c>
      <c r="T1807" s="14">
        <f>IFERROR(E1807/L1807,0)</f>
        <v>67.139344262295083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>
        <f>(E1808/D1808)*100</f>
        <v>2.9550000000000001</v>
      </c>
      <c r="O1808" s="13">
        <f>J1808/(60*60*24)+DATE(1970,1,1)</f>
        <v>41877.638298611113</v>
      </c>
      <c r="P1808" s="13">
        <f>I1808/(60*60*24)+"1/1/1970"</f>
        <v>41912.638298611113</v>
      </c>
      <c r="Q1808" t="s">
        <v>8284</v>
      </c>
      <c r="R1808" s="18" t="str">
        <f>LEFT(Q1808,SEARCH("/",Q1808,1)-1)</f>
        <v>photography</v>
      </c>
      <c r="S1808" t="str">
        <f>RIGHT(Q1808,(LEN(Q1808)-SEARCH("/",Q1808,1)))</f>
        <v>photobooks</v>
      </c>
      <c r="T1808" s="14">
        <f>IFERROR(E1808/L1808,0)</f>
        <v>73.875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>
        <f>(E1809/D1809)*100</f>
        <v>11.06</v>
      </c>
      <c r="O1809" s="13">
        <f>J1809/(60*60*24)+DATE(1970,1,1)</f>
        <v>41880.068437499998</v>
      </c>
      <c r="P1809" s="13">
        <f>I1809/(60*60*24)+"1/1/1970"</f>
        <v>41910.068437499998</v>
      </c>
      <c r="Q1809" t="s">
        <v>8284</v>
      </c>
      <c r="R1809" s="18" t="str">
        <f>LEFT(Q1809,SEARCH("/",Q1809,1)-1)</f>
        <v>photography</v>
      </c>
      <c r="S1809" t="str">
        <f>RIGHT(Q1809,(LEN(Q1809)-SEARCH("/",Q1809,1)))</f>
        <v>photobooks</v>
      </c>
      <c r="T1809" s="14">
        <f>IFERROR(E1809/L1809,0)</f>
        <v>69.125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>
        <f>(E1810/D1810)*100</f>
        <v>41.407142857142858</v>
      </c>
      <c r="O1810" s="13">
        <f>J1810/(60*60*24)+DATE(1970,1,1)</f>
        <v>42742.680902777778</v>
      </c>
      <c r="P1810" s="13">
        <f>I1810/(60*60*24)+"1/1/1970"</f>
        <v>42777.680902777778</v>
      </c>
      <c r="Q1810" t="s">
        <v>8284</v>
      </c>
      <c r="R1810" s="18" t="str">
        <f>LEFT(Q1810,SEARCH("/",Q1810,1)-1)</f>
        <v>photography</v>
      </c>
      <c r="S1810" t="str">
        <f>RIGHT(Q1810,(LEN(Q1810)-SEARCH("/",Q1810,1)))</f>
        <v>photobooks</v>
      </c>
      <c r="T1810" s="14">
        <f>IFERROR(E1810/L1810,0)</f>
        <v>120.77083333333333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>
        <f>(E1811/D1811)*100</f>
        <v>10.857142857142858</v>
      </c>
      <c r="O1811" s="13">
        <f>J1811/(60*60*24)+DATE(1970,1,1)</f>
        <v>42029.907858796301</v>
      </c>
      <c r="P1811" s="13">
        <f>I1811/(60*60*24)+"1/1/1970"</f>
        <v>42064.907858796301</v>
      </c>
      <c r="Q1811" t="s">
        <v>8284</v>
      </c>
      <c r="R1811" s="18" t="str">
        <f>LEFT(Q1811,SEARCH("/",Q1811,1)-1)</f>
        <v>photography</v>
      </c>
      <c r="S1811" t="str">
        <f>RIGHT(Q1811,(LEN(Q1811)-SEARCH("/",Q1811,1)))</f>
        <v>photobooks</v>
      </c>
      <c r="T1811" s="14">
        <f>IFERROR(E1811/L1811,0)</f>
        <v>42.222222222222221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>
        <f>(E1812/D1812)*100</f>
        <v>3.3333333333333335</v>
      </c>
      <c r="O1812" s="13">
        <f>J1812/(60*60*24)+DATE(1970,1,1)</f>
        <v>41860.91002314815</v>
      </c>
      <c r="P1812" s="13">
        <f>I1812/(60*60*24)+"1/1/1970"</f>
        <v>41872.91002314815</v>
      </c>
      <c r="Q1812" t="s">
        <v>8284</v>
      </c>
      <c r="R1812" s="18" t="str">
        <f>LEFT(Q1812,SEARCH("/",Q1812,1)-1)</f>
        <v>photography</v>
      </c>
      <c r="S1812" t="str">
        <f>RIGHT(Q1812,(LEN(Q1812)-SEARCH("/",Q1812,1)))</f>
        <v>photobooks</v>
      </c>
      <c r="T1812" s="14">
        <f>IFERROR(E1812/L1812,0)</f>
        <v>7.5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>
        <f>(E1813/D1813)*100</f>
        <v>7.407407407407407E-2</v>
      </c>
      <c r="O1813" s="13">
        <f>J1813/(60*60*24)+DATE(1970,1,1)</f>
        <v>41876.433680555558</v>
      </c>
      <c r="P1813" s="13">
        <f>I1813/(60*60*24)+"1/1/1970"</f>
        <v>41936.166666666664</v>
      </c>
      <c r="Q1813" t="s">
        <v>8284</v>
      </c>
      <c r="R1813" s="18" t="str">
        <f>LEFT(Q1813,SEARCH("/",Q1813,1)-1)</f>
        <v>photography</v>
      </c>
      <c r="S1813" t="str">
        <f>RIGHT(Q1813,(LEN(Q1813)-SEARCH("/",Q1813,1)))</f>
        <v>photobooks</v>
      </c>
      <c r="T1813" s="14">
        <f>IFERROR(E1813/L1813,0)</f>
        <v>1.5384615384615385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>
        <f>(E1814/D1814)*100</f>
        <v>13.307692307692307</v>
      </c>
      <c r="O1814" s="13">
        <f>J1814/(60*60*24)+DATE(1970,1,1)</f>
        <v>42524.318703703699</v>
      </c>
      <c r="P1814" s="13">
        <f>I1814/(60*60*24)+"1/1/1970"</f>
        <v>42554.318703703699</v>
      </c>
      <c r="Q1814" t="s">
        <v>8284</v>
      </c>
      <c r="R1814" s="18" t="str">
        <f>LEFT(Q1814,SEARCH("/",Q1814,1)-1)</f>
        <v>photography</v>
      </c>
      <c r="S1814" t="str">
        <f>RIGHT(Q1814,(LEN(Q1814)-SEARCH("/",Q1814,1)))</f>
        <v>photobooks</v>
      </c>
      <c r="T1814" s="14">
        <f>IFERROR(E1814/L1814,0)</f>
        <v>37.608695652173914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>
        <f>(E1815/D1815)*100</f>
        <v>0</v>
      </c>
      <c r="O1815" s="13">
        <f>J1815/(60*60*24)+DATE(1970,1,1)</f>
        <v>41829.889027777775</v>
      </c>
      <c r="P1815" s="13">
        <f>I1815/(60*60*24)+"1/1/1970"</f>
        <v>41859.889027777775</v>
      </c>
      <c r="Q1815" t="s">
        <v>8284</v>
      </c>
      <c r="R1815" s="18" t="str">
        <f>LEFT(Q1815,SEARCH("/",Q1815,1)-1)</f>
        <v>photography</v>
      </c>
      <c r="S1815" t="str">
        <f>RIGHT(Q1815,(LEN(Q1815)-SEARCH("/",Q1815,1)))</f>
        <v>photobooks</v>
      </c>
      <c r="T1815" s="14">
        <f>IFERROR(E1815/L1815,0)</f>
        <v>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>
        <f>(E1816/D1816)*100</f>
        <v>49.183333333333337</v>
      </c>
      <c r="O1816" s="13">
        <f>J1816/(60*60*24)+DATE(1970,1,1)</f>
        <v>42033.314074074078</v>
      </c>
      <c r="P1816" s="13">
        <f>I1816/(60*60*24)+"1/1/1970"</f>
        <v>42063.314074074078</v>
      </c>
      <c r="Q1816" t="s">
        <v>8284</v>
      </c>
      <c r="R1816" s="18" t="str">
        <f>LEFT(Q1816,SEARCH("/",Q1816,1)-1)</f>
        <v>photography</v>
      </c>
      <c r="S1816" t="str">
        <f>RIGHT(Q1816,(LEN(Q1816)-SEARCH("/",Q1816,1)))</f>
        <v>photobooks</v>
      </c>
      <c r="T1816" s="14">
        <f>IFERROR(E1816/L1816,0)</f>
        <v>42.157142857142858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>
        <f>(E1817/D1817)*100</f>
        <v>0</v>
      </c>
      <c r="O1817" s="13">
        <f>J1817/(60*60*24)+DATE(1970,1,1)</f>
        <v>42172.906678240739</v>
      </c>
      <c r="P1817" s="13">
        <f>I1817/(60*60*24)+"1/1/1970"</f>
        <v>42186.906678240739</v>
      </c>
      <c r="Q1817" t="s">
        <v>8284</v>
      </c>
      <c r="R1817" s="18" t="str">
        <f>LEFT(Q1817,SEARCH("/",Q1817,1)-1)</f>
        <v>photography</v>
      </c>
      <c r="S1817" t="str">
        <f>RIGHT(Q1817,(LEN(Q1817)-SEARCH("/",Q1817,1)))</f>
        <v>photobooks</v>
      </c>
      <c r="T1817" s="14">
        <f>IFERROR(E1817/L1817,0)</f>
        <v>0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>
        <f>(E1818/D1818)*100</f>
        <v>2.036</v>
      </c>
      <c r="O1818" s="13">
        <f>J1818/(60*60*24)+DATE(1970,1,1)</f>
        <v>42548.876192129625</v>
      </c>
      <c r="P1818" s="13">
        <f>I1818/(60*60*24)+"1/1/1970"</f>
        <v>42576.791666666672</v>
      </c>
      <c r="Q1818" t="s">
        <v>8284</v>
      </c>
      <c r="R1818" s="18" t="str">
        <f>LEFT(Q1818,SEARCH("/",Q1818,1)-1)</f>
        <v>photography</v>
      </c>
      <c r="S1818" t="str">
        <f>RIGHT(Q1818,(LEN(Q1818)-SEARCH("/",Q1818,1)))</f>
        <v>photobooks</v>
      </c>
      <c r="T1818" s="14">
        <f>IFERROR(E1818/L1818,0)</f>
        <v>84.833333333333329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>
        <f>(E1819/D1819)*100</f>
        <v>52.327777777777776</v>
      </c>
      <c r="O1819" s="13">
        <f>J1819/(60*60*24)+DATE(1970,1,1)</f>
        <v>42705.662118055552</v>
      </c>
      <c r="P1819" s="13">
        <f>I1819/(60*60*24)+"1/1/1970"</f>
        <v>42765.290972222225</v>
      </c>
      <c r="Q1819" t="s">
        <v>8284</v>
      </c>
      <c r="R1819" s="18" t="str">
        <f>LEFT(Q1819,SEARCH("/",Q1819,1)-1)</f>
        <v>photography</v>
      </c>
      <c r="S1819" t="str">
        <f>RIGHT(Q1819,(LEN(Q1819)-SEARCH("/",Q1819,1)))</f>
        <v>photobooks</v>
      </c>
      <c r="T1819" s="14">
        <f>IFERROR(E1819/L1819,0)</f>
        <v>94.19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>
        <f>(E1820/D1820)*100</f>
        <v>0</v>
      </c>
      <c r="O1820" s="13">
        <f>J1820/(60*60*24)+DATE(1970,1,1)</f>
        <v>42067.234375</v>
      </c>
      <c r="P1820" s="13">
        <f>I1820/(60*60*24)+"1/1/1970"</f>
        <v>42097.192708333328</v>
      </c>
      <c r="Q1820" t="s">
        <v>8284</v>
      </c>
      <c r="R1820" s="18" t="str">
        <f>LEFT(Q1820,SEARCH("/",Q1820,1)-1)</f>
        <v>photography</v>
      </c>
      <c r="S1820" t="str">
        <f>RIGHT(Q1820,(LEN(Q1820)-SEARCH("/",Q1820,1)))</f>
        <v>photobooks</v>
      </c>
      <c r="T1820" s="14">
        <f>IFERROR(E1820/L1820,0)</f>
        <v>0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>
        <f>(E1821/D1821)*100</f>
        <v>2.083333333333333</v>
      </c>
      <c r="O1821" s="13">
        <f>J1821/(60*60*24)+DATE(1970,1,1)</f>
        <v>41820.752268518518</v>
      </c>
      <c r="P1821" s="13">
        <f>I1821/(60*60*24)+"1/1/1970"</f>
        <v>41850.752268518518</v>
      </c>
      <c r="Q1821" t="s">
        <v>8284</v>
      </c>
      <c r="R1821" s="18" t="str">
        <f>LEFT(Q1821,SEARCH("/",Q1821,1)-1)</f>
        <v>photography</v>
      </c>
      <c r="S1821" t="str">
        <f>RIGHT(Q1821,(LEN(Q1821)-SEARCH("/",Q1821,1)))</f>
        <v>photobooks</v>
      </c>
      <c r="T1821" s="14">
        <f>IFERROR(E1821/L1821,0)</f>
        <v>6.25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>
        <f>(E1822/D1822)*100</f>
        <v>6.565384615384616</v>
      </c>
      <c r="O1822" s="13">
        <f>J1822/(60*60*24)+DATE(1970,1,1)</f>
        <v>42065.084374999999</v>
      </c>
      <c r="P1822" s="13">
        <f>I1822/(60*60*24)+"1/1/1970"</f>
        <v>42095.042708333334</v>
      </c>
      <c r="Q1822" t="s">
        <v>8284</v>
      </c>
      <c r="R1822" s="18" t="str">
        <f>LEFT(Q1822,SEARCH("/",Q1822,1)-1)</f>
        <v>photography</v>
      </c>
      <c r="S1822" t="str">
        <f>RIGHT(Q1822,(LEN(Q1822)-SEARCH("/",Q1822,1)))</f>
        <v>photobooks</v>
      </c>
      <c r="T1822" s="14">
        <f>IFERROR(E1822/L1822,0)</f>
        <v>213.375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>
        <f>(E1823/D1823)*100</f>
        <v>134.88999999999999</v>
      </c>
      <c r="O1823" s="13">
        <f>J1823/(60*60*24)+DATE(1970,1,1)</f>
        <v>40926.319062499999</v>
      </c>
      <c r="P1823" s="13">
        <f>I1823/(60*60*24)+"1/1/1970"</f>
        <v>40971.319062499999</v>
      </c>
      <c r="Q1823" t="s">
        <v>8275</v>
      </c>
      <c r="R1823" s="18" t="str">
        <f>LEFT(Q1823,SEARCH("/",Q1823,1)-1)</f>
        <v>music</v>
      </c>
      <c r="S1823" t="str">
        <f>RIGHT(Q1823,(LEN(Q1823)-SEARCH("/",Q1823,1)))</f>
        <v>rock</v>
      </c>
      <c r="T1823" s="14">
        <f>IFERROR(E1823/L1823,0)</f>
        <v>59.162280701754383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>
        <f>(E1824/D1824)*100</f>
        <v>100</v>
      </c>
      <c r="O1824" s="13">
        <f>J1824/(60*60*24)+DATE(1970,1,1)</f>
        <v>41634.797013888892</v>
      </c>
      <c r="P1824" s="13">
        <f>I1824/(60*60*24)+"1/1/1970"</f>
        <v>41670.792361111111</v>
      </c>
      <c r="Q1824" t="s">
        <v>8275</v>
      </c>
      <c r="R1824" s="18" t="str">
        <f>LEFT(Q1824,SEARCH("/",Q1824,1)-1)</f>
        <v>music</v>
      </c>
      <c r="S1824" t="str">
        <f>RIGHT(Q1824,(LEN(Q1824)-SEARCH("/",Q1824,1)))</f>
        <v>rock</v>
      </c>
      <c r="T1824" s="14">
        <f>IFERROR(E1824/L1824,0)</f>
        <v>27.272727272727273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>
        <f>(E1825/D1825)*100</f>
        <v>115.85714285714286</v>
      </c>
      <c r="O1825" s="13">
        <f>J1825/(60*60*24)+DATE(1970,1,1)</f>
        <v>41176.684907407405</v>
      </c>
      <c r="P1825" s="13">
        <f>I1825/(60*60*24)+"1/1/1970"</f>
        <v>41206.684907407405</v>
      </c>
      <c r="Q1825" t="s">
        <v>8275</v>
      </c>
      <c r="R1825" s="18" t="str">
        <f>LEFT(Q1825,SEARCH("/",Q1825,1)-1)</f>
        <v>music</v>
      </c>
      <c r="S1825" t="str">
        <f>RIGHT(Q1825,(LEN(Q1825)-SEARCH("/",Q1825,1)))</f>
        <v>rock</v>
      </c>
      <c r="T1825" s="14">
        <f>IFERROR(E1825/L1825,0)</f>
        <v>24.575757575757574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>
        <f>(E1826/D1826)*100</f>
        <v>100.06666666666666</v>
      </c>
      <c r="O1826" s="13">
        <f>J1826/(60*60*24)+DATE(1970,1,1)</f>
        <v>41626.916284722218</v>
      </c>
      <c r="P1826" s="13">
        <f>I1826/(60*60*24)+"1/1/1970"</f>
        <v>41647.088888888888</v>
      </c>
      <c r="Q1826" t="s">
        <v>8275</v>
      </c>
      <c r="R1826" s="18" t="str">
        <f>LEFT(Q1826,SEARCH("/",Q1826,1)-1)</f>
        <v>music</v>
      </c>
      <c r="S1826" t="str">
        <f>RIGHT(Q1826,(LEN(Q1826)-SEARCH("/",Q1826,1)))</f>
        <v>rock</v>
      </c>
      <c r="T1826" s="14">
        <f>IFERROR(E1826/L1826,0)</f>
        <v>75.05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>
        <f>(E1827/D1827)*100</f>
        <v>105.05</v>
      </c>
      <c r="O1827" s="13">
        <f>J1827/(60*60*24)+DATE(1970,1,1)</f>
        <v>41443.83452546296</v>
      </c>
      <c r="P1827" s="13">
        <f>I1827/(60*60*24)+"1/1/1970"</f>
        <v>41466.83452546296</v>
      </c>
      <c r="Q1827" t="s">
        <v>8275</v>
      </c>
      <c r="R1827" s="18" t="str">
        <f>LEFT(Q1827,SEARCH("/",Q1827,1)-1)</f>
        <v>music</v>
      </c>
      <c r="S1827" t="str">
        <f>RIGHT(Q1827,(LEN(Q1827)-SEARCH("/",Q1827,1)))</f>
        <v>rock</v>
      </c>
      <c r="T1827" s="14">
        <f>IFERROR(E1827/L1827,0)</f>
        <v>42.02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>
        <f>(E1828/D1828)*100</f>
        <v>101</v>
      </c>
      <c r="O1828" s="13">
        <f>J1828/(60*60*24)+DATE(1970,1,1)</f>
        <v>41657.923807870371</v>
      </c>
      <c r="P1828" s="13">
        <f>I1828/(60*60*24)+"1/1/1970"</f>
        <v>41687.923807870371</v>
      </c>
      <c r="Q1828" t="s">
        <v>8275</v>
      </c>
      <c r="R1828" s="18" t="str">
        <f>LEFT(Q1828,SEARCH("/",Q1828,1)-1)</f>
        <v>music</v>
      </c>
      <c r="S1828" t="str">
        <f>RIGHT(Q1828,(LEN(Q1828)-SEARCH("/",Q1828,1)))</f>
        <v>rock</v>
      </c>
      <c r="T1828" s="14">
        <f>IFERROR(E1828/L1828,0)</f>
        <v>53.157894736842103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>
        <f>(E1829/D1829)*100</f>
        <v>100.66250000000001</v>
      </c>
      <c r="O1829" s="13">
        <f>J1829/(60*60*24)+DATE(1970,1,1)</f>
        <v>40555.325937499998</v>
      </c>
      <c r="P1829" s="13">
        <f>I1829/(60*60*24)+"1/1/1970"</f>
        <v>40605.325937499998</v>
      </c>
      <c r="Q1829" t="s">
        <v>8275</v>
      </c>
      <c r="R1829" s="18" t="str">
        <f>LEFT(Q1829,SEARCH("/",Q1829,1)-1)</f>
        <v>music</v>
      </c>
      <c r="S1829" t="str">
        <f>RIGHT(Q1829,(LEN(Q1829)-SEARCH("/",Q1829,1)))</f>
        <v>rock</v>
      </c>
      <c r="T1829" s="14">
        <f>IFERROR(E1829/L1829,0)</f>
        <v>83.885416666666671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>
        <f>(E1830/D1830)*100</f>
        <v>100.16000000000001</v>
      </c>
      <c r="O1830" s="13">
        <f>J1830/(60*60*24)+DATE(1970,1,1)</f>
        <v>41736.899652777778</v>
      </c>
      <c r="P1830" s="13">
        <f>I1830/(60*60*24)+"1/1/1970"</f>
        <v>41768.916666666664</v>
      </c>
      <c r="Q1830" t="s">
        <v>8275</v>
      </c>
      <c r="R1830" s="18" t="str">
        <f>LEFT(Q1830,SEARCH("/",Q1830,1)-1)</f>
        <v>music</v>
      </c>
      <c r="S1830" t="str">
        <f>RIGHT(Q1830,(LEN(Q1830)-SEARCH("/",Q1830,1)))</f>
        <v>rock</v>
      </c>
      <c r="T1830" s="14">
        <f>IFERROR(E1830/L1830,0)</f>
        <v>417.33333333333331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>
        <f>(E1831/D1831)*100</f>
        <v>166.68333333333334</v>
      </c>
      <c r="O1831" s="13">
        <f>J1831/(60*60*24)+DATE(1970,1,1)</f>
        <v>40516.087627314817</v>
      </c>
      <c r="P1831" s="13">
        <f>I1831/(60*60*24)+"1/1/1970"</f>
        <v>40564.916666666664</v>
      </c>
      <c r="Q1831" t="s">
        <v>8275</v>
      </c>
      <c r="R1831" s="18" t="str">
        <f>LEFT(Q1831,SEARCH("/",Q1831,1)-1)</f>
        <v>music</v>
      </c>
      <c r="S1831" t="str">
        <f>RIGHT(Q1831,(LEN(Q1831)-SEARCH("/",Q1831,1)))</f>
        <v>rock</v>
      </c>
      <c r="T1831" s="14">
        <f>IFERROR(E1831/L1831,0)</f>
        <v>75.765151515151516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>
        <f>(E1832/D1832)*100</f>
        <v>101.53333333333335</v>
      </c>
      <c r="O1832" s="13">
        <f>J1832/(60*60*24)+DATE(1970,1,1)</f>
        <v>41664.684108796297</v>
      </c>
      <c r="P1832" s="13">
        <f>I1832/(60*60*24)+"1/1/1970"</f>
        <v>41694.684108796297</v>
      </c>
      <c r="Q1832" t="s">
        <v>8275</v>
      </c>
      <c r="R1832" s="18" t="str">
        <f>LEFT(Q1832,SEARCH("/",Q1832,1)-1)</f>
        <v>music</v>
      </c>
      <c r="S1832" t="str">
        <f>RIGHT(Q1832,(LEN(Q1832)-SEARCH("/",Q1832,1)))</f>
        <v>rock</v>
      </c>
      <c r="T1832" s="14">
        <f>IFERROR(E1832/L1832,0)</f>
        <v>67.389380530973455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>
        <f>(E1833/D1833)*100</f>
        <v>103</v>
      </c>
      <c r="O1833" s="13">
        <f>J1833/(60*60*24)+DATE(1970,1,1)</f>
        <v>41026.996099537035</v>
      </c>
      <c r="P1833" s="13">
        <f>I1833/(60*60*24)+"1/1/1970"</f>
        <v>41041.996099537035</v>
      </c>
      <c r="Q1833" t="s">
        <v>8275</v>
      </c>
      <c r="R1833" s="18" t="str">
        <f>LEFT(Q1833,SEARCH("/",Q1833,1)-1)</f>
        <v>music</v>
      </c>
      <c r="S1833" t="str">
        <f>RIGHT(Q1833,(LEN(Q1833)-SEARCH("/",Q1833,1)))</f>
        <v>rock</v>
      </c>
      <c r="T1833" s="14">
        <f>IFERROR(E1833/L1833,0)</f>
        <v>73.571428571428569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>
        <f>(E1834/D1834)*100</f>
        <v>142.85714285714286</v>
      </c>
      <c r="O1834" s="13">
        <f>J1834/(60*60*24)+DATE(1970,1,1)</f>
        <v>40576.539664351854</v>
      </c>
      <c r="P1834" s="13">
        <f>I1834/(60*60*24)+"1/1/1970"</f>
        <v>40606.539664351854</v>
      </c>
      <c r="Q1834" t="s">
        <v>8275</v>
      </c>
      <c r="R1834" s="18" t="str">
        <f>LEFT(Q1834,SEARCH("/",Q1834,1)-1)</f>
        <v>music</v>
      </c>
      <c r="S1834" t="str">
        <f>RIGHT(Q1834,(LEN(Q1834)-SEARCH("/",Q1834,1)))</f>
        <v>rock</v>
      </c>
      <c r="T1834" s="14">
        <f>IFERROR(E1834/L1834,0)</f>
        <v>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>
        <f>(E1835/D1835)*100</f>
        <v>262.5</v>
      </c>
      <c r="O1835" s="13">
        <f>J1835/(60*60*24)+DATE(1970,1,1)</f>
        <v>41303.044016203705</v>
      </c>
      <c r="P1835" s="13">
        <f>I1835/(60*60*24)+"1/1/1970"</f>
        <v>41335.332638888889</v>
      </c>
      <c r="Q1835" t="s">
        <v>8275</v>
      </c>
      <c r="R1835" s="18" t="str">
        <f>LEFT(Q1835,SEARCH("/",Q1835,1)-1)</f>
        <v>music</v>
      </c>
      <c r="S1835" t="str">
        <f>RIGHT(Q1835,(LEN(Q1835)-SEARCH("/",Q1835,1)))</f>
        <v>rock</v>
      </c>
      <c r="T1835" s="14">
        <f>IFERROR(E1835/L1835,0)</f>
        <v>42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>
        <f>(E1836/D1836)*100</f>
        <v>118.05000000000001</v>
      </c>
      <c r="O1836" s="13">
        <f>J1836/(60*60*24)+DATE(1970,1,1)</f>
        <v>41988.964062500003</v>
      </c>
      <c r="P1836" s="13">
        <f>I1836/(60*60*24)+"1/1/1970"</f>
        <v>42028.964062500003</v>
      </c>
      <c r="Q1836" t="s">
        <v>8275</v>
      </c>
      <c r="R1836" s="18" t="str">
        <f>LEFT(Q1836,SEARCH("/",Q1836,1)-1)</f>
        <v>music</v>
      </c>
      <c r="S1836" t="str">
        <f>RIGHT(Q1836,(LEN(Q1836)-SEARCH("/",Q1836,1)))</f>
        <v>rock</v>
      </c>
      <c r="T1836" s="14">
        <f>IFERROR(E1836/L1836,0)</f>
        <v>131.16666666666666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>
        <f>(E1837/D1837)*100</f>
        <v>104</v>
      </c>
      <c r="O1837" s="13">
        <f>J1837/(60*60*24)+DATE(1970,1,1)</f>
        <v>42430.702210648145</v>
      </c>
      <c r="P1837" s="13">
        <f>I1837/(60*60*24)+"1/1/1970"</f>
        <v>42460.660543981481</v>
      </c>
      <c r="Q1837" t="s">
        <v>8275</v>
      </c>
      <c r="R1837" s="18" t="str">
        <f>LEFT(Q1837,SEARCH("/",Q1837,1)-1)</f>
        <v>music</v>
      </c>
      <c r="S1837" t="str">
        <f>RIGHT(Q1837,(LEN(Q1837)-SEARCH("/",Q1837,1)))</f>
        <v>rock</v>
      </c>
      <c r="T1837" s="14">
        <f>IFERROR(E1837/L1837,0)</f>
        <v>47.272727272727273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>
        <f>(E1838/D1838)*100</f>
        <v>200.34</v>
      </c>
      <c r="O1838" s="13">
        <f>J1838/(60*60*24)+DATE(1970,1,1)</f>
        <v>41305.809363425928</v>
      </c>
      <c r="P1838" s="13">
        <f>I1838/(60*60*24)+"1/1/1970"</f>
        <v>41322.809363425928</v>
      </c>
      <c r="Q1838" t="s">
        <v>8275</v>
      </c>
      <c r="R1838" s="18" t="str">
        <f>LEFT(Q1838,SEARCH("/",Q1838,1)-1)</f>
        <v>music</v>
      </c>
      <c r="S1838" t="str">
        <f>RIGHT(Q1838,(LEN(Q1838)-SEARCH("/",Q1838,1)))</f>
        <v>rock</v>
      </c>
      <c r="T1838" s="14">
        <f>IFERROR(E1838/L1838,0)</f>
        <v>182.12727272727273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>
        <f>(E1839/D1839)*100</f>
        <v>306.83333333333331</v>
      </c>
      <c r="O1839" s="13">
        <f>J1839/(60*60*24)+DATE(1970,1,1)</f>
        <v>40926.047858796301</v>
      </c>
      <c r="P1839" s="13">
        <f>I1839/(60*60*24)+"1/1/1970"</f>
        <v>40986.006192129629</v>
      </c>
      <c r="Q1839" t="s">
        <v>8275</v>
      </c>
      <c r="R1839" s="18" t="str">
        <f>LEFT(Q1839,SEARCH("/",Q1839,1)-1)</f>
        <v>music</v>
      </c>
      <c r="S1839" t="str">
        <f>RIGHT(Q1839,(LEN(Q1839)-SEARCH("/",Q1839,1)))</f>
        <v>rock</v>
      </c>
      <c r="T1839" s="14">
        <f>IFERROR(E1839/L1839,0)</f>
        <v>61.366666666666667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>
        <f>(E1840/D1840)*100</f>
        <v>100.149</v>
      </c>
      <c r="O1840" s="13">
        <f>J1840/(60*60*24)+DATE(1970,1,1)</f>
        <v>40788.786539351851</v>
      </c>
      <c r="P1840" s="13">
        <f>I1840/(60*60*24)+"1/1/1970"</f>
        <v>40817.125</v>
      </c>
      <c r="Q1840" t="s">
        <v>8275</v>
      </c>
      <c r="R1840" s="18" t="str">
        <f>LEFT(Q1840,SEARCH("/",Q1840,1)-1)</f>
        <v>music</v>
      </c>
      <c r="S1840" t="str">
        <f>RIGHT(Q1840,(LEN(Q1840)-SEARCH("/",Q1840,1)))</f>
        <v>rock</v>
      </c>
      <c r="T1840" s="14">
        <f>IFERROR(E1840/L1840,0)</f>
        <v>35.767499999999998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>
        <f>(E1841/D1841)*100</f>
        <v>205.29999999999998</v>
      </c>
      <c r="O1841" s="13">
        <f>J1841/(60*60*24)+DATE(1970,1,1)</f>
        <v>42614.722013888888</v>
      </c>
      <c r="P1841" s="13">
        <f>I1841/(60*60*24)+"1/1/1970"</f>
        <v>42644.722013888888</v>
      </c>
      <c r="Q1841" t="s">
        <v>8275</v>
      </c>
      <c r="R1841" s="18" t="str">
        <f>LEFT(Q1841,SEARCH("/",Q1841,1)-1)</f>
        <v>music</v>
      </c>
      <c r="S1841" t="str">
        <f>RIGHT(Q1841,(LEN(Q1841)-SEARCH("/",Q1841,1)))</f>
        <v>rock</v>
      </c>
      <c r="T1841" s="14">
        <f>IFERROR(E1841/L1841,0)</f>
        <v>45.62222222222222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>
        <f>(E1842/D1842)*100</f>
        <v>108.88888888888889</v>
      </c>
      <c r="O1842" s="13">
        <f>J1842/(60*60*24)+DATE(1970,1,1)</f>
        <v>41382.096180555556</v>
      </c>
      <c r="P1842" s="13">
        <f>I1842/(60*60*24)+"1/1/1970"</f>
        <v>41401.207638888889</v>
      </c>
      <c r="Q1842" t="s">
        <v>8275</v>
      </c>
      <c r="R1842" s="18" t="str">
        <f>LEFT(Q1842,SEARCH("/",Q1842,1)-1)</f>
        <v>music</v>
      </c>
      <c r="S1842" t="str">
        <f>RIGHT(Q1842,(LEN(Q1842)-SEARCH("/",Q1842,1)))</f>
        <v>rock</v>
      </c>
      <c r="T1842" s="14">
        <f>IFERROR(E1842/L1842,0)</f>
        <v>75.384615384615387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>
        <f>(E1843/D1843)*100</f>
        <v>101.75</v>
      </c>
      <c r="O1843" s="13">
        <f>J1843/(60*60*24)+DATE(1970,1,1)</f>
        <v>41745.84542824074</v>
      </c>
      <c r="P1843" s="13">
        <f>I1843/(60*60*24)+"1/1/1970"</f>
        <v>41779.207638888889</v>
      </c>
      <c r="Q1843" t="s">
        <v>8275</v>
      </c>
      <c r="R1843" s="18" t="str">
        <f>LEFT(Q1843,SEARCH("/",Q1843,1)-1)</f>
        <v>music</v>
      </c>
      <c r="S1843" t="str">
        <f>RIGHT(Q1843,(LEN(Q1843)-SEARCH("/",Q1843,1)))</f>
        <v>rock</v>
      </c>
      <c r="T1843" s="14">
        <f>IFERROR(E1843/L1843,0)</f>
        <v>50.875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>
        <f>(E1844/D1844)*100</f>
        <v>125.25</v>
      </c>
      <c r="O1844" s="13">
        <f>J1844/(60*60*24)+DATE(1970,1,1)</f>
        <v>42031.631724537037</v>
      </c>
      <c r="P1844" s="13">
        <f>I1844/(60*60*24)+"1/1/1970"</f>
        <v>42065.249305555553</v>
      </c>
      <c r="Q1844" t="s">
        <v>8275</v>
      </c>
      <c r="R1844" s="18" t="str">
        <f>LEFT(Q1844,SEARCH("/",Q1844,1)-1)</f>
        <v>music</v>
      </c>
      <c r="S1844" t="str">
        <f>RIGHT(Q1844,(LEN(Q1844)-SEARCH("/",Q1844,1)))</f>
        <v>rock</v>
      </c>
      <c r="T1844" s="14">
        <f>IFERROR(E1844/L1844,0)</f>
        <v>119.28571428571429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>
        <f>(E1845/D1845)*100</f>
        <v>124.0061</v>
      </c>
      <c r="O1845" s="13">
        <f>J1845/(60*60*24)+DATE(1970,1,1)</f>
        <v>40564.994837962964</v>
      </c>
      <c r="P1845" s="13">
        <f>I1845/(60*60*24)+"1/1/1970"</f>
        <v>40594.994837962964</v>
      </c>
      <c r="Q1845" t="s">
        <v>8275</v>
      </c>
      <c r="R1845" s="18" t="str">
        <f>LEFT(Q1845,SEARCH("/",Q1845,1)-1)</f>
        <v>music</v>
      </c>
      <c r="S1845" t="str">
        <f>RIGHT(Q1845,(LEN(Q1845)-SEARCH("/",Q1845,1)))</f>
        <v>rock</v>
      </c>
      <c r="T1845" s="14">
        <f>IFERROR(E1845/L1845,0)</f>
        <v>92.541865671641801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>
        <f>(E1846/D1846)*100</f>
        <v>101.4</v>
      </c>
      <c r="O1846" s="13">
        <f>J1846/(60*60*24)+DATE(1970,1,1)</f>
        <v>40666.973541666666</v>
      </c>
      <c r="P1846" s="13">
        <f>I1846/(60*60*24)+"1/1/1970"</f>
        <v>40705.125</v>
      </c>
      <c r="Q1846" t="s">
        <v>8275</v>
      </c>
      <c r="R1846" s="18" t="str">
        <f>LEFT(Q1846,SEARCH("/",Q1846,1)-1)</f>
        <v>music</v>
      </c>
      <c r="S1846" t="str">
        <f>RIGHT(Q1846,(LEN(Q1846)-SEARCH("/",Q1846,1)))</f>
        <v>rock</v>
      </c>
      <c r="T1846" s="14">
        <f>IFERROR(E1846/L1846,0)</f>
        <v>76.05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>
        <f>(E1847/D1847)*100</f>
        <v>100</v>
      </c>
      <c r="O1847" s="13">
        <f>J1847/(60*60*24)+DATE(1970,1,1)</f>
        <v>42523.333310185189</v>
      </c>
      <c r="P1847" s="13">
        <f>I1847/(60*60*24)+"1/1/1970"</f>
        <v>42538.204861111109</v>
      </c>
      <c r="Q1847" t="s">
        <v>8275</v>
      </c>
      <c r="R1847" s="18" t="str">
        <f>LEFT(Q1847,SEARCH("/",Q1847,1)-1)</f>
        <v>music</v>
      </c>
      <c r="S1847" t="str">
        <f>RIGHT(Q1847,(LEN(Q1847)-SEARCH("/",Q1847,1)))</f>
        <v>rock</v>
      </c>
      <c r="T1847" s="14">
        <f>IFERROR(E1847/L1847,0)</f>
        <v>52.631578947368418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>
        <f>(E1848/D1848)*100</f>
        <v>137.92666666666668</v>
      </c>
      <c r="O1848" s="13">
        <f>J1848/(60*60*24)+DATE(1970,1,1)</f>
        <v>41228.650196759263</v>
      </c>
      <c r="P1848" s="13">
        <f>I1848/(60*60*24)+"1/1/1970"</f>
        <v>41258.650196759263</v>
      </c>
      <c r="Q1848" t="s">
        <v>8275</v>
      </c>
      <c r="R1848" s="18" t="str">
        <f>LEFT(Q1848,SEARCH("/",Q1848,1)-1)</f>
        <v>music</v>
      </c>
      <c r="S1848" t="str">
        <f>RIGHT(Q1848,(LEN(Q1848)-SEARCH("/",Q1848,1)))</f>
        <v>rock</v>
      </c>
      <c r="T1848" s="14">
        <f>IFERROR(E1848/L1848,0)</f>
        <v>98.990430622009569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>
        <f>(E1849/D1849)*100</f>
        <v>120.88000000000001</v>
      </c>
      <c r="O1849" s="13">
        <f>J1849/(60*60*24)+DATE(1970,1,1)</f>
        <v>42094.236481481479</v>
      </c>
      <c r="P1849" s="13">
        <f>I1849/(60*60*24)+"1/1/1970"</f>
        <v>42115.236481481479</v>
      </c>
      <c r="Q1849" t="s">
        <v>8275</v>
      </c>
      <c r="R1849" s="18" t="str">
        <f>LEFT(Q1849,SEARCH("/",Q1849,1)-1)</f>
        <v>music</v>
      </c>
      <c r="S1849" t="str">
        <f>RIGHT(Q1849,(LEN(Q1849)-SEARCH("/",Q1849,1)))</f>
        <v>rock</v>
      </c>
      <c r="T1849" s="14">
        <f>IFERROR(E1849/L1849,0)</f>
        <v>79.526315789473685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>
        <f>(E1850/D1850)*100</f>
        <v>107.36666666666667</v>
      </c>
      <c r="O1850" s="13">
        <f>J1850/(60*60*24)+DATE(1970,1,1)</f>
        <v>40691.788055555553</v>
      </c>
      <c r="P1850" s="13">
        <f>I1850/(60*60*24)+"1/1/1970"</f>
        <v>40755.290972222225</v>
      </c>
      <c r="Q1850" t="s">
        <v>8275</v>
      </c>
      <c r="R1850" s="18" t="str">
        <f>LEFT(Q1850,SEARCH("/",Q1850,1)-1)</f>
        <v>music</v>
      </c>
      <c r="S1850" t="str">
        <f>RIGHT(Q1850,(LEN(Q1850)-SEARCH("/",Q1850,1)))</f>
        <v>rock</v>
      </c>
      <c r="T1850" s="14">
        <f>IFERROR(E1850/L1850,0)</f>
        <v>134.20833333333334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>
        <f>(E1851/D1851)*100</f>
        <v>100.33333333333334</v>
      </c>
      <c r="O1851" s="13">
        <f>J1851/(60*60*24)+DATE(1970,1,1)</f>
        <v>41169.845590277779</v>
      </c>
      <c r="P1851" s="13">
        <f>I1851/(60*60*24)+"1/1/1970"</f>
        <v>41199.845590277779</v>
      </c>
      <c r="Q1851" t="s">
        <v>8275</v>
      </c>
      <c r="R1851" s="18" t="str">
        <f>LEFT(Q1851,SEARCH("/",Q1851,1)-1)</f>
        <v>music</v>
      </c>
      <c r="S1851" t="str">
        <f>RIGHT(Q1851,(LEN(Q1851)-SEARCH("/",Q1851,1)))</f>
        <v>rock</v>
      </c>
      <c r="T1851" s="14">
        <f>IFERROR(E1851/L1851,0)</f>
        <v>37.625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>
        <f>(E1852/D1852)*100</f>
        <v>101.52222222222223</v>
      </c>
      <c r="O1852" s="13">
        <f>J1852/(60*60*24)+DATE(1970,1,1)</f>
        <v>41800.959490740745</v>
      </c>
      <c r="P1852" s="13">
        <f>I1852/(60*60*24)+"1/1/1970"</f>
        <v>41830.959490740745</v>
      </c>
      <c r="Q1852" t="s">
        <v>8275</v>
      </c>
      <c r="R1852" s="18" t="str">
        <f>LEFT(Q1852,SEARCH("/",Q1852,1)-1)</f>
        <v>music</v>
      </c>
      <c r="S1852" t="str">
        <f>RIGHT(Q1852,(LEN(Q1852)-SEARCH("/",Q1852,1)))</f>
        <v>rock</v>
      </c>
      <c r="T1852" s="14">
        <f>IFERROR(E1852/L1852,0)</f>
        <v>51.044692737430168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>
        <f>(E1853/D1853)*100</f>
        <v>100.07692307692308</v>
      </c>
      <c r="O1853" s="13">
        <f>J1853/(60*60*24)+DATE(1970,1,1)</f>
        <v>41827.906689814816</v>
      </c>
      <c r="P1853" s="13">
        <f>I1853/(60*60*24)+"1/1/1970"</f>
        <v>41848.041666666664</v>
      </c>
      <c r="Q1853" t="s">
        <v>8275</v>
      </c>
      <c r="R1853" s="18" t="str">
        <f>LEFT(Q1853,SEARCH("/",Q1853,1)-1)</f>
        <v>music</v>
      </c>
      <c r="S1853" t="str">
        <f>RIGHT(Q1853,(LEN(Q1853)-SEARCH("/",Q1853,1)))</f>
        <v>rock</v>
      </c>
      <c r="T1853" s="14">
        <f>IFERROR(E1853/L1853,0)</f>
        <v>50.03846153846154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>
        <f>(E1854/D1854)*100</f>
        <v>116.96666666666667</v>
      </c>
      <c r="O1854" s="13">
        <f>J1854/(60*60*24)+DATE(1970,1,1)</f>
        <v>42081.77143518519</v>
      </c>
      <c r="P1854" s="13">
        <f>I1854/(60*60*24)+"1/1/1970"</f>
        <v>42119</v>
      </c>
      <c r="Q1854" t="s">
        <v>8275</v>
      </c>
      <c r="R1854" s="18" t="str">
        <f>LEFT(Q1854,SEARCH("/",Q1854,1)-1)</f>
        <v>music</v>
      </c>
      <c r="S1854" t="str">
        <f>RIGHT(Q1854,(LEN(Q1854)-SEARCH("/",Q1854,1)))</f>
        <v>rock</v>
      </c>
      <c r="T1854" s="14">
        <f>IFERROR(E1854/L1854,0)</f>
        <v>133.93129770992365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>
        <f>(E1855/D1855)*100</f>
        <v>101.875</v>
      </c>
      <c r="O1855" s="13">
        <f>J1855/(60*60*24)+DATE(1970,1,1)</f>
        <v>41177.060381944444</v>
      </c>
      <c r="P1855" s="13">
        <f>I1855/(60*60*24)+"1/1/1970"</f>
        <v>41227.102048611108</v>
      </c>
      <c r="Q1855" t="s">
        <v>8275</v>
      </c>
      <c r="R1855" s="18" t="str">
        <f>LEFT(Q1855,SEARCH("/",Q1855,1)-1)</f>
        <v>music</v>
      </c>
      <c r="S1855" t="str">
        <f>RIGHT(Q1855,(LEN(Q1855)-SEARCH("/",Q1855,1)))</f>
        <v>rock</v>
      </c>
      <c r="T1855" s="14">
        <f>IFERROR(E1855/L1855,0)</f>
        <v>58.214285714285715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>
        <f>(E1856/D1856)*100</f>
        <v>102.12366666666665</v>
      </c>
      <c r="O1856" s="13">
        <f>J1856/(60*60*24)+DATE(1970,1,1)</f>
        <v>41388.021261574075</v>
      </c>
      <c r="P1856" s="13">
        <f>I1856/(60*60*24)+"1/1/1970"</f>
        <v>41418.021261574075</v>
      </c>
      <c r="Q1856" t="s">
        <v>8275</v>
      </c>
      <c r="R1856" s="18" t="str">
        <f>LEFT(Q1856,SEARCH("/",Q1856,1)-1)</f>
        <v>music</v>
      </c>
      <c r="S1856" t="str">
        <f>RIGHT(Q1856,(LEN(Q1856)-SEARCH("/",Q1856,1)))</f>
        <v>rock</v>
      </c>
      <c r="T1856" s="14">
        <f>IFERROR(E1856/L1856,0)</f>
        <v>88.037643678160919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>
        <f>(E1857/D1857)*100</f>
        <v>154.05897142857143</v>
      </c>
      <c r="O1857" s="13">
        <f>J1857/(60*60*24)+DATE(1970,1,1)</f>
        <v>41600.538657407407</v>
      </c>
      <c r="P1857" s="13">
        <f>I1857/(60*60*24)+"1/1/1970"</f>
        <v>41645.538657407407</v>
      </c>
      <c r="Q1857" t="s">
        <v>8275</v>
      </c>
      <c r="R1857" s="18" t="str">
        <f>LEFT(Q1857,SEARCH("/",Q1857,1)-1)</f>
        <v>music</v>
      </c>
      <c r="S1857" t="str">
        <f>RIGHT(Q1857,(LEN(Q1857)-SEARCH("/",Q1857,1)))</f>
        <v>rock</v>
      </c>
      <c r="T1857" s="14">
        <f>IFERROR(E1857/L1857,0)</f>
        <v>70.576753926701571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>
        <f>(E1858/D1858)*100</f>
        <v>101.25</v>
      </c>
      <c r="O1858" s="13">
        <f>J1858/(60*60*24)+DATE(1970,1,1)</f>
        <v>41817.854999999996</v>
      </c>
      <c r="P1858" s="13">
        <f>I1858/(60*60*24)+"1/1/1970"</f>
        <v>41838.854999999996</v>
      </c>
      <c r="Q1858" t="s">
        <v>8275</v>
      </c>
      <c r="R1858" s="18" t="str">
        <f>LEFT(Q1858,SEARCH("/",Q1858,1)-1)</f>
        <v>music</v>
      </c>
      <c r="S1858" t="str">
        <f>RIGHT(Q1858,(LEN(Q1858)-SEARCH("/",Q1858,1)))</f>
        <v>rock</v>
      </c>
      <c r="T1858" s="14">
        <f>IFERROR(E1858/L1858,0)</f>
        <v>53.289473684210527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>
        <f>(E1859/D1859)*100</f>
        <v>100</v>
      </c>
      <c r="O1859" s="13">
        <f>J1859/(60*60*24)+DATE(1970,1,1)</f>
        <v>41864.76866898148</v>
      </c>
      <c r="P1859" s="13">
        <f>I1859/(60*60*24)+"1/1/1970"</f>
        <v>41894.76866898148</v>
      </c>
      <c r="Q1859" t="s">
        <v>8275</v>
      </c>
      <c r="R1859" s="18" t="str">
        <f>LEFT(Q1859,SEARCH("/",Q1859,1)-1)</f>
        <v>music</v>
      </c>
      <c r="S1859" t="str">
        <f>RIGHT(Q1859,(LEN(Q1859)-SEARCH("/",Q1859,1)))</f>
        <v>rock</v>
      </c>
      <c r="T1859" s="14">
        <f>IFERROR(E1859/L1859,0)</f>
        <v>136.36363636363637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>
        <f>(E1860/D1860)*100</f>
        <v>108.74800874800874</v>
      </c>
      <c r="O1860" s="13">
        <f>J1860/(60*60*24)+DATE(1970,1,1)</f>
        <v>40833.200474537036</v>
      </c>
      <c r="P1860" s="13">
        <f>I1860/(60*60*24)+"1/1/1970"</f>
        <v>40893.242141203707</v>
      </c>
      <c r="Q1860" t="s">
        <v>8275</v>
      </c>
      <c r="R1860" s="18" t="str">
        <f>LEFT(Q1860,SEARCH("/",Q1860,1)-1)</f>
        <v>music</v>
      </c>
      <c r="S1860" t="str">
        <f>RIGHT(Q1860,(LEN(Q1860)-SEARCH("/",Q1860,1)))</f>
        <v>rock</v>
      </c>
      <c r="T1860" s="14">
        <f>IFERROR(E1860/L1860,0)</f>
        <v>40.547315436241611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>
        <f>(E1861/D1861)*100</f>
        <v>131.83333333333334</v>
      </c>
      <c r="O1861" s="13">
        <f>J1861/(60*60*24)+DATE(1970,1,1)</f>
        <v>40778.770011574074</v>
      </c>
      <c r="P1861" s="13">
        <f>I1861/(60*60*24)+"1/1/1970"</f>
        <v>40808.770011574074</v>
      </c>
      <c r="Q1861" t="s">
        <v>8275</v>
      </c>
      <c r="R1861" s="18" t="str">
        <f>LEFT(Q1861,SEARCH("/",Q1861,1)-1)</f>
        <v>music</v>
      </c>
      <c r="S1861" t="str">
        <f>RIGHT(Q1861,(LEN(Q1861)-SEARCH("/",Q1861,1)))</f>
        <v>rock</v>
      </c>
      <c r="T1861" s="14">
        <f>IFERROR(E1861/L1861,0)</f>
        <v>70.625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>
        <f>(E1862/D1862)*100</f>
        <v>133.46666666666667</v>
      </c>
      <c r="O1862" s="13">
        <f>J1862/(60*60*24)+DATE(1970,1,1)</f>
        <v>41655.70930555556</v>
      </c>
      <c r="P1862" s="13">
        <f>I1862/(60*60*24)+"1/1/1970"</f>
        <v>41676.70930555556</v>
      </c>
      <c r="Q1862" t="s">
        <v>8275</v>
      </c>
      <c r="R1862" s="18" t="str">
        <f>LEFT(Q1862,SEARCH("/",Q1862,1)-1)</f>
        <v>music</v>
      </c>
      <c r="S1862" t="str">
        <f>RIGHT(Q1862,(LEN(Q1862)-SEARCH("/",Q1862,1)))</f>
        <v>rock</v>
      </c>
      <c r="T1862" s="14">
        <f>IFERROR(E1862/L1862,0)</f>
        <v>52.684210526315788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>
        <f>(E1863/D1863)*100</f>
        <v>0</v>
      </c>
      <c r="O1863" s="13">
        <f>J1863/(60*60*24)+DATE(1970,1,1)</f>
        <v>42000.300243055557</v>
      </c>
      <c r="P1863" s="13">
        <f>I1863/(60*60*24)+"1/1/1970"</f>
        <v>42030.300243055557</v>
      </c>
      <c r="Q1863" t="s">
        <v>8282</v>
      </c>
      <c r="R1863" s="18" t="str">
        <f>LEFT(Q1863,SEARCH("/",Q1863,1)-1)</f>
        <v>games</v>
      </c>
      <c r="S1863" t="str">
        <f>RIGHT(Q1863,(LEN(Q1863)-SEARCH("/",Q1863,1)))</f>
        <v>mobile games</v>
      </c>
      <c r="T1863" s="14">
        <f>IFERROR(E1863/L1863,0)</f>
        <v>0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>
        <f>(E1864/D1864)*100</f>
        <v>8.0833333333333321</v>
      </c>
      <c r="O1864" s="13">
        <f>J1864/(60*60*24)+DATE(1970,1,1)</f>
        <v>42755.492754629631</v>
      </c>
      <c r="P1864" s="13">
        <f>I1864/(60*60*24)+"1/1/1970"</f>
        <v>42802.3125</v>
      </c>
      <c r="Q1864" t="s">
        <v>8282</v>
      </c>
      <c r="R1864" s="18" t="str">
        <f>LEFT(Q1864,SEARCH("/",Q1864,1)-1)</f>
        <v>games</v>
      </c>
      <c r="S1864" t="str">
        <f>RIGHT(Q1864,(LEN(Q1864)-SEARCH("/",Q1864,1)))</f>
        <v>mobile games</v>
      </c>
      <c r="T1864" s="14">
        <f>IFERROR(E1864/L1864,0)</f>
        <v>90.9375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>
        <f>(E1865/D1865)*100</f>
        <v>0.4</v>
      </c>
      <c r="O1865" s="13">
        <f>J1865/(60*60*24)+DATE(1970,1,1)</f>
        <v>41772.797280092593</v>
      </c>
      <c r="P1865" s="13">
        <f>I1865/(60*60*24)+"1/1/1970"</f>
        <v>41802.797280092593</v>
      </c>
      <c r="Q1865" t="s">
        <v>8282</v>
      </c>
      <c r="R1865" s="18" t="str">
        <f>LEFT(Q1865,SEARCH("/",Q1865,1)-1)</f>
        <v>games</v>
      </c>
      <c r="S1865" t="str">
        <f>RIGHT(Q1865,(LEN(Q1865)-SEARCH("/",Q1865,1)))</f>
        <v>mobile games</v>
      </c>
      <c r="T1865" s="14">
        <f>IFERROR(E1865/L1865,0)</f>
        <v>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>
        <f>(E1866/D1866)*100</f>
        <v>42.892307692307689</v>
      </c>
      <c r="O1866" s="13">
        <f>J1866/(60*60*24)+DATE(1970,1,1)</f>
        <v>41733.716435185182</v>
      </c>
      <c r="P1866" s="13">
        <f>I1866/(60*60*24)+"1/1/1970"</f>
        <v>41763.716435185182</v>
      </c>
      <c r="Q1866" t="s">
        <v>8282</v>
      </c>
      <c r="R1866" s="18" t="str">
        <f>LEFT(Q1866,SEARCH("/",Q1866,1)-1)</f>
        <v>games</v>
      </c>
      <c r="S1866" t="str">
        <f>RIGHT(Q1866,(LEN(Q1866)-SEARCH("/",Q1866,1)))</f>
        <v>mobile games</v>
      </c>
      <c r="T1866" s="14">
        <f>IFERROR(E1866/L1866,0)</f>
        <v>58.083333333333336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>
        <f>(E1867/D1867)*100</f>
        <v>3.6363636363636364E-3</v>
      </c>
      <c r="O1867" s="13">
        <f>J1867/(60*60*24)+DATE(1970,1,1)</f>
        <v>42645.367442129631</v>
      </c>
      <c r="P1867" s="13">
        <f>I1867/(60*60*24)+"1/1/1970"</f>
        <v>42680.409108796295</v>
      </c>
      <c r="Q1867" t="s">
        <v>8282</v>
      </c>
      <c r="R1867" s="18" t="str">
        <f>LEFT(Q1867,SEARCH("/",Q1867,1)-1)</f>
        <v>games</v>
      </c>
      <c r="S1867" t="str">
        <f>RIGHT(Q1867,(LEN(Q1867)-SEARCH("/",Q1867,1)))</f>
        <v>mobile games</v>
      </c>
      <c r="T1867" s="14">
        <f>IFERROR(E1867/L1867,0)</f>
        <v>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>
        <f>(E1868/D1868)*100</f>
        <v>0.5</v>
      </c>
      <c r="O1868" s="13">
        <f>J1868/(60*60*24)+DATE(1970,1,1)</f>
        <v>42742.246493055558</v>
      </c>
      <c r="P1868" s="13">
        <f>I1868/(60*60*24)+"1/1/1970"</f>
        <v>42795.166666666672</v>
      </c>
      <c r="Q1868" t="s">
        <v>8282</v>
      </c>
      <c r="R1868" s="18" t="str">
        <f>LEFT(Q1868,SEARCH("/",Q1868,1)-1)</f>
        <v>games</v>
      </c>
      <c r="S1868" t="str">
        <f>RIGHT(Q1868,(LEN(Q1868)-SEARCH("/",Q1868,1)))</f>
        <v>mobile games</v>
      </c>
      <c r="T1868" s="14">
        <f>IFERROR(E1868/L1868,0)</f>
        <v>62.5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>
        <f>(E1869/D1869)*100</f>
        <v>0.05</v>
      </c>
      <c r="O1869" s="13">
        <f>J1869/(60*60*24)+DATE(1970,1,1)</f>
        <v>42649.924907407403</v>
      </c>
      <c r="P1869" s="13">
        <f>I1869/(60*60*24)+"1/1/1970"</f>
        <v>42679.924907407403</v>
      </c>
      <c r="Q1869" t="s">
        <v>8282</v>
      </c>
      <c r="R1869" s="18" t="str">
        <f>LEFT(Q1869,SEARCH("/",Q1869,1)-1)</f>
        <v>games</v>
      </c>
      <c r="S1869" t="str">
        <f>RIGHT(Q1869,(LEN(Q1869)-SEARCH("/",Q1869,1)))</f>
        <v>mobile games</v>
      </c>
      <c r="T1869" s="14">
        <f>IFERROR(E1869/L1869,0)</f>
        <v>10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>
        <f>(E1870/D1870)*100</f>
        <v>4.8680000000000003</v>
      </c>
      <c r="O1870" s="13">
        <f>J1870/(60*60*24)+DATE(1970,1,1)</f>
        <v>42328.779224537036</v>
      </c>
      <c r="P1870" s="13">
        <f>I1870/(60*60*24)+"1/1/1970"</f>
        <v>42353.332638888889</v>
      </c>
      <c r="Q1870" t="s">
        <v>8282</v>
      </c>
      <c r="R1870" s="18" t="str">
        <f>LEFT(Q1870,SEARCH("/",Q1870,1)-1)</f>
        <v>games</v>
      </c>
      <c r="S1870" t="str">
        <f>RIGHT(Q1870,(LEN(Q1870)-SEARCH("/",Q1870,1)))</f>
        <v>mobile games</v>
      </c>
      <c r="T1870" s="14">
        <f>IFERROR(E1870/L1870,0)</f>
        <v>71.588235294117652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>
        <f>(E1871/D1871)*100</f>
        <v>0</v>
      </c>
      <c r="O1871" s="13">
        <f>J1871/(60*60*24)+DATE(1970,1,1)</f>
        <v>42709.002881944441</v>
      </c>
      <c r="P1871" s="13">
        <f>I1871/(60*60*24)+"1/1/1970"</f>
        <v>42739.002881944441</v>
      </c>
      <c r="Q1871" t="s">
        <v>8282</v>
      </c>
      <c r="R1871" s="18" t="str">
        <f>LEFT(Q1871,SEARCH("/",Q1871,1)-1)</f>
        <v>games</v>
      </c>
      <c r="S1871" t="str">
        <f>RIGHT(Q1871,(LEN(Q1871)-SEARCH("/",Q1871,1)))</f>
        <v>mobile games</v>
      </c>
      <c r="T1871" s="14">
        <f>IFERROR(E1871/L1871,0)</f>
        <v>0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>
        <f>(E1872/D1872)*100</f>
        <v>10.314285714285715</v>
      </c>
      <c r="O1872" s="13">
        <f>J1872/(60*60*24)+DATE(1970,1,1)</f>
        <v>42371.355729166666</v>
      </c>
      <c r="P1872" s="13">
        <f>I1872/(60*60*24)+"1/1/1970"</f>
        <v>42400.178472222222</v>
      </c>
      <c r="Q1872" t="s">
        <v>8282</v>
      </c>
      <c r="R1872" s="18" t="str">
        <f>LEFT(Q1872,SEARCH("/",Q1872,1)-1)</f>
        <v>games</v>
      </c>
      <c r="S1872" t="str">
        <f>RIGHT(Q1872,(LEN(Q1872)-SEARCH("/",Q1872,1)))</f>
        <v>mobile games</v>
      </c>
      <c r="T1872" s="14">
        <f>IFERROR(E1872/L1872,0)</f>
        <v>32.81818181818182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>
        <f>(E1873/D1873)*100</f>
        <v>71.784615384615378</v>
      </c>
      <c r="O1873" s="13">
        <f>J1873/(60*60*24)+DATE(1970,1,1)</f>
        <v>41923.783576388887</v>
      </c>
      <c r="P1873" s="13">
        <f>I1873/(60*60*24)+"1/1/1970"</f>
        <v>41963.825243055559</v>
      </c>
      <c r="Q1873" t="s">
        <v>8282</v>
      </c>
      <c r="R1873" s="18" t="str">
        <f>LEFT(Q1873,SEARCH("/",Q1873,1)-1)</f>
        <v>games</v>
      </c>
      <c r="S1873" t="str">
        <f>RIGHT(Q1873,(LEN(Q1873)-SEARCH("/",Q1873,1)))</f>
        <v>mobile games</v>
      </c>
      <c r="T1873" s="14">
        <f>IFERROR(E1873/L1873,0)</f>
        <v>49.11578947368421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>
        <f>(E1874/D1874)*100</f>
        <v>1.06</v>
      </c>
      <c r="O1874" s="13">
        <f>J1874/(60*60*24)+DATE(1970,1,1)</f>
        <v>42155.129652777774</v>
      </c>
      <c r="P1874" s="13">
        <f>I1874/(60*60*24)+"1/1/1970"</f>
        <v>42185.129652777774</v>
      </c>
      <c r="Q1874" t="s">
        <v>8282</v>
      </c>
      <c r="R1874" s="18" t="str">
        <f>LEFT(Q1874,SEARCH("/",Q1874,1)-1)</f>
        <v>games</v>
      </c>
      <c r="S1874" t="str">
        <f>RIGHT(Q1874,(LEN(Q1874)-SEARCH("/",Q1874,1)))</f>
        <v>mobile games</v>
      </c>
      <c r="T1874" s="14">
        <f>IFERROR(E1874/L1874,0)</f>
        <v>16.307692307692307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>
        <f>(E1875/D1875)*100</f>
        <v>0.44999999999999996</v>
      </c>
      <c r="O1875" s="13">
        <f>J1875/(60*60*24)+DATE(1970,1,1)</f>
        <v>42164.615856481483</v>
      </c>
      <c r="P1875" s="13">
        <f>I1875/(60*60*24)+"1/1/1970"</f>
        <v>42193.697916666672</v>
      </c>
      <c r="Q1875" t="s">
        <v>8282</v>
      </c>
      <c r="R1875" s="18" t="str">
        <f>LEFT(Q1875,SEARCH("/",Q1875,1)-1)</f>
        <v>games</v>
      </c>
      <c r="S1875" t="str">
        <f>RIGHT(Q1875,(LEN(Q1875)-SEARCH("/",Q1875,1)))</f>
        <v>mobile games</v>
      </c>
      <c r="T1875" s="14">
        <f>IFERROR(E1875/L1875,0)</f>
        <v>18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>
        <f>(E1876/D1876)*100</f>
        <v>1.6250000000000001E-2</v>
      </c>
      <c r="O1876" s="13">
        <f>J1876/(60*60*24)+DATE(1970,1,1)</f>
        <v>42529.969131944439</v>
      </c>
      <c r="P1876" s="13">
        <f>I1876/(60*60*24)+"1/1/1970"</f>
        <v>42549.969131944439</v>
      </c>
      <c r="Q1876" t="s">
        <v>8282</v>
      </c>
      <c r="R1876" s="18" t="str">
        <f>LEFT(Q1876,SEARCH("/",Q1876,1)-1)</f>
        <v>games</v>
      </c>
      <c r="S1876" t="str">
        <f>RIGHT(Q1876,(LEN(Q1876)-SEARCH("/",Q1876,1)))</f>
        <v>mobile games</v>
      </c>
      <c r="T1876" s="14">
        <f>IFERROR(E1876/L1876,0)</f>
        <v>13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>
        <f>(E1877/D1877)*100</f>
        <v>0.51</v>
      </c>
      <c r="O1877" s="13">
        <f>J1877/(60*60*24)+DATE(1970,1,1)</f>
        <v>42528.899398148147</v>
      </c>
      <c r="P1877" s="13">
        <f>I1877/(60*60*24)+"1/1/1970"</f>
        <v>42588.899398148147</v>
      </c>
      <c r="Q1877" t="s">
        <v>8282</v>
      </c>
      <c r="R1877" s="18" t="str">
        <f>LEFT(Q1877,SEARCH("/",Q1877,1)-1)</f>
        <v>games</v>
      </c>
      <c r="S1877" t="str">
        <f>RIGHT(Q1877,(LEN(Q1877)-SEARCH("/",Q1877,1)))</f>
        <v>mobile games</v>
      </c>
      <c r="T1877" s="14">
        <f>IFERROR(E1877/L1877,0)</f>
        <v>17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>
        <f>(E1878/D1878)*100</f>
        <v>0</v>
      </c>
      <c r="O1878" s="13">
        <f>J1878/(60*60*24)+DATE(1970,1,1)</f>
        <v>41776.284780092596</v>
      </c>
      <c r="P1878" s="13">
        <f>I1878/(60*60*24)+"1/1/1970"</f>
        <v>41806.284780092596</v>
      </c>
      <c r="Q1878" t="s">
        <v>8282</v>
      </c>
      <c r="R1878" s="18" t="str">
        <f>LEFT(Q1878,SEARCH("/",Q1878,1)-1)</f>
        <v>games</v>
      </c>
      <c r="S1878" t="str">
        <f>RIGHT(Q1878,(LEN(Q1878)-SEARCH("/",Q1878,1)))</f>
        <v>mobile games</v>
      </c>
      <c r="T1878" s="14">
        <f>IFERROR(E1878/L1878,0)</f>
        <v>0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>
        <f>(E1879/D1879)*100</f>
        <v>0</v>
      </c>
      <c r="O1879" s="13">
        <f>J1879/(60*60*24)+DATE(1970,1,1)</f>
        <v>42035.029224537036</v>
      </c>
      <c r="P1879" s="13">
        <f>I1879/(60*60*24)+"1/1/1970"</f>
        <v>42064.029224537036</v>
      </c>
      <c r="Q1879" t="s">
        <v>8282</v>
      </c>
      <c r="R1879" s="18" t="str">
        <f>LEFT(Q1879,SEARCH("/",Q1879,1)-1)</f>
        <v>games</v>
      </c>
      <c r="S1879" t="str">
        <f>RIGHT(Q1879,(LEN(Q1879)-SEARCH("/",Q1879,1)))</f>
        <v>mobile games</v>
      </c>
      <c r="T1879" s="14">
        <f>IFERROR(E1879/L1879,0)</f>
        <v>0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>
        <f>(E1880/D1880)*100</f>
        <v>0</v>
      </c>
      <c r="O1880" s="13">
        <f>J1880/(60*60*24)+DATE(1970,1,1)</f>
        <v>41773.008738425924</v>
      </c>
      <c r="P1880" s="13">
        <f>I1880/(60*60*24)+"1/1/1970"</f>
        <v>41803.008738425924</v>
      </c>
      <c r="Q1880" t="s">
        <v>8282</v>
      </c>
      <c r="R1880" s="18" t="str">
        <f>LEFT(Q1880,SEARCH("/",Q1880,1)-1)</f>
        <v>games</v>
      </c>
      <c r="S1880" t="str">
        <f>RIGHT(Q1880,(LEN(Q1880)-SEARCH("/",Q1880,1)))</f>
        <v>mobile games</v>
      </c>
      <c r="T1880" s="14">
        <f>IFERROR(E1880/L1880,0)</f>
        <v>0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>
        <f>(E1881/D1881)*100</f>
        <v>0.12</v>
      </c>
      <c r="O1881" s="13">
        <f>J1881/(60*60*24)+DATE(1970,1,1)</f>
        <v>42413.649641203709</v>
      </c>
      <c r="P1881" s="13">
        <f>I1881/(60*60*24)+"1/1/1970"</f>
        <v>42443.607974537037</v>
      </c>
      <c r="Q1881" t="s">
        <v>8282</v>
      </c>
      <c r="R1881" s="18" t="str">
        <f>LEFT(Q1881,SEARCH("/",Q1881,1)-1)</f>
        <v>games</v>
      </c>
      <c r="S1881" t="str">
        <f>RIGHT(Q1881,(LEN(Q1881)-SEARCH("/",Q1881,1)))</f>
        <v>mobile games</v>
      </c>
      <c r="T1881" s="14">
        <f>IFERROR(E1881/L1881,0)</f>
        <v>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>
        <f>(E1882/D1882)*100</f>
        <v>20.080000000000002</v>
      </c>
      <c r="O1882" s="13">
        <f>J1882/(60*60*24)+DATE(1970,1,1)</f>
        <v>42430.566898148143</v>
      </c>
      <c r="P1882" s="13">
        <f>I1882/(60*60*24)+"1/1/1970"</f>
        <v>42459.525231481486</v>
      </c>
      <c r="Q1882" t="s">
        <v>8282</v>
      </c>
      <c r="R1882" s="18" t="str">
        <f>LEFT(Q1882,SEARCH("/",Q1882,1)-1)</f>
        <v>games</v>
      </c>
      <c r="S1882" t="str">
        <f>RIGHT(Q1882,(LEN(Q1882)-SEARCH("/",Q1882,1)))</f>
        <v>mobile games</v>
      </c>
      <c r="T1882" s="14">
        <f>IFERROR(E1882/L1882,0)</f>
        <v>41.833333333333336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>
        <f>(E1883/D1883)*100</f>
        <v>172.68449999999999</v>
      </c>
      <c r="O1883" s="13">
        <f>J1883/(60*60*24)+DATE(1970,1,1)</f>
        <v>42043.152650462958</v>
      </c>
      <c r="P1883" s="13">
        <f>I1883/(60*60*24)+"1/1/1970"</f>
        <v>42073.110983796301</v>
      </c>
      <c r="Q1883" t="s">
        <v>8278</v>
      </c>
      <c r="R1883" s="18" t="str">
        <f>LEFT(Q1883,SEARCH("/",Q1883,1)-1)</f>
        <v>music</v>
      </c>
      <c r="S1883" t="str">
        <f>RIGHT(Q1883,(LEN(Q1883)-SEARCH("/",Q1883,1)))</f>
        <v>indie rock</v>
      </c>
      <c r="T1883" s="14">
        <f>IFERROR(E1883/L1883,0)</f>
        <v>49.338428571428572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>
        <f>(E1884/D1884)*100</f>
        <v>100.8955223880597</v>
      </c>
      <c r="O1884" s="13">
        <f>J1884/(60*60*24)+DATE(1970,1,1)</f>
        <v>41067.949212962965</v>
      </c>
      <c r="P1884" s="13">
        <f>I1884/(60*60*24)+"1/1/1970"</f>
        <v>41100.991666666669</v>
      </c>
      <c r="Q1884" t="s">
        <v>8278</v>
      </c>
      <c r="R1884" s="18" t="str">
        <f>LEFT(Q1884,SEARCH("/",Q1884,1)-1)</f>
        <v>music</v>
      </c>
      <c r="S1884" t="str">
        <f>RIGHT(Q1884,(LEN(Q1884)-SEARCH("/",Q1884,1)))</f>
        <v>indie rock</v>
      </c>
      <c r="T1884" s="14">
        <f>IFERROR(E1884/L1884,0)</f>
        <v>41.728395061728392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>
        <f>(E1885/D1885)*100</f>
        <v>104.8048048048048</v>
      </c>
      <c r="O1885" s="13">
        <f>J1885/(60*60*24)+DATE(1970,1,1)</f>
        <v>40977.948009259257</v>
      </c>
      <c r="P1885" s="13">
        <f>I1885/(60*60*24)+"1/1/1970"</f>
        <v>41007.906342592592</v>
      </c>
      <c r="Q1885" t="s">
        <v>8278</v>
      </c>
      <c r="R1885" s="18" t="str">
        <f>LEFT(Q1885,SEARCH("/",Q1885,1)-1)</f>
        <v>music</v>
      </c>
      <c r="S1885" t="str">
        <f>RIGHT(Q1885,(LEN(Q1885)-SEARCH("/",Q1885,1)))</f>
        <v>indie rock</v>
      </c>
      <c r="T1885" s="14">
        <f>IFERROR(E1885/L1885,0)</f>
        <v>32.71875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>
        <f>(E1886/D1886)*100</f>
        <v>135.1</v>
      </c>
      <c r="O1886" s="13">
        <f>J1886/(60*60*24)+DATE(1970,1,1)</f>
        <v>41205.198321759257</v>
      </c>
      <c r="P1886" s="13">
        <f>I1886/(60*60*24)+"1/1/1970"</f>
        <v>41240.5</v>
      </c>
      <c r="Q1886" t="s">
        <v>8278</v>
      </c>
      <c r="R1886" s="18" t="str">
        <f>LEFT(Q1886,SEARCH("/",Q1886,1)-1)</f>
        <v>music</v>
      </c>
      <c r="S1886" t="str">
        <f>RIGHT(Q1886,(LEN(Q1886)-SEARCH("/",Q1886,1)))</f>
        <v>indie rock</v>
      </c>
      <c r="T1886" s="14">
        <f>IFERROR(E1886/L1886,0)</f>
        <v>51.96153846153846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>
        <f>(E1887/D1887)*100</f>
        <v>116.32786885245903</v>
      </c>
      <c r="O1887" s="13">
        <f>J1887/(60*60*24)+DATE(1970,1,1)</f>
        <v>41099.093865740739</v>
      </c>
      <c r="P1887" s="13">
        <f>I1887/(60*60*24)+"1/1/1970"</f>
        <v>41131.916666666664</v>
      </c>
      <c r="Q1887" t="s">
        <v>8278</v>
      </c>
      <c r="R1887" s="18" t="str">
        <f>LEFT(Q1887,SEARCH("/",Q1887,1)-1)</f>
        <v>music</v>
      </c>
      <c r="S1887" t="str">
        <f>RIGHT(Q1887,(LEN(Q1887)-SEARCH("/",Q1887,1)))</f>
        <v>indie rock</v>
      </c>
      <c r="T1887" s="14">
        <f>IFERROR(E1887/L1887,0)</f>
        <v>50.685714285714283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>
        <f>(E1888/D1888)*100</f>
        <v>102.08333333333333</v>
      </c>
      <c r="O1888" s="13">
        <f>J1888/(60*60*24)+DATE(1970,1,1)</f>
        <v>41925.906689814816</v>
      </c>
      <c r="P1888" s="13">
        <f>I1888/(60*60*24)+"1/1/1970"</f>
        <v>41955.94835648148</v>
      </c>
      <c r="Q1888" t="s">
        <v>8278</v>
      </c>
      <c r="R1888" s="18" t="str">
        <f>LEFT(Q1888,SEARCH("/",Q1888,1)-1)</f>
        <v>music</v>
      </c>
      <c r="S1888" t="str">
        <f>RIGHT(Q1888,(LEN(Q1888)-SEARCH("/",Q1888,1)))</f>
        <v>indie rock</v>
      </c>
      <c r="T1888" s="14">
        <f>IFERROR(E1888/L1888,0)</f>
        <v>42.241379310344826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>
        <f>(E1889/D1889)*100</f>
        <v>111.16666666666666</v>
      </c>
      <c r="O1889" s="13">
        <f>J1889/(60*60*24)+DATE(1970,1,1)</f>
        <v>42323.800138888888</v>
      </c>
      <c r="P1889" s="13">
        <f>I1889/(60*60*24)+"1/1/1970"</f>
        <v>42341.895833333328</v>
      </c>
      <c r="Q1889" t="s">
        <v>8278</v>
      </c>
      <c r="R1889" s="18" t="str">
        <f>LEFT(Q1889,SEARCH("/",Q1889,1)-1)</f>
        <v>music</v>
      </c>
      <c r="S1889" t="str">
        <f>RIGHT(Q1889,(LEN(Q1889)-SEARCH("/",Q1889,1)))</f>
        <v>indie rock</v>
      </c>
      <c r="T1889" s="14">
        <f>IFERROR(E1889/L1889,0)</f>
        <v>416.875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>
        <f>(E1890/D1890)*100</f>
        <v>166.08</v>
      </c>
      <c r="O1890" s="13">
        <f>J1890/(60*60*24)+DATE(1970,1,1)</f>
        <v>40299.239953703705</v>
      </c>
      <c r="P1890" s="13">
        <f>I1890/(60*60*24)+"1/1/1970"</f>
        <v>40330.207638888889</v>
      </c>
      <c r="Q1890" t="s">
        <v>8278</v>
      </c>
      <c r="R1890" s="18" t="str">
        <f>LEFT(Q1890,SEARCH("/",Q1890,1)-1)</f>
        <v>music</v>
      </c>
      <c r="S1890" t="str">
        <f>RIGHT(Q1890,(LEN(Q1890)-SEARCH("/",Q1890,1)))</f>
        <v>indie rock</v>
      </c>
      <c r="T1890" s="14">
        <f>IFERROR(E1890/L1890,0)</f>
        <v>46.651685393258425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>
        <f>(E1891/D1891)*100</f>
        <v>106.60000000000001</v>
      </c>
      <c r="O1891" s="13">
        <f>J1891/(60*60*24)+DATE(1970,1,1)</f>
        <v>41299.793356481481</v>
      </c>
      <c r="P1891" s="13">
        <f>I1891/(60*60*24)+"1/1/1970"</f>
        <v>41344.751689814817</v>
      </c>
      <c r="Q1891" t="s">
        <v>8278</v>
      </c>
      <c r="R1891" s="18" t="str">
        <f>LEFT(Q1891,SEARCH("/",Q1891,1)-1)</f>
        <v>music</v>
      </c>
      <c r="S1891" t="str">
        <f>RIGHT(Q1891,(LEN(Q1891)-SEARCH("/",Q1891,1)))</f>
        <v>indie rock</v>
      </c>
      <c r="T1891" s="14">
        <f>IFERROR(E1891/L1891,0)</f>
        <v>48.454545454545453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>
        <f>(E1892/D1892)*100</f>
        <v>144.58441666666667</v>
      </c>
      <c r="O1892" s="13">
        <f>J1892/(60*60*24)+DATE(1970,1,1)</f>
        <v>41228.786203703705</v>
      </c>
      <c r="P1892" s="13">
        <f>I1892/(60*60*24)+"1/1/1970"</f>
        <v>41258.786203703705</v>
      </c>
      <c r="Q1892" t="s">
        <v>8278</v>
      </c>
      <c r="R1892" s="18" t="str">
        <f>LEFT(Q1892,SEARCH("/",Q1892,1)-1)</f>
        <v>music</v>
      </c>
      <c r="S1892" t="str">
        <f>RIGHT(Q1892,(LEN(Q1892)-SEARCH("/",Q1892,1)))</f>
        <v>indie rock</v>
      </c>
      <c r="T1892" s="14">
        <f>IFERROR(E1892/L1892,0)</f>
        <v>70.5289837398374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>
        <f>(E1893/D1893)*100</f>
        <v>105.55000000000001</v>
      </c>
      <c r="O1893" s="13">
        <f>J1893/(60*60*24)+DATE(1970,1,1)</f>
        <v>40335.798078703701</v>
      </c>
      <c r="P1893" s="13">
        <f>I1893/(60*60*24)+"1/1/1970"</f>
        <v>40381.25</v>
      </c>
      <c r="Q1893" t="s">
        <v>8278</v>
      </c>
      <c r="R1893" s="18" t="str">
        <f>LEFT(Q1893,SEARCH("/",Q1893,1)-1)</f>
        <v>music</v>
      </c>
      <c r="S1893" t="str">
        <f>RIGHT(Q1893,(LEN(Q1893)-SEARCH("/",Q1893,1)))</f>
        <v>indie rock</v>
      </c>
      <c r="T1893" s="14">
        <f>IFERROR(E1893/L1893,0)</f>
        <v>87.958333333333329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>
        <f>(E1894/D1894)*100</f>
        <v>136.60000000000002</v>
      </c>
      <c r="O1894" s="13">
        <f>J1894/(60*60*24)+DATE(1970,1,1)</f>
        <v>40671.637511574074</v>
      </c>
      <c r="P1894" s="13">
        <f>I1894/(60*60*24)+"1/1/1970"</f>
        <v>40701.637511574074</v>
      </c>
      <c r="Q1894" t="s">
        <v>8278</v>
      </c>
      <c r="R1894" s="18" t="str">
        <f>LEFT(Q1894,SEARCH("/",Q1894,1)-1)</f>
        <v>music</v>
      </c>
      <c r="S1894" t="str">
        <f>RIGHT(Q1894,(LEN(Q1894)-SEARCH("/",Q1894,1)))</f>
        <v>indie rock</v>
      </c>
      <c r="T1894" s="14">
        <f>IFERROR(E1894/L1894,0)</f>
        <v>26.26923076923077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>
        <f>(E1895/D1895)*100</f>
        <v>104</v>
      </c>
      <c r="O1895" s="13">
        <f>J1895/(60*60*24)+DATE(1970,1,1)</f>
        <v>40632.94195601852</v>
      </c>
      <c r="P1895" s="13">
        <f>I1895/(60*60*24)+"1/1/1970"</f>
        <v>40649.165972222225</v>
      </c>
      <c r="Q1895" t="s">
        <v>8278</v>
      </c>
      <c r="R1895" s="18" t="str">
        <f>LEFT(Q1895,SEARCH("/",Q1895,1)-1)</f>
        <v>music</v>
      </c>
      <c r="S1895" t="str">
        <f>RIGHT(Q1895,(LEN(Q1895)-SEARCH("/",Q1895,1)))</f>
        <v>indie rock</v>
      </c>
      <c r="T1895" s="14">
        <f>IFERROR(E1895/L1895,0)</f>
        <v>57.777777777777779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>
        <f>(E1896/D1896)*100</f>
        <v>114.5</v>
      </c>
      <c r="O1896" s="13">
        <f>J1896/(60*60*24)+DATE(1970,1,1)</f>
        <v>40920.90489583333</v>
      </c>
      <c r="P1896" s="13">
        <f>I1896/(60*60*24)+"1/1/1970"</f>
        <v>40951.90489583333</v>
      </c>
      <c r="Q1896" t="s">
        <v>8278</v>
      </c>
      <c r="R1896" s="18" t="str">
        <f>LEFT(Q1896,SEARCH("/",Q1896,1)-1)</f>
        <v>music</v>
      </c>
      <c r="S1896" t="str">
        <f>RIGHT(Q1896,(LEN(Q1896)-SEARCH("/",Q1896,1)))</f>
        <v>indie rock</v>
      </c>
      <c r="T1896" s="14">
        <f>IFERROR(E1896/L1896,0)</f>
        <v>57.25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>
        <f>(E1897/D1897)*100</f>
        <v>101.71957671957672</v>
      </c>
      <c r="O1897" s="13">
        <f>J1897/(60*60*24)+DATE(1970,1,1)</f>
        <v>42267.746782407412</v>
      </c>
      <c r="P1897" s="13">
        <f>I1897/(60*60*24)+"1/1/1970"</f>
        <v>42297.746782407412</v>
      </c>
      <c r="Q1897" t="s">
        <v>8278</v>
      </c>
      <c r="R1897" s="18" t="str">
        <f>LEFT(Q1897,SEARCH("/",Q1897,1)-1)</f>
        <v>music</v>
      </c>
      <c r="S1897" t="str">
        <f>RIGHT(Q1897,(LEN(Q1897)-SEARCH("/",Q1897,1)))</f>
        <v>indie rock</v>
      </c>
      <c r="T1897" s="14">
        <f>IFERROR(E1897/L1897,0)</f>
        <v>196.34042553191489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>
        <f>(E1898/D1898)*100</f>
        <v>123.94678492239468</v>
      </c>
      <c r="O1898" s="13">
        <f>J1898/(60*60*24)+DATE(1970,1,1)</f>
        <v>40981.710243055553</v>
      </c>
      <c r="P1898" s="13">
        <f>I1898/(60*60*24)+"1/1/1970"</f>
        <v>41011.710243055553</v>
      </c>
      <c r="Q1898" t="s">
        <v>8278</v>
      </c>
      <c r="R1898" s="18" t="str">
        <f>LEFT(Q1898,SEARCH("/",Q1898,1)-1)</f>
        <v>music</v>
      </c>
      <c r="S1898" t="str">
        <f>RIGHT(Q1898,(LEN(Q1898)-SEARCH("/",Q1898,1)))</f>
        <v>indie rock</v>
      </c>
      <c r="T1898" s="14">
        <f>IFERROR(E1898/L1898,0)</f>
        <v>43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>
        <f>(E1899/D1899)*100</f>
        <v>102.45669291338582</v>
      </c>
      <c r="O1899" s="13">
        <f>J1899/(60*60*24)+DATE(1970,1,1)</f>
        <v>41680.583402777775</v>
      </c>
      <c r="P1899" s="13">
        <f>I1899/(60*60*24)+"1/1/1970"</f>
        <v>41702.875</v>
      </c>
      <c r="Q1899" t="s">
        <v>8278</v>
      </c>
      <c r="R1899" s="18" t="str">
        <f>LEFT(Q1899,SEARCH("/",Q1899,1)-1)</f>
        <v>music</v>
      </c>
      <c r="S1899" t="str">
        <f>RIGHT(Q1899,(LEN(Q1899)-SEARCH("/",Q1899,1)))</f>
        <v>indie rock</v>
      </c>
      <c r="T1899" s="14">
        <f>IFERROR(E1899/L1899,0)</f>
        <v>35.551912568306008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>
        <f>(E1900/D1900)*100</f>
        <v>144.5</v>
      </c>
      <c r="O1900" s="13">
        <f>J1900/(60*60*24)+DATE(1970,1,1)</f>
        <v>42366.192974537036</v>
      </c>
      <c r="P1900" s="13">
        <f>I1900/(60*60*24)+"1/1/1970"</f>
        <v>42401.75</v>
      </c>
      <c r="Q1900" t="s">
        <v>8278</v>
      </c>
      <c r="R1900" s="18" t="str">
        <f>LEFT(Q1900,SEARCH("/",Q1900,1)-1)</f>
        <v>music</v>
      </c>
      <c r="S1900" t="str">
        <f>RIGHT(Q1900,(LEN(Q1900)-SEARCH("/",Q1900,1)))</f>
        <v>indie rock</v>
      </c>
      <c r="T1900" s="14">
        <f>IFERROR(E1900/L1900,0)</f>
        <v>68.80952380952381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>
        <f>(E1901/D1901)*100</f>
        <v>133.33333333333331</v>
      </c>
      <c r="O1901" s="13">
        <f>J1901/(60*60*24)+DATE(1970,1,1)</f>
        <v>42058.941736111112</v>
      </c>
      <c r="P1901" s="13">
        <f>I1901/(60*60*24)+"1/1/1970"</f>
        <v>42088.90006944444</v>
      </c>
      <c r="Q1901" t="s">
        <v>8278</v>
      </c>
      <c r="R1901" s="18" t="str">
        <f>LEFT(Q1901,SEARCH("/",Q1901,1)-1)</f>
        <v>music</v>
      </c>
      <c r="S1901" t="str">
        <f>RIGHT(Q1901,(LEN(Q1901)-SEARCH("/",Q1901,1)))</f>
        <v>indie rock</v>
      </c>
      <c r="T1901" s="14">
        <f>IFERROR(E1901/L1901,0)</f>
        <v>28.571428571428573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>
        <f>(E1902/D1902)*100</f>
        <v>109.3644</v>
      </c>
      <c r="O1902" s="13">
        <f>J1902/(60*60*24)+DATE(1970,1,1)</f>
        <v>41160.871886574074</v>
      </c>
      <c r="P1902" s="13">
        <f>I1902/(60*60*24)+"1/1/1970"</f>
        <v>41188.415972222225</v>
      </c>
      <c r="Q1902" t="s">
        <v>8278</v>
      </c>
      <c r="R1902" s="18" t="str">
        <f>LEFT(Q1902,SEARCH("/",Q1902,1)-1)</f>
        <v>music</v>
      </c>
      <c r="S1902" t="str">
        <f>RIGHT(Q1902,(LEN(Q1902)-SEARCH("/",Q1902,1)))</f>
        <v>indie rock</v>
      </c>
      <c r="T1902" s="14">
        <f>IFERROR(E1902/L1902,0)</f>
        <v>50.631666666666668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>
        <f>(E1903/D1903)*100</f>
        <v>2.6969696969696968</v>
      </c>
      <c r="O1903" s="13">
        <f>J1903/(60*60*24)+DATE(1970,1,1)</f>
        <v>42116.54315972222</v>
      </c>
      <c r="P1903" s="13">
        <f>I1903/(60*60*24)+"1/1/1970"</f>
        <v>42146.541666666672</v>
      </c>
      <c r="Q1903" t="s">
        <v>8293</v>
      </c>
      <c r="R1903" s="18" t="str">
        <f>LEFT(Q1903,SEARCH("/",Q1903,1)-1)</f>
        <v>technology</v>
      </c>
      <c r="S1903" t="str">
        <f>RIGHT(Q1903,(LEN(Q1903)-SEARCH("/",Q1903,1)))</f>
        <v>gadgets</v>
      </c>
      <c r="T1903" s="14">
        <f>IFERROR(E1903/L1903,0)</f>
        <v>106.8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>
        <f>(E1904/D1904)*100</f>
        <v>1.2</v>
      </c>
      <c r="O1904" s="13">
        <f>J1904/(60*60*24)+DATE(1970,1,1)</f>
        <v>42037.789895833332</v>
      </c>
      <c r="P1904" s="13">
        <f>I1904/(60*60*24)+"1/1/1970"</f>
        <v>42067.789895833332</v>
      </c>
      <c r="Q1904" t="s">
        <v>8293</v>
      </c>
      <c r="R1904" s="18" t="str">
        <f>LEFT(Q1904,SEARCH("/",Q1904,1)-1)</f>
        <v>technology</v>
      </c>
      <c r="S1904" t="str">
        <f>RIGHT(Q1904,(LEN(Q1904)-SEARCH("/",Q1904,1)))</f>
        <v>gadgets</v>
      </c>
      <c r="T1904" s="14">
        <f>IFERROR(E1904/L1904,0)</f>
        <v>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>
        <f>(E1905/D1905)*100</f>
        <v>46.6</v>
      </c>
      <c r="O1905" s="13">
        <f>J1905/(60*60*24)+DATE(1970,1,1)</f>
        <v>42702.770729166667</v>
      </c>
      <c r="P1905" s="13">
        <f>I1905/(60*60*24)+"1/1/1970"</f>
        <v>42762.770729166667</v>
      </c>
      <c r="Q1905" t="s">
        <v>8293</v>
      </c>
      <c r="R1905" s="18" t="str">
        <f>LEFT(Q1905,SEARCH("/",Q1905,1)-1)</f>
        <v>technology</v>
      </c>
      <c r="S1905" t="str">
        <f>RIGHT(Q1905,(LEN(Q1905)-SEARCH("/",Q1905,1)))</f>
        <v>gadgets</v>
      </c>
      <c r="T1905" s="14">
        <f>IFERROR(E1905/L1905,0)</f>
        <v>34.097560975609753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>
        <f>(E1906/D1906)*100</f>
        <v>0.1</v>
      </c>
      <c r="O1906" s="13">
        <f>J1906/(60*60*24)+DATE(1970,1,1)</f>
        <v>42326.685428240744</v>
      </c>
      <c r="P1906" s="13">
        <f>I1906/(60*60*24)+"1/1/1970"</f>
        <v>42371.685428240744</v>
      </c>
      <c r="Q1906" t="s">
        <v>8293</v>
      </c>
      <c r="R1906" s="18" t="str">
        <f>LEFT(Q1906,SEARCH("/",Q1906,1)-1)</f>
        <v>technology</v>
      </c>
      <c r="S1906" t="str">
        <f>RIGHT(Q1906,(LEN(Q1906)-SEARCH("/",Q1906,1)))</f>
        <v>gadgets</v>
      </c>
      <c r="T1906" s="14">
        <f>IFERROR(E1906/L1906,0)</f>
        <v>25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>
        <f>(E1907/D1907)*100</f>
        <v>0.16800000000000001</v>
      </c>
      <c r="O1907" s="13">
        <f>J1907/(60*60*24)+DATE(1970,1,1)</f>
        <v>41859.925856481481</v>
      </c>
      <c r="P1907" s="13">
        <f>I1907/(60*60*24)+"1/1/1970"</f>
        <v>41889.925856481481</v>
      </c>
      <c r="Q1907" t="s">
        <v>8293</v>
      </c>
      <c r="R1907" s="18" t="str">
        <f>LEFT(Q1907,SEARCH("/",Q1907,1)-1)</f>
        <v>technology</v>
      </c>
      <c r="S1907" t="str">
        <f>RIGHT(Q1907,(LEN(Q1907)-SEARCH("/",Q1907,1)))</f>
        <v>gadgets</v>
      </c>
      <c r="T1907" s="14">
        <f>IFERROR(E1907/L1907,0)</f>
        <v>10.5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>
        <f>(E1908/D1908)*100</f>
        <v>42.76</v>
      </c>
      <c r="O1908" s="13">
        <f>J1908/(60*60*24)+DATE(1970,1,1)</f>
        <v>42514.671099537038</v>
      </c>
      <c r="P1908" s="13">
        <f>I1908/(60*60*24)+"1/1/1970"</f>
        <v>42544.671099537038</v>
      </c>
      <c r="Q1908" t="s">
        <v>8293</v>
      </c>
      <c r="R1908" s="18" t="str">
        <f>LEFT(Q1908,SEARCH("/",Q1908,1)-1)</f>
        <v>technology</v>
      </c>
      <c r="S1908" t="str">
        <f>RIGHT(Q1908,(LEN(Q1908)-SEARCH("/",Q1908,1)))</f>
        <v>gadgets</v>
      </c>
      <c r="T1908" s="14">
        <f>IFERROR(E1908/L1908,0)</f>
        <v>215.95959595959596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>
        <f>(E1909/D1909)*100</f>
        <v>0.28333333333333333</v>
      </c>
      <c r="O1909" s="13">
        <f>J1909/(60*60*24)+DATE(1970,1,1)</f>
        <v>41767.587094907409</v>
      </c>
      <c r="P1909" s="13">
        <f>I1909/(60*60*24)+"1/1/1970"</f>
        <v>41782.587094907409</v>
      </c>
      <c r="Q1909" t="s">
        <v>8293</v>
      </c>
      <c r="R1909" s="18" t="str">
        <f>LEFT(Q1909,SEARCH("/",Q1909,1)-1)</f>
        <v>technology</v>
      </c>
      <c r="S1909" t="str">
        <f>RIGHT(Q1909,(LEN(Q1909)-SEARCH("/",Q1909,1)))</f>
        <v>gadgets</v>
      </c>
      <c r="T1909" s="14">
        <f>IFERROR(E1909/L1909,0)</f>
        <v>21.25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>
        <f>(E1910/D1910)*100</f>
        <v>1.7319999999999998</v>
      </c>
      <c r="O1910" s="13">
        <f>J1910/(60*60*24)+DATE(1970,1,1)</f>
        <v>42703.917824074073</v>
      </c>
      <c r="P1910" s="13">
        <f>I1910/(60*60*24)+"1/1/1970"</f>
        <v>42733.917824074073</v>
      </c>
      <c r="Q1910" t="s">
        <v>8293</v>
      </c>
      <c r="R1910" s="18" t="str">
        <f>LEFT(Q1910,SEARCH("/",Q1910,1)-1)</f>
        <v>technology</v>
      </c>
      <c r="S1910" t="str">
        <f>RIGHT(Q1910,(LEN(Q1910)-SEARCH("/",Q1910,1)))</f>
        <v>gadgets</v>
      </c>
      <c r="T1910" s="14">
        <f>IFERROR(E1910/L1910,0)</f>
        <v>108.25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>
        <f>(E1911/D1911)*100</f>
        <v>14.111428571428572</v>
      </c>
      <c r="O1911" s="13">
        <f>J1911/(60*60*24)+DATE(1970,1,1)</f>
        <v>41905.429155092592</v>
      </c>
      <c r="P1911" s="13">
        <f>I1911/(60*60*24)+"1/1/1970"</f>
        <v>41935.429155092592</v>
      </c>
      <c r="Q1911" t="s">
        <v>8293</v>
      </c>
      <c r="R1911" s="18" t="str">
        <f>LEFT(Q1911,SEARCH("/",Q1911,1)-1)</f>
        <v>technology</v>
      </c>
      <c r="S1911" t="str">
        <f>RIGHT(Q1911,(LEN(Q1911)-SEARCH("/",Q1911,1)))</f>
        <v>gadgets</v>
      </c>
      <c r="T1911" s="14">
        <f>IFERROR(E1911/L1911,0)</f>
        <v>129.97368421052633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>
        <f>(E1912/D1912)*100</f>
        <v>39.395294117647055</v>
      </c>
      <c r="O1912" s="13">
        <f>J1912/(60*60*24)+DATE(1970,1,1)</f>
        <v>42264.963159722218</v>
      </c>
      <c r="P1912" s="13">
        <f>I1912/(60*60*24)+"1/1/1970"</f>
        <v>42308.947916666672</v>
      </c>
      <c r="Q1912" t="s">
        <v>8293</v>
      </c>
      <c r="R1912" s="18" t="str">
        <f>LEFT(Q1912,SEARCH("/",Q1912,1)-1)</f>
        <v>technology</v>
      </c>
      <c r="S1912" t="str">
        <f>RIGHT(Q1912,(LEN(Q1912)-SEARCH("/",Q1912,1)))</f>
        <v>gadgets</v>
      </c>
      <c r="T1912" s="14">
        <f>IFERROR(E1912/L1912,0)</f>
        <v>117.49473684210527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>
        <f>(E1913/D1913)*100</f>
        <v>2.3529411764705882E-2</v>
      </c>
      <c r="O1913" s="13">
        <f>J1913/(60*60*24)+DATE(1970,1,1)</f>
        <v>41830.033958333333</v>
      </c>
      <c r="P1913" s="13">
        <f>I1913/(60*60*24)+"1/1/1970"</f>
        <v>41860.033958333333</v>
      </c>
      <c r="Q1913" t="s">
        <v>8293</v>
      </c>
      <c r="R1913" s="18" t="str">
        <f>LEFT(Q1913,SEARCH("/",Q1913,1)-1)</f>
        <v>technology</v>
      </c>
      <c r="S1913" t="str">
        <f>RIGHT(Q1913,(LEN(Q1913)-SEARCH("/",Q1913,1)))</f>
        <v>gadgets</v>
      </c>
      <c r="T1913" s="14">
        <f>IFERROR(E1913/L1913,0)</f>
        <v>10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>
        <f>(E1914/D1914)*100</f>
        <v>59.3</v>
      </c>
      <c r="O1914" s="13">
        <f>J1914/(60*60*24)+DATE(1970,1,1)</f>
        <v>42129.226388888885</v>
      </c>
      <c r="P1914" s="13">
        <f>I1914/(60*60*24)+"1/1/1970"</f>
        <v>42159.226388888885</v>
      </c>
      <c r="Q1914" t="s">
        <v>8293</v>
      </c>
      <c r="R1914" s="18" t="str">
        <f>LEFT(Q1914,SEARCH("/",Q1914,1)-1)</f>
        <v>technology</v>
      </c>
      <c r="S1914" t="str">
        <f>RIGHT(Q1914,(LEN(Q1914)-SEARCH("/",Q1914,1)))</f>
        <v>gadgets</v>
      </c>
      <c r="T1914" s="14">
        <f>IFERROR(E1914/L1914,0)</f>
        <v>70.595238095238102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>
        <f>(E1915/D1915)*100</f>
        <v>1.3270833333333334</v>
      </c>
      <c r="O1915" s="13">
        <f>J1915/(60*60*24)+DATE(1970,1,1)</f>
        <v>41890.511319444442</v>
      </c>
      <c r="P1915" s="13">
        <f>I1915/(60*60*24)+"1/1/1970"</f>
        <v>41920.511319444442</v>
      </c>
      <c r="Q1915" t="s">
        <v>8293</v>
      </c>
      <c r="R1915" s="18" t="str">
        <f>LEFT(Q1915,SEARCH("/",Q1915,1)-1)</f>
        <v>technology</v>
      </c>
      <c r="S1915" t="str">
        <f>RIGHT(Q1915,(LEN(Q1915)-SEARCH("/",Q1915,1)))</f>
        <v>gadgets</v>
      </c>
      <c r="T1915" s="14">
        <f>IFERROR(E1915/L1915,0)</f>
        <v>24.5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>
        <f>(E1916/D1916)*100</f>
        <v>9.0090090090090094</v>
      </c>
      <c r="O1916" s="13">
        <f>J1916/(60*60*24)+DATE(1970,1,1)</f>
        <v>41929.174456018518</v>
      </c>
      <c r="P1916" s="13">
        <f>I1916/(60*60*24)+"1/1/1970"</f>
        <v>41944.165972222225</v>
      </c>
      <c r="Q1916" t="s">
        <v>8293</v>
      </c>
      <c r="R1916" s="18" t="str">
        <f>LEFT(Q1916,SEARCH("/",Q1916,1)-1)</f>
        <v>technology</v>
      </c>
      <c r="S1916" t="str">
        <f>RIGHT(Q1916,(LEN(Q1916)-SEARCH("/",Q1916,1)))</f>
        <v>gadgets</v>
      </c>
      <c r="T1916" s="14">
        <f>IFERROR(E1916/L1916,0)</f>
        <v>30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>
        <f>(E1917/D1917)*100</f>
        <v>1.6</v>
      </c>
      <c r="O1917" s="13">
        <f>J1917/(60*60*24)+DATE(1970,1,1)</f>
        <v>41864.04886574074</v>
      </c>
      <c r="P1917" s="13">
        <f>I1917/(60*60*24)+"1/1/1970"</f>
        <v>41884.04886574074</v>
      </c>
      <c r="Q1917" t="s">
        <v>8293</v>
      </c>
      <c r="R1917" s="18" t="str">
        <f>LEFT(Q1917,SEARCH("/",Q1917,1)-1)</f>
        <v>technology</v>
      </c>
      <c r="S1917" t="str">
        <f>RIGHT(Q1917,(LEN(Q1917)-SEARCH("/",Q1917,1)))</f>
        <v>gadgets</v>
      </c>
      <c r="T1917" s="14">
        <f>IFERROR(E1917/L1917,0)</f>
        <v>2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>
        <f>(E1918/D1918)*100</f>
        <v>0.51</v>
      </c>
      <c r="O1918" s="13">
        <f>J1918/(60*60*24)+DATE(1970,1,1)</f>
        <v>42656.717303240745</v>
      </c>
      <c r="P1918" s="13">
        <f>I1918/(60*60*24)+"1/1/1970"</f>
        <v>42681.758969907409</v>
      </c>
      <c r="Q1918" t="s">
        <v>8293</v>
      </c>
      <c r="R1918" s="18" t="str">
        <f>LEFT(Q1918,SEARCH("/",Q1918,1)-1)</f>
        <v>technology</v>
      </c>
      <c r="S1918" t="str">
        <f>RIGHT(Q1918,(LEN(Q1918)-SEARCH("/",Q1918,1)))</f>
        <v>gadgets</v>
      </c>
      <c r="T1918" s="14">
        <f>IFERROR(E1918/L1918,0)</f>
        <v>17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>
        <f>(E1919/D1919)*100</f>
        <v>52.570512820512818</v>
      </c>
      <c r="O1919" s="13">
        <f>J1919/(60*60*24)+DATE(1970,1,1)</f>
        <v>42746.270057870366</v>
      </c>
      <c r="P1919" s="13">
        <f>I1919/(60*60*24)+"1/1/1970"</f>
        <v>42776.270057870366</v>
      </c>
      <c r="Q1919" t="s">
        <v>8293</v>
      </c>
      <c r="R1919" s="18" t="str">
        <f>LEFT(Q1919,SEARCH("/",Q1919,1)-1)</f>
        <v>technology</v>
      </c>
      <c r="S1919" t="str">
        <f>RIGHT(Q1919,(LEN(Q1919)-SEARCH("/",Q1919,1)))</f>
        <v>gadgets</v>
      </c>
      <c r="T1919" s="14">
        <f>IFERROR(E1919/L1919,0)</f>
        <v>2928.9285714285716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>
        <f>(E1920/D1920)*100</f>
        <v>1.04</v>
      </c>
      <c r="O1920" s="13">
        <f>J1920/(60*60*24)+DATE(1970,1,1)</f>
        <v>41828.789942129632</v>
      </c>
      <c r="P1920" s="13">
        <f>I1920/(60*60*24)+"1/1/1970"</f>
        <v>41863.789942129632</v>
      </c>
      <c r="Q1920" t="s">
        <v>8293</v>
      </c>
      <c r="R1920" s="18" t="str">
        <f>LEFT(Q1920,SEARCH("/",Q1920,1)-1)</f>
        <v>technology</v>
      </c>
      <c r="S1920" t="str">
        <f>RIGHT(Q1920,(LEN(Q1920)-SEARCH("/",Q1920,1)))</f>
        <v>gadgets</v>
      </c>
      <c r="T1920" s="14">
        <f>IFERROR(E1920/L1920,0)</f>
        <v>28.888888888888889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>
        <f>(E1921/D1921)*100</f>
        <v>47.4</v>
      </c>
      <c r="O1921" s="13">
        <f>J1921/(60*60*24)+DATE(1970,1,1)</f>
        <v>42113.875567129631</v>
      </c>
      <c r="P1921" s="13">
        <f>I1921/(60*60*24)+"1/1/1970"</f>
        <v>42143.875567129631</v>
      </c>
      <c r="Q1921" t="s">
        <v>8293</v>
      </c>
      <c r="R1921" s="18" t="str">
        <f>LEFT(Q1921,SEARCH("/",Q1921,1)-1)</f>
        <v>technology</v>
      </c>
      <c r="S1921" t="str">
        <f>RIGHT(Q1921,(LEN(Q1921)-SEARCH("/",Q1921,1)))</f>
        <v>gadgets</v>
      </c>
      <c r="T1921" s="14">
        <f>IFERROR(E1921/L1921,0)</f>
        <v>29.625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>
        <f>(E1922/D1922)*100</f>
        <v>43.03</v>
      </c>
      <c r="O1922" s="13">
        <f>J1922/(60*60*24)+DATE(1970,1,1)</f>
        <v>42270.875706018516</v>
      </c>
      <c r="P1922" s="13">
        <f>I1922/(60*60*24)+"1/1/1970"</f>
        <v>42298.958333333328</v>
      </c>
      <c r="Q1922" t="s">
        <v>8293</v>
      </c>
      <c r="R1922" s="18" t="str">
        <f>LEFT(Q1922,SEARCH("/",Q1922,1)-1)</f>
        <v>technology</v>
      </c>
      <c r="S1922" t="str">
        <f>RIGHT(Q1922,(LEN(Q1922)-SEARCH("/",Q1922,1)))</f>
        <v>gadgets</v>
      </c>
      <c r="T1922" s="14">
        <f>IFERROR(E1922/L1922,0)</f>
        <v>40.980952380952381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>
        <f>(E1923/D1923)*100</f>
        <v>136.80000000000001</v>
      </c>
      <c r="O1923" s="13">
        <f>J1923/(60*60*24)+DATE(1970,1,1)</f>
        <v>41074.221562500003</v>
      </c>
      <c r="P1923" s="13">
        <f>I1923/(60*60*24)+"1/1/1970"</f>
        <v>41104.221562500003</v>
      </c>
      <c r="Q1923" t="s">
        <v>8278</v>
      </c>
      <c r="R1923" s="18" t="str">
        <f>LEFT(Q1923,SEARCH("/",Q1923,1)-1)</f>
        <v>music</v>
      </c>
      <c r="S1923" t="str">
        <f>RIGHT(Q1923,(LEN(Q1923)-SEARCH("/",Q1923,1)))</f>
        <v>indie rock</v>
      </c>
      <c r="T1923" s="14">
        <f>IFERROR(E1923/L1923,0)</f>
        <v>54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>
        <f>(E1924/D1924)*100</f>
        <v>115.55</v>
      </c>
      <c r="O1924" s="13">
        <f>J1924/(60*60*24)+DATE(1970,1,1)</f>
        <v>41590.255868055552</v>
      </c>
      <c r="P1924" s="13">
        <f>I1924/(60*60*24)+"1/1/1970"</f>
        <v>41620.255868055552</v>
      </c>
      <c r="Q1924" t="s">
        <v>8278</v>
      </c>
      <c r="R1924" s="18" t="str">
        <f>LEFT(Q1924,SEARCH("/",Q1924,1)-1)</f>
        <v>music</v>
      </c>
      <c r="S1924" t="str">
        <f>RIGHT(Q1924,(LEN(Q1924)-SEARCH("/",Q1924,1)))</f>
        <v>indie rock</v>
      </c>
      <c r="T1924" s="14">
        <f>IFERROR(E1924/L1924,0)</f>
        <v>36.109375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>
        <f>(E1925/D1925)*100</f>
        <v>240.79999999999998</v>
      </c>
      <c r="O1925" s="13">
        <f>J1925/(60*60*24)+DATE(1970,1,1)</f>
        <v>40772.848749999997</v>
      </c>
      <c r="P1925" s="13">
        <f>I1925/(60*60*24)+"1/1/1970"</f>
        <v>40813.207638888889</v>
      </c>
      <c r="Q1925" t="s">
        <v>8278</v>
      </c>
      <c r="R1925" s="18" t="str">
        <f>LEFT(Q1925,SEARCH("/",Q1925,1)-1)</f>
        <v>music</v>
      </c>
      <c r="S1925" t="str">
        <f>RIGHT(Q1925,(LEN(Q1925)-SEARCH("/",Q1925,1)))</f>
        <v>indie rock</v>
      </c>
      <c r="T1925" s="14">
        <f>IFERROR(E1925/L1925,0)</f>
        <v>23.153846153846153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>
        <f>(E1926/D1926)*100</f>
        <v>114.39999999999999</v>
      </c>
      <c r="O1926" s="13">
        <f>J1926/(60*60*24)+DATE(1970,1,1)</f>
        <v>41626.761053240742</v>
      </c>
      <c r="P1926" s="13">
        <f>I1926/(60*60*24)+"1/1/1970"</f>
        <v>41654.814583333333</v>
      </c>
      <c r="Q1926" t="s">
        <v>8278</v>
      </c>
      <c r="R1926" s="18" t="str">
        <f>LEFT(Q1926,SEARCH("/",Q1926,1)-1)</f>
        <v>music</v>
      </c>
      <c r="S1926" t="str">
        <f>RIGHT(Q1926,(LEN(Q1926)-SEARCH("/",Q1926,1)))</f>
        <v>indie rock</v>
      </c>
      <c r="T1926" s="14">
        <f>IFERROR(E1926/L1926,0)</f>
        <v>104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>
        <f>(E1927/D1927)*100</f>
        <v>110.33333333333333</v>
      </c>
      <c r="O1927" s="13">
        <f>J1927/(60*60*24)+DATE(1970,1,1)</f>
        <v>41535.90148148148</v>
      </c>
      <c r="P1927" s="13">
        <f>I1927/(60*60*24)+"1/1/1970"</f>
        <v>41558</v>
      </c>
      <c r="Q1927" t="s">
        <v>8278</v>
      </c>
      <c r="R1927" s="18" t="str">
        <f>LEFT(Q1927,SEARCH("/",Q1927,1)-1)</f>
        <v>music</v>
      </c>
      <c r="S1927" t="str">
        <f>RIGHT(Q1927,(LEN(Q1927)-SEARCH("/",Q1927,1)))</f>
        <v>indie rock</v>
      </c>
      <c r="T1927" s="14">
        <f>IFERROR(E1927/L1927,0)</f>
        <v>31.826923076923077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>
        <f>(E1928/D1928)*100</f>
        <v>195.37933333333334</v>
      </c>
      <c r="O1928" s="13">
        <f>J1928/(60*60*24)+DATE(1970,1,1)</f>
        <v>40456.954351851848</v>
      </c>
      <c r="P1928" s="13">
        <f>I1928/(60*60*24)+"1/1/1970"</f>
        <v>40484.018055555556</v>
      </c>
      <c r="Q1928" t="s">
        <v>8278</v>
      </c>
      <c r="R1928" s="18" t="str">
        <f>LEFT(Q1928,SEARCH("/",Q1928,1)-1)</f>
        <v>music</v>
      </c>
      <c r="S1928" t="str">
        <f>RIGHT(Q1928,(LEN(Q1928)-SEARCH("/",Q1928,1)))</f>
        <v>indie rock</v>
      </c>
      <c r="T1928" s="14">
        <f>IFERROR(E1928/L1928,0)</f>
        <v>27.3896261682243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>
        <f>(E1929/D1929)*100</f>
        <v>103.33333333333334</v>
      </c>
      <c r="O1929" s="13">
        <f>J1929/(60*60*24)+DATE(1970,1,1)</f>
        <v>40960.861562500002</v>
      </c>
      <c r="P1929" s="13">
        <f>I1929/(60*60*24)+"1/1/1970"</f>
        <v>40976.207638888889</v>
      </c>
      <c r="Q1929" t="s">
        <v>8278</v>
      </c>
      <c r="R1929" s="18" t="str">
        <f>LEFT(Q1929,SEARCH("/",Q1929,1)-1)</f>
        <v>music</v>
      </c>
      <c r="S1929" t="str">
        <f>RIGHT(Q1929,(LEN(Q1929)-SEARCH("/",Q1929,1)))</f>
        <v>indie rock</v>
      </c>
      <c r="T1929" s="14">
        <f>IFERROR(E1929/L1929,0)</f>
        <v>56.363636363636367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>
        <f>(E1930/D1930)*100</f>
        <v>103.1372549019608</v>
      </c>
      <c r="O1930" s="13">
        <f>J1930/(60*60*24)+DATE(1970,1,1)</f>
        <v>41371.6480787037</v>
      </c>
      <c r="P1930" s="13">
        <f>I1930/(60*60*24)+"1/1/1970"</f>
        <v>41401.6480787037</v>
      </c>
      <c r="Q1930" t="s">
        <v>8278</v>
      </c>
      <c r="R1930" s="18" t="str">
        <f>LEFT(Q1930,SEARCH("/",Q1930,1)-1)</f>
        <v>music</v>
      </c>
      <c r="S1930" t="str">
        <f>RIGHT(Q1930,(LEN(Q1930)-SEARCH("/",Q1930,1)))</f>
        <v>indie rock</v>
      </c>
      <c r="T1930" s="14">
        <f>IFERROR(E1930/L1930,0)</f>
        <v>77.352941176470594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>
        <f>(E1931/D1931)*100</f>
        <v>100.3125</v>
      </c>
      <c r="O1931" s="13">
        <f>J1931/(60*60*24)+DATE(1970,1,1)</f>
        <v>40687.021597222221</v>
      </c>
      <c r="P1931" s="13">
        <f>I1931/(60*60*24)+"1/1/1970"</f>
        <v>40729.021597222221</v>
      </c>
      <c r="Q1931" t="s">
        <v>8278</v>
      </c>
      <c r="R1931" s="18" t="str">
        <f>LEFT(Q1931,SEARCH("/",Q1931,1)-1)</f>
        <v>music</v>
      </c>
      <c r="S1931" t="str">
        <f>RIGHT(Q1931,(LEN(Q1931)-SEARCH("/",Q1931,1)))</f>
        <v>indie rock</v>
      </c>
      <c r="T1931" s="14">
        <f>IFERROR(E1931/L1931,0)</f>
        <v>42.8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>
        <f>(E1932/D1932)*100</f>
        <v>127</v>
      </c>
      <c r="O1932" s="13">
        <f>J1932/(60*60*24)+DATE(1970,1,1)</f>
        <v>41402.558819444443</v>
      </c>
      <c r="P1932" s="13">
        <f>I1932/(60*60*24)+"1/1/1970"</f>
        <v>41462.558819444443</v>
      </c>
      <c r="Q1932" t="s">
        <v>8278</v>
      </c>
      <c r="R1932" s="18" t="str">
        <f>LEFT(Q1932,SEARCH("/",Q1932,1)-1)</f>
        <v>music</v>
      </c>
      <c r="S1932" t="str">
        <f>RIGHT(Q1932,(LEN(Q1932)-SEARCH("/",Q1932,1)))</f>
        <v>indie rock</v>
      </c>
      <c r="T1932" s="14">
        <f>IFERROR(E1932/L1932,0)</f>
        <v>48.846153846153847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>
        <f>(E1933/D1933)*100</f>
        <v>120.601</v>
      </c>
      <c r="O1933" s="13">
        <f>J1933/(60*60*24)+DATE(1970,1,1)</f>
        <v>41037.892465277779</v>
      </c>
      <c r="P1933" s="13">
        <f>I1933/(60*60*24)+"1/1/1970"</f>
        <v>41051.145833333336</v>
      </c>
      <c r="Q1933" t="s">
        <v>8278</v>
      </c>
      <c r="R1933" s="18" t="str">
        <f>LEFT(Q1933,SEARCH("/",Q1933,1)-1)</f>
        <v>music</v>
      </c>
      <c r="S1933" t="str">
        <f>RIGHT(Q1933,(LEN(Q1933)-SEARCH("/",Q1933,1)))</f>
        <v>indie rock</v>
      </c>
      <c r="T1933" s="14">
        <f>IFERROR(E1933/L1933,0)</f>
        <v>48.240400000000001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>
        <f>(E1934/D1934)*100</f>
        <v>106.99047619047619</v>
      </c>
      <c r="O1934" s="13">
        <f>J1934/(60*60*24)+DATE(1970,1,1)</f>
        <v>40911.809872685189</v>
      </c>
      <c r="P1934" s="13">
        <f>I1934/(60*60*24)+"1/1/1970"</f>
        <v>40932.809872685189</v>
      </c>
      <c r="Q1934" t="s">
        <v>8278</v>
      </c>
      <c r="R1934" s="18" t="str">
        <f>LEFT(Q1934,SEARCH("/",Q1934,1)-1)</f>
        <v>music</v>
      </c>
      <c r="S1934" t="str">
        <f>RIGHT(Q1934,(LEN(Q1934)-SEARCH("/",Q1934,1)))</f>
        <v>indie rock</v>
      </c>
      <c r="T1934" s="14">
        <f>IFERROR(E1934/L1934,0)</f>
        <v>70.212500000000006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>
        <f>(E1935/D1935)*100</f>
        <v>172.43333333333334</v>
      </c>
      <c r="O1935" s="13">
        <f>J1935/(60*60*24)+DATE(1970,1,1)</f>
        <v>41879.130868055552</v>
      </c>
      <c r="P1935" s="13">
        <f>I1935/(60*60*24)+"1/1/1970"</f>
        <v>41909.130868055552</v>
      </c>
      <c r="Q1935" t="s">
        <v>8278</v>
      </c>
      <c r="R1935" s="18" t="str">
        <f>LEFT(Q1935,SEARCH("/",Q1935,1)-1)</f>
        <v>music</v>
      </c>
      <c r="S1935" t="str">
        <f>RIGHT(Q1935,(LEN(Q1935)-SEARCH("/",Q1935,1)))</f>
        <v>indie rock</v>
      </c>
      <c r="T1935" s="14">
        <f>IFERROR(E1935/L1935,0)</f>
        <v>94.054545454545448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>
        <f>(E1936/D1936)*100</f>
        <v>123.61999999999999</v>
      </c>
      <c r="O1936" s="13">
        <f>J1936/(60*60*24)+DATE(1970,1,1)</f>
        <v>40865.867141203707</v>
      </c>
      <c r="P1936" s="13">
        <f>I1936/(60*60*24)+"1/1/1970"</f>
        <v>40902.208333333336</v>
      </c>
      <c r="Q1936" t="s">
        <v>8278</v>
      </c>
      <c r="R1936" s="18" t="str">
        <f>LEFT(Q1936,SEARCH("/",Q1936,1)-1)</f>
        <v>music</v>
      </c>
      <c r="S1936" t="str">
        <f>RIGHT(Q1936,(LEN(Q1936)-SEARCH("/",Q1936,1)))</f>
        <v>indie rock</v>
      </c>
      <c r="T1936" s="14">
        <f>IFERROR(E1936/L1936,0)</f>
        <v>80.272727272727266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>
        <f>(E1937/D1937)*100</f>
        <v>108.4</v>
      </c>
      <c r="O1937" s="13">
        <f>J1937/(60*60*24)+DATE(1970,1,1)</f>
        <v>41773.932534722218</v>
      </c>
      <c r="P1937" s="13">
        <f>I1937/(60*60*24)+"1/1/1970"</f>
        <v>41811.207638888889</v>
      </c>
      <c r="Q1937" t="s">
        <v>8278</v>
      </c>
      <c r="R1937" s="18" t="str">
        <f>LEFT(Q1937,SEARCH("/",Q1937,1)-1)</f>
        <v>music</v>
      </c>
      <c r="S1937" t="str">
        <f>RIGHT(Q1937,(LEN(Q1937)-SEARCH("/",Q1937,1)))</f>
        <v>indie rock</v>
      </c>
      <c r="T1937" s="14">
        <f>IFERROR(E1937/L1937,0)</f>
        <v>54.2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>
        <f>(E1938/D1938)*100</f>
        <v>116.52013333333333</v>
      </c>
      <c r="O1938" s="13">
        <f>J1938/(60*60*24)+DATE(1970,1,1)</f>
        <v>40852.889699074076</v>
      </c>
      <c r="P1938" s="13">
        <f>I1938/(60*60*24)+"1/1/1970"</f>
        <v>40883.249305555553</v>
      </c>
      <c r="Q1938" t="s">
        <v>8278</v>
      </c>
      <c r="R1938" s="18" t="str">
        <f>LEFT(Q1938,SEARCH("/",Q1938,1)-1)</f>
        <v>music</v>
      </c>
      <c r="S1938" t="str">
        <f>RIGHT(Q1938,(LEN(Q1938)-SEARCH("/",Q1938,1)))</f>
        <v>indie rock</v>
      </c>
      <c r="T1938" s="14">
        <f>IFERROR(E1938/L1938,0)</f>
        <v>60.26903448275862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>
        <f>(E1939/D1939)*100</f>
        <v>187.245</v>
      </c>
      <c r="O1939" s="13">
        <f>J1939/(60*60*24)+DATE(1970,1,1)</f>
        <v>41059.118993055556</v>
      </c>
      <c r="P1939" s="13">
        <f>I1939/(60*60*24)+"1/1/1970"</f>
        <v>41075.165972222225</v>
      </c>
      <c r="Q1939" t="s">
        <v>8278</v>
      </c>
      <c r="R1939" s="18" t="str">
        <f>LEFT(Q1939,SEARCH("/",Q1939,1)-1)</f>
        <v>music</v>
      </c>
      <c r="S1939" t="str">
        <f>RIGHT(Q1939,(LEN(Q1939)-SEARCH("/",Q1939,1)))</f>
        <v>indie rock</v>
      </c>
      <c r="T1939" s="14">
        <f>IFERROR(E1939/L1939,0)</f>
        <v>38.740344827586206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>
        <f>(E1940/D1940)*100</f>
        <v>115.93333333333334</v>
      </c>
      <c r="O1940" s="13">
        <f>J1940/(60*60*24)+DATE(1970,1,1)</f>
        <v>41426.259618055556</v>
      </c>
      <c r="P1940" s="13">
        <f>I1940/(60*60*24)+"1/1/1970"</f>
        <v>41457.208333333336</v>
      </c>
      <c r="Q1940" t="s">
        <v>8278</v>
      </c>
      <c r="R1940" s="18" t="str">
        <f>LEFT(Q1940,SEARCH("/",Q1940,1)-1)</f>
        <v>music</v>
      </c>
      <c r="S1940" t="str">
        <f>RIGHT(Q1940,(LEN(Q1940)-SEARCH("/",Q1940,1)))</f>
        <v>indie rock</v>
      </c>
      <c r="T1940" s="14">
        <f>IFERROR(E1940/L1940,0)</f>
        <v>152.54385964912279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>
        <f>(E1941/D1941)*100</f>
        <v>110.7</v>
      </c>
      <c r="O1941" s="13">
        <f>J1941/(60*60*24)+DATE(1970,1,1)</f>
        <v>41313.985046296293</v>
      </c>
      <c r="P1941" s="13">
        <f>I1941/(60*60*24)+"1/1/1970"</f>
        <v>41343.943379629629</v>
      </c>
      <c r="Q1941" t="s">
        <v>8278</v>
      </c>
      <c r="R1941" s="18" t="str">
        <f>LEFT(Q1941,SEARCH("/",Q1941,1)-1)</f>
        <v>music</v>
      </c>
      <c r="S1941" t="str">
        <f>RIGHT(Q1941,(LEN(Q1941)-SEARCH("/",Q1941,1)))</f>
        <v>indie rock</v>
      </c>
      <c r="T1941" s="14">
        <f>IFERROR(E1941/L1941,0)</f>
        <v>115.3125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>
        <f>(E1942/D1942)*100</f>
        <v>170.92307692307693</v>
      </c>
      <c r="O1942" s="13">
        <f>J1942/(60*60*24)+DATE(1970,1,1)</f>
        <v>40670.507326388892</v>
      </c>
      <c r="P1942" s="13">
        <f>I1942/(60*60*24)+"1/1/1970"</f>
        <v>40709.165972222225</v>
      </c>
      <c r="Q1942" t="s">
        <v>8278</v>
      </c>
      <c r="R1942" s="18" t="str">
        <f>LEFT(Q1942,SEARCH("/",Q1942,1)-1)</f>
        <v>music</v>
      </c>
      <c r="S1942" t="str">
        <f>RIGHT(Q1942,(LEN(Q1942)-SEARCH("/",Q1942,1)))</f>
        <v>indie rock</v>
      </c>
      <c r="T1942" s="14">
        <f>IFERROR(E1942/L1942,0)</f>
        <v>35.838709677419352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>
        <f>(E1943/D1943)*100</f>
        <v>126.11835600000001</v>
      </c>
      <c r="O1943" s="13">
        <f>J1943/(60*60*24)+DATE(1970,1,1)</f>
        <v>41744.290868055556</v>
      </c>
      <c r="P1943" s="13">
        <f>I1943/(60*60*24)+"1/1/1970"</f>
        <v>41774.290868055556</v>
      </c>
      <c r="Q1943" t="s">
        <v>8294</v>
      </c>
      <c r="R1943" s="18" t="str">
        <f>LEFT(Q1943,SEARCH("/",Q1943,1)-1)</f>
        <v>technology</v>
      </c>
      <c r="S1943" t="str">
        <f>RIGHT(Q1943,(LEN(Q1943)-SEARCH("/",Q1943,1)))</f>
        <v>hardware</v>
      </c>
      <c r="T1943" s="14">
        <f>IFERROR(E1943/L1943,0)</f>
        <v>64.570118779438872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>
        <f>(E1944/D1944)*100</f>
        <v>138.44033333333334</v>
      </c>
      <c r="O1944" s="13">
        <f>J1944/(60*60*24)+DATE(1970,1,1)</f>
        <v>40638.828009259261</v>
      </c>
      <c r="P1944" s="13">
        <f>I1944/(60*60*24)+"1/1/1970"</f>
        <v>40728.828009259261</v>
      </c>
      <c r="Q1944" t="s">
        <v>8294</v>
      </c>
      <c r="R1944" s="18" t="str">
        <f>LEFT(Q1944,SEARCH("/",Q1944,1)-1)</f>
        <v>technology</v>
      </c>
      <c r="S1944" t="str">
        <f>RIGHT(Q1944,(LEN(Q1944)-SEARCH("/",Q1944,1)))</f>
        <v>hardware</v>
      </c>
      <c r="T1944" s="14">
        <f>IFERROR(E1944/L1944,0)</f>
        <v>87.436000000000007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>
        <f>(E1945/D1945)*100</f>
        <v>1705.2499999999998</v>
      </c>
      <c r="O1945" s="13">
        <f>J1945/(60*60*24)+DATE(1970,1,1)</f>
        <v>42548.269861111112</v>
      </c>
      <c r="P1945" s="13">
        <f>I1945/(60*60*24)+"1/1/1970"</f>
        <v>42593.269861111112</v>
      </c>
      <c r="Q1945" t="s">
        <v>8294</v>
      </c>
      <c r="R1945" s="18" t="str">
        <f>LEFT(Q1945,SEARCH("/",Q1945,1)-1)</f>
        <v>technology</v>
      </c>
      <c r="S1945" t="str">
        <f>RIGHT(Q1945,(LEN(Q1945)-SEARCH("/",Q1945,1)))</f>
        <v>hardware</v>
      </c>
      <c r="T1945" s="14">
        <f>IFERROR(E1945/L1945,0)</f>
        <v>68.815577078288939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>
        <f>(E1946/D1946)*100</f>
        <v>788.05550000000005</v>
      </c>
      <c r="O1946" s="13">
        <f>J1946/(60*60*24)+DATE(1970,1,1)</f>
        <v>41730.584374999999</v>
      </c>
      <c r="P1946" s="13">
        <f>I1946/(60*60*24)+"1/1/1970"</f>
        <v>41760.584374999999</v>
      </c>
      <c r="Q1946" t="s">
        <v>8294</v>
      </c>
      <c r="R1946" s="18" t="str">
        <f>LEFT(Q1946,SEARCH("/",Q1946,1)-1)</f>
        <v>technology</v>
      </c>
      <c r="S1946" t="str">
        <f>RIGHT(Q1946,(LEN(Q1946)-SEARCH("/",Q1946,1)))</f>
        <v>hardware</v>
      </c>
      <c r="T1946" s="14">
        <f>IFERROR(E1946/L1946,0)</f>
        <v>176.200223588597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>
        <f>(E1947/D1947)*100</f>
        <v>348.01799999999997</v>
      </c>
      <c r="O1947" s="13">
        <f>J1947/(60*60*24)+DATE(1970,1,1)</f>
        <v>42157.251828703702</v>
      </c>
      <c r="P1947" s="13">
        <f>I1947/(60*60*24)+"1/1/1970"</f>
        <v>42197.251828703702</v>
      </c>
      <c r="Q1947" t="s">
        <v>8294</v>
      </c>
      <c r="R1947" s="18" t="str">
        <f>LEFT(Q1947,SEARCH("/",Q1947,1)-1)</f>
        <v>technology</v>
      </c>
      <c r="S1947" t="str">
        <f>RIGHT(Q1947,(LEN(Q1947)-SEARCH("/",Q1947,1)))</f>
        <v>hardware</v>
      </c>
      <c r="T1947" s="14">
        <f>IFERROR(E1947/L1947,0)</f>
        <v>511.79117647058825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>
        <f>(E1948/D1948)*100</f>
        <v>149.74666666666667</v>
      </c>
      <c r="O1948" s="13">
        <f>J1948/(60*60*24)+DATE(1970,1,1)</f>
        <v>41689.150011574078</v>
      </c>
      <c r="P1948" s="13">
        <f>I1948/(60*60*24)+"1/1/1970"</f>
        <v>41749.108344907407</v>
      </c>
      <c r="Q1948" t="s">
        <v>8294</v>
      </c>
      <c r="R1948" s="18" t="str">
        <f>LEFT(Q1948,SEARCH("/",Q1948,1)-1)</f>
        <v>technology</v>
      </c>
      <c r="S1948" t="str">
        <f>RIGHT(Q1948,(LEN(Q1948)-SEARCH("/",Q1948,1)))</f>
        <v>hardware</v>
      </c>
      <c r="T1948" s="14">
        <f>IFERROR(E1948/L1948,0)</f>
        <v>160.44285714285715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>
        <f>(E1949/D1949)*100</f>
        <v>100.63375000000001</v>
      </c>
      <c r="O1949" s="13">
        <f>J1949/(60*60*24)+DATE(1970,1,1)</f>
        <v>40102.918055555558</v>
      </c>
      <c r="P1949" s="13">
        <f>I1949/(60*60*24)+"1/1/1970"</f>
        <v>40140.249305555553</v>
      </c>
      <c r="Q1949" t="s">
        <v>8294</v>
      </c>
      <c r="R1949" s="18" t="str">
        <f>LEFT(Q1949,SEARCH("/",Q1949,1)-1)</f>
        <v>technology</v>
      </c>
      <c r="S1949" t="str">
        <f>RIGHT(Q1949,(LEN(Q1949)-SEARCH("/",Q1949,1)))</f>
        <v>hardware</v>
      </c>
      <c r="T1949" s="14">
        <f>IFERROR(E1949/L1949,0)</f>
        <v>35.003043478260871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>
        <f>(E1950/D1950)*100</f>
        <v>800.21100000000001</v>
      </c>
      <c r="O1950" s="13">
        <f>J1950/(60*60*24)+DATE(1970,1,1)</f>
        <v>42473.604270833333</v>
      </c>
      <c r="P1950" s="13">
        <f>I1950/(60*60*24)+"1/1/1970"</f>
        <v>42527.709722222222</v>
      </c>
      <c r="Q1950" t="s">
        <v>8294</v>
      </c>
      <c r="R1950" s="18" t="str">
        <f>LEFT(Q1950,SEARCH("/",Q1950,1)-1)</f>
        <v>technology</v>
      </c>
      <c r="S1950" t="str">
        <f>RIGHT(Q1950,(LEN(Q1950)-SEARCH("/",Q1950,1)))</f>
        <v>hardware</v>
      </c>
      <c r="T1950" s="14">
        <f>IFERROR(E1950/L1950,0)</f>
        <v>188.50671378091872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>
        <f>(E1951/D1951)*100</f>
        <v>106.00260000000002</v>
      </c>
      <c r="O1951" s="13">
        <f>J1951/(60*60*24)+DATE(1970,1,1)</f>
        <v>41800.423043981486</v>
      </c>
      <c r="P1951" s="13">
        <f>I1951/(60*60*24)+"1/1/1970"</f>
        <v>41830.423043981486</v>
      </c>
      <c r="Q1951" t="s">
        <v>8294</v>
      </c>
      <c r="R1951" s="18" t="str">
        <f>LEFT(Q1951,SEARCH("/",Q1951,1)-1)</f>
        <v>technology</v>
      </c>
      <c r="S1951" t="str">
        <f>RIGHT(Q1951,(LEN(Q1951)-SEARCH("/",Q1951,1)))</f>
        <v>hardware</v>
      </c>
      <c r="T1951" s="14">
        <f>IFERROR(E1951/L1951,0)</f>
        <v>56.204984093319197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>
        <f>(E1952/D1952)*100</f>
        <v>200.51866666666669</v>
      </c>
      <c r="O1952" s="13">
        <f>J1952/(60*60*24)+DATE(1970,1,1)</f>
        <v>40624.181400462963</v>
      </c>
      <c r="P1952" s="13">
        <f>I1952/(60*60*24)+"1/1/1970"</f>
        <v>40655.181400462963</v>
      </c>
      <c r="Q1952" t="s">
        <v>8294</v>
      </c>
      <c r="R1952" s="18" t="str">
        <f>LEFT(Q1952,SEARCH("/",Q1952,1)-1)</f>
        <v>technology</v>
      </c>
      <c r="S1952" t="str">
        <f>RIGHT(Q1952,(LEN(Q1952)-SEARCH("/",Q1952,1)))</f>
        <v>hardware</v>
      </c>
      <c r="T1952" s="14">
        <f>IFERROR(E1952/L1952,0)</f>
        <v>51.3054157782516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>
        <f>(E1953/D1953)*100</f>
        <v>212.44399999999999</v>
      </c>
      <c r="O1953" s="13">
        <f>J1953/(60*60*24)+DATE(1970,1,1)</f>
        <v>42651.420567129629</v>
      </c>
      <c r="P1953" s="13">
        <f>I1953/(60*60*24)+"1/1/1970"</f>
        <v>42681.462233796294</v>
      </c>
      <c r="Q1953" t="s">
        <v>8294</v>
      </c>
      <c r="R1953" s="18" t="str">
        <f>LEFT(Q1953,SEARCH("/",Q1953,1)-1)</f>
        <v>technology</v>
      </c>
      <c r="S1953" t="str">
        <f>RIGHT(Q1953,(LEN(Q1953)-SEARCH("/",Q1953,1)))</f>
        <v>hardware</v>
      </c>
      <c r="T1953" s="14">
        <f>IFERROR(E1953/L1953,0)</f>
        <v>127.36450839328538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>
        <f>(E1954/D1954)*100</f>
        <v>198.47237142857145</v>
      </c>
      <c r="O1954" s="13">
        <f>J1954/(60*60*24)+DATE(1970,1,1)</f>
        <v>41526.60665509259</v>
      </c>
      <c r="P1954" s="13">
        <f>I1954/(60*60*24)+"1/1/1970"</f>
        <v>41563.60665509259</v>
      </c>
      <c r="Q1954" t="s">
        <v>8294</v>
      </c>
      <c r="R1954" s="18" t="str">
        <f>LEFT(Q1954,SEARCH("/",Q1954,1)-1)</f>
        <v>technology</v>
      </c>
      <c r="S1954" t="str">
        <f>RIGHT(Q1954,(LEN(Q1954)-SEARCH("/",Q1954,1)))</f>
        <v>hardware</v>
      </c>
      <c r="T1954" s="14">
        <f>IFERROR(E1954/L1954,0)</f>
        <v>101.85532258064516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>
        <f>(E1955/D1955)*100</f>
        <v>225.94666666666666</v>
      </c>
      <c r="O1955" s="13">
        <f>J1955/(60*60*24)+DATE(1970,1,1)</f>
        <v>40941.199826388889</v>
      </c>
      <c r="P1955" s="13">
        <f>I1955/(60*60*24)+"1/1/1970"</f>
        <v>40970.125</v>
      </c>
      <c r="Q1955" t="s">
        <v>8294</v>
      </c>
      <c r="R1955" s="18" t="str">
        <f>LEFT(Q1955,SEARCH("/",Q1955,1)-1)</f>
        <v>technology</v>
      </c>
      <c r="S1955" t="str">
        <f>RIGHT(Q1955,(LEN(Q1955)-SEARCH("/",Q1955,1)))</f>
        <v>hardware</v>
      </c>
      <c r="T1955" s="14">
        <f>IFERROR(E1955/L1955,0)</f>
        <v>230.55782312925169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>
        <f>(E1956/D1956)*100</f>
        <v>698.94800000000009</v>
      </c>
      <c r="O1956" s="13">
        <f>J1956/(60*60*24)+DATE(1970,1,1)</f>
        <v>42394.580740740741</v>
      </c>
      <c r="P1956" s="13">
        <f>I1956/(60*60*24)+"1/1/1970"</f>
        <v>42441.208333333328</v>
      </c>
      <c r="Q1956" t="s">
        <v>8294</v>
      </c>
      <c r="R1956" s="18" t="str">
        <f>LEFT(Q1956,SEARCH("/",Q1956,1)-1)</f>
        <v>technology</v>
      </c>
      <c r="S1956" t="str">
        <f>RIGHT(Q1956,(LEN(Q1956)-SEARCH("/",Q1956,1)))</f>
        <v>hardware</v>
      </c>
      <c r="T1956" s="14">
        <f>IFERROR(E1956/L1956,0)</f>
        <v>842.10602409638557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>
        <f>(E1957/D1957)*100</f>
        <v>398.59528571428569</v>
      </c>
      <c r="O1957" s="13">
        <f>J1957/(60*60*24)+DATE(1970,1,1)</f>
        <v>41020.271770833337</v>
      </c>
      <c r="P1957" s="13">
        <f>I1957/(60*60*24)+"1/1/1970"</f>
        <v>41052.791666666664</v>
      </c>
      <c r="Q1957" t="s">
        <v>8294</v>
      </c>
      <c r="R1957" s="18" t="str">
        <f>LEFT(Q1957,SEARCH("/",Q1957,1)-1)</f>
        <v>technology</v>
      </c>
      <c r="S1957" t="str">
        <f>RIGHT(Q1957,(LEN(Q1957)-SEARCH("/",Q1957,1)))</f>
        <v>hardware</v>
      </c>
      <c r="T1957" s="14">
        <f>IFERROR(E1957/L1957,0)</f>
        <v>577.27593103448271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>
        <f>(E1958/D1958)*100</f>
        <v>294.0333333333333</v>
      </c>
      <c r="O1958" s="13">
        <f>J1958/(60*60*24)+DATE(1970,1,1)</f>
        <v>42067.923668981486</v>
      </c>
      <c r="P1958" s="13">
        <f>I1958/(60*60*24)+"1/1/1970"</f>
        <v>42112.882002314815</v>
      </c>
      <c r="Q1958" t="s">
        <v>8294</v>
      </c>
      <c r="R1958" s="18" t="str">
        <f>LEFT(Q1958,SEARCH("/",Q1958,1)-1)</f>
        <v>technology</v>
      </c>
      <c r="S1958" t="str">
        <f>RIGHT(Q1958,(LEN(Q1958)-SEARCH("/",Q1958,1)))</f>
        <v>hardware</v>
      </c>
      <c r="T1958" s="14">
        <f>IFERROR(E1958/L1958,0)</f>
        <v>483.34246575342468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>
        <f>(E1959/D1959)*100</f>
        <v>167.50470000000001</v>
      </c>
      <c r="O1959" s="13">
        <f>J1959/(60*60*24)+DATE(1970,1,1)</f>
        <v>41179.098530092597</v>
      </c>
      <c r="P1959" s="13">
        <f>I1959/(60*60*24)+"1/1/1970"</f>
        <v>41209.098530092597</v>
      </c>
      <c r="Q1959" t="s">
        <v>8294</v>
      </c>
      <c r="R1959" s="18" t="str">
        <f>LEFT(Q1959,SEARCH("/",Q1959,1)-1)</f>
        <v>technology</v>
      </c>
      <c r="S1959" t="str">
        <f>RIGHT(Q1959,(LEN(Q1959)-SEARCH("/",Q1959,1)))</f>
        <v>hardware</v>
      </c>
      <c r="T1959" s="14">
        <f>IFERROR(E1959/L1959,0)</f>
        <v>76.138500000000008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>
        <f>(E1960/D1960)*100</f>
        <v>1435.5717142857143</v>
      </c>
      <c r="O1960" s="13">
        <f>J1960/(60*60*24)+DATE(1970,1,1)</f>
        <v>41326.987974537034</v>
      </c>
      <c r="P1960" s="13">
        <f>I1960/(60*60*24)+"1/1/1970"</f>
        <v>41356.94630787037</v>
      </c>
      <c r="Q1960" t="s">
        <v>8294</v>
      </c>
      <c r="R1960" s="18" t="str">
        <f>LEFT(Q1960,SEARCH("/",Q1960,1)-1)</f>
        <v>technology</v>
      </c>
      <c r="S1960" t="str">
        <f>RIGHT(Q1960,(LEN(Q1960)-SEARCH("/",Q1960,1)))</f>
        <v>hardware</v>
      </c>
      <c r="T1960" s="14">
        <f>IFERROR(E1960/L1960,0)</f>
        <v>74.107684365781708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>
        <f>(E1961/D1961)*100</f>
        <v>156.73439999999999</v>
      </c>
      <c r="O1961" s="13">
        <f>J1961/(60*60*24)+DATE(1970,1,1)</f>
        <v>41871.845601851848</v>
      </c>
      <c r="P1961" s="13">
        <f>I1961/(60*60*24)+"1/1/1970"</f>
        <v>41913</v>
      </c>
      <c r="Q1961" t="s">
        <v>8294</v>
      </c>
      <c r="R1961" s="18" t="str">
        <f>LEFT(Q1961,SEARCH("/",Q1961,1)-1)</f>
        <v>technology</v>
      </c>
      <c r="S1961" t="str">
        <f>RIGHT(Q1961,(LEN(Q1961)-SEARCH("/",Q1961,1)))</f>
        <v>hardware</v>
      </c>
      <c r="T1961" s="14">
        <f>IFERROR(E1961/L1961,0)</f>
        <v>36.965660377358489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>
        <f>(E1962/D1962)*100</f>
        <v>117.90285714285716</v>
      </c>
      <c r="O1962" s="13">
        <f>J1962/(60*60*24)+DATE(1970,1,1)</f>
        <v>41964.362743055557</v>
      </c>
      <c r="P1962" s="13">
        <f>I1962/(60*60*24)+"1/1/1970"</f>
        <v>41994.362743055557</v>
      </c>
      <c r="Q1962" t="s">
        <v>8294</v>
      </c>
      <c r="R1962" s="18" t="str">
        <f>LEFT(Q1962,SEARCH("/",Q1962,1)-1)</f>
        <v>technology</v>
      </c>
      <c r="S1962" t="str">
        <f>RIGHT(Q1962,(LEN(Q1962)-SEARCH("/",Q1962,1)))</f>
        <v>hardware</v>
      </c>
      <c r="T1962" s="14">
        <f>IFERROR(E1962/L1962,0)</f>
        <v>2500.969696969697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>
        <f>(E1963/D1963)*100</f>
        <v>1105.3811999999998</v>
      </c>
      <c r="O1963" s="13">
        <f>J1963/(60*60*24)+DATE(1970,1,1)</f>
        <v>41148.194641203707</v>
      </c>
      <c r="P1963" s="13">
        <f>I1963/(60*60*24)+"1/1/1970"</f>
        <v>41188.165972222225</v>
      </c>
      <c r="Q1963" t="s">
        <v>8294</v>
      </c>
      <c r="R1963" s="18" t="str">
        <f>LEFT(Q1963,SEARCH("/",Q1963,1)-1)</f>
        <v>technology</v>
      </c>
      <c r="S1963" t="str">
        <f>RIGHT(Q1963,(LEN(Q1963)-SEARCH("/",Q1963,1)))</f>
        <v>hardware</v>
      </c>
      <c r="T1963" s="14">
        <f>IFERROR(E1963/L1963,0)</f>
        <v>67.690214329454989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>
        <f>(E1964/D1964)*100</f>
        <v>192.92499999999998</v>
      </c>
      <c r="O1964" s="13">
        <f>J1964/(60*60*24)+DATE(1970,1,1)</f>
        <v>41742.780509259261</v>
      </c>
      <c r="P1964" s="13">
        <f>I1964/(60*60*24)+"1/1/1970"</f>
        <v>41772.780509259261</v>
      </c>
      <c r="Q1964" t="s">
        <v>8294</v>
      </c>
      <c r="R1964" s="18" t="str">
        <f>LEFT(Q1964,SEARCH("/",Q1964,1)-1)</f>
        <v>technology</v>
      </c>
      <c r="S1964" t="str">
        <f>RIGHT(Q1964,(LEN(Q1964)-SEARCH("/",Q1964,1)))</f>
        <v>hardware</v>
      </c>
      <c r="T1964" s="14">
        <f>IFERROR(E1964/L1964,0)</f>
        <v>63.04738562091503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>
        <f>(E1965/D1965)*100</f>
        <v>126.8842105263158</v>
      </c>
      <c r="O1965" s="13">
        <f>J1965/(60*60*24)+DATE(1970,1,1)</f>
        <v>41863.429791666669</v>
      </c>
      <c r="P1965" s="13">
        <f>I1965/(60*60*24)+"1/1/1970"</f>
        <v>41898.429791666669</v>
      </c>
      <c r="Q1965" t="s">
        <v>8294</v>
      </c>
      <c r="R1965" s="18" t="str">
        <f>LEFT(Q1965,SEARCH("/",Q1965,1)-1)</f>
        <v>technology</v>
      </c>
      <c r="S1965" t="str">
        <f>RIGHT(Q1965,(LEN(Q1965)-SEARCH("/",Q1965,1)))</f>
        <v>hardware</v>
      </c>
      <c r="T1965" s="14">
        <f>IFERROR(E1965/L1965,0)</f>
        <v>117.6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>
        <f>(E1966/D1966)*100</f>
        <v>259.57748878923763</v>
      </c>
      <c r="O1966" s="13">
        <f>J1966/(60*60*24)+DATE(1970,1,1)</f>
        <v>42452.272824074069</v>
      </c>
      <c r="P1966" s="13">
        <f>I1966/(60*60*24)+"1/1/1970"</f>
        <v>42482.272824074069</v>
      </c>
      <c r="Q1966" t="s">
        <v>8294</v>
      </c>
      <c r="R1966" s="18" t="str">
        <f>LEFT(Q1966,SEARCH("/",Q1966,1)-1)</f>
        <v>technology</v>
      </c>
      <c r="S1966" t="str">
        <f>RIGHT(Q1966,(LEN(Q1966)-SEARCH("/",Q1966,1)))</f>
        <v>hardware</v>
      </c>
      <c r="T1966" s="14">
        <f>IFERROR(E1966/L1966,0)</f>
        <v>180.75185011709601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>
        <f>(E1967/D1967)*100</f>
        <v>262.27999999999997</v>
      </c>
      <c r="O1967" s="13">
        <f>J1967/(60*60*24)+DATE(1970,1,1)</f>
        <v>40898.089236111111</v>
      </c>
      <c r="P1967" s="13">
        <f>I1967/(60*60*24)+"1/1/1970"</f>
        <v>40920.041666666664</v>
      </c>
      <c r="Q1967" t="s">
        <v>8294</v>
      </c>
      <c r="R1967" s="18" t="str">
        <f>LEFT(Q1967,SEARCH("/",Q1967,1)-1)</f>
        <v>technology</v>
      </c>
      <c r="S1967" t="str">
        <f>RIGHT(Q1967,(LEN(Q1967)-SEARCH("/",Q1967,1)))</f>
        <v>hardware</v>
      </c>
      <c r="T1967" s="14">
        <f>IFERROR(E1967/L1967,0)</f>
        <v>127.32038834951456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>
        <f>(E1968/D1968)*100</f>
        <v>206.74309000000002</v>
      </c>
      <c r="O1968" s="13">
        <f>J1968/(60*60*24)+DATE(1970,1,1)</f>
        <v>41835.540486111109</v>
      </c>
      <c r="P1968" s="13">
        <f>I1968/(60*60*24)+"1/1/1970"</f>
        <v>41865.540486111109</v>
      </c>
      <c r="Q1968" t="s">
        <v>8294</v>
      </c>
      <c r="R1968" s="18" t="str">
        <f>LEFT(Q1968,SEARCH("/",Q1968,1)-1)</f>
        <v>technology</v>
      </c>
      <c r="S1968" t="str">
        <f>RIGHT(Q1968,(LEN(Q1968)-SEARCH("/",Q1968,1)))</f>
        <v>hardware</v>
      </c>
      <c r="T1968" s="14">
        <f>IFERROR(E1968/L1968,0)</f>
        <v>136.6444745538665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>
        <f>(E1969/D1969)*100</f>
        <v>370.13</v>
      </c>
      <c r="O1969" s="13">
        <f>J1969/(60*60*24)+DATE(1970,1,1)</f>
        <v>41730.663530092592</v>
      </c>
      <c r="P1969" s="13">
        <f>I1969/(60*60*24)+"1/1/1970"</f>
        <v>41760.663530092592</v>
      </c>
      <c r="Q1969" t="s">
        <v>8294</v>
      </c>
      <c r="R1969" s="18" t="str">
        <f>LEFT(Q1969,SEARCH("/",Q1969,1)-1)</f>
        <v>technology</v>
      </c>
      <c r="S1969" t="str">
        <f>RIGHT(Q1969,(LEN(Q1969)-SEARCH("/",Q1969,1)))</f>
        <v>hardware</v>
      </c>
      <c r="T1969" s="14">
        <f>IFERROR(E1969/L1969,0)</f>
        <v>182.78024691358024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>
        <f>(E1970/D1970)*100</f>
        <v>284.96600000000001</v>
      </c>
      <c r="O1970" s="13">
        <f>J1970/(60*60*24)+DATE(1970,1,1)</f>
        <v>42676.586979166663</v>
      </c>
      <c r="P1970" s="13">
        <f>I1970/(60*60*24)+"1/1/1970"</f>
        <v>42707.628645833334</v>
      </c>
      <c r="Q1970" t="s">
        <v>8294</v>
      </c>
      <c r="R1970" s="18" t="str">
        <f>LEFT(Q1970,SEARCH("/",Q1970,1)-1)</f>
        <v>technology</v>
      </c>
      <c r="S1970" t="str">
        <f>RIGHT(Q1970,(LEN(Q1970)-SEARCH("/",Q1970,1)))</f>
        <v>hardware</v>
      </c>
      <c r="T1970" s="14">
        <f>IFERROR(E1970/L1970,0)</f>
        <v>279.37843137254902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>
        <f>(E1971/D1971)*100</f>
        <v>579.08000000000004</v>
      </c>
      <c r="O1971" s="13">
        <f>J1971/(60*60*24)+DATE(1970,1,1)</f>
        <v>42557.792453703703</v>
      </c>
      <c r="P1971" s="13">
        <f>I1971/(60*60*24)+"1/1/1970"</f>
        <v>42587.792453703703</v>
      </c>
      <c r="Q1971" t="s">
        <v>8294</v>
      </c>
      <c r="R1971" s="18" t="str">
        <f>LEFT(Q1971,SEARCH("/",Q1971,1)-1)</f>
        <v>technology</v>
      </c>
      <c r="S1971" t="str">
        <f>RIGHT(Q1971,(LEN(Q1971)-SEARCH("/",Q1971,1)))</f>
        <v>hardware</v>
      </c>
      <c r="T1971" s="14">
        <f>IFERROR(E1971/L1971,0)</f>
        <v>61.375728669846318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>
        <f>(E1972/D1972)*100</f>
        <v>1131.8</v>
      </c>
      <c r="O1972" s="13">
        <f>J1972/(60*60*24)+DATE(1970,1,1)</f>
        <v>41324.193298611113</v>
      </c>
      <c r="P1972" s="13">
        <f>I1972/(60*60*24)+"1/1/1970"</f>
        <v>41384.151631944442</v>
      </c>
      <c r="Q1972" t="s">
        <v>8294</v>
      </c>
      <c r="R1972" s="18" t="str">
        <f>LEFT(Q1972,SEARCH("/",Q1972,1)-1)</f>
        <v>technology</v>
      </c>
      <c r="S1972" t="str">
        <f>RIGHT(Q1972,(LEN(Q1972)-SEARCH("/",Q1972,1)))</f>
        <v>hardware</v>
      </c>
      <c r="T1972" s="14">
        <f>IFERROR(E1972/L1972,0)</f>
        <v>80.727532097004286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>
        <f>(E1973/D1973)*100</f>
        <v>263.02771750000005</v>
      </c>
      <c r="O1973" s="13">
        <f>J1973/(60*60*24)+DATE(1970,1,1)</f>
        <v>41561.500706018516</v>
      </c>
      <c r="P1973" s="13">
        <f>I1973/(60*60*24)+"1/1/1970"</f>
        <v>41593.166666666664</v>
      </c>
      <c r="Q1973" t="s">
        <v>8294</v>
      </c>
      <c r="R1973" s="18" t="str">
        <f>LEFT(Q1973,SEARCH("/",Q1973,1)-1)</f>
        <v>technology</v>
      </c>
      <c r="S1973" t="str">
        <f>RIGHT(Q1973,(LEN(Q1973)-SEARCH("/",Q1973,1)))</f>
        <v>hardware</v>
      </c>
      <c r="T1973" s="14">
        <f>IFERROR(E1973/L1973,0)</f>
        <v>272.35590732591254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>
        <f>(E1974/D1974)*100</f>
        <v>674.48</v>
      </c>
      <c r="O1974" s="13">
        <f>J1974/(60*60*24)+DATE(1970,1,1)</f>
        <v>41201.012083333335</v>
      </c>
      <c r="P1974" s="13">
        <f>I1974/(60*60*24)+"1/1/1970"</f>
        <v>41231.053749999999</v>
      </c>
      <c r="Q1974" t="s">
        <v>8294</v>
      </c>
      <c r="R1974" s="18" t="str">
        <f>LEFT(Q1974,SEARCH("/",Q1974,1)-1)</f>
        <v>technology</v>
      </c>
      <c r="S1974" t="str">
        <f>RIGHT(Q1974,(LEN(Q1974)-SEARCH("/",Q1974,1)))</f>
        <v>hardware</v>
      </c>
      <c r="T1974" s="14">
        <f>IFERROR(E1974/L1974,0)</f>
        <v>70.848739495798313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>
        <f>(E1975/D1975)*100</f>
        <v>256.83081313131316</v>
      </c>
      <c r="O1975" s="13">
        <f>J1975/(60*60*24)+DATE(1970,1,1)</f>
        <v>42549.722962962958</v>
      </c>
      <c r="P1975" s="13">
        <f>I1975/(60*60*24)+"1/1/1970"</f>
        <v>42588.291666666672</v>
      </c>
      <c r="Q1975" t="s">
        <v>8294</v>
      </c>
      <c r="R1975" s="18" t="str">
        <f>LEFT(Q1975,SEARCH("/",Q1975,1)-1)</f>
        <v>technology</v>
      </c>
      <c r="S1975" t="str">
        <f>RIGHT(Q1975,(LEN(Q1975)-SEARCH("/",Q1975,1)))</f>
        <v>hardware</v>
      </c>
      <c r="T1975" s="14">
        <f>IFERROR(E1975/L1975,0)</f>
        <v>247.94003412969283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>
        <f>(E1976/D1976)*100</f>
        <v>375.49599999999998</v>
      </c>
      <c r="O1976" s="13">
        <f>J1976/(60*60*24)+DATE(1970,1,1)</f>
        <v>41445.334131944444</v>
      </c>
      <c r="P1976" s="13">
        <f>I1976/(60*60*24)+"1/1/1970"</f>
        <v>41505.334131944444</v>
      </c>
      <c r="Q1976" t="s">
        <v>8294</v>
      </c>
      <c r="R1976" s="18" t="str">
        <f>LEFT(Q1976,SEARCH("/",Q1976,1)-1)</f>
        <v>technology</v>
      </c>
      <c r="S1976" t="str">
        <f>RIGHT(Q1976,(LEN(Q1976)-SEARCH("/",Q1976,1)))</f>
        <v>hardware</v>
      </c>
      <c r="T1976" s="14">
        <f>IFERROR(E1976/L1976,0)</f>
        <v>186.81393034825871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>
        <f>(E1977/D1977)*100</f>
        <v>208.70837499999996</v>
      </c>
      <c r="O1977" s="13">
        <f>J1977/(60*60*24)+DATE(1970,1,1)</f>
        <v>41313.755219907405</v>
      </c>
      <c r="P1977" s="13">
        <f>I1977/(60*60*24)+"1/1/1970"</f>
        <v>41343.755219907405</v>
      </c>
      <c r="Q1977" t="s">
        <v>8294</v>
      </c>
      <c r="R1977" s="18" t="str">
        <f>LEFT(Q1977,SEARCH("/",Q1977,1)-1)</f>
        <v>technology</v>
      </c>
      <c r="S1977" t="str">
        <f>RIGHT(Q1977,(LEN(Q1977)-SEARCH("/",Q1977,1)))</f>
        <v>hardware</v>
      </c>
      <c r="T1977" s="14">
        <f>IFERROR(E1977/L1977,0)</f>
        <v>131.98948616600788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>
        <f>(E1978/D1978)*100</f>
        <v>346.6</v>
      </c>
      <c r="O1978" s="13">
        <f>J1978/(60*60*24)+DATE(1970,1,1)</f>
        <v>41438.899594907409</v>
      </c>
      <c r="P1978" s="13">
        <f>I1978/(60*60*24)+"1/1/1970"</f>
        <v>41468.899594907409</v>
      </c>
      <c r="Q1978" t="s">
        <v>8294</v>
      </c>
      <c r="R1978" s="18" t="str">
        <f>LEFT(Q1978,SEARCH("/",Q1978,1)-1)</f>
        <v>technology</v>
      </c>
      <c r="S1978" t="str">
        <f>RIGHT(Q1978,(LEN(Q1978)-SEARCH("/",Q1978,1)))</f>
        <v>hardware</v>
      </c>
      <c r="T1978" s="14">
        <f>IFERROR(E1978/L1978,0)</f>
        <v>29.310782241014799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>
        <f>(E1979/D1979)*100</f>
        <v>402.33</v>
      </c>
      <c r="O1979" s="13">
        <f>J1979/(60*60*24)+DATE(1970,1,1)</f>
        <v>42311.216898148152</v>
      </c>
      <c r="P1979" s="13">
        <f>I1979/(60*60*24)+"1/1/1970"</f>
        <v>42357.332638888889</v>
      </c>
      <c r="Q1979" t="s">
        <v>8294</v>
      </c>
      <c r="R1979" s="18" t="str">
        <f>LEFT(Q1979,SEARCH("/",Q1979,1)-1)</f>
        <v>technology</v>
      </c>
      <c r="S1979" t="str">
        <f>RIGHT(Q1979,(LEN(Q1979)-SEARCH("/",Q1979,1)))</f>
        <v>hardware</v>
      </c>
      <c r="T1979" s="14">
        <f>IFERROR(E1979/L1979,0)</f>
        <v>245.02436053593178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>
        <f>(E1980/D1980)*100</f>
        <v>1026.8451399999999</v>
      </c>
      <c r="O1980" s="13">
        <f>J1980/(60*60*24)+DATE(1970,1,1)</f>
        <v>41039.225601851853</v>
      </c>
      <c r="P1980" s="13">
        <f>I1980/(60*60*24)+"1/1/1970"</f>
        <v>41072.291666666664</v>
      </c>
      <c r="Q1980" t="s">
        <v>8294</v>
      </c>
      <c r="R1980" s="18" t="str">
        <f>LEFT(Q1980,SEARCH("/",Q1980,1)-1)</f>
        <v>technology</v>
      </c>
      <c r="S1980" t="str">
        <f>RIGHT(Q1980,(LEN(Q1980)-SEARCH("/",Q1980,1)))</f>
        <v>hardware</v>
      </c>
      <c r="T1980" s="14">
        <f>IFERROR(E1980/L1980,0)</f>
        <v>1323.2540463917526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>
        <f>(E1981/D1981)*100</f>
        <v>114.901155</v>
      </c>
      <c r="O1981" s="13">
        <f>J1981/(60*60*24)+DATE(1970,1,1)</f>
        <v>42290.460023148145</v>
      </c>
      <c r="P1981" s="13">
        <f>I1981/(60*60*24)+"1/1/1970"</f>
        <v>42327.207638888889</v>
      </c>
      <c r="Q1981" t="s">
        <v>8294</v>
      </c>
      <c r="R1981" s="18" t="str">
        <f>LEFT(Q1981,SEARCH("/",Q1981,1)-1)</f>
        <v>technology</v>
      </c>
      <c r="S1981" t="str">
        <f>RIGHT(Q1981,(LEN(Q1981)-SEARCH("/",Q1981,1)))</f>
        <v>hardware</v>
      </c>
      <c r="T1981" s="14">
        <f>IFERROR(E1981/L1981,0)</f>
        <v>282.65966789667897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>
        <f>(E1982/D1982)*100</f>
        <v>354.82402000000002</v>
      </c>
      <c r="O1982" s="13">
        <f>J1982/(60*60*24)+DATE(1970,1,1)</f>
        <v>42423.542384259257</v>
      </c>
      <c r="P1982" s="13">
        <f>I1982/(60*60*24)+"1/1/1970"</f>
        <v>42463.500717592593</v>
      </c>
      <c r="Q1982" t="s">
        <v>8294</v>
      </c>
      <c r="R1982" s="18" t="str">
        <f>LEFT(Q1982,SEARCH("/",Q1982,1)-1)</f>
        <v>technology</v>
      </c>
      <c r="S1982" t="str">
        <f>RIGHT(Q1982,(LEN(Q1982)-SEARCH("/",Q1982,1)))</f>
        <v>hardware</v>
      </c>
      <c r="T1982" s="14">
        <f>IFERROR(E1982/L1982,0)</f>
        <v>91.214401028277635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>
        <f>(E1983/D1983)*100</f>
        <v>5.08</v>
      </c>
      <c r="O1983" s="13">
        <f>J1983/(60*60*24)+DATE(1970,1,1)</f>
        <v>41799.725289351853</v>
      </c>
      <c r="P1983" s="13">
        <f>I1983/(60*60*24)+"1/1/1970"</f>
        <v>41829.725289351853</v>
      </c>
      <c r="Q1983" t="s">
        <v>8295</v>
      </c>
      <c r="R1983" s="18" t="str">
        <f>LEFT(Q1983,SEARCH("/",Q1983,1)-1)</f>
        <v>photography</v>
      </c>
      <c r="S1983" t="str">
        <f>RIGHT(Q1983,(LEN(Q1983)-SEARCH("/",Q1983,1)))</f>
        <v>people</v>
      </c>
      <c r="T1983" s="14">
        <f>IFERROR(E1983/L1983,0)</f>
        <v>31.75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>
        <f>(E1984/D1984)*100</f>
        <v>0</v>
      </c>
      <c r="O1984" s="13">
        <f>J1984/(60*60*24)+DATE(1970,1,1)</f>
        <v>42678.586655092593</v>
      </c>
      <c r="P1984" s="13">
        <f>I1984/(60*60*24)+"1/1/1970"</f>
        <v>42708.628321759257</v>
      </c>
      <c r="Q1984" t="s">
        <v>8295</v>
      </c>
      <c r="R1984" s="18" t="str">
        <f>LEFT(Q1984,SEARCH("/",Q1984,1)-1)</f>
        <v>photography</v>
      </c>
      <c r="S1984" t="str">
        <f>RIGHT(Q1984,(LEN(Q1984)-SEARCH("/",Q1984,1)))</f>
        <v>people</v>
      </c>
      <c r="T1984" s="14">
        <f>IFERROR(E1984/L1984,0)</f>
        <v>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>
        <f>(E1985/D1985)*100</f>
        <v>4.3</v>
      </c>
      <c r="O1985" s="13">
        <f>J1985/(60*60*24)+DATE(1970,1,1)</f>
        <v>42593.011782407411</v>
      </c>
      <c r="P1985" s="13">
        <f>I1985/(60*60*24)+"1/1/1970"</f>
        <v>42615.291666666672</v>
      </c>
      <c r="Q1985" t="s">
        <v>8295</v>
      </c>
      <c r="R1985" s="18" t="str">
        <f>LEFT(Q1985,SEARCH("/",Q1985,1)-1)</f>
        <v>photography</v>
      </c>
      <c r="S1985" t="str">
        <f>RIGHT(Q1985,(LEN(Q1985)-SEARCH("/",Q1985,1)))</f>
        <v>people</v>
      </c>
      <c r="T1985" s="14">
        <f>IFERROR(E1985/L1985,0)</f>
        <v>88.6875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>
        <f>(E1986/D1986)*100</f>
        <v>21.146666666666665</v>
      </c>
      <c r="O1986" s="13">
        <f>J1986/(60*60*24)+DATE(1970,1,1)</f>
        <v>41913.790289351848</v>
      </c>
      <c r="P1986" s="13">
        <f>I1986/(60*60*24)+"1/1/1970"</f>
        <v>41973.831956018519</v>
      </c>
      <c r="Q1986" t="s">
        <v>8295</v>
      </c>
      <c r="R1986" s="18" t="str">
        <f>LEFT(Q1986,SEARCH("/",Q1986,1)-1)</f>
        <v>photography</v>
      </c>
      <c r="S1986" t="str">
        <f>RIGHT(Q1986,(LEN(Q1986)-SEARCH("/",Q1986,1)))</f>
        <v>people</v>
      </c>
      <c r="T1986" s="14">
        <f>IFERROR(E1986/L1986,0)</f>
        <v>453.14285714285717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>
        <f>(E1987/D1987)*100</f>
        <v>3.1875</v>
      </c>
      <c r="O1987" s="13">
        <f>J1987/(60*60*24)+DATE(1970,1,1)</f>
        <v>42555.698738425926</v>
      </c>
      <c r="P1987" s="13">
        <f>I1987/(60*60*24)+"1/1/1970"</f>
        <v>42584.958333333328</v>
      </c>
      <c r="Q1987" t="s">
        <v>8295</v>
      </c>
      <c r="R1987" s="18" t="str">
        <f>LEFT(Q1987,SEARCH("/",Q1987,1)-1)</f>
        <v>photography</v>
      </c>
      <c r="S1987" t="str">
        <f>RIGHT(Q1987,(LEN(Q1987)-SEARCH("/",Q1987,1)))</f>
        <v>people</v>
      </c>
      <c r="T1987" s="14">
        <f>IFERROR(E1987/L1987,0)</f>
        <v>12.75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>
        <f>(E1988/D1988)*100</f>
        <v>0.05</v>
      </c>
      <c r="O1988" s="13">
        <f>J1988/(60*60*24)+DATE(1970,1,1)</f>
        <v>42413.433831018519</v>
      </c>
      <c r="P1988" s="13">
        <f>I1988/(60*60*24)+"1/1/1970"</f>
        <v>42443.392164351855</v>
      </c>
      <c r="Q1988" t="s">
        <v>8295</v>
      </c>
      <c r="R1988" s="18" t="str">
        <f>LEFT(Q1988,SEARCH("/",Q1988,1)-1)</f>
        <v>photography</v>
      </c>
      <c r="S1988" t="str">
        <f>RIGHT(Q1988,(LEN(Q1988)-SEARCH("/",Q1988,1)))</f>
        <v>people</v>
      </c>
      <c r="T1988" s="14">
        <f>IFERROR(E1988/L1988,0)</f>
        <v>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>
        <f>(E1989/D1989)*100</f>
        <v>42.472727272727276</v>
      </c>
      <c r="O1989" s="13">
        <f>J1989/(60*60*24)+DATE(1970,1,1)</f>
        <v>42034.639768518522</v>
      </c>
      <c r="P1989" s="13">
        <f>I1989/(60*60*24)+"1/1/1970"</f>
        <v>42064.639768518522</v>
      </c>
      <c r="Q1989" t="s">
        <v>8295</v>
      </c>
      <c r="R1989" s="18" t="str">
        <f>LEFT(Q1989,SEARCH("/",Q1989,1)-1)</f>
        <v>photography</v>
      </c>
      <c r="S1989" t="str">
        <f>RIGHT(Q1989,(LEN(Q1989)-SEARCH("/",Q1989,1)))</f>
        <v>people</v>
      </c>
      <c r="T1989" s="14">
        <f>IFERROR(E1989/L1989,0)</f>
        <v>83.428571428571431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>
        <f>(E1990/D1990)*100</f>
        <v>0.41666666666666669</v>
      </c>
      <c r="O1990" s="13">
        <f>J1990/(60*60*24)+DATE(1970,1,1)</f>
        <v>42206.763217592597</v>
      </c>
      <c r="P1990" s="13">
        <f>I1990/(60*60*24)+"1/1/1970"</f>
        <v>42236.763217592597</v>
      </c>
      <c r="Q1990" t="s">
        <v>8295</v>
      </c>
      <c r="R1990" s="18" t="str">
        <f>LEFT(Q1990,SEARCH("/",Q1990,1)-1)</f>
        <v>photography</v>
      </c>
      <c r="S1990" t="str">
        <f>RIGHT(Q1990,(LEN(Q1990)-SEARCH("/",Q1990,1)))</f>
        <v>people</v>
      </c>
      <c r="T1990" s="14">
        <f>IFERROR(E1990/L1990,0)</f>
        <v>25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>
        <f>(E1991/D1991)*100</f>
        <v>1</v>
      </c>
      <c r="O1991" s="13">
        <f>J1991/(60*60*24)+DATE(1970,1,1)</f>
        <v>42685.680648148147</v>
      </c>
      <c r="P1991" s="13">
        <f>I1991/(60*60*24)+"1/1/1970"</f>
        <v>42715.680648148147</v>
      </c>
      <c r="Q1991" t="s">
        <v>8295</v>
      </c>
      <c r="R1991" s="18" t="str">
        <f>LEFT(Q1991,SEARCH("/",Q1991,1)-1)</f>
        <v>photography</v>
      </c>
      <c r="S1991" t="str">
        <f>RIGHT(Q1991,(LEN(Q1991)-SEARCH("/",Q1991,1)))</f>
        <v>people</v>
      </c>
      <c r="T1991" s="14">
        <f>IFERROR(E1991/L1991,0)</f>
        <v>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>
        <f>(E1992/D1992)*100</f>
        <v>16.966666666666665</v>
      </c>
      <c r="O1992" s="13">
        <f>J1992/(60*60*24)+DATE(1970,1,1)</f>
        <v>42398.195972222224</v>
      </c>
      <c r="P1992" s="13">
        <f>I1992/(60*60*24)+"1/1/1970"</f>
        <v>42413.195972222224</v>
      </c>
      <c r="Q1992" t="s">
        <v>8295</v>
      </c>
      <c r="R1992" s="18" t="str">
        <f>LEFT(Q1992,SEARCH("/",Q1992,1)-1)</f>
        <v>photography</v>
      </c>
      <c r="S1992" t="str">
        <f>RIGHT(Q1992,(LEN(Q1992)-SEARCH("/",Q1992,1)))</f>
        <v>people</v>
      </c>
      <c r="T1992" s="14">
        <f>IFERROR(E1992/L1992,0)</f>
        <v>101.8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>
        <f>(E1993/D1993)*100</f>
        <v>7.0000000000000009</v>
      </c>
      <c r="O1993" s="13">
        <f>J1993/(60*60*24)+DATE(1970,1,1)</f>
        <v>42167.89335648148</v>
      </c>
      <c r="P1993" s="13">
        <f>I1993/(60*60*24)+"1/1/1970"</f>
        <v>42188.89335648148</v>
      </c>
      <c r="Q1993" t="s">
        <v>8295</v>
      </c>
      <c r="R1993" s="18" t="str">
        <f>LEFT(Q1993,SEARCH("/",Q1993,1)-1)</f>
        <v>photography</v>
      </c>
      <c r="S1993" t="str">
        <f>RIGHT(Q1993,(LEN(Q1993)-SEARCH("/",Q1993,1)))</f>
        <v>people</v>
      </c>
      <c r="T1993" s="14">
        <f>IFERROR(E1993/L1993,0)</f>
        <v>46.666666666666664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>
        <f>(E1994/D1994)*100</f>
        <v>0.13333333333333333</v>
      </c>
      <c r="O1994" s="13">
        <f>J1994/(60*60*24)+DATE(1970,1,1)</f>
        <v>42023.143414351856</v>
      </c>
      <c r="P1994" s="13">
        <f>I1994/(60*60*24)+"1/1/1970"</f>
        <v>42053.143414351856</v>
      </c>
      <c r="Q1994" t="s">
        <v>8295</v>
      </c>
      <c r="R1994" s="18" t="str">
        <f>LEFT(Q1994,SEARCH("/",Q1994,1)-1)</f>
        <v>photography</v>
      </c>
      <c r="S1994" t="str">
        <f>RIGHT(Q1994,(LEN(Q1994)-SEARCH("/",Q1994,1)))</f>
        <v>people</v>
      </c>
      <c r="T1994" s="14">
        <f>IFERROR(E1994/L1994,0)</f>
        <v>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>
        <f>(E1995/D1995)*100</f>
        <v>0</v>
      </c>
      <c r="O1995" s="13">
        <f>J1995/(60*60*24)+DATE(1970,1,1)</f>
        <v>42329.588391203702</v>
      </c>
      <c r="P1995" s="13">
        <f>I1995/(60*60*24)+"1/1/1970"</f>
        <v>42359.588391203702</v>
      </c>
      <c r="Q1995" t="s">
        <v>8295</v>
      </c>
      <c r="R1995" s="18" t="str">
        <f>LEFT(Q1995,SEARCH("/",Q1995,1)-1)</f>
        <v>photography</v>
      </c>
      <c r="S1995" t="str">
        <f>RIGHT(Q1995,(LEN(Q1995)-SEARCH("/",Q1995,1)))</f>
        <v>people</v>
      </c>
      <c r="T1995" s="14">
        <f>IFERROR(E1995/L1995,0)</f>
        <v>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>
        <f>(E1996/D1996)*100</f>
        <v>0</v>
      </c>
      <c r="O1996" s="13">
        <f>J1996/(60*60*24)+DATE(1970,1,1)</f>
        <v>42651.006273148145</v>
      </c>
      <c r="P1996" s="13">
        <f>I1996/(60*60*24)+"1/1/1970"</f>
        <v>42711.047939814816</v>
      </c>
      <c r="Q1996" t="s">
        <v>8295</v>
      </c>
      <c r="R1996" s="18" t="str">
        <f>LEFT(Q1996,SEARCH("/",Q1996,1)-1)</f>
        <v>photography</v>
      </c>
      <c r="S1996" t="str">
        <f>RIGHT(Q1996,(LEN(Q1996)-SEARCH("/",Q1996,1)))</f>
        <v>people</v>
      </c>
      <c r="T1996" s="14">
        <f>IFERROR(E1996/L1996,0)</f>
        <v>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>
        <f>(E1997/D1997)*100</f>
        <v>7.8</v>
      </c>
      <c r="O1997" s="13">
        <f>J1997/(60*60*24)+DATE(1970,1,1)</f>
        <v>42181.902037037042</v>
      </c>
      <c r="P1997" s="13">
        <f>I1997/(60*60*24)+"1/1/1970"</f>
        <v>42201.902037037042</v>
      </c>
      <c r="Q1997" t="s">
        <v>8295</v>
      </c>
      <c r="R1997" s="18" t="str">
        <f>LEFT(Q1997,SEARCH("/",Q1997,1)-1)</f>
        <v>photography</v>
      </c>
      <c r="S1997" t="str">
        <f>RIGHT(Q1997,(LEN(Q1997)-SEARCH("/",Q1997,1)))</f>
        <v>people</v>
      </c>
      <c r="T1997" s="14">
        <f>IFERROR(E1997/L1997,0)</f>
        <v>26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>
        <f>(E1998/D1998)*100</f>
        <v>0</v>
      </c>
      <c r="O1998" s="13">
        <f>J1998/(60*60*24)+DATE(1970,1,1)</f>
        <v>41800.819571759261</v>
      </c>
      <c r="P1998" s="13">
        <f>I1998/(60*60*24)+"1/1/1970"</f>
        <v>41830.819571759261</v>
      </c>
      <c r="Q1998" t="s">
        <v>8295</v>
      </c>
      <c r="R1998" s="18" t="str">
        <f>LEFT(Q1998,SEARCH("/",Q1998,1)-1)</f>
        <v>photography</v>
      </c>
      <c r="S1998" t="str">
        <f>RIGHT(Q1998,(LEN(Q1998)-SEARCH("/",Q1998,1)))</f>
        <v>people</v>
      </c>
      <c r="T1998" s="14">
        <f>IFERROR(E1998/L1998,0)</f>
        <v>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>
        <f>(E1999/D1999)*100</f>
        <v>0</v>
      </c>
      <c r="O1999" s="13">
        <f>J1999/(60*60*24)+DATE(1970,1,1)</f>
        <v>41847.930694444447</v>
      </c>
      <c r="P1999" s="13">
        <f>I1999/(60*60*24)+"1/1/1970"</f>
        <v>41877.930694444447</v>
      </c>
      <c r="Q1999" t="s">
        <v>8295</v>
      </c>
      <c r="R1999" s="18" t="str">
        <f>LEFT(Q1999,SEARCH("/",Q1999,1)-1)</f>
        <v>photography</v>
      </c>
      <c r="S1999" t="str">
        <f>RIGHT(Q1999,(LEN(Q1999)-SEARCH("/",Q1999,1)))</f>
        <v>people</v>
      </c>
      <c r="T1999" s="14">
        <f>IFERROR(E1999/L1999,0)</f>
        <v>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>
        <f>(E2000/D2000)*100</f>
        <v>26.200000000000003</v>
      </c>
      <c r="O2000" s="13">
        <f>J2000/(60*60*24)+DATE(1970,1,1)</f>
        <v>41807.118495370371</v>
      </c>
      <c r="P2000" s="13">
        <f>I2000/(60*60*24)+"1/1/1970"</f>
        <v>41852.118495370371</v>
      </c>
      <c r="Q2000" t="s">
        <v>8295</v>
      </c>
      <c r="R2000" s="18" t="str">
        <f>LEFT(Q2000,SEARCH("/",Q2000,1)-1)</f>
        <v>photography</v>
      </c>
      <c r="S2000" t="str">
        <f>RIGHT(Q2000,(LEN(Q2000)-SEARCH("/",Q2000,1)))</f>
        <v>people</v>
      </c>
      <c r="T2000" s="14">
        <f>IFERROR(E2000/L2000,0)</f>
        <v>218.33333333333334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>
        <f>(E2001/D2001)*100</f>
        <v>0.76129032258064511</v>
      </c>
      <c r="O2001" s="13">
        <f>J2001/(60*60*24)+DATE(1970,1,1)</f>
        <v>41926.482731481483</v>
      </c>
      <c r="P2001" s="13">
        <f>I2001/(60*60*24)+"1/1/1970"</f>
        <v>41956.524398148147</v>
      </c>
      <c r="Q2001" t="s">
        <v>8295</v>
      </c>
      <c r="R2001" s="18" t="str">
        <f>LEFT(Q2001,SEARCH("/",Q2001,1)-1)</f>
        <v>photography</v>
      </c>
      <c r="S2001" t="str">
        <f>RIGHT(Q2001,(LEN(Q2001)-SEARCH("/",Q2001,1)))</f>
        <v>people</v>
      </c>
      <c r="T2001" s="14">
        <f>IFERROR(E2001/L2001,0)</f>
        <v>33.714285714285715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>
        <f>(E2002/D2002)*100</f>
        <v>12.5</v>
      </c>
      <c r="O2002" s="13">
        <f>J2002/(60*60*24)+DATE(1970,1,1)</f>
        <v>42345.951539351852</v>
      </c>
      <c r="P2002" s="13">
        <f>I2002/(60*60*24)+"1/1/1970"</f>
        <v>42375.951539351852</v>
      </c>
      <c r="Q2002" t="s">
        <v>8295</v>
      </c>
      <c r="R2002" s="18" t="str">
        <f>LEFT(Q2002,SEARCH("/",Q2002,1)-1)</f>
        <v>photography</v>
      </c>
      <c r="S2002" t="str">
        <f>RIGHT(Q2002,(LEN(Q2002)-SEARCH("/",Q2002,1)))</f>
        <v>people</v>
      </c>
      <c r="T2002" s="14">
        <f>IFERROR(E2002/L2002,0)</f>
        <v>25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>
        <f>(E2003/D2003)*100</f>
        <v>382.12909090909091</v>
      </c>
      <c r="O2003" s="13">
        <f>J2003/(60*60*24)+DATE(1970,1,1)</f>
        <v>42136.209675925929</v>
      </c>
      <c r="P2003" s="13">
        <f>I2003/(60*60*24)+"1/1/1970"</f>
        <v>42167.833333333328</v>
      </c>
      <c r="Q2003" t="s">
        <v>8294</v>
      </c>
      <c r="R2003" s="18" t="str">
        <f>LEFT(Q2003,SEARCH("/",Q2003,1)-1)</f>
        <v>technology</v>
      </c>
      <c r="S2003" t="str">
        <f>RIGHT(Q2003,(LEN(Q2003)-SEARCH("/",Q2003,1)))</f>
        <v>hardware</v>
      </c>
      <c r="T2003" s="14">
        <f>IFERROR(E2003/L2003,0)</f>
        <v>128.38790470372632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>
        <f>(E2004/D2004)*100</f>
        <v>216.79422000000002</v>
      </c>
      <c r="O2004" s="13">
        <f>J2004/(60*60*24)+DATE(1970,1,1)</f>
        <v>42728.71230324074</v>
      </c>
      <c r="P2004" s="13">
        <f>I2004/(60*60*24)+"1/1/1970"</f>
        <v>42758.71230324074</v>
      </c>
      <c r="Q2004" t="s">
        <v>8294</v>
      </c>
      <c r="R2004" s="18" t="str">
        <f>LEFT(Q2004,SEARCH("/",Q2004,1)-1)</f>
        <v>technology</v>
      </c>
      <c r="S2004" t="str">
        <f>RIGHT(Q2004,(LEN(Q2004)-SEARCH("/",Q2004,1)))</f>
        <v>hardware</v>
      </c>
      <c r="T2004" s="14">
        <f>IFERROR(E2004/L2004,0)</f>
        <v>78.834261818181815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>
        <f>(E2005/D2005)*100</f>
        <v>312</v>
      </c>
      <c r="O2005" s="13">
        <f>J2005/(60*60*24)+DATE(1970,1,1)</f>
        <v>40347.125601851854</v>
      </c>
      <c r="P2005" s="13">
        <f>I2005/(60*60*24)+"1/1/1970"</f>
        <v>40361.958333333336</v>
      </c>
      <c r="Q2005" t="s">
        <v>8294</v>
      </c>
      <c r="R2005" s="18" t="str">
        <f>LEFT(Q2005,SEARCH("/",Q2005,1)-1)</f>
        <v>technology</v>
      </c>
      <c r="S2005" t="str">
        <f>RIGHT(Q2005,(LEN(Q2005)-SEARCH("/",Q2005,1)))</f>
        <v>hardware</v>
      </c>
      <c r="T2005" s="14">
        <f>IFERROR(E2005/L2005,0)</f>
        <v>91.764705882352942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>
        <f>(E2006/D2006)*100</f>
        <v>234.42048</v>
      </c>
      <c r="O2006" s="13">
        <f>J2006/(60*60*24)+DATE(1970,1,1)</f>
        <v>41800.604895833334</v>
      </c>
      <c r="P2006" s="13">
        <f>I2006/(60*60*24)+"1/1/1970"</f>
        <v>41830.604895833334</v>
      </c>
      <c r="Q2006" t="s">
        <v>8294</v>
      </c>
      <c r="R2006" s="18" t="str">
        <f>LEFT(Q2006,SEARCH("/",Q2006,1)-1)</f>
        <v>technology</v>
      </c>
      <c r="S2006" t="str">
        <f>RIGHT(Q2006,(LEN(Q2006)-SEARCH("/",Q2006,1)))</f>
        <v>hardware</v>
      </c>
      <c r="T2006" s="14">
        <f>IFERROR(E2006/L2006,0)</f>
        <v>331.10237288135596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>
        <f>(E2007/D2007)*100</f>
        <v>123.68010000000001</v>
      </c>
      <c r="O2007" s="13">
        <f>J2007/(60*60*24)+DATE(1970,1,1)</f>
        <v>41535.812708333331</v>
      </c>
      <c r="P2007" s="13">
        <f>I2007/(60*60*24)+"1/1/1970"</f>
        <v>41563.165972222225</v>
      </c>
      <c r="Q2007" t="s">
        <v>8294</v>
      </c>
      <c r="R2007" s="18" t="str">
        <f>LEFT(Q2007,SEARCH("/",Q2007,1)-1)</f>
        <v>technology</v>
      </c>
      <c r="S2007" t="str">
        <f>RIGHT(Q2007,(LEN(Q2007)-SEARCH("/",Q2007,1)))</f>
        <v>hardware</v>
      </c>
      <c r="T2007" s="14">
        <f>IFERROR(E2007/L2007,0)</f>
        <v>194.26193717277485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>
        <f>(E2008/D2008)*100</f>
        <v>247.84</v>
      </c>
      <c r="O2008" s="13">
        <f>J2008/(60*60*24)+DATE(1970,1,1)</f>
        <v>41941.500520833331</v>
      </c>
      <c r="P2008" s="13">
        <f>I2008/(60*60*24)+"1/1/1970"</f>
        <v>41976.542187500003</v>
      </c>
      <c r="Q2008" t="s">
        <v>8294</v>
      </c>
      <c r="R2008" s="18" t="str">
        <f>LEFT(Q2008,SEARCH("/",Q2008,1)-1)</f>
        <v>technology</v>
      </c>
      <c r="S2008" t="str">
        <f>RIGHT(Q2008,(LEN(Q2008)-SEARCH("/",Q2008,1)))</f>
        <v>hardware</v>
      </c>
      <c r="T2008" s="14">
        <f>IFERROR(E2008/L2008,0)</f>
        <v>408.97689768976898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>
        <f>(E2009/D2009)*100</f>
        <v>115.7092</v>
      </c>
      <c r="O2009" s="13">
        <f>J2009/(60*60*24)+DATE(1970,1,1)</f>
        <v>40347.837800925925</v>
      </c>
      <c r="P2009" s="13">
        <f>I2009/(60*60*24)+"1/1/1970"</f>
        <v>40414.166666666664</v>
      </c>
      <c r="Q2009" t="s">
        <v>8294</v>
      </c>
      <c r="R2009" s="18" t="str">
        <f>LEFT(Q2009,SEARCH("/",Q2009,1)-1)</f>
        <v>technology</v>
      </c>
      <c r="S2009" t="str">
        <f>RIGHT(Q2009,(LEN(Q2009)-SEARCH("/",Q2009,1)))</f>
        <v>hardware</v>
      </c>
      <c r="T2009" s="14">
        <f>IFERROR(E2009/L2009,0)</f>
        <v>84.459270072992695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>
        <f>(E2010/D2010)*100</f>
        <v>117.07484768810599</v>
      </c>
      <c r="O2010" s="13">
        <f>J2010/(60*60*24)+DATE(1970,1,1)</f>
        <v>40761.604421296295</v>
      </c>
      <c r="P2010" s="13">
        <f>I2010/(60*60*24)+"1/1/1970"</f>
        <v>40805.604421296295</v>
      </c>
      <c r="Q2010" t="s">
        <v>8294</v>
      </c>
      <c r="R2010" s="18" t="str">
        <f>LEFT(Q2010,SEARCH("/",Q2010,1)-1)</f>
        <v>technology</v>
      </c>
      <c r="S2010" t="str">
        <f>RIGHT(Q2010,(LEN(Q2010)-SEARCH("/",Q2010,1)))</f>
        <v>hardware</v>
      </c>
      <c r="T2010" s="14">
        <f>IFERROR(E2010/L2010,0)</f>
        <v>44.853658536585364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>
        <f>(E2011/D2011)*100</f>
        <v>305.15800000000002</v>
      </c>
      <c r="O2011" s="13">
        <f>J2011/(60*60*24)+DATE(1970,1,1)</f>
        <v>42661.323414351849</v>
      </c>
      <c r="P2011" s="13">
        <f>I2011/(60*60*24)+"1/1/1970"</f>
        <v>42697.365081018521</v>
      </c>
      <c r="Q2011" t="s">
        <v>8294</v>
      </c>
      <c r="R2011" s="18" t="str">
        <f>LEFT(Q2011,SEARCH("/",Q2011,1)-1)</f>
        <v>technology</v>
      </c>
      <c r="S2011" t="str">
        <f>RIGHT(Q2011,(LEN(Q2011)-SEARCH("/",Q2011,1)))</f>
        <v>hardware</v>
      </c>
      <c r="T2011" s="14">
        <f>IFERROR(E2011/L2011,0)</f>
        <v>383.3643216080402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>
        <f>(E2012/D2012)*100</f>
        <v>320.05299999999994</v>
      </c>
      <c r="O2012" s="13">
        <f>J2012/(60*60*24)+DATE(1970,1,1)</f>
        <v>42570.996423611112</v>
      </c>
      <c r="P2012" s="13">
        <f>I2012/(60*60*24)+"1/1/1970"</f>
        <v>42600.996423611112</v>
      </c>
      <c r="Q2012" t="s">
        <v>8294</v>
      </c>
      <c r="R2012" s="18" t="str">
        <f>LEFT(Q2012,SEARCH("/",Q2012,1)-1)</f>
        <v>technology</v>
      </c>
      <c r="S2012" t="str">
        <f>RIGHT(Q2012,(LEN(Q2012)-SEARCH("/",Q2012,1)))</f>
        <v>hardware</v>
      </c>
      <c r="T2012" s="14">
        <f>IFERROR(E2012/L2012,0)</f>
        <v>55.276856649395505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>
        <f>(E2013/D2013)*100</f>
        <v>819.56399999999996</v>
      </c>
      <c r="O2013" s="13">
        <f>J2013/(60*60*24)+DATE(1970,1,1)</f>
        <v>42347.358483796299</v>
      </c>
      <c r="P2013" s="13">
        <f>I2013/(60*60*24)+"1/1/1970"</f>
        <v>42380.958333333328</v>
      </c>
      <c r="Q2013" t="s">
        <v>8294</v>
      </c>
      <c r="R2013" s="18" t="str">
        <f>LEFT(Q2013,SEARCH("/",Q2013,1)-1)</f>
        <v>technology</v>
      </c>
      <c r="S2013" t="str">
        <f>RIGHT(Q2013,(LEN(Q2013)-SEARCH("/",Q2013,1)))</f>
        <v>hardware</v>
      </c>
      <c r="T2013" s="14">
        <f>IFERROR(E2013/L2013,0)</f>
        <v>422.02059732234807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>
        <f>(E2014/D2014)*100</f>
        <v>234.90000000000003</v>
      </c>
      <c r="O2014" s="13">
        <f>J2014/(60*60*24)+DATE(1970,1,1)</f>
        <v>42010.822233796294</v>
      </c>
      <c r="P2014" s="13">
        <f>I2014/(60*60*24)+"1/1/1970"</f>
        <v>42040.822233796294</v>
      </c>
      <c r="Q2014" t="s">
        <v>8294</v>
      </c>
      <c r="R2014" s="18" t="str">
        <f>LEFT(Q2014,SEARCH("/",Q2014,1)-1)</f>
        <v>technology</v>
      </c>
      <c r="S2014" t="str">
        <f>RIGHT(Q2014,(LEN(Q2014)-SEARCH("/",Q2014,1)))</f>
        <v>hardware</v>
      </c>
      <c r="T2014" s="14">
        <f>IFERROR(E2014/L2014,0)</f>
        <v>64.180327868852459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>
        <f>(E2015/D2015)*100</f>
        <v>494.91374999999999</v>
      </c>
      <c r="O2015" s="13">
        <f>J2015/(60*60*24)+DATE(1970,1,1)</f>
        <v>42499.960810185185</v>
      </c>
      <c r="P2015" s="13">
        <f>I2015/(60*60*24)+"1/1/1970"</f>
        <v>42559.960810185185</v>
      </c>
      <c r="Q2015" t="s">
        <v>8294</v>
      </c>
      <c r="R2015" s="18" t="str">
        <f>LEFT(Q2015,SEARCH("/",Q2015,1)-1)</f>
        <v>technology</v>
      </c>
      <c r="S2015" t="str">
        <f>RIGHT(Q2015,(LEN(Q2015)-SEARCH("/",Q2015,1)))</f>
        <v>hardware</v>
      </c>
      <c r="T2015" s="14">
        <f>IFERROR(E2015/L2015,0)</f>
        <v>173.57781674704077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>
        <f>(E2016/D2016)*100</f>
        <v>7813.7822333333334</v>
      </c>
      <c r="O2016" s="13">
        <f>J2016/(60*60*24)+DATE(1970,1,1)</f>
        <v>41324.214571759258</v>
      </c>
      <c r="P2016" s="13">
        <f>I2016/(60*60*24)+"1/1/1970"</f>
        <v>41358.172905092593</v>
      </c>
      <c r="Q2016" t="s">
        <v>8294</v>
      </c>
      <c r="R2016" s="18" t="str">
        <f>LEFT(Q2016,SEARCH("/",Q2016,1)-1)</f>
        <v>technology</v>
      </c>
      <c r="S2016" t="str">
        <f>RIGHT(Q2016,(LEN(Q2016)-SEARCH("/",Q2016,1)))</f>
        <v>hardware</v>
      </c>
      <c r="T2016" s="14">
        <f>IFERROR(E2016/L2016,0)</f>
        <v>88.601680840609291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>
        <f>(E2017/D2017)*100</f>
        <v>113.00013888888888</v>
      </c>
      <c r="O2017" s="13">
        <f>J2017/(60*60*24)+DATE(1970,1,1)</f>
        <v>40765.876886574071</v>
      </c>
      <c r="P2017" s="13">
        <f>I2017/(60*60*24)+"1/1/1970"</f>
        <v>40795.876886574071</v>
      </c>
      <c r="Q2017" t="s">
        <v>8294</v>
      </c>
      <c r="R2017" s="18" t="str">
        <f>LEFT(Q2017,SEARCH("/",Q2017,1)-1)</f>
        <v>technology</v>
      </c>
      <c r="S2017" t="str">
        <f>RIGHT(Q2017,(LEN(Q2017)-SEARCH("/",Q2017,1)))</f>
        <v>hardware</v>
      </c>
      <c r="T2017" s="14">
        <f>IFERROR(E2017/L2017,0)</f>
        <v>50.222283950617282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>
        <f>(E2018/D2018)*100</f>
        <v>921.54219999999998</v>
      </c>
      <c r="O2018" s="13">
        <f>J2018/(60*60*24)+DATE(1970,1,1)</f>
        <v>41312.880775462967</v>
      </c>
      <c r="P2018" s="13">
        <f>I2018/(60*60*24)+"1/1/1970"</f>
        <v>41342.880775462967</v>
      </c>
      <c r="Q2018" t="s">
        <v>8294</v>
      </c>
      <c r="R2018" s="18" t="str">
        <f>LEFT(Q2018,SEARCH("/",Q2018,1)-1)</f>
        <v>technology</v>
      </c>
      <c r="S2018" t="str">
        <f>RIGHT(Q2018,(LEN(Q2018)-SEARCH("/",Q2018,1)))</f>
        <v>hardware</v>
      </c>
      <c r="T2018" s="14">
        <f>IFERROR(E2018/L2018,0)</f>
        <v>192.38876826722338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>
        <f>(E2019/D2019)*100</f>
        <v>125.10239999999999</v>
      </c>
      <c r="O2019" s="13">
        <f>J2019/(60*60*24)+DATE(1970,1,1)</f>
        <v>40961.057349537034</v>
      </c>
      <c r="P2019" s="13">
        <f>I2019/(60*60*24)+"1/1/1970"</f>
        <v>40992.166666666664</v>
      </c>
      <c r="Q2019" t="s">
        <v>8294</v>
      </c>
      <c r="R2019" s="18" t="str">
        <f>LEFT(Q2019,SEARCH("/",Q2019,1)-1)</f>
        <v>technology</v>
      </c>
      <c r="S2019" t="str">
        <f>RIGHT(Q2019,(LEN(Q2019)-SEARCH("/",Q2019,1)))</f>
        <v>hardware</v>
      </c>
      <c r="T2019" s="14">
        <f>IFERROR(E2019/L2019,0)</f>
        <v>73.416901408450698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>
        <f>(E2020/D2020)*100</f>
        <v>102.24343076923077</v>
      </c>
      <c r="O2020" s="13">
        <f>J2020/(60*60*24)+DATE(1970,1,1)</f>
        <v>42199.365844907406</v>
      </c>
      <c r="P2020" s="13">
        <f>I2020/(60*60*24)+"1/1/1970"</f>
        <v>42229.365844907406</v>
      </c>
      <c r="Q2020" t="s">
        <v>8294</v>
      </c>
      <c r="R2020" s="18" t="str">
        <f>LEFT(Q2020,SEARCH("/",Q2020,1)-1)</f>
        <v>technology</v>
      </c>
      <c r="S2020" t="str">
        <f>RIGHT(Q2020,(LEN(Q2020)-SEARCH("/",Q2020,1)))</f>
        <v>hardware</v>
      </c>
      <c r="T2020" s="14">
        <f>IFERROR(E2020/L2020,0)</f>
        <v>147.68495555555555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>
        <f>(E2021/D2021)*100</f>
        <v>484.90975000000003</v>
      </c>
      <c r="O2021" s="13">
        <f>J2021/(60*60*24)+DATE(1970,1,1)</f>
        <v>42605.70857638889</v>
      </c>
      <c r="P2021" s="13">
        <f>I2021/(60*60*24)+"1/1/1970"</f>
        <v>42635.70857638889</v>
      </c>
      <c r="Q2021" t="s">
        <v>8294</v>
      </c>
      <c r="R2021" s="18" t="str">
        <f>LEFT(Q2021,SEARCH("/",Q2021,1)-1)</f>
        <v>technology</v>
      </c>
      <c r="S2021" t="str">
        <f>RIGHT(Q2021,(LEN(Q2021)-SEARCH("/",Q2021,1)))</f>
        <v>hardware</v>
      </c>
      <c r="T2021" s="14">
        <f>IFERROR(E2021/L2021,0)</f>
        <v>108.96848314606741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>
        <f>(E2022/D2022)*100</f>
        <v>192.33333333333334</v>
      </c>
      <c r="O2022" s="13">
        <f>J2022/(60*60*24)+DATE(1970,1,1)</f>
        <v>41737.097500000003</v>
      </c>
      <c r="P2022" s="13">
        <f>I2022/(60*60*24)+"1/1/1970"</f>
        <v>41773.961111111115</v>
      </c>
      <c r="Q2022" t="s">
        <v>8294</v>
      </c>
      <c r="R2022" s="18" t="str">
        <f>LEFT(Q2022,SEARCH("/",Q2022,1)-1)</f>
        <v>technology</v>
      </c>
      <c r="S2022" t="str">
        <f>RIGHT(Q2022,(LEN(Q2022)-SEARCH("/",Q2022,1)))</f>
        <v>hardware</v>
      </c>
      <c r="T2022" s="14">
        <f>IFERROR(E2022/L2022,0)</f>
        <v>23.647540983606557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>
        <f>(E2023/D2023)*100</f>
        <v>281.10000000000002</v>
      </c>
      <c r="O2023" s="13">
        <f>J2023/(60*60*24)+DATE(1970,1,1)</f>
        <v>41861.070567129631</v>
      </c>
      <c r="P2023" s="13">
        <f>I2023/(60*60*24)+"1/1/1970"</f>
        <v>41906.070567129631</v>
      </c>
      <c r="Q2023" t="s">
        <v>8294</v>
      </c>
      <c r="R2023" s="18" t="str">
        <f>LEFT(Q2023,SEARCH("/",Q2023,1)-1)</f>
        <v>technology</v>
      </c>
      <c r="S2023" t="str">
        <f>RIGHT(Q2023,(LEN(Q2023)-SEARCH("/",Q2023,1)))</f>
        <v>hardware</v>
      </c>
      <c r="T2023" s="14">
        <f>IFERROR(E2023/L2023,0)</f>
        <v>147.94736842105263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>
        <f>(E2024/D2024)*100</f>
        <v>125.13700000000001</v>
      </c>
      <c r="O2024" s="13">
        <f>J2024/(60*60*24)+DATE(1970,1,1)</f>
        <v>42502.569120370375</v>
      </c>
      <c r="P2024" s="13">
        <f>I2024/(60*60*24)+"1/1/1970"</f>
        <v>42532.569120370375</v>
      </c>
      <c r="Q2024" t="s">
        <v>8294</v>
      </c>
      <c r="R2024" s="18" t="str">
        <f>LEFT(Q2024,SEARCH("/",Q2024,1)-1)</f>
        <v>technology</v>
      </c>
      <c r="S2024" t="str">
        <f>RIGHT(Q2024,(LEN(Q2024)-SEARCH("/",Q2024,1)))</f>
        <v>hardware</v>
      </c>
      <c r="T2024" s="14">
        <f>IFERROR(E2024/L2024,0)</f>
        <v>385.03692307692307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>
        <f>(E2025/D2025)*100</f>
        <v>161.459</v>
      </c>
      <c r="O2025" s="13">
        <f>J2025/(60*60*24)+DATE(1970,1,1)</f>
        <v>42136.420752314814</v>
      </c>
      <c r="P2025" s="13">
        <f>I2025/(60*60*24)+"1/1/1970"</f>
        <v>42166.420752314814</v>
      </c>
      <c r="Q2025" t="s">
        <v>8294</v>
      </c>
      <c r="R2025" s="18" t="str">
        <f>LEFT(Q2025,SEARCH("/",Q2025,1)-1)</f>
        <v>technology</v>
      </c>
      <c r="S2025" t="str">
        <f>RIGHT(Q2025,(LEN(Q2025)-SEARCH("/",Q2025,1)))</f>
        <v>hardware</v>
      </c>
      <c r="T2025" s="14">
        <f>IFERROR(E2025/L2025,0)</f>
        <v>457.39093484419266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>
        <f>(E2026/D2026)*100</f>
        <v>585.35</v>
      </c>
      <c r="O2026" s="13">
        <f>J2026/(60*60*24)+DATE(1970,1,1)</f>
        <v>41099.966944444444</v>
      </c>
      <c r="P2026" s="13">
        <f>I2026/(60*60*24)+"1/1/1970"</f>
        <v>41134.125</v>
      </c>
      <c r="Q2026" t="s">
        <v>8294</v>
      </c>
      <c r="R2026" s="18" t="str">
        <f>LEFT(Q2026,SEARCH("/",Q2026,1)-1)</f>
        <v>technology</v>
      </c>
      <c r="S2026" t="str">
        <f>RIGHT(Q2026,(LEN(Q2026)-SEARCH("/",Q2026,1)))</f>
        <v>hardware</v>
      </c>
      <c r="T2026" s="14">
        <f>IFERROR(E2026/L2026,0)</f>
        <v>222.99047619047619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>
        <f>(E2027/D2027)*100</f>
        <v>201.14999999999998</v>
      </c>
      <c r="O2027" s="13">
        <f>J2027/(60*60*24)+DATE(1970,1,1)</f>
        <v>42136.184560185182</v>
      </c>
      <c r="P2027" s="13">
        <f>I2027/(60*60*24)+"1/1/1970"</f>
        <v>42166.184560185182</v>
      </c>
      <c r="Q2027" t="s">
        <v>8294</v>
      </c>
      <c r="R2027" s="18" t="str">
        <f>LEFT(Q2027,SEARCH("/",Q2027,1)-1)</f>
        <v>technology</v>
      </c>
      <c r="S2027" t="str">
        <f>RIGHT(Q2027,(LEN(Q2027)-SEARCH("/",Q2027,1)))</f>
        <v>hardware</v>
      </c>
      <c r="T2027" s="14">
        <f>IFERROR(E2027/L2027,0)</f>
        <v>220.74074074074073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>
        <f>(E2028/D2028)*100</f>
        <v>133.48307999999997</v>
      </c>
      <c r="O2028" s="13">
        <f>J2028/(60*60*24)+DATE(1970,1,1)</f>
        <v>41704.735937500001</v>
      </c>
      <c r="P2028" s="13">
        <f>I2028/(60*60*24)+"1/1/1970"</f>
        <v>41750.165972222225</v>
      </c>
      <c r="Q2028" t="s">
        <v>8294</v>
      </c>
      <c r="R2028" s="18" t="str">
        <f>LEFT(Q2028,SEARCH("/",Q2028,1)-1)</f>
        <v>technology</v>
      </c>
      <c r="S2028" t="str">
        <f>RIGHT(Q2028,(LEN(Q2028)-SEARCH("/",Q2028,1)))</f>
        <v>hardware</v>
      </c>
      <c r="T2028" s="14">
        <f>IFERROR(E2028/L2028,0)</f>
        <v>73.503898678414089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>
        <f>(E2029/D2029)*100</f>
        <v>120.24900000000001</v>
      </c>
      <c r="O2029" s="13">
        <f>J2029/(60*60*24)+DATE(1970,1,1)</f>
        <v>42048.813877314809</v>
      </c>
      <c r="P2029" s="13">
        <f>I2029/(60*60*24)+"1/1/1970"</f>
        <v>42093.772210648152</v>
      </c>
      <c r="Q2029" t="s">
        <v>8294</v>
      </c>
      <c r="R2029" s="18" t="str">
        <f>LEFT(Q2029,SEARCH("/",Q2029,1)-1)</f>
        <v>technology</v>
      </c>
      <c r="S2029" t="str">
        <f>RIGHT(Q2029,(LEN(Q2029)-SEARCH("/",Q2029,1)))</f>
        <v>hardware</v>
      </c>
      <c r="T2029" s="14">
        <f>IFERROR(E2029/L2029,0)</f>
        <v>223.09647495361781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>
        <f>(E2030/D2030)*100</f>
        <v>126.16666666666667</v>
      </c>
      <c r="O2030" s="13">
        <f>J2030/(60*60*24)+DATE(1970,1,1)</f>
        <v>40215.919050925928</v>
      </c>
      <c r="P2030" s="13">
        <f>I2030/(60*60*24)+"1/1/1970"</f>
        <v>40252.913194444445</v>
      </c>
      <c r="Q2030" t="s">
        <v>8294</v>
      </c>
      <c r="R2030" s="18" t="str">
        <f>LEFT(Q2030,SEARCH("/",Q2030,1)-1)</f>
        <v>technology</v>
      </c>
      <c r="S2030" t="str">
        <f>RIGHT(Q2030,(LEN(Q2030)-SEARCH("/",Q2030,1)))</f>
        <v>hardware</v>
      </c>
      <c r="T2030" s="14">
        <f>IFERROR(E2030/L2030,0)</f>
        <v>47.911392405063289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>
        <f>(E2031/D2031)*100</f>
        <v>361.2</v>
      </c>
      <c r="O2031" s="13">
        <f>J2031/(60*60*24)+DATE(1970,1,1)</f>
        <v>41848.021770833337</v>
      </c>
      <c r="P2031" s="13">
        <f>I2031/(60*60*24)+"1/1/1970"</f>
        <v>41878.021770833337</v>
      </c>
      <c r="Q2031" t="s">
        <v>8294</v>
      </c>
      <c r="R2031" s="18" t="str">
        <f>LEFT(Q2031,SEARCH("/",Q2031,1)-1)</f>
        <v>technology</v>
      </c>
      <c r="S2031" t="str">
        <f>RIGHT(Q2031,(LEN(Q2031)-SEARCH("/",Q2031,1)))</f>
        <v>hardware</v>
      </c>
      <c r="T2031" s="14">
        <f>IFERROR(E2031/L2031,0)</f>
        <v>96.063829787234042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>
        <f>(E2032/D2032)*100</f>
        <v>226.239013671875</v>
      </c>
      <c r="O2032" s="13">
        <f>J2032/(60*60*24)+DATE(1970,1,1)</f>
        <v>41212.996481481481</v>
      </c>
      <c r="P2032" s="13">
        <f>I2032/(60*60*24)+"1/1/1970"</f>
        <v>41242.996481481481</v>
      </c>
      <c r="Q2032" t="s">
        <v>8294</v>
      </c>
      <c r="R2032" s="18" t="str">
        <f>LEFT(Q2032,SEARCH("/",Q2032,1)-1)</f>
        <v>technology</v>
      </c>
      <c r="S2032" t="str">
        <f>RIGHT(Q2032,(LEN(Q2032)-SEARCH("/",Q2032,1)))</f>
        <v>hardware</v>
      </c>
      <c r="T2032" s="14">
        <f>IFERROR(E2032/L2032,0)</f>
        <v>118.6144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>
        <f>(E2033/D2033)*100</f>
        <v>120.35</v>
      </c>
      <c r="O2033" s="13">
        <f>J2033/(60*60*24)+DATE(1970,1,1)</f>
        <v>41975.329317129625</v>
      </c>
      <c r="P2033" s="13">
        <f>I2033/(60*60*24)+"1/1/1970"</f>
        <v>42013.041666666672</v>
      </c>
      <c r="Q2033" t="s">
        <v>8294</v>
      </c>
      <c r="R2033" s="18" t="str">
        <f>LEFT(Q2033,SEARCH("/",Q2033,1)-1)</f>
        <v>technology</v>
      </c>
      <c r="S2033" t="str">
        <f>RIGHT(Q2033,(LEN(Q2033)-SEARCH("/",Q2033,1)))</f>
        <v>hardware</v>
      </c>
      <c r="T2033" s="14">
        <f>IFERROR(E2033/L2033,0)</f>
        <v>118.45472440944881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>
        <f>(E2034/D2034)*100</f>
        <v>304.18799999999999</v>
      </c>
      <c r="O2034" s="13">
        <f>J2034/(60*60*24)+DATE(1970,1,1)</f>
        <v>42689.565671296295</v>
      </c>
      <c r="P2034" s="13">
        <f>I2034/(60*60*24)+"1/1/1970"</f>
        <v>42719.208333333328</v>
      </c>
      <c r="Q2034" t="s">
        <v>8294</v>
      </c>
      <c r="R2034" s="18" t="str">
        <f>LEFT(Q2034,SEARCH("/",Q2034,1)-1)</f>
        <v>technology</v>
      </c>
      <c r="S2034" t="str">
        <f>RIGHT(Q2034,(LEN(Q2034)-SEARCH("/",Q2034,1)))</f>
        <v>hardware</v>
      </c>
      <c r="T2034" s="14">
        <f>IFERROR(E2034/L2034,0)</f>
        <v>143.21468926553672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>
        <f>(E2035/D2035)*100</f>
        <v>178.67599999999999</v>
      </c>
      <c r="O2035" s="13">
        <f>J2035/(60*60*24)+DATE(1970,1,1)</f>
        <v>41725.082384259258</v>
      </c>
      <c r="P2035" s="13">
        <f>I2035/(60*60*24)+"1/1/1970"</f>
        <v>41755.082384259258</v>
      </c>
      <c r="Q2035" t="s">
        <v>8294</v>
      </c>
      <c r="R2035" s="18" t="str">
        <f>LEFT(Q2035,SEARCH("/",Q2035,1)-1)</f>
        <v>technology</v>
      </c>
      <c r="S2035" t="str">
        <f>RIGHT(Q2035,(LEN(Q2035)-SEARCH("/",Q2035,1)))</f>
        <v>hardware</v>
      </c>
      <c r="T2035" s="14">
        <f>IFERROR(E2035/L2035,0)</f>
        <v>282.71518987341773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>
        <f>(E2036/D2036)*100</f>
        <v>386.81998717948721</v>
      </c>
      <c r="O2036" s="13">
        <f>J2036/(60*60*24)+DATE(1970,1,1)</f>
        <v>42076.130011574074</v>
      </c>
      <c r="P2036" s="13">
        <f>I2036/(60*60*24)+"1/1/1970"</f>
        <v>42131.290277777778</v>
      </c>
      <c r="Q2036" t="s">
        <v>8294</v>
      </c>
      <c r="R2036" s="18" t="str">
        <f>LEFT(Q2036,SEARCH("/",Q2036,1)-1)</f>
        <v>technology</v>
      </c>
      <c r="S2036" t="str">
        <f>RIGHT(Q2036,(LEN(Q2036)-SEARCH("/",Q2036,1)))</f>
        <v>hardware</v>
      </c>
      <c r="T2036" s="14">
        <f>IFERROR(E2036/L2036,0)</f>
        <v>593.93620078740162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>
        <f>(E2037/D2037)*100</f>
        <v>211.03642500000004</v>
      </c>
      <c r="O2037" s="13">
        <f>J2037/(60*60*24)+DATE(1970,1,1)</f>
        <v>42311.625081018516</v>
      </c>
      <c r="P2037" s="13">
        <f>I2037/(60*60*24)+"1/1/1970"</f>
        <v>42357.041666666672</v>
      </c>
      <c r="Q2037" t="s">
        <v>8294</v>
      </c>
      <c r="R2037" s="18" t="str">
        <f>LEFT(Q2037,SEARCH("/",Q2037,1)-1)</f>
        <v>technology</v>
      </c>
      <c r="S2037" t="str">
        <f>RIGHT(Q2037,(LEN(Q2037)-SEARCH("/",Q2037,1)))</f>
        <v>hardware</v>
      </c>
      <c r="T2037" s="14">
        <f>IFERROR(E2037/L2037,0)</f>
        <v>262.15704968944101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>
        <f>(E2038/D2038)*100</f>
        <v>131.66833333333335</v>
      </c>
      <c r="O2038" s="13">
        <f>J2038/(60*60*24)+DATE(1970,1,1)</f>
        <v>41738.864803240736</v>
      </c>
      <c r="P2038" s="13">
        <f>I2038/(60*60*24)+"1/1/1970"</f>
        <v>41768.864803240736</v>
      </c>
      <c r="Q2038" t="s">
        <v>8294</v>
      </c>
      <c r="R2038" s="18" t="str">
        <f>LEFT(Q2038,SEARCH("/",Q2038,1)-1)</f>
        <v>technology</v>
      </c>
      <c r="S2038" t="str">
        <f>RIGHT(Q2038,(LEN(Q2038)-SEARCH("/",Q2038,1)))</f>
        <v>hardware</v>
      </c>
      <c r="T2038" s="14">
        <f>IFERROR(E2038/L2038,0)</f>
        <v>46.580778301886795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>
        <f>(E2039/D2039)*100</f>
        <v>300.47639999999996</v>
      </c>
      <c r="O2039" s="13">
        <f>J2039/(60*60*24)+DATE(1970,1,1)</f>
        <v>41578.210104166668</v>
      </c>
      <c r="P2039" s="13">
        <f>I2039/(60*60*24)+"1/1/1970"</f>
        <v>41638.251770833333</v>
      </c>
      <c r="Q2039" t="s">
        <v>8294</v>
      </c>
      <c r="R2039" s="18" t="str">
        <f>LEFT(Q2039,SEARCH("/",Q2039,1)-1)</f>
        <v>technology</v>
      </c>
      <c r="S2039" t="str">
        <f>RIGHT(Q2039,(LEN(Q2039)-SEARCH("/",Q2039,1)))</f>
        <v>hardware</v>
      </c>
      <c r="T2039" s="14">
        <f>IFERROR(E2039/L2039,0)</f>
        <v>70.041118881118877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>
        <f>(E2040/D2040)*100</f>
        <v>420.51249999999999</v>
      </c>
      <c r="O2040" s="13">
        <f>J2040/(60*60*24)+DATE(1970,1,1)</f>
        <v>41424.27107638889</v>
      </c>
      <c r="P2040" s="13">
        <f>I2040/(60*60*24)+"1/1/1970"</f>
        <v>41456.75</v>
      </c>
      <c r="Q2040" t="s">
        <v>8294</v>
      </c>
      <c r="R2040" s="18" t="str">
        <f>LEFT(Q2040,SEARCH("/",Q2040,1)-1)</f>
        <v>technology</v>
      </c>
      <c r="S2040" t="str">
        <f>RIGHT(Q2040,(LEN(Q2040)-SEARCH("/",Q2040,1)))</f>
        <v>hardware</v>
      </c>
      <c r="T2040" s="14">
        <f>IFERROR(E2040/L2040,0)</f>
        <v>164.90686274509804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>
        <f>(E2041/D2041)*100</f>
        <v>136.21680000000001</v>
      </c>
      <c r="O2041" s="13">
        <f>J2041/(60*60*24)+DATE(1970,1,1)</f>
        <v>42675.438946759255</v>
      </c>
      <c r="P2041" s="13">
        <f>I2041/(60*60*24)+"1/1/1970"</f>
        <v>42705.207638888889</v>
      </c>
      <c r="Q2041" t="s">
        <v>8294</v>
      </c>
      <c r="R2041" s="18" t="str">
        <f>LEFT(Q2041,SEARCH("/",Q2041,1)-1)</f>
        <v>technology</v>
      </c>
      <c r="S2041" t="str">
        <f>RIGHT(Q2041,(LEN(Q2041)-SEARCH("/",Q2041,1)))</f>
        <v>hardware</v>
      </c>
      <c r="T2041" s="14">
        <f>IFERROR(E2041/L2041,0)</f>
        <v>449.26385224274406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>
        <f>(E2042/D2042)*100</f>
        <v>248.17133333333334</v>
      </c>
      <c r="O2042" s="13">
        <f>J2042/(60*60*24)+DATE(1970,1,1)</f>
        <v>41578.927118055552</v>
      </c>
      <c r="P2042" s="13">
        <f>I2042/(60*60*24)+"1/1/1970"</f>
        <v>41593.968784722223</v>
      </c>
      <c r="Q2042" t="s">
        <v>8294</v>
      </c>
      <c r="R2042" s="18" t="str">
        <f>LEFT(Q2042,SEARCH("/",Q2042,1)-1)</f>
        <v>technology</v>
      </c>
      <c r="S2042" t="str">
        <f>RIGHT(Q2042,(LEN(Q2042)-SEARCH("/",Q2042,1)))</f>
        <v>hardware</v>
      </c>
      <c r="T2042" s="14">
        <f>IFERROR(E2042/L2042,0)</f>
        <v>27.472841328413285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>
        <f>(E2043/D2043)*100</f>
        <v>181.86315789473684</v>
      </c>
      <c r="O2043" s="13">
        <f>J2043/(60*60*24)+DATE(1970,1,1)</f>
        <v>42654.525775462964</v>
      </c>
      <c r="P2043" s="13">
        <f>I2043/(60*60*24)+"1/1/1970"</f>
        <v>42684.567442129628</v>
      </c>
      <c r="Q2043" t="s">
        <v>8294</v>
      </c>
      <c r="R2043" s="18" t="str">
        <f>LEFT(Q2043,SEARCH("/",Q2043,1)-1)</f>
        <v>technology</v>
      </c>
      <c r="S2043" t="str">
        <f>RIGHT(Q2043,(LEN(Q2043)-SEARCH("/",Q2043,1)))</f>
        <v>hardware</v>
      </c>
      <c r="T2043" s="14">
        <f>IFERROR(E2043/L2043,0)</f>
        <v>143.97499999999999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>
        <f>(E2044/D2044)*100</f>
        <v>123.53</v>
      </c>
      <c r="O2044" s="13">
        <f>J2044/(60*60*24)+DATE(1970,1,1)</f>
        <v>42331.708032407405</v>
      </c>
      <c r="P2044" s="13">
        <f>I2044/(60*60*24)+"1/1/1970"</f>
        <v>42391.708032407405</v>
      </c>
      <c r="Q2044" t="s">
        <v>8294</v>
      </c>
      <c r="R2044" s="18" t="str">
        <f>LEFT(Q2044,SEARCH("/",Q2044,1)-1)</f>
        <v>technology</v>
      </c>
      <c r="S2044" t="str">
        <f>RIGHT(Q2044,(LEN(Q2044)-SEARCH("/",Q2044,1)))</f>
        <v>hardware</v>
      </c>
      <c r="T2044" s="14">
        <f>IFERROR(E2044/L2044,0)</f>
        <v>88.23571428571428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>
        <f>(E2045/D2045)*100</f>
        <v>506.20938628158842</v>
      </c>
      <c r="O2045" s="13">
        <f>J2045/(60*60*24)+DATE(1970,1,1)</f>
        <v>42661.176817129628</v>
      </c>
      <c r="P2045" s="13">
        <f>I2045/(60*60*24)+"1/1/1970"</f>
        <v>42715.207638888889</v>
      </c>
      <c r="Q2045" t="s">
        <v>8294</v>
      </c>
      <c r="R2045" s="18" t="str">
        <f>LEFT(Q2045,SEARCH("/",Q2045,1)-1)</f>
        <v>technology</v>
      </c>
      <c r="S2045" t="str">
        <f>RIGHT(Q2045,(LEN(Q2045)-SEARCH("/",Q2045,1)))</f>
        <v>hardware</v>
      </c>
      <c r="T2045" s="14">
        <f>IFERROR(E2045/L2045,0)</f>
        <v>36.326424870466319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>
        <f>(E2046/D2046)*100</f>
        <v>108.21333333333334</v>
      </c>
      <c r="O2046" s="13">
        <f>J2046/(60*60*24)+DATE(1970,1,1)</f>
        <v>42138.684189814812</v>
      </c>
      <c r="P2046" s="13">
        <f>I2046/(60*60*24)+"1/1/1970"</f>
        <v>42168.684189814812</v>
      </c>
      <c r="Q2046" t="s">
        <v>8294</v>
      </c>
      <c r="R2046" s="18" t="str">
        <f>LEFT(Q2046,SEARCH("/",Q2046,1)-1)</f>
        <v>technology</v>
      </c>
      <c r="S2046" t="str">
        <f>RIGHT(Q2046,(LEN(Q2046)-SEARCH("/",Q2046,1)))</f>
        <v>hardware</v>
      </c>
      <c r="T2046" s="14">
        <f>IFERROR(E2046/L2046,0)</f>
        <v>90.177777777777777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>
        <f>(E2047/D2047)*100</f>
        <v>819.18387755102037</v>
      </c>
      <c r="O2047" s="13">
        <f>J2047/(60*60*24)+DATE(1970,1,1)</f>
        <v>41069.088506944448</v>
      </c>
      <c r="P2047" s="13">
        <f>I2047/(60*60*24)+"1/1/1970"</f>
        <v>41099.088506944448</v>
      </c>
      <c r="Q2047" t="s">
        <v>8294</v>
      </c>
      <c r="R2047" s="18" t="str">
        <f>LEFT(Q2047,SEARCH("/",Q2047,1)-1)</f>
        <v>technology</v>
      </c>
      <c r="S2047" t="str">
        <f>RIGHT(Q2047,(LEN(Q2047)-SEARCH("/",Q2047,1)))</f>
        <v>hardware</v>
      </c>
      <c r="T2047" s="14">
        <f>IFERROR(E2047/L2047,0)</f>
        <v>152.62361216730039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>
        <f>(E2048/D2048)*100</f>
        <v>121.10000000000001</v>
      </c>
      <c r="O2048" s="13">
        <f>J2048/(60*60*24)+DATE(1970,1,1)</f>
        <v>41387.171805555554</v>
      </c>
      <c r="P2048" s="13">
        <f>I2048/(60*60*24)+"1/1/1970"</f>
        <v>41417.171805555554</v>
      </c>
      <c r="Q2048" t="s">
        <v>8294</v>
      </c>
      <c r="R2048" s="18" t="str">
        <f>LEFT(Q2048,SEARCH("/",Q2048,1)-1)</f>
        <v>technology</v>
      </c>
      <c r="S2048" t="str">
        <f>RIGHT(Q2048,(LEN(Q2048)-SEARCH("/",Q2048,1)))</f>
        <v>hardware</v>
      </c>
      <c r="T2048" s="14">
        <f>IFERROR(E2048/L2048,0)</f>
        <v>55.806451612903224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>
        <f>(E2049/D2049)*100</f>
        <v>102.99897959183673</v>
      </c>
      <c r="O2049" s="13">
        <f>J2049/(60*60*24)+DATE(1970,1,1)</f>
        <v>42081.903587962966</v>
      </c>
      <c r="P2049" s="13">
        <f>I2049/(60*60*24)+"1/1/1970"</f>
        <v>42111</v>
      </c>
      <c r="Q2049" t="s">
        <v>8294</v>
      </c>
      <c r="R2049" s="18" t="str">
        <f>LEFT(Q2049,SEARCH("/",Q2049,1)-1)</f>
        <v>technology</v>
      </c>
      <c r="S2049" t="str">
        <f>RIGHT(Q2049,(LEN(Q2049)-SEARCH("/",Q2049,1)))</f>
        <v>hardware</v>
      </c>
      <c r="T2049" s="14">
        <f>IFERROR(E2049/L2049,0)</f>
        <v>227.85327313769753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>
        <f>(E2050/D2050)*100</f>
        <v>148.33229411764705</v>
      </c>
      <c r="O2050" s="13">
        <f>J2050/(60*60*24)+DATE(1970,1,1)</f>
        <v>41387.651516203703</v>
      </c>
      <c r="P2050" s="13">
        <f>I2050/(60*60*24)+"1/1/1970"</f>
        <v>41417.651516203703</v>
      </c>
      <c r="Q2050" t="s">
        <v>8294</v>
      </c>
      <c r="R2050" s="18" t="str">
        <f>LEFT(Q2050,SEARCH("/",Q2050,1)-1)</f>
        <v>technology</v>
      </c>
      <c r="S2050" t="str">
        <f>RIGHT(Q2050,(LEN(Q2050)-SEARCH("/",Q2050,1)))</f>
        <v>hardware</v>
      </c>
      <c r="T2050" s="14">
        <f>IFERROR(E2050/L2050,0)</f>
        <v>91.82989803350327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>
        <f>(E2051/D2051)*100</f>
        <v>120.19070000000001</v>
      </c>
      <c r="O2051" s="13">
        <f>J2051/(60*60*24)+DATE(1970,1,1)</f>
        <v>41575.527349537035</v>
      </c>
      <c r="P2051" s="13">
        <f>I2051/(60*60*24)+"1/1/1970"</f>
        <v>41610.957638888889</v>
      </c>
      <c r="Q2051" t="s">
        <v>8294</v>
      </c>
      <c r="R2051" s="18" t="str">
        <f>LEFT(Q2051,SEARCH("/",Q2051,1)-1)</f>
        <v>technology</v>
      </c>
      <c r="S2051" t="str">
        <f>RIGHT(Q2051,(LEN(Q2051)-SEARCH("/",Q2051,1)))</f>
        <v>hardware</v>
      </c>
      <c r="T2051" s="14">
        <f>IFERROR(E2051/L2051,0)</f>
        <v>80.991037735849048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>
        <f>(E2052/D2052)*100</f>
        <v>473.27000000000004</v>
      </c>
      <c r="O2052" s="13">
        <f>J2052/(60*60*24)+DATE(1970,1,1)</f>
        <v>42115.071504629625</v>
      </c>
      <c r="P2052" s="13">
        <f>I2052/(60*60*24)+"1/1/1970"</f>
        <v>42155.071504629625</v>
      </c>
      <c r="Q2052" t="s">
        <v>8294</v>
      </c>
      <c r="R2052" s="18" t="str">
        <f>LEFT(Q2052,SEARCH("/",Q2052,1)-1)</f>
        <v>technology</v>
      </c>
      <c r="S2052" t="str">
        <f>RIGHT(Q2052,(LEN(Q2052)-SEARCH("/",Q2052,1)))</f>
        <v>hardware</v>
      </c>
      <c r="T2052" s="14">
        <f>IFERROR(E2052/L2052,0)</f>
        <v>278.39411764705881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>
        <f>(E2053/D2053)*100</f>
        <v>130.36250000000001</v>
      </c>
      <c r="O2053" s="13">
        <f>J2053/(60*60*24)+DATE(1970,1,1)</f>
        <v>41604.022418981483</v>
      </c>
      <c r="P2053" s="13">
        <f>I2053/(60*60*24)+"1/1/1970"</f>
        <v>41634.022418981483</v>
      </c>
      <c r="Q2053" t="s">
        <v>8294</v>
      </c>
      <c r="R2053" s="18" t="str">
        <f>LEFT(Q2053,SEARCH("/",Q2053,1)-1)</f>
        <v>technology</v>
      </c>
      <c r="S2053" t="str">
        <f>RIGHT(Q2053,(LEN(Q2053)-SEARCH("/",Q2053,1)))</f>
        <v>hardware</v>
      </c>
      <c r="T2053" s="14">
        <f>IFERROR(E2053/L2053,0)</f>
        <v>43.095041322314053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>
        <f>(E2054/D2054)*100</f>
        <v>353.048</v>
      </c>
      <c r="O2054" s="13">
        <f>J2054/(60*60*24)+DATE(1970,1,1)</f>
        <v>42375.08394675926</v>
      </c>
      <c r="P2054" s="13">
        <f>I2054/(60*60*24)+"1/1/1970"</f>
        <v>42420.08394675926</v>
      </c>
      <c r="Q2054" t="s">
        <v>8294</v>
      </c>
      <c r="R2054" s="18" t="str">
        <f>LEFT(Q2054,SEARCH("/",Q2054,1)-1)</f>
        <v>technology</v>
      </c>
      <c r="S2054" t="str">
        <f>RIGHT(Q2054,(LEN(Q2054)-SEARCH("/",Q2054,1)))</f>
        <v>hardware</v>
      </c>
      <c r="T2054" s="14">
        <f>IFERROR(E2054/L2054,0)</f>
        <v>326.29205175600737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>
        <f>(E2055/D2055)*100</f>
        <v>101.02</v>
      </c>
      <c r="O2055" s="13">
        <f>J2055/(60*60*24)+DATE(1970,1,1)</f>
        <v>42303.617488425924</v>
      </c>
      <c r="P2055" s="13">
        <f>I2055/(60*60*24)+"1/1/1970"</f>
        <v>42333.659155092595</v>
      </c>
      <c r="Q2055" t="s">
        <v>8294</v>
      </c>
      <c r="R2055" s="18" t="str">
        <f>LEFT(Q2055,SEARCH("/",Q2055,1)-1)</f>
        <v>technology</v>
      </c>
      <c r="S2055" t="str">
        <f>RIGHT(Q2055,(LEN(Q2055)-SEARCH("/",Q2055,1)))</f>
        <v>hardware</v>
      </c>
      <c r="T2055" s="14">
        <f>IFERROR(E2055/L2055,0)</f>
        <v>41.743801652892564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>
        <f>(E2056/D2056)*100</f>
        <v>113.59142857142857</v>
      </c>
      <c r="O2056" s="13">
        <f>J2056/(60*60*24)+DATE(1970,1,1)</f>
        <v>41731.520949074074</v>
      </c>
      <c r="P2056" s="13">
        <f>I2056/(60*60*24)+"1/1/1970"</f>
        <v>41761.520949074074</v>
      </c>
      <c r="Q2056" t="s">
        <v>8294</v>
      </c>
      <c r="R2056" s="18" t="str">
        <f>LEFT(Q2056,SEARCH("/",Q2056,1)-1)</f>
        <v>technology</v>
      </c>
      <c r="S2056" t="str">
        <f>RIGHT(Q2056,(LEN(Q2056)-SEARCH("/",Q2056,1)))</f>
        <v>hardware</v>
      </c>
      <c r="T2056" s="14">
        <f>IFERROR(E2056/L2056,0)</f>
        <v>64.020933977455712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>
        <f>(E2057/D2057)*100</f>
        <v>167.41666666666666</v>
      </c>
      <c r="O2057" s="13">
        <f>J2057/(60*60*24)+DATE(1970,1,1)</f>
        <v>41946.674108796295</v>
      </c>
      <c r="P2057" s="13">
        <f>I2057/(60*60*24)+"1/1/1970"</f>
        <v>41976.166666666672</v>
      </c>
      <c r="Q2057" t="s">
        <v>8294</v>
      </c>
      <c r="R2057" s="18" t="str">
        <f>LEFT(Q2057,SEARCH("/",Q2057,1)-1)</f>
        <v>technology</v>
      </c>
      <c r="S2057" t="str">
        <f>RIGHT(Q2057,(LEN(Q2057)-SEARCH("/",Q2057,1)))</f>
        <v>hardware</v>
      </c>
      <c r="T2057" s="14">
        <f>IFERROR(E2057/L2057,0)</f>
        <v>99.455445544554451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>
        <f>(E2058/D2058)*100</f>
        <v>153.452</v>
      </c>
      <c r="O2058" s="13">
        <f>J2058/(60*60*24)+DATE(1970,1,1)</f>
        <v>41351.76090277778</v>
      </c>
      <c r="P2058" s="13">
        <f>I2058/(60*60*24)+"1/1/1970"</f>
        <v>41381.76090277778</v>
      </c>
      <c r="Q2058" t="s">
        <v>8294</v>
      </c>
      <c r="R2058" s="18" t="str">
        <f>LEFT(Q2058,SEARCH("/",Q2058,1)-1)</f>
        <v>technology</v>
      </c>
      <c r="S2058" t="str">
        <f>RIGHT(Q2058,(LEN(Q2058)-SEARCH("/",Q2058,1)))</f>
        <v>hardware</v>
      </c>
      <c r="T2058" s="14">
        <f>IFERROR(E2058/L2058,0)</f>
        <v>138.49458483754512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>
        <f>(E2059/D2059)*100</f>
        <v>202.23220000000001</v>
      </c>
      <c r="O2059" s="13">
        <f>J2059/(60*60*24)+DATE(1970,1,1)</f>
        <v>42396.494583333333</v>
      </c>
      <c r="P2059" s="13">
        <f>I2059/(60*60*24)+"1/1/1970"</f>
        <v>42426.494583333333</v>
      </c>
      <c r="Q2059" t="s">
        <v>8294</v>
      </c>
      <c r="R2059" s="18" t="str">
        <f>LEFT(Q2059,SEARCH("/",Q2059,1)-1)</f>
        <v>technology</v>
      </c>
      <c r="S2059" t="str">
        <f>RIGHT(Q2059,(LEN(Q2059)-SEARCH("/",Q2059,1)))</f>
        <v>hardware</v>
      </c>
      <c r="T2059" s="14">
        <f>IFERROR(E2059/L2059,0)</f>
        <v>45.547792792792798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>
        <f>(E2060/D2060)*100</f>
        <v>168.28125</v>
      </c>
      <c r="O2060" s="13">
        <f>J2060/(60*60*24)+DATE(1970,1,1)</f>
        <v>42026.370717592596</v>
      </c>
      <c r="P2060" s="13">
        <f>I2060/(60*60*24)+"1/1/1970"</f>
        <v>42065.833333333328</v>
      </c>
      <c r="Q2060" t="s">
        <v>8294</v>
      </c>
      <c r="R2060" s="18" t="str">
        <f>LEFT(Q2060,SEARCH("/",Q2060,1)-1)</f>
        <v>technology</v>
      </c>
      <c r="S2060" t="str">
        <f>RIGHT(Q2060,(LEN(Q2060)-SEARCH("/",Q2060,1)))</f>
        <v>hardware</v>
      </c>
      <c r="T2060" s="14">
        <f>IFERROR(E2060/L2060,0)</f>
        <v>10.507317073170732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>
        <f>(E2061/D2061)*100</f>
        <v>143.45666666666668</v>
      </c>
      <c r="O2061" s="13">
        <f>J2061/(60*60*24)+DATE(1970,1,1)</f>
        <v>42361.602476851855</v>
      </c>
      <c r="P2061" s="13">
        <f>I2061/(60*60*24)+"1/1/1970"</f>
        <v>42400.915972222225</v>
      </c>
      <c r="Q2061" t="s">
        <v>8294</v>
      </c>
      <c r="R2061" s="18" t="str">
        <f>LEFT(Q2061,SEARCH("/",Q2061,1)-1)</f>
        <v>technology</v>
      </c>
      <c r="S2061" t="str">
        <f>RIGHT(Q2061,(LEN(Q2061)-SEARCH("/",Q2061,1)))</f>
        <v>hardware</v>
      </c>
      <c r="T2061" s="14">
        <f>IFERROR(E2061/L2061,0)</f>
        <v>114.76533333333333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>
        <f>(E2062/D2062)*100</f>
        <v>196.4</v>
      </c>
      <c r="O2062" s="13">
        <f>J2062/(60*60*24)+DATE(1970,1,1)</f>
        <v>41783.642939814818</v>
      </c>
      <c r="P2062" s="13">
        <f>I2062/(60*60*24)+"1/1/1970"</f>
        <v>41843.642939814818</v>
      </c>
      <c r="Q2062" t="s">
        <v>8294</v>
      </c>
      <c r="R2062" s="18" t="str">
        <f>LEFT(Q2062,SEARCH("/",Q2062,1)-1)</f>
        <v>technology</v>
      </c>
      <c r="S2062" t="str">
        <f>RIGHT(Q2062,(LEN(Q2062)-SEARCH("/",Q2062,1)))</f>
        <v>hardware</v>
      </c>
      <c r="T2062" s="14">
        <f>IFERROR(E2062/L2062,0)</f>
        <v>35.997067448680355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>
        <f>(E2063/D2063)*100</f>
        <v>107.91999999999999</v>
      </c>
      <c r="O2063" s="13">
        <f>J2063/(60*60*24)+DATE(1970,1,1)</f>
        <v>42705.764513888891</v>
      </c>
      <c r="P2063" s="13">
        <f>I2063/(60*60*24)+"1/1/1970"</f>
        <v>42735.764513888891</v>
      </c>
      <c r="Q2063" t="s">
        <v>8294</v>
      </c>
      <c r="R2063" s="18" t="str">
        <f>LEFT(Q2063,SEARCH("/",Q2063,1)-1)</f>
        <v>technology</v>
      </c>
      <c r="S2063" t="str">
        <f>RIGHT(Q2063,(LEN(Q2063)-SEARCH("/",Q2063,1)))</f>
        <v>hardware</v>
      </c>
      <c r="T2063" s="14">
        <f>IFERROR(E2063/L2063,0)</f>
        <v>154.17142857142858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>
        <f>(E2064/D2064)*100</f>
        <v>114.97699999999999</v>
      </c>
      <c r="O2064" s="13">
        <f>J2064/(60*60*24)+DATE(1970,1,1)</f>
        <v>42423.3830787037</v>
      </c>
      <c r="P2064" s="13">
        <f>I2064/(60*60*24)+"1/1/1970"</f>
        <v>42453.341412037036</v>
      </c>
      <c r="Q2064" t="s">
        <v>8294</v>
      </c>
      <c r="R2064" s="18" t="str">
        <f>LEFT(Q2064,SEARCH("/",Q2064,1)-1)</f>
        <v>technology</v>
      </c>
      <c r="S2064" t="str">
        <f>RIGHT(Q2064,(LEN(Q2064)-SEARCH("/",Q2064,1)))</f>
        <v>hardware</v>
      </c>
      <c r="T2064" s="14">
        <f>IFERROR(E2064/L2064,0)</f>
        <v>566.38916256157631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>
        <f>(E2065/D2065)*100</f>
        <v>148.04999999999998</v>
      </c>
      <c r="O2065" s="13">
        <f>J2065/(60*60*24)+DATE(1970,1,1)</f>
        <v>42472.73265046296</v>
      </c>
      <c r="P2065" s="13">
        <f>I2065/(60*60*24)+"1/1/1970"</f>
        <v>42505.73265046296</v>
      </c>
      <c r="Q2065" t="s">
        <v>8294</v>
      </c>
      <c r="R2065" s="18" t="str">
        <f>LEFT(Q2065,SEARCH("/",Q2065,1)-1)</f>
        <v>technology</v>
      </c>
      <c r="S2065" t="str">
        <f>RIGHT(Q2065,(LEN(Q2065)-SEARCH("/",Q2065,1)))</f>
        <v>hardware</v>
      </c>
      <c r="T2065" s="14">
        <f>IFERROR(E2065/L2065,0)</f>
        <v>120.85714285714286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>
        <f>(E2066/D2066)*100</f>
        <v>191.16676082790633</v>
      </c>
      <c r="O2066" s="13">
        <f>J2066/(60*60*24)+DATE(1970,1,1)</f>
        <v>41389.364849537036</v>
      </c>
      <c r="P2066" s="13">
        <f>I2066/(60*60*24)+"1/1/1970"</f>
        <v>41425.5</v>
      </c>
      <c r="Q2066" t="s">
        <v>8294</v>
      </c>
      <c r="R2066" s="18" t="str">
        <f>LEFT(Q2066,SEARCH("/",Q2066,1)-1)</f>
        <v>technology</v>
      </c>
      <c r="S2066" t="str">
        <f>RIGHT(Q2066,(LEN(Q2066)-SEARCH("/",Q2066,1)))</f>
        <v>hardware</v>
      </c>
      <c r="T2066" s="14">
        <f>IFERROR(E2066/L2066,0)</f>
        <v>86.163845492085343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>
        <f>(E2067/D2067)*100</f>
        <v>199.215125</v>
      </c>
      <c r="O2067" s="13">
        <f>J2067/(60*60*24)+DATE(1970,1,1)</f>
        <v>41603.333668981482</v>
      </c>
      <c r="P2067" s="13">
        <f>I2067/(60*60*24)+"1/1/1970"</f>
        <v>41633.333668981482</v>
      </c>
      <c r="Q2067" t="s">
        <v>8294</v>
      </c>
      <c r="R2067" s="18" t="str">
        <f>LEFT(Q2067,SEARCH("/",Q2067,1)-1)</f>
        <v>technology</v>
      </c>
      <c r="S2067" t="str">
        <f>RIGHT(Q2067,(LEN(Q2067)-SEARCH("/",Q2067,1)))</f>
        <v>hardware</v>
      </c>
      <c r="T2067" s="14">
        <f>IFERROR(E2067/L2067,0)</f>
        <v>51.212114395886893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>
        <f>(E2068/D2068)*100</f>
        <v>218.6</v>
      </c>
      <c r="O2068" s="13">
        <f>J2068/(60*60*24)+DATE(1970,1,1)</f>
        <v>41844.771793981483</v>
      </c>
      <c r="P2068" s="13">
        <f>I2068/(60*60*24)+"1/1/1970"</f>
        <v>41874.771793981483</v>
      </c>
      <c r="Q2068" t="s">
        <v>8294</v>
      </c>
      <c r="R2068" s="18" t="str">
        <f>LEFT(Q2068,SEARCH("/",Q2068,1)-1)</f>
        <v>technology</v>
      </c>
      <c r="S2068" t="str">
        <f>RIGHT(Q2068,(LEN(Q2068)-SEARCH("/",Q2068,1)))</f>
        <v>hardware</v>
      </c>
      <c r="T2068" s="14">
        <f>IFERROR(E2068/L2068,0)</f>
        <v>67.261538461538464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>
        <f>(E2069/D2069)*100</f>
        <v>126.86868686868686</v>
      </c>
      <c r="O2069" s="13">
        <f>J2069/(60*60*24)+DATE(1970,1,1)</f>
        <v>42115.853888888887</v>
      </c>
      <c r="P2069" s="13">
        <f>I2069/(60*60*24)+"1/1/1970"</f>
        <v>42148.853888888887</v>
      </c>
      <c r="Q2069" t="s">
        <v>8294</v>
      </c>
      <c r="R2069" s="18" t="str">
        <f>LEFT(Q2069,SEARCH("/",Q2069,1)-1)</f>
        <v>technology</v>
      </c>
      <c r="S2069" t="str">
        <f>RIGHT(Q2069,(LEN(Q2069)-SEARCH("/",Q2069,1)))</f>
        <v>hardware</v>
      </c>
      <c r="T2069" s="14">
        <f>IFERROR(E2069/L2069,0)</f>
        <v>62.8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>
        <f>(E2070/D2070)*100</f>
        <v>105.22388000000001</v>
      </c>
      <c r="O2070" s="13">
        <f>J2070/(60*60*24)+DATE(1970,1,1)</f>
        <v>42633.841608796298</v>
      </c>
      <c r="P2070" s="13">
        <f>I2070/(60*60*24)+"1/1/1970"</f>
        <v>42663.841608796298</v>
      </c>
      <c r="Q2070" t="s">
        <v>8294</v>
      </c>
      <c r="R2070" s="18" t="str">
        <f>LEFT(Q2070,SEARCH("/",Q2070,1)-1)</f>
        <v>technology</v>
      </c>
      <c r="S2070" t="str">
        <f>RIGHT(Q2070,(LEN(Q2070)-SEARCH("/",Q2070,1)))</f>
        <v>hardware</v>
      </c>
      <c r="T2070" s="14">
        <f>IFERROR(E2070/L2070,0)</f>
        <v>346.13118421052633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>
        <f>(E2071/D2071)*100</f>
        <v>128.40666000000002</v>
      </c>
      <c r="O2071" s="13">
        <f>J2071/(60*60*24)+DATE(1970,1,1)</f>
        <v>42340.972118055557</v>
      </c>
      <c r="P2071" s="13">
        <f>I2071/(60*60*24)+"1/1/1970"</f>
        <v>42371.972118055557</v>
      </c>
      <c r="Q2071" t="s">
        <v>8294</v>
      </c>
      <c r="R2071" s="18" t="str">
        <f>LEFT(Q2071,SEARCH("/",Q2071,1)-1)</f>
        <v>technology</v>
      </c>
      <c r="S2071" t="str">
        <f>RIGHT(Q2071,(LEN(Q2071)-SEARCH("/",Q2071,1)))</f>
        <v>hardware</v>
      </c>
      <c r="T2071" s="14">
        <f>IFERROR(E2071/L2071,0)</f>
        <v>244.11912547528519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>
        <f>(E2072/D2072)*100</f>
        <v>317.3272</v>
      </c>
      <c r="O2072" s="13">
        <f>J2072/(60*60*24)+DATE(1970,1,1)</f>
        <v>42519.6565162037</v>
      </c>
      <c r="P2072" s="13">
        <f>I2072/(60*60*24)+"1/1/1970"</f>
        <v>42549.6565162037</v>
      </c>
      <c r="Q2072" t="s">
        <v>8294</v>
      </c>
      <c r="R2072" s="18" t="str">
        <f>LEFT(Q2072,SEARCH("/",Q2072,1)-1)</f>
        <v>technology</v>
      </c>
      <c r="S2072" t="str">
        <f>RIGHT(Q2072,(LEN(Q2072)-SEARCH("/",Q2072,1)))</f>
        <v>hardware</v>
      </c>
      <c r="T2072" s="14">
        <f>IFERROR(E2072/L2072,0)</f>
        <v>259.25424836601309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>
        <f>(E2073/D2073)*100</f>
        <v>280.73</v>
      </c>
      <c r="O2073" s="13">
        <f>J2073/(60*60*24)+DATE(1970,1,1)</f>
        <v>42600.278749999998</v>
      </c>
      <c r="P2073" s="13">
        <f>I2073/(60*60*24)+"1/1/1970"</f>
        <v>42645.278749999998</v>
      </c>
      <c r="Q2073" t="s">
        <v>8294</v>
      </c>
      <c r="R2073" s="18" t="str">
        <f>LEFT(Q2073,SEARCH("/",Q2073,1)-1)</f>
        <v>technology</v>
      </c>
      <c r="S2073" t="str">
        <f>RIGHT(Q2073,(LEN(Q2073)-SEARCH("/",Q2073,1)))</f>
        <v>hardware</v>
      </c>
      <c r="T2073" s="14">
        <f>IFERROR(E2073/L2073,0)</f>
        <v>201.96402877697841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>
        <f>(E2074/D2074)*100</f>
        <v>110.73146853146854</v>
      </c>
      <c r="O2074" s="13">
        <f>J2074/(60*60*24)+DATE(1970,1,1)</f>
        <v>42467.581388888888</v>
      </c>
      <c r="P2074" s="13">
        <f>I2074/(60*60*24)+"1/1/1970"</f>
        <v>42497.581388888888</v>
      </c>
      <c r="Q2074" t="s">
        <v>8294</v>
      </c>
      <c r="R2074" s="18" t="str">
        <f>LEFT(Q2074,SEARCH("/",Q2074,1)-1)</f>
        <v>technology</v>
      </c>
      <c r="S2074" t="str">
        <f>RIGHT(Q2074,(LEN(Q2074)-SEARCH("/",Q2074,1)))</f>
        <v>hardware</v>
      </c>
      <c r="T2074" s="14">
        <f>IFERROR(E2074/L2074,0)</f>
        <v>226.20857142857142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>
        <f>(E2075/D2075)*100</f>
        <v>152.60429999999999</v>
      </c>
      <c r="O2075" s="13">
        <f>J2075/(60*60*24)+DATE(1970,1,1)</f>
        <v>42087.668032407411</v>
      </c>
      <c r="P2075" s="13">
        <f>I2075/(60*60*24)+"1/1/1970"</f>
        <v>42132.668032407411</v>
      </c>
      <c r="Q2075" t="s">
        <v>8294</v>
      </c>
      <c r="R2075" s="18" t="str">
        <f>LEFT(Q2075,SEARCH("/",Q2075,1)-1)</f>
        <v>technology</v>
      </c>
      <c r="S2075" t="str">
        <f>RIGHT(Q2075,(LEN(Q2075)-SEARCH("/",Q2075,1)))</f>
        <v>hardware</v>
      </c>
      <c r="T2075" s="14">
        <f>IFERROR(E2075/L2075,0)</f>
        <v>324.69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>
        <f>(E2076/D2076)*100</f>
        <v>102.49999999999999</v>
      </c>
      <c r="O2076" s="13">
        <f>J2076/(60*60*24)+DATE(1970,1,1)</f>
        <v>42466.826180555552</v>
      </c>
      <c r="P2076" s="13">
        <f>I2076/(60*60*24)+"1/1/1970"</f>
        <v>42496.826180555552</v>
      </c>
      <c r="Q2076" t="s">
        <v>8294</v>
      </c>
      <c r="R2076" s="18" t="str">
        <f>LEFT(Q2076,SEARCH("/",Q2076,1)-1)</f>
        <v>technology</v>
      </c>
      <c r="S2076" t="str">
        <f>RIGHT(Q2076,(LEN(Q2076)-SEARCH("/",Q2076,1)))</f>
        <v>hardware</v>
      </c>
      <c r="T2076" s="14">
        <f>IFERROR(E2076/L2076,0)</f>
        <v>205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>
        <f>(E2077/D2077)*100</f>
        <v>1678.3738373837384</v>
      </c>
      <c r="O2077" s="13">
        <f>J2077/(60*60*24)+DATE(1970,1,1)</f>
        <v>41450.681574074071</v>
      </c>
      <c r="P2077" s="13">
        <f>I2077/(60*60*24)+"1/1/1970"</f>
        <v>41480.681574074071</v>
      </c>
      <c r="Q2077" t="s">
        <v>8294</v>
      </c>
      <c r="R2077" s="18" t="str">
        <f>LEFT(Q2077,SEARCH("/",Q2077,1)-1)</f>
        <v>technology</v>
      </c>
      <c r="S2077" t="str">
        <f>RIGHT(Q2077,(LEN(Q2077)-SEARCH("/",Q2077,1)))</f>
        <v>hardware</v>
      </c>
      <c r="T2077" s="14">
        <f>IFERROR(E2077/L2077,0)</f>
        <v>20.465926829268295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>
        <f>(E2078/D2078)*100</f>
        <v>543.349156424581</v>
      </c>
      <c r="O2078" s="13">
        <f>J2078/(60*60*24)+DATE(1970,1,1)</f>
        <v>41803.880659722221</v>
      </c>
      <c r="P2078" s="13">
        <f>I2078/(60*60*24)+"1/1/1970"</f>
        <v>41843.880659722221</v>
      </c>
      <c r="Q2078" t="s">
        <v>8294</v>
      </c>
      <c r="R2078" s="18" t="str">
        <f>LEFT(Q2078,SEARCH("/",Q2078,1)-1)</f>
        <v>technology</v>
      </c>
      <c r="S2078" t="str">
        <f>RIGHT(Q2078,(LEN(Q2078)-SEARCH("/",Q2078,1)))</f>
        <v>hardware</v>
      </c>
      <c r="T2078" s="14">
        <f>IFERROR(E2078/L2078,0)</f>
        <v>116.35303146309367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>
        <f>(E2079/D2079)*100</f>
        <v>115.50800000000001</v>
      </c>
      <c r="O2079" s="13">
        <f>J2079/(60*60*24)+DATE(1970,1,1)</f>
        <v>42103.042546296296</v>
      </c>
      <c r="P2079" s="13">
        <f>I2079/(60*60*24)+"1/1/1970"</f>
        <v>42160.875</v>
      </c>
      <c r="Q2079" t="s">
        <v>8294</v>
      </c>
      <c r="R2079" s="18" t="str">
        <f>LEFT(Q2079,SEARCH("/",Q2079,1)-1)</f>
        <v>technology</v>
      </c>
      <c r="S2079" t="str">
        <f>RIGHT(Q2079,(LEN(Q2079)-SEARCH("/",Q2079,1)))</f>
        <v>hardware</v>
      </c>
      <c r="T2079" s="14">
        <f>IFERROR(E2079/L2079,0)</f>
        <v>307.20212765957444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>
        <f>(E2080/D2080)*100</f>
        <v>131.20499999999998</v>
      </c>
      <c r="O2080" s="13">
        <f>J2080/(60*60*24)+DATE(1970,1,1)</f>
        <v>42692.771493055552</v>
      </c>
      <c r="P2080" s="13">
        <f>I2080/(60*60*24)+"1/1/1970"</f>
        <v>42722.771493055552</v>
      </c>
      <c r="Q2080" t="s">
        <v>8294</v>
      </c>
      <c r="R2080" s="18" t="str">
        <f>LEFT(Q2080,SEARCH("/",Q2080,1)-1)</f>
        <v>technology</v>
      </c>
      <c r="S2080" t="str">
        <f>RIGHT(Q2080,(LEN(Q2080)-SEARCH("/",Q2080,1)))</f>
        <v>hardware</v>
      </c>
      <c r="T2080" s="14">
        <f>IFERROR(E2080/L2080,0)</f>
        <v>546.6875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>
        <f>(E2081/D2081)*100</f>
        <v>288.17</v>
      </c>
      <c r="O2081" s="13">
        <f>J2081/(60*60*24)+DATE(1970,1,1)</f>
        <v>42150.71056712963</v>
      </c>
      <c r="P2081" s="13">
        <f>I2081/(60*60*24)+"1/1/1970"</f>
        <v>42180.791666666672</v>
      </c>
      <c r="Q2081" t="s">
        <v>8294</v>
      </c>
      <c r="R2081" s="18" t="str">
        <f>LEFT(Q2081,SEARCH("/",Q2081,1)-1)</f>
        <v>technology</v>
      </c>
      <c r="S2081" t="str">
        <f>RIGHT(Q2081,(LEN(Q2081)-SEARCH("/",Q2081,1)))</f>
        <v>hardware</v>
      </c>
      <c r="T2081" s="14">
        <f>IFERROR(E2081/L2081,0)</f>
        <v>47.474464579901152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>
        <f>(E2082/D2082)*100</f>
        <v>507.8</v>
      </c>
      <c r="O2082" s="13">
        <f>J2082/(60*60*24)+DATE(1970,1,1)</f>
        <v>42289.957175925927</v>
      </c>
      <c r="P2082" s="13">
        <f>I2082/(60*60*24)+"1/1/1970"</f>
        <v>42319.998842592591</v>
      </c>
      <c r="Q2082" t="s">
        <v>8294</v>
      </c>
      <c r="R2082" s="18" t="str">
        <f>LEFT(Q2082,SEARCH("/",Q2082,1)-1)</f>
        <v>technology</v>
      </c>
      <c r="S2082" t="str">
        <f>RIGHT(Q2082,(LEN(Q2082)-SEARCH("/",Q2082,1)))</f>
        <v>hardware</v>
      </c>
      <c r="T2082" s="14">
        <f>IFERROR(E2082/L2082,0)</f>
        <v>101.56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>
        <f>(E2083/D2083)*100</f>
        <v>114.57142857142857</v>
      </c>
      <c r="O2083" s="13">
        <f>J2083/(60*60*24)+DATE(1970,1,1)</f>
        <v>41004.15688657407</v>
      </c>
      <c r="P2083" s="13">
        <f>I2083/(60*60*24)+"1/1/1970"</f>
        <v>41045.207638888889</v>
      </c>
      <c r="Q2083" t="s">
        <v>8278</v>
      </c>
      <c r="R2083" s="18" t="str">
        <f>LEFT(Q2083,SEARCH("/",Q2083,1)-1)</f>
        <v>music</v>
      </c>
      <c r="S2083" t="str">
        <f>RIGHT(Q2083,(LEN(Q2083)-SEARCH("/",Q2083,1)))</f>
        <v>indie rock</v>
      </c>
      <c r="T2083" s="14">
        <f>IFERROR(E2083/L2083,0)</f>
        <v>72.909090909090907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>
        <f>(E2084/D2084)*100</f>
        <v>110.73333333333333</v>
      </c>
      <c r="O2084" s="13">
        <f>J2084/(60*60*24)+DATE(1970,1,1)</f>
        <v>40811.120324074072</v>
      </c>
      <c r="P2084" s="13">
        <f>I2084/(60*60*24)+"1/1/1970"</f>
        <v>40871.161990740744</v>
      </c>
      <c r="Q2084" t="s">
        <v>8278</v>
      </c>
      <c r="R2084" s="18" t="str">
        <f>LEFT(Q2084,SEARCH("/",Q2084,1)-1)</f>
        <v>music</v>
      </c>
      <c r="S2084" t="str">
        <f>RIGHT(Q2084,(LEN(Q2084)-SEARCH("/",Q2084,1)))</f>
        <v>indie rock</v>
      </c>
      <c r="T2084" s="14">
        <f>IFERROR(E2084/L2084,0)</f>
        <v>43.710526315789473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>
        <f>(E2085/D2085)*100</f>
        <v>113.33333333333333</v>
      </c>
      <c r="O2085" s="13">
        <f>J2085/(60*60*24)+DATE(1970,1,1)</f>
        <v>41034.72216435185</v>
      </c>
      <c r="P2085" s="13">
        <f>I2085/(60*60*24)+"1/1/1970"</f>
        <v>41064.72216435185</v>
      </c>
      <c r="Q2085" t="s">
        <v>8278</v>
      </c>
      <c r="R2085" s="18" t="str">
        <f>LEFT(Q2085,SEARCH("/",Q2085,1)-1)</f>
        <v>music</v>
      </c>
      <c r="S2085" t="str">
        <f>RIGHT(Q2085,(LEN(Q2085)-SEARCH("/",Q2085,1)))</f>
        <v>indie rock</v>
      </c>
      <c r="T2085" s="14">
        <f>IFERROR(E2085/L2085,0)</f>
        <v>34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>
        <f>(E2086/D2086)*100</f>
        <v>108.33333333333333</v>
      </c>
      <c r="O2086" s="13">
        <f>J2086/(60*60*24)+DATE(1970,1,1)</f>
        <v>41731.833124999997</v>
      </c>
      <c r="P2086" s="13">
        <f>I2086/(60*60*24)+"1/1/1970"</f>
        <v>41763.290972222225</v>
      </c>
      <c r="Q2086" t="s">
        <v>8278</v>
      </c>
      <c r="R2086" s="18" t="str">
        <f>LEFT(Q2086,SEARCH("/",Q2086,1)-1)</f>
        <v>music</v>
      </c>
      <c r="S2086" t="str">
        <f>RIGHT(Q2086,(LEN(Q2086)-SEARCH("/",Q2086,1)))</f>
        <v>indie rock</v>
      </c>
      <c r="T2086" s="14">
        <f>IFERROR(E2086/L2086,0)</f>
        <v>70.652173913043484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>
        <f>(E2087/D2087)*100</f>
        <v>123.53333333333335</v>
      </c>
      <c r="O2087" s="13">
        <f>J2087/(60*60*24)+DATE(1970,1,1)</f>
        <v>41075.835497685184</v>
      </c>
      <c r="P2087" s="13">
        <f>I2087/(60*60*24)+"1/1/1970"</f>
        <v>41105.835497685184</v>
      </c>
      <c r="Q2087" t="s">
        <v>8278</v>
      </c>
      <c r="R2087" s="18" t="str">
        <f>LEFT(Q2087,SEARCH("/",Q2087,1)-1)</f>
        <v>music</v>
      </c>
      <c r="S2087" t="str">
        <f>RIGHT(Q2087,(LEN(Q2087)-SEARCH("/",Q2087,1)))</f>
        <v>indie rock</v>
      </c>
      <c r="T2087" s="14">
        <f>IFERROR(E2087/L2087,0)</f>
        <v>89.301204819277103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>
        <f>(E2088/D2088)*100</f>
        <v>100.69999999999999</v>
      </c>
      <c r="O2088" s="13">
        <f>J2088/(60*60*24)+DATE(1970,1,1)</f>
        <v>40860.67050925926</v>
      </c>
      <c r="P2088" s="13">
        <f>I2088/(60*60*24)+"1/1/1970"</f>
        <v>40891.207638888889</v>
      </c>
      <c r="Q2088" t="s">
        <v>8278</v>
      </c>
      <c r="R2088" s="18" t="str">
        <f>LEFT(Q2088,SEARCH("/",Q2088,1)-1)</f>
        <v>music</v>
      </c>
      <c r="S2088" t="str">
        <f>RIGHT(Q2088,(LEN(Q2088)-SEARCH("/",Q2088,1)))</f>
        <v>indie rock</v>
      </c>
      <c r="T2088" s="14">
        <f>IFERROR(E2088/L2088,0)</f>
        <v>115.08571428571429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>
        <f>(E2089/D2089)*100</f>
        <v>103.53333333333335</v>
      </c>
      <c r="O2089" s="13">
        <f>J2089/(60*60*24)+DATE(1970,1,1)</f>
        <v>40764.204375000001</v>
      </c>
      <c r="P2089" s="13">
        <f>I2089/(60*60*24)+"1/1/1970"</f>
        <v>40794.204375000001</v>
      </c>
      <c r="Q2089" t="s">
        <v>8278</v>
      </c>
      <c r="R2089" s="18" t="str">
        <f>LEFT(Q2089,SEARCH("/",Q2089,1)-1)</f>
        <v>music</v>
      </c>
      <c r="S2089" t="str">
        <f>RIGHT(Q2089,(LEN(Q2089)-SEARCH("/",Q2089,1)))</f>
        <v>indie rock</v>
      </c>
      <c r="T2089" s="14">
        <f>IFERROR(E2089/L2089,0)</f>
        <v>62.12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>
        <f>(E2090/D2090)*100</f>
        <v>115.51066666666668</v>
      </c>
      <c r="O2090" s="13">
        <f>J2090/(60*60*24)+DATE(1970,1,1)</f>
        <v>40395.714722222227</v>
      </c>
      <c r="P2090" s="13">
        <f>I2090/(60*60*24)+"1/1/1970"</f>
        <v>40432.165972222225</v>
      </c>
      <c r="Q2090" t="s">
        <v>8278</v>
      </c>
      <c r="R2090" s="18" t="str">
        <f>LEFT(Q2090,SEARCH("/",Q2090,1)-1)</f>
        <v>music</v>
      </c>
      <c r="S2090" t="str">
        <f>RIGHT(Q2090,(LEN(Q2090)-SEARCH("/",Q2090,1)))</f>
        <v>indie rock</v>
      </c>
      <c r="T2090" s="14">
        <f>IFERROR(E2090/L2090,0)</f>
        <v>46.204266666666669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>
        <f>(E2091/D2091)*100</f>
        <v>120.4004</v>
      </c>
      <c r="O2091" s="13">
        <f>J2091/(60*60*24)+DATE(1970,1,1)</f>
        <v>41453.076319444444</v>
      </c>
      <c r="P2091" s="13">
        <f>I2091/(60*60*24)+"1/1/1970"</f>
        <v>41488.076319444444</v>
      </c>
      <c r="Q2091" t="s">
        <v>8278</v>
      </c>
      <c r="R2091" s="18" t="str">
        <f>LEFT(Q2091,SEARCH("/",Q2091,1)-1)</f>
        <v>music</v>
      </c>
      <c r="S2091" t="str">
        <f>RIGHT(Q2091,(LEN(Q2091)-SEARCH("/",Q2091,1)))</f>
        <v>indie rock</v>
      </c>
      <c r="T2091" s="14">
        <f>IFERROR(E2091/L2091,0)</f>
        <v>48.54854838709678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>
        <f>(E2092/D2092)*100</f>
        <v>115.040375</v>
      </c>
      <c r="O2092" s="13">
        <f>J2092/(60*60*24)+DATE(1970,1,1)</f>
        <v>41299.381423611107</v>
      </c>
      <c r="P2092" s="13">
        <f>I2092/(60*60*24)+"1/1/1970"</f>
        <v>41329.381423611107</v>
      </c>
      <c r="Q2092" t="s">
        <v>8278</v>
      </c>
      <c r="R2092" s="18" t="str">
        <f>LEFT(Q2092,SEARCH("/",Q2092,1)-1)</f>
        <v>music</v>
      </c>
      <c r="S2092" t="str">
        <f>RIGHT(Q2092,(LEN(Q2092)-SEARCH("/",Q2092,1)))</f>
        <v>indie rock</v>
      </c>
      <c r="T2092" s="14">
        <f>IFERROR(E2092/L2092,0)</f>
        <v>57.520187499999999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>
        <f>(E2093/D2093)*100</f>
        <v>120.46777777777777</v>
      </c>
      <c r="O2093" s="13">
        <f>J2093/(60*60*24)+DATE(1970,1,1)</f>
        <v>40555.322662037041</v>
      </c>
      <c r="P2093" s="13">
        <f>I2093/(60*60*24)+"1/1/1970"</f>
        <v>40603.833333333336</v>
      </c>
      <c r="Q2093" t="s">
        <v>8278</v>
      </c>
      <c r="R2093" s="18" t="str">
        <f>LEFT(Q2093,SEARCH("/",Q2093,1)-1)</f>
        <v>music</v>
      </c>
      <c r="S2093" t="str">
        <f>RIGHT(Q2093,(LEN(Q2093)-SEARCH("/",Q2093,1)))</f>
        <v>indie rock</v>
      </c>
      <c r="T2093" s="14">
        <f>IFERROR(E2093/L2093,0)</f>
        <v>88.147154471544724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>
        <f>(E2094/D2094)*100</f>
        <v>101.28333333333333</v>
      </c>
      <c r="O2094" s="13">
        <f>J2094/(60*60*24)+DATE(1970,1,1)</f>
        <v>40763.707546296297</v>
      </c>
      <c r="P2094" s="13">
        <f>I2094/(60*60*24)+"1/1/1970"</f>
        <v>40823.707546296297</v>
      </c>
      <c r="Q2094" t="s">
        <v>8278</v>
      </c>
      <c r="R2094" s="18" t="str">
        <f>LEFT(Q2094,SEARCH("/",Q2094,1)-1)</f>
        <v>music</v>
      </c>
      <c r="S2094" t="str">
        <f>RIGHT(Q2094,(LEN(Q2094)-SEARCH("/",Q2094,1)))</f>
        <v>indie rock</v>
      </c>
      <c r="T2094" s="14">
        <f>IFERROR(E2094/L2094,0)</f>
        <v>110.49090909090908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>
        <f>(E2095/D2095)*100</f>
        <v>102.46666666666667</v>
      </c>
      <c r="O2095" s="13">
        <f>J2095/(60*60*24)+DATE(1970,1,1)</f>
        <v>41205.854537037041</v>
      </c>
      <c r="P2095" s="13">
        <f>I2095/(60*60*24)+"1/1/1970"</f>
        <v>41265.896203703705</v>
      </c>
      <c r="Q2095" t="s">
        <v>8278</v>
      </c>
      <c r="R2095" s="18" t="str">
        <f>LEFT(Q2095,SEARCH("/",Q2095,1)-1)</f>
        <v>music</v>
      </c>
      <c r="S2095" t="str">
        <f>RIGHT(Q2095,(LEN(Q2095)-SEARCH("/",Q2095,1)))</f>
        <v>indie rock</v>
      </c>
      <c r="T2095" s="14">
        <f>IFERROR(E2095/L2095,0)</f>
        <v>66.826086956521735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>
        <f>(E2096/D2096)*100</f>
        <v>120.54285714285714</v>
      </c>
      <c r="O2096" s="13">
        <f>J2096/(60*60*24)+DATE(1970,1,1)</f>
        <v>40939.02002314815</v>
      </c>
      <c r="P2096" s="13">
        <f>I2096/(60*60*24)+"1/1/1970"</f>
        <v>40973.125</v>
      </c>
      <c r="Q2096" t="s">
        <v>8278</v>
      </c>
      <c r="R2096" s="18" t="str">
        <f>LEFT(Q2096,SEARCH("/",Q2096,1)-1)</f>
        <v>music</v>
      </c>
      <c r="S2096" t="str">
        <f>RIGHT(Q2096,(LEN(Q2096)-SEARCH("/",Q2096,1)))</f>
        <v>indie rock</v>
      </c>
      <c r="T2096" s="14">
        <f>IFERROR(E2096/L2096,0)</f>
        <v>58.597222222222221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>
        <f>(E2097/D2097)*100</f>
        <v>100</v>
      </c>
      <c r="O2097" s="13">
        <f>J2097/(60*60*24)+DATE(1970,1,1)</f>
        <v>40758.733483796299</v>
      </c>
      <c r="P2097" s="13">
        <f>I2097/(60*60*24)+"1/1/1970"</f>
        <v>40818.733483796299</v>
      </c>
      <c r="Q2097" t="s">
        <v>8278</v>
      </c>
      <c r="R2097" s="18" t="str">
        <f>LEFT(Q2097,SEARCH("/",Q2097,1)-1)</f>
        <v>music</v>
      </c>
      <c r="S2097" t="str">
        <f>RIGHT(Q2097,(LEN(Q2097)-SEARCH("/",Q2097,1)))</f>
        <v>indie rock</v>
      </c>
      <c r="T2097" s="14">
        <f>IFERROR(E2097/L2097,0)</f>
        <v>113.63636363636364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>
        <f>(E2098/D2098)*100</f>
        <v>101.66666666666666</v>
      </c>
      <c r="O2098" s="13">
        <f>J2098/(60*60*24)+DATE(1970,1,1)</f>
        <v>41192.758506944447</v>
      </c>
      <c r="P2098" s="13">
        <f>I2098/(60*60*24)+"1/1/1970"</f>
        <v>41208.165972222225</v>
      </c>
      <c r="Q2098" t="s">
        <v>8278</v>
      </c>
      <c r="R2098" s="18" t="str">
        <f>LEFT(Q2098,SEARCH("/",Q2098,1)-1)</f>
        <v>music</v>
      </c>
      <c r="S2098" t="str">
        <f>RIGHT(Q2098,(LEN(Q2098)-SEARCH("/",Q2098,1)))</f>
        <v>indie rock</v>
      </c>
      <c r="T2098" s="14">
        <f>IFERROR(E2098/L2098,0)</f>
        <v>43.571428571428569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>
        <f>(E2099/D2099)*100</f>
        <v>100</v>
      </c>
      <c r="O2099" s="13">
        <f>J2099/(60*60*24)+DATE(1970,1,1)</f>
        <v>40818.584895833337</v>
      </c>
      <c r="P2099" s="13">
        <f>I2099/(60*60*24)+"1/1/1970"</f>
        <v>40878.626562500001</v>
      </c>
      <c r="Q2099" t="s">
        <v>8278</v>
      </c>
      <c r="R2099" s="18" t="str">
        <f>LEFT(Q2099,SEARCH("/",Q2099,1)-1)</f>
        <v>music</v>
      </c>
      <c r="S2099" t="str">
        <f>RIGHT(Q2099,(LEN(Q2099)-SEARCH("/",Q2099,1)))</f>
        <v>indie rock</v>
      </c>
      <c r="T2099" s="14">
        <f>IFERROR(E2099/L2099,0)</f>
        <v>78.94736842105263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>
        <f>(E2100/D2100)*100</f>
        <v>100.33333333333334</v>
      </c>
      <c r="O2100" s="13">
        <f>J2100/(60*60*24)+DATE(1970,1,1)</f>
        <v>40946.11383101852</v>
      </c>
      <c r="P2100" s="13">
        <f>I2100/(60*60*24)+"1/1/1970"</f>
        <v>40976.11383101852</v>
      </c>
      <c r="Q2100" t="s">
        <v>8278</v>
      </c>
      <c r="R2100" s="18" t="str">
        <f>LEFT(Q2100,SEARCH("/",Q2100,1)-1)</f>
        <v>music</v>
      </c>
      <c r="S2100" t="str">
        <f>RIGHT(Q2100,(LEN(Q2100)-SEARCH("/",Q2100,1)))</f>
        <v>indie rock</v>
      </c>
      <c r="T2100" s="14">
        <f>IFERROR(E2100/L2100,0)</f>
        <v>188.125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>
        <f>(E2101/D2101)*100</f>
        <v>132.36666666666667</v>
      </c>
      <c r="O2101" s="13">
        <f>J2101/(60*60*24)+DATE(1970,1,1)</f>
        <v>42173.746342592596</v>
      </c>
      <c r="P2101" s="13">
        <f>I2101/(60*60*24)+"1/1/1970"</f>
        <v>42187.152777777781</v>
      </c>
      <c r="Q2101" t="s">
        <v>8278</v>
      </c>
      <c r="R2101" s="18" t="str">
        <f>LEFT(Q2101,SEARCH("/",Q2101,1)-1)</f>
        <v>music</v>
      </c>
      <c r="S2101" t="str">
        <f>RIGHT(Q2101,(LEN(Q2101)-SEARCH("/",Q2101,1)))</f>
        <v>indie rock</v>
      </c>
      <c r="T2101" s="14">
        <f>IFERROR(E2101/L2101,0)</f>
        <v>63.031746031746032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>
        <f>(E2102/D2102)*100</f>
        <v>136.66666666666666</v>
      </c>
      <c r="O2102" s="13">
        <f>J2102/(60*60*24)+DATE(1970,1,1)</f>
        <v>41074.834965277776</v>
      </c>
      <c r="P2102" s="13">
        <f>I2102/(60*60*24)+"1/1/1970"</f>
        <v>41090.165972222225</v>
      </c>
      <c r="Q2102" t="s">
        <v>8278</v>
      </c>
      <c r="R2102" s="18" t="str">
        <f>LEFT(Q2102,SEARCH("/",Q2102,1)-1)</f>
        <v>music</v>
      </c>
      <c r="S2102" t="str">
        <f>RIGHT(Q2102,(LEN(Q2102)-SEARCH("/",Q2102,1)))</f>
        <v>indie rock</v>
      </c>
      <c r="T2102" s="14">
        <f>IFERROR(E2102/L2102,0)</f>
        <v>30.37037037037037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>
        <f>(E2103/D2103)*100</f>
        <v>113.25</v>
      </c>
      <c r="O2103" s="13">
        <f>J2103/(60*60*24)+DATE(1970,1,1)</f>
        <v>40892.149467592593</v>
      </c>
      <c r="P2103" s="13">
        <f>I2103/(60*60*24)+"1/1/1970"</f>
        <v>40952.149467592593</v>
      </c>
      <c r="Q2103" t="s">
        <v>8278</v>
      </c>
      <c r="R2103" s="18" t="str">
        <f>LEFT(Q2103,SEARCH("/",Q2103,1)-1)</f>
        <v>music</v>
      </c>
      <c r="S2103" t="str">
        <f>RIGHT(Q2103,(LEN(Q2103)-SEARCH("/",Q2103,1)))</f>
        <v>indie rock</v>
      </c>
      <c r="T2103" s="14">
        <f>IFERROR(E2103/L2103,0)</f>
        <v>51.477272727272727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>
        <f>(E2104/D2104)*100</f>
        <v>136</v>
      </c>
      <c r="O2104" s="13">
        <f>J2104/(60*60*24)+DATE(1970,1,1)</f>
        <v>40638.868611111109</v>
      </c>
      <c r="P2104" s="13">
        <f>I2104/(60*60*24)+"1/1/1970"</f>
        <v>40668.868611111109</v>
      </c>
      <c r="Q2104" t="s">
        <v>8278</v>
      </c>
      <c r="R2104" s="18" t="str">
        <f>LEFT(Q2104,SEARCH("/",Q2104,1)-1)</f>
        <v>music</v>
      </c>
      <c r="S2104" t="str">
        <f>RIGHT(Q2104,(LEN(Q2104)-SEARCH("/",Q2104,1)))</f>
        <v>indie rock</v>
      </c>
      <c r="T2104" s="14">
        <f>IFERROR(E2104/L2104,0)</f>
        <v>35.789473684210527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>
        <f>(E2105/D2105)*100</f>
        <v>146.12318374694613</v>
      </c>
      <c r="O2105" s="13">
        <f>J2105/(60*60*24)+DATE(1970,1,1)</f>
        <v>41192.754942129628</v>
      </c>
      <c r="P2105" s="13">
        <f>I2105/(60*60*24)+"1/1/1970"</f>
        <v>41222.7966087963</v>
      </c>
      <c r="Q2105" t="s">
        <v>8278</v>
      </c>
      <c r="R2105" s="18" t="str">
        <f>LEFT(Q2105,SEARCH("/",Q2105,1)-1)</f>
        <v>music</v>
      </c>
      <c r="S2105" t="str">
        <f>RIGHT(Q2105,(LEN(Q2105)-SEARCH("/",Q2105,1)))</f>
        <v>indie rock</v>
      </c>
      <c r="T2105" s="14">
        <f>IFERROR(E2105/L2105,0)</f>
        <v>98.817391304347822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>
        <f>(E2106/D2106)*100</f>
        <v>129.5</v>
      </c>
      <c r="O2106" s="13">
        <f>J2106/(60*60*24)+DATE(1970,1,1)</f>
        <v>41394.074467592596</v>
      </c>
      <c r="P2106" s="13">
        <f>I2106/(60*60*24)+"1/1/1970"</f>
        <v>41425</v>
      </c>
      <c r="Q2106" t="s">
        <v>8278</v>
      </c>
      <c r="R2106" s="18" t="str">
        <f>LEFT(Q2106,SEARCH("/",Q2106,1)-1)</f>
        <v>music</v>
      </c>
      <c r="S2106" t="str">
        <f>RIGHT(Q2106,(LEN(Q2106)-SEARCH("/",Q2106,1)))</f>
        <v>indie rock</v>
      </c>
      <c r="T2106" s="14">
        <f>IFERROR(E2106/L2106,0)</f>
        <v>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>
        <f>(E2107/D2107)*100</f>
        <v>254</v>
      </c>
      <c r="O2107" s="13">
        <f>J2107/(60*60*24)+DATE(1970,1,1)</f>
        <v>41951.788807870369</v>
      </c>
      <c r="P2107" s="13">
        <f>I2107/(60*60*24)+"1/1/1970"</f>
        <v>41964.166666666672</v>
      </c>
      <c r="Q2107" t="s">
        <v>8278</v>
      </c>
      <c r="R2107" s="18" t="str">
        <f>LEFT(Q2107,SEARCH("/",Q2107,1)-1)</f>
        <v>music</v>
      </c>
      <c r="S2107" t="str">
        <f>RIGHT(Q2107,(LEN(Q2107)-SEARCH("/",Q2107,1)))</f>
        <v>indie rock</v>
      </c>
      <c r="T2107" s="14">
        <f>IFERROR(E2107/L2107,0)</f>
        <v>51.313131313131315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>
        <f>(E2108/D2108)*100</f>
        <v>107.04545454545456</v>
      </c>
      <c r="O2108" s="13">
        <f>J2108/(60*60*24)+DATE(1970,1,1)</f>
        <v>41270.21497685185</v>
      </c>
      <c r="P2108" s="13">
        <f>I2108/(60*60*24)+"1/1/1970"</f>
        <v>41300.21497685185</v>
      </c>
      <c r="Q2108" t="s">
        <v>8278</v>
      </c>
      <c r="R2108" s="18" t="str">
        <f>LEFT(Q2108,SEARCH("/",Q2108,1)-1)</f>
        <v>music</v>
      </c>
      <c r="S2108" t="str">
        <f>RIGHT(Q2108,(LEN(Q2108)-SEARCH("/",Q2108,1)))</f>
        <v>indie rock</v>
      </c>
      <c r="T2108" s="14">
        <f>IFERROR(E2108/L2108,0)</f>
        <v>53.522727272727273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>
        <f>(E2109/D2109)*100</f>
        <v>107.73299999999999</v>
      </c>
      <c r="O2109" s="13">
        <f>J2109/(60*60*24)+DATE(1970,1,1)</f>
        <v>41934.71056712963</v>
      </c>
      <c r="P2109" s="13">
        <f>I2109/(60*60*24)+"1/1/1970"</f>
        <v>41955.752233796295</v>
      </c>
      <c r="Q2109" t="s">
        <v>8278</v>
      </c>
      <c r="R2109" s="18" t="str">
        <f>LEFT(Q2109,SEARCH("/",Q2109,1)-1)</f>
        <v>music</v>
      </c>
      <c r="S2109" t="str">
        <f>RIGHT(Q2109,(LEN(Q2109)-SEARCH("/",Q2109,1)))</f>
        <v>indie rock</v>
      </c>
      <c r="T2109" s="14">
        <f>IFERROR(E2109/L2109,0)</f>
        <v>37.149310344827583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>
        <f>(E2110/D2110)*100</f>
        <v>107.31250000000001</v>
      </c>
      <c r="O2110" s="13">
        <f>J2110/(60*60*24)+DATE(1970,1,1)</f>
        <v>41135.175694444442</v>
      </c>
      <c r="P2110" s="13">
        <f>I2110/(60*60*24)+"1/1/1970"</f>
        <v>41162.163194444445</v>
      </c>
      <c r="Q2110" t="s">
        <v>8278</v>
      </c>
      <c r="R2110" s="18" t="str">
        <f>LEFT(Q2110,SEARCH("/",Q2110,1)-1)</f>
        <v>music</v>
      </c>
      <c r="S2110" t="str">
        <f>RIGHT(Q2110,(LEN(Q2110)-SEARCH("/",Q2110,1)))</f>
        <v>indie rock</v>
      </c>
      <c r="T2110" s="14">
        <f>IFERROR(E2110/L2110,0)</f>
        <v>89.895287958115176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>
        <f>(E2111/D2111)*100</f>
        <v>106.52500000000001</v>
      </c>
      <c r="O2111" s="13">
        <f>J2111/(60*60*24)+DATE(1970,1,1)</f>
        <v>42160.708530092597</v>
      </c>
      <c r="P2111" s="13">
        <f>I2111/(60*60*24)+"1/1/1970"</f>
        <v>42190.708530092597</v>
      </c>
      <c r="Q2111" t="s">
        <v>8278</v>
      </c>
      <c r="R2111" s="18" t="str">
        <f>LEFT(Q2111,SEARCH("/",Q2111,1)-1)</f>
        <v>music</v>
      </c>
      <c r="S2111" t="str">
        <f>RIGHT(Q2111,(LEN(Q2111)-SEARCH("/",Q2111,1)))</f>
        <v>indie rock</v>
      </c>
      <c r="T2111" s="14">
        <f>IFERROR(E2111/L2111,0)</f>
        <v>106.52500000000001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>
        <f>(E2112/D2112)*100</f>
        <v>100.35000000000001</v>
      </c>
      <c r="O2112" s="13">
        <f>J2112/(60*60*24)+DATE(1970,1,1)</f>
        <v>41759.670937499999</v>
      </c>
      <c r="P2112" s="13">
        <f>I2112/(60*60*24)+"1/1/1970"</f>
        <v>41787.207638888889</v>
      </c>
      <c r="Q2112" t="s">
        <v>8278</v>
      </c>
      <c r="R2112" s="18" t="str">
        <f>LEFT(Q2112,SEARCH("/",Q2112,1)-1)</f>
        <v>music</v>
      </c>
      <c r="S2112" t="str">
        <f>RIGHT(Q2112,(LEN(Q2112)-SEARCH("/",Q2112,1)))</f>
        <v>indie rock</v>
      </c>
      <c r="T2112" s="14">
        <f>IFERROR(E2112/L2112,0)</f>
        <v>52.815789473684212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>
        <f>(E2113/D2113)*100</f>
        <v>106.5</v>
      </c>
      <c r="O2113" s="13">
        <f>J2113/(60*60*24)+DATE(1970,1,1)</f>
        <v>40703.197048611109</v>
      </c>
      <c r="P2113" s="13">
        <f>I2113/(60*60*24)+"1/1/1970"</f>
        <v>40770.041666666664</v>
      </c>
      <c r="Q2113" t="s">
        <v>8278</v>
      </c>
      <c r="R2113" s="18" t="str">
        <f>LEFT(Q2113,SEARCH("/",Q2113,1)-1)</f>
        <v>music</v>
      </c>
      <c r="S2113" t="str">
        <f>RIGHT(Q2113,(LEN(Q2113)-SEARCH("/",Q2113,1)))</f>
        <v>indie rock</v>
      </c>
      <c r="T2113" s="14">
        <f>IFERROR(E2113/L2113,0)</f>
        <v>54.615384615384613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>
        <f>(E2114/D2114)*100</f>
        <v>100</v>
      </c>
      <c r="O2114" s="13">
        <f>J2114/(60*60*24)+DATE(1970,1,1)</f>
        <v>41365.928159722222</v>
      </c>
      <c r="P2114" s="13">
        <f>I2114/(60*60*24)+"1/1/1970"</f>
        <v>41379.928159722222</v>
      </c>
      <c r="Q2114" t="s">
        <v>8278</v>
      </c>
      <c r="R2114" s="18" t="str">
        <f>LEFT(Q2114,SEARCH("/",Q2114,1)-1)</f>
        <v>music</v>
      </c>
      <c r="S2114" t="str">
        <f>RIGHT(Q2114,(LEN(Q2114)-SEARCH("/",Q2114,1)))</f>
        <v>indie rock</v>
      </c>
      <c r="T2114" s="14">
        <f>IFERROR(E2114/L2114,0)</f>
        <v>27.272727272727273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>
        <f>(E2115/D2115)*100</f>
        <v>104.85714285714285</v>
      </c>
      <c r="O2115" s="13">
        <f>J2115/(60*60*24)+DATE(1970,1,1)</f>
        <v>41870.86546296296</v>
      </c>
      <c r="P2115" s="13">
        <f>I2115/(60*60*24)+"1/1/1970"</f>
        <v>41905.86546296296</v>
      </c>
      <c r="Q2115" t="s">
        <v>8278</v>
      </c>
      <c r="R2115" s="18" t="str">
        <f>LEFT(Q2115,SEARCH("/",Q2115,1)-1)</f>
        <v>music</v>
      </c>
      <c r="S2115" t="str">
        <f>RIGHT(Q2115,(LEN(Q2115)-SEARCH("/",Q2115,1)))</f>
        <v>indie rock</v>
      </c>
      <c r="T2115" s="14">
        <f>IFERROR(E2115/L2115,0)</f>
        <v>68.598130841121488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>
        <f>(E2116/D2116)*100</f>
        <v>104.69999999999999</v>
      </c>
      <c r="O2116" s="13">
        <f>J2116/(60*60*24)+DATE(1970,1,1)</f>
        <v>40458.815625000003</v>
      </c>
      <c r="P2116" s="13">
        <f>I2116/(60*60*24)+"1/1/1970"</f>
        <v>40521.207638888889</v>
      </c>
      <c r="Q2116" t="s">
        <v>8278</v>
      </c>
      <c r="R2116" s="18" t="str">
        <f>LEFT(Q2116,SEARCH("/",Q2116,1)-1)</f>
        <v>music</v>
      </c>
      <c r="S2116" t="str">
        <f>RIGHT(Q2116,(LEN(Q2116)-SEARCH("/",Q2116,1)))</f>
        <v>indie rock</v>
      </c>
      <c r="T2116" s="14">
        <f>IFERROR(E2116/L2116,0)</f>
        <v>35.612244897959187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>
        <f>(E2117/D2117)*100</f>
        <v>225.66666666666669</v>
      </c>
      <c r="O2117" s="13">
        <f>J2117/(60*60*24)+DATE(1970,1,1)</f>
        <v>40564.081030092595</v>
      </c>
      <c r="P2117" s="13">
        <f>I2117/(60*60*24)+"1/1/1970"</f>
        <v>40594.081030092595</v>
      </c>
      <c r="Q2117" t="s">
        <v>8278</v>
      </c>
      <c r="R2117" s="18" t="str">
        <f>LEFT(Q2117,SEARCH("/",Q2117,1)-1)</f>
        <v>music</v>
      </c>
      <c r="S2117" t="str">
        <f>RIGHT(Q2117,(LEN(Q2117)-SEARCH("/",Q2117,1)))</f>
        <v>indie rock</v>
      </c>
      <c r="T2117" s="14">
        <f>IFERROR(E2117/L2117,0)</f>
        <v>94.027777777777771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>
        <f>(E2118/D2118)*100</f>
        <v>100.90416666666667</v>
      </c>
      <c r="O2118" s="13">
        <f>J2118/(60*60*24)+DATE(1970,1,1)</f>
        <v>41136.777812500004</v>
      </c>
      <c r="P2118" s="13">
        <f>I2118/(60*60*24)+"1/1/1970"</f>
        <v>41184.777812500004</v>
      </c>
      <c r="Q2118" t="s">
        <v>8278</v>
      </c>
      <c r="R2118" s="18" t="str">
        <f>LEFT(Q2118,SEARCH("/",Q2118,1)-1)</f>
        <v>music</v>
      </c>
      <c r="S2118" t="str">
        <f>RIGHT(Q2118,(LEN(Q2118)-SEARCH("/",Q2118,1)))</f>
        <v>indie rock</v>
      </c>
      <c r="T2118" s="14">
        <f>IFERROR(E2118/L2118,0)</f>
        <v>526.45652173913038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>
        <f>(E2119/D2119)*100</f>
        <v>147.75</v>
      </c>
      <c r="O2119" s="13">
        <f>J2119/(60*60*24)+DATE(1970,1,1)</f>
        <v>42290.059594907405</v>
      </c>
      <c r="P2119" s="13">
        <f>I2119/(60*60*24)+"1/1/1970"</f>
        <v>42304.207638888889</v>
      </c>
      <c r="Q2119" t="s">
        <v>8278</v>
      </c>
      <c r="R2119" s="18" t="str">
        <f>LEFT(Q2119,SEARCH("/",Q2119,1)-1)</f>
        <v>music</v>
      </c>
      <c r="S2119" t="str">
        <f>RIGHT(Q2119,(LEN(Q2119)-SEARCH("/",Q2119,1)))</f>
        <v>indie rock</v>
      </c>
      <c r="T2119" s="14">
        <f>IFERROR(E2119/L2119,0)</f>
        <v>50.657142857142858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>
        <f>(E2120/D2120)*100</f>
        <v>134.61099999999999</v>
      </c>
      <c r="O2120" s="13">
        <f>J2120/(60*60*24)+DATE(1970,1,1)</f>
        <v>40718.839537037034</v>
      </c>
      <c r="P2120" s="13">
        <f>I2120/(60*60*24)+"1/1/1970"</f>
        <v>40748.839537037034</v>
      </c>
      <c r="Q2120" t="s">
        <v>8278</v>
      </c>
      <c r="R2120" s="18" t="str">
        <f>LEFT(Q2120,SEARCH("/",Q2120,1)-1)</f>
        <v>music</v>
      </c>
      <c r="S2120" t="str">
        <f>RIGHT(Q2120,(LEN(Q2120)-SEARCH("/",Q2120,1)))</f>
        <v>indie rock</v>
      </c>
      <c r="T2120" s="14">
        <f>IFERROR(E2120/L2120,0)</f>
        <v>79.182941176470578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>
        <f>(E2121/D2121)*100</f>
        <v>100.75</v>
      </c>
      <c r="O2121" s="13">
        <f>J2121/(60*60*24)+DATE(1970,1,1)</f>
        <v>41107.130150462966</v>
      </c>
      <c r="P2121" s="13">
        <f>I2121/(60*60*24)+"1/1/1970"</f>
        <v>41137.130150462966</v>
      </c>
      <c r="Q2121" t="s">
        <v>8278</v>
      </c>
      <c r="R2121" s="18" t="str">
        <f>LEFT(Q2121,SEARCH("/",Q2121,1)-1)</f>
        <v>music</v>
      </c>
      <c r="S2121" t="str">
        <f>RIGHT(Q2121,(LEN(Q2121)-SEARCH("/",Q2121,1)))</f>
        <v>indie rock</v>
      </c>
      <c r="T2121" s="14">
        <f>IFERROR(E2121/L2121,0)</f>
        <v>91.590909090909093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>
        <f>(E2122/D2122)*100</f>
        <v>100.880375</v>
      </c>
      <c r="O2122" s="13">
        <f>J2122/(60*60*24)+DATE(1970,1,1)</f>
        <v>41591.964537037034</v>
      </c>
      <c r="P2122" s="13">
        <f>I2122/(60*60*24)+"1/1/1970"</f>
        <v>41640.964537037034</v>
      </c>
      <c r="Q2122" t="s">
        <v>8278</v>
      </c>
      <c r="R2122" s="18" t="str">
        <f>LEFT(Q2122,SEARCH("/",Q2122,1)-1)</f>
        <v>music</v>
      </c>
      <c r="S2122" t="str">
        <f>RIGHT(Q2122,(LEN(Q2122)-SEARCH("/",Q2122,1)))</f>
        <v>indie rock</v>
      </c>
      <c r="T2122" s="14">
        <f>IFERROR(E2122/L2122,0)</f>
        <v>116.96275362318841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>
        <f>(E2123/D2123)*100</f>
        <v>0.56800000000000006</v>
      </c>
      <c r="O2123" s="13">
        <f>J2123/(60*60*24)+DATE(1970,1,1)</f>
        <v>42716.7424537037</v>
      </c>
      <c r="P2123" s="13">
        <f>I2123/(60*60*24)+"1/1/1970"</f>
        <v>42746.7424537037</v>
      </c>
      <c r="Q2123" t="s">
        <v>8281</v>
      </c>
      <c r="R2123" s="18" t="str">
        <f>LEFT(Q2123,SEARCH("/",Q2123,1)-1)</f>
        <v>games</v>
      </c>
      <c r="S2123" t="str">
        <f>RIGHT(Q2123,(LEN(Q2123)-SEARCH("/",Q2123,1)))</f>
        <v>video games</v>
      </c>
      <c r="T2123" s="14">
        <f>IFERROR(E2123/L2123,0)</f>
        <v>28.4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>
        <f>(E2124/D2124)*100</f>
        <v>0.38750000000000001</v>
      </c>
      <c r="O2124" s="13">
        <f>J2124/(60*60*24)+DATE(1970,1,1)</f>
        <v>42712.300567129627</v>
      </c>
      <c r="P2124" s="13">
        <f>I2124/(60*60*24)+"1/1/1970"</f>
        <v>42742.300567129627</v>
      </c>
      <c r="Q2124" t="s">
        <v>8281</v>
      </c>
      <c r="R2124" s="18" t="str">
        <f>LEFT(Q2124,SEARCH("/",Q2124,1)-1)</f>
        <v>games</v>
      </c>
      <c r="S2124" t="str">
        <f>RIGHT(Q2124,(LEN(Q2124)-SEARCH("/",Q2124,1)))</f>
        <v>video games</v>
      </c>
      <c r="T2124" s="14">
        <f>IFERROR(E2124/L2124,0)</f>
        <v>103.33333333333333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>
        <f>(E2125/D2125)*100</f>
        <v>10</v>
      </c>
      <c r="O2125" s="13">
        <f>J2125/(60*60*24)+DATE(1970,1,1)</f>
        <v>40198.424849537041</v>
      </c>
      <c r="P2125" s="13">
        <f>I2125/(60*60*24)+"1/1/1970"</f>
        <v>40252.290972222225</v>
      </c>
      <c r="Q2125" t="s">
        <v>8281</v>
      </c>
      <c r="R2125" s="18" t="str">
        <f>LEFT(Q2125,SEARCH("/",Q2125,1)-1)</f>
        <v>games</v>
      </c>
      <c r="S2125" t="str">
        <f>RIGHT(Q2125,(LEN(Q2125)-SEARCH("/",Q2125,1)))</f>
        <v>video games</v>
      </c>
      <c r="T2125" s="14">
        <f>IFERROR(E2125/L2125,0)</f>
        <v>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>
        <f>(E2126/D2126)*100</f>
        <v>10.454545454545453</v>
      </c>
      <c r="O2126" s="13">
        <f>J2126/(60*60*24)+DATE(1970,1,1)</f>
        <v>40464.028182870374</v>
      </c>
      <c r="P2126" s="13">
        <f>I2126/(60*60*24)+"1/1/1970"</f>
        <v>40512.208333333336</v>
      </c>
      <c r="Q2126" t="s">
        <v>8281</v>
      </c>
      <c r="R2126" s="18" t="str">
        <f>LEFT(Q2126,SEARCH("/",Q2126,1)-1)</f>
        <v>games</v>
      </c>
      <c r="S2126" t="str">
        <f>RIGHT(Q2126,(LEN(Q2126)-SEARCH("/",Q2126,1)))</f>
        <v>video games</v>
      </c>
      <c r="T2126" s="14">
        <f>IFERROR(E2126/L2126,0)</f>
        <v>23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>
        <f>(E2127/D2127)*100</f>
        <v>1.4200000000000002</v>
      </c>
      <c r="O2127" s="13">
        <f>J2127/(60*60*24)+DATE(1970,1,1)</f>
        <v>42191.023530092592</v>
      </c>
      <c r="P2127" s="13">
        <f>I2127/(60*60*24)+"1/1/1970"</f>
        <v>42221.023530092592</v>
      </c>
      <c r="Q2127" t="s">
        <v>8281</v>
      </c>
      <c r="R2127" s="18" t="str">
        <f>LEFT(Q2127,SEARCH("/",Q2127,1)-1)</f>
        <v>games</v>
      </c>
      <c r="S2127" t="str">
        <f>RIGHT(Q2127,(LEN(Q2127)-SEARCH("/",Q2127,1)))</f>
        <v>video games</v>
      </c>
      <c r="T2127" s="14">
        <f>IFERROR(E2127/L2127,0)</f>
        <v>31.555555555555557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>
        <f>(E2128/D2128)*100</f>
        <v>0.05</v>
      </c>
      <c r="O2128" s="13">
        <f>J2128/(60*60*24)+DATE(1970,1,1)</f>
        <v>41951.973229166666</v>
      </c>
      <c r="P2128" s="13">
        <f>I2128/(60*60*24)+"1/1/1970"</f>
        <v>41981.973229166666</v>
      </c>
      <c r="Q2128" t="s">
        <v>8281</v>
      </c>
      <c r="R2128" s="18" t="str">
        <f>LEFT(Q2128,SEARCH("/",Q2128,1)-1)</f>
        <v>games</v>
      </c>
      <c r="S2128" t="str">
        <f>RIGHT(Q2128,(LEN(Q2128)-SEARCH("/",Q2128,1)))</f>
        <v>video games</v>
      </c>
      <c r="T2128" s="14">
        <f>IFERROR(E2128/L2128,0)</f>
        <v>5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>
        <f>(E2129/D2129)*100</f>
        <v>28.842857142857142</v>
      </c>
      <c r="O2129" s="13">
        <f>J2129/(60*60*24)+DATE(1970,1,1)</f>
        <v>42045.505358796298</v>
      </c>
      <c r="P2129" s="13">
        <f>I2129/(60*60*24)+"1/1/1970"</f>
        <v>42075.463692129633</v>
      </c>
      <c r="Q2129" t="s">
        <v>8281</v>
      </c>
      <c r="R2129" s="18" t="str">
        <f>LEFT(Q2129,SEARCH("/",Q2129,1)-1)</f>
        <v>games</v>
      </c>
      <c r="S2129" t="str">
        <f>RIGHT(Q2129,(LEN(Q2129)-SEARCH("/",Q2129,1)))</f>
        <v>video games</v>
      </c>
      <c r="T2129" s="14">
        <f>IFERROR(E2129/L2129,0)</f>
        <v>34.220338983050844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>
        <f>(E2130/D2130)*100</f>
        <v>0.16666666666666669</v>
      </c>
      <c r="O2130" s="13">
        <f>J2130/(60*60*24)+DATE(1970,1,1)</f>
        <v>41843.772789351853</v>
      </c>
      <c r="P2130" s="13">
        <f>I2130/(60*60*24)+"1/1/1970"</f>
        <v>41903.772789351853</v>
      </c>
      <c r="Q2130" t="s">
        <v>8281</v>
      </c>
      <c r="R2130" s="18" t="str">
        <f>LEFT(Q2130,SEARCH("/",Q2130,1)-1)</f>
        <v>games</v>
      </c>
      <c r="S2130" t="str">
        <f>RIGHT(Q2130,(LEN(Q2130)-SEARCH("/",Q2130,1)))</f>
        <v>video games</v>
      </c>
      <c r="T2130" s="14">
        <f>IFERROR(E2130/L2130,0)</f>
        <v>25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>
        <f>(E2131/D2131)*100</f>
        <v>11.799999999999999</v>
      </c>
      <c r="O2131" s="13">
        <f>J2131/(60*60*24)+DATE(1970,1,1)</f>
        <v>42409.024305555555</v>
      </c>
      <c r="P2131" s="13">
        <f>I2131/(60*60*24)+"1/1/1970"</f>
        <v>42439.024305555555</v>
      </c>
      <c r="Q2131" t="s">
        <v>8281</v>
      </c>
      <c r="R2131" s="18" t="str">
        <f>LEFT(Q2131,SEARCH("/",Q2131,1)-1)</f>
        <v>games</v>
      </c>
      <c r="S2131" t="str">
        <f>RIGHT(Q2131,(LEN(Q2131)-SEARCH("/",Q2131,1)))</f>
        <v>video games</v>
      </c>
      <c r="T2131" s="14">
        <f>IFERROR(E2131/L2131,0)</f>
        <v>19.666666666666668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>
        <f>(E2132/D2132)*100</f>
        <v>0.20238095238095236</v>
      </c>
      <c r="O2132" s="13">
        <f>J2132/(60*60*24)+DATE(1970,1,1)</f>
        <v>41832.086377314816</v>
      </c>
      <c r="P2132" s="13">
        <f>I2132/(60*60*24)+"1/1/1970"</f>
        <v>41867.086377314816</v>
      </c>
      <c r="Q2132" t="s">
        <v>8281</v>
      </c>
      <c r="R2132" s="18" t="str">
        <f>LEFT(Q2132,SEARCH("/",Q2132,1)-1)</f>
        <v>games</v>
      </c>
      <c r="S2132" t="str">
        <f>RIGHT(Q2132,(LEN(Q2132)-SEARCH("/",Q2132,1)))</f>
        <v>video games</v>
      </c>
      <c r="T2132" s="14">
        <f>IFERROR(E2132/L2132,0)</f>
        <v>21.25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>
        <f>(E2133/D2133)*100</f>
        <v>5</v>
      </c>
      <c r="O2133" s="13">
        <f>J2133/(60*60*24)+DATE(1970,1,1)</f>
        <v>42167.207071759258</v>
      </c>
      <c r="P2133" s="13">
        <f>I2133/(60*60*24)+"1/1/1970"</f>
        <v>42197.207071759258</v>
      </c>
      <c r="Q2133" t="s">
        <v>8281</v>
      </c>
      <c r="R2133" s="18" t="str">
        <f>LEFT(Q2133,SEARCH("/",Q2133,1)-1)</f>
        <v>games</v>
      </c>
      <c r="S2133" t="str">
        <f>RIGHT(Q2133,(LEN(Q2133)-SEARCH("/",Q2133,1)))</f>
        <v>video games</v>
      </c>
      <c r="T2133" s="14">
        <f>IFERROR(E2133/L2133,0)</f>
        <v>8.3333333333333339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>
        <f>(E2134/D2134)*100</f>
        <v>2.1129899999999995</v>
      </c>
      <c r="O2134" s="13">
        <f>J2134/(60*60*24)+DATE(1970,1,1)</f>
        <v>41643.487175925926</v>
      </c>
      <c r="P2134" s="13">
        <f>I2134/(60*60*24)+"1/1/1970"</f>
        <v>41673.487175925926</v>
      </c>
      <c r="Q2134" t="s">
        <v>8281</v>
      </c>
      <c r="R2134" s="18" t="str">
        <f>LEFT(Q2134,SEARCH("/",Q2134,1)-1)</f>
        <v>games</v>
      </c>
      <c r="S2134" t="str">
        <f>RIGHT(Q2134,(LEN(Q2134)-SEARCH("/",Q2134,1)))</f>
        <v>video games</v>
      </c>
      <c r="T2134" s="14">
        <f>IFERROR(E2134/L2134,0)</f>
        <v>21.34333333333333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>
        <f>(E2135/D2135)*100</f>
        <v>1.6</v>
      </c>
      <c r="O2135" s="13">
        <f>J2135/(60*60*24)+DATE(1970,1,1)</f>
        <v>40619.097210648149</v>
      </c>
      <c r="P2135" s="13">
        <f>I2135/(60*60*24)+"1/1/1970"</f>
        <v>40657.290972222225</v>
      </c>
      <c r="Q2135" t="s">
        <v>8281</v>
      </c>
      <c r="R2135" s="18" t="str">
        <f>LEFT(Q2135,SEARCH("/",Q2135,1)-1)</f>
        <v>games</v>
      </c>
      <c r="S2135" t="str">
        <f>RIGHT(Q2135,(LEN(Q2135)-SEARCH("/",Q2135,1)))</f>
        <v>video games</v>
      </c>
      <c r="T2135" s="14">
        <f>IFERROR(E2135/L2135,0)</f>
        <v>5.333333333333333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>
        <f>(E2136/D2136)*100</f>
        <v>1.7333333333333332</v>
      </c>
      <c r="O2136" s="13">
        <f>J2136/(60*60*24)+DATE(1970,1,1)</f>
        <v>41361.886469907404</v>
      </c>
      <c r="P2136" s="13">
        <f>I2136/(60*60*24)+"1/1/1970"</f>
        <v>41391.886469907404</v>
      </c>
      <c r="Q2136" t="s">
        <v>8281</v>
      </c>
      <c r="R2136" s="18" t="str">
        <f>LEFT(Q2136,SEARCH("/",Q2136,1)-1)</f>
        <v>games</v>
      </c>
      <c r="S2136" t="str">
        <f>RIGHT(Q2136,(LEN(Q2136)-SEARCH("/",Q2136,1)))</f>
        <v>video games</v>
      </c>
      <c r="T2136" s="14">
        <f>IFERROR(E2136/L2136,0)</f>
        <v>34.666666666666664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>
        <f>(E2137/D2137)*100</f>
        <v>9.56</v>
      </c>
      <c r="O2137" s="13">
        <f>J2137/(60*60*24)+DATE(1970,1,1)</f>
        <v>41156.96334490741</v>
      </c>
      <c r="P2137" s="13">
        <f>I2137/(60*60*24)+"1/1/1970"</f>
        <v>41186.96334490741</v>
      </c>
      <c r="Q2137" t="s">
        <v>8281</v>
      </c>
      <c r="R2137" s="18" t="str">
        <f>LEFT(Q2137,SEARCH("/",Q2137,1)-1)</f>
        <v>games</v>
      </c>
      <c r="S2137" t="str">
        <f>RIGHT(Q2137,(LEN(Q2137)-SEARCH("/",Q2137,1)))</f>
        <v>video games</v>
      </c>
      <c r="T2137" s="14">
        <f>IFERROR(E2137/L2137,0)</f>
        <v>21.727272727272727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>
        <f>(E2138/D2138)*100</f>
        <v>5.9612499999999999E-2</v>
      </c>
      <c r="O2138" s="13">
        <f>J2138/(60*60*24)+DATE(1970,1,1)</f>
        <v>41536.509097222224</v>
      </c>
      <c r="P2138" s="13">
        <f>I2138/(60*60*24)+"1/1/1970"</f>
        <v>41566.509097222224</v>
      </c>
      <c r="Q2138" t="s">
        <v>8281</v>
      </c>
      <c r="R2138" s="18" t="str">
        <f>LEFT(Q2138,SEARCH("/",Q2138,1)-1)</f>
        <v>games</v>
      </c>
      <c r="S2138" t="str">
        <f>RIGHT(Q2138,(LEN(Q2138)-SEARCH("/",Q2138,1)))</f>
        <v>video games</v>
      </c>
      <c r="T2138" s="14">
        <f>IFERROR(E2138/L2138,0)</f>
        <v>11.922499999999999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>
        <f>(E2139/D2139)*100</f>
        <v>28.405999999999999</v>
      </c>
      <c r="O2139" s="13">
        <f>J2139/(60*60*24)+DATE(1970,1,1)</f>
        <v>41948.771168981482</v>
      </c>
      <c r="P2139" s="13">
        <f>I2139/(60*60*24)+"1/1/1970"</f>
        <v>41978.771168981482</v>
      </c>
      <c r="Q2139" t="s">
        <v>8281</v>
      </c>
      <c r="R2139" s="18" t="str">
        <f>LEFT(Q2139,SEARCH("/",Q2139,1)-1)</f>
        <v>games</v>
      </c>
      <c r="S2139" t="str">
        <f>RIGHT(Q2139,(LEN(Q2139)-SEARCH("/",Q2139,1)))</f>
        <v>video games</v>
      </c>
      <c r="T2139" s="14">
        <f>IFERROR(E2139/L2139,0)</f>
        <v>26.59737827715356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>
        <f>(E2140/D2140)*100</f>
        <v>12.8</v>
      </c>
      <c r="O2140" s="13">
        <f>J2140/(60*60*24)+DATE(1970,1,1)</f>
        <v>41557.013182870374</v>
      </c>
      <c r="P2140" s="13">
        <f>I2140/(60*60*24)+"1/1/1970"</f>
        <v>41587.054849537039</v>
      </c>
      <c r="Q2140" t="s">
        <v>8281</v>
      </c>
      <c r="R2140" s="18" t="str">
        <f>LEFT(Q2140,SEARCH("/",Q2140,1)-1)</f>
        <v>games</v>
      </c>
      <c r="S2140" t="str">
        <f>RIGHT(Q2140,(LEN(Q2140)-SEARCH("/",Q2140,1)))</f>
        <v>video games</v>
      </c>
      <c r="T2140" s="14">
        <f>IFERROR(E2140/L2140,0)</f>
        <v>10.666666666666666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>
        <f>(E2141/D2141)*100</f>
        <v>5.42</v>
      </c>
      <c r="O2141" s="13">
        <f>J2141/(60*60*24)+DATE(1970,1,1)</f>
        <v>42647.750092592592</v>
      </c>
      <c r="P2141" s="13">
        <f>I2141/(60*60*24)+"1/1/1970"</f>
        <v>42677.750092592592</v>
      </c>
      <c r="Q2141" t="s">
        <v>8281</v>
      </c>
      <c r="R2141" s="18" t="str">
        <f>LEFT(Q2141,SEARCH("/",Q2141,1)-1)</f>
        <v>games</v>
      </c>
      <c r="S2141" t="str">
        <f>RIGHT(Q2141,(LEN(Q2141)-SEARCH("/",Q2141,1)))</f>
        <v>video games</v>
      </c>
      <c r="T2141" s="14">
        <f>IFERROR(E2141/L2141,0)</f>
        <v>29.035714285714285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>
        <f>(E2142/D2142)*100</f>
        <v>0.11199999999999999</v>
      </c>
      <c r="O2142" s="13">
        <f>J2142/(60*60*24)+DATE(1970,1,1)</f>
        <v>41255.833611111113</v>
      </c>
      <c r="P2142" s="13">
        <f>I2142/(60*60*24)+"1/1/1970"</f>
        <v>41285.833611111113</v>
      </c>
      <c r="Q2142" t="s">
        <v>8281</v>
      </c>
      <c r="R2142" s="18" t="str">
        <f>LEFT(Q2142,SEARCH("/",Q2142,1)-1)</f>
        <v>games</v>
      </c>
      <c r="S2142" t="str">
        <f>RIGHT(Q2142,(LEN(Q2142)-SEARCH("/",Q2142,1)))</f>
        <v>video games</v>
      </c>
      <c r="T2142" s="14">
        <f>IFERROR(E2142/L2142,0)</f>
        <v>50.909090909090907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>
        <f>(E2143/D2143)*100</f>
        <v>0</v>
      </c>
      <c r="O2143" s="13">
        <f>J2143/(60*60*24)+DATE(1970,1,1)</f>
        <v>41927.235636574071</v>
      </c>
      <c r="P2143" s="13">
        <f>I2143/(60*60*24)+"1/1/1970"</f>
        <v>41957.277303240742</v>
      </c>
      <c r="Q2143" t="s">
        <v>8281</v>
      </c>
      <c r="R2143" s="18" t="str">
        <f>LEFT(Q2143,SEARCH("/",Q2143,1)-1)</f>
        <v>games</v>
      </c>
      <c r="S2143" t="str">
        <f>RIGHT(Q2143,(LEN(Q2143)-SEARCH("/",Q2143,1)))</f>
        <v>video games</v>
      </c>
      <c r="T2143" s="14">
        <f>IFERROR(E2143/L2143,0)</f>
        <v>0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>
        <f>(E2144/D2144)*100</f>
        <v>5.7238095238095239</v>
      </c>
      <c r="O2144" s="13">
        <f>J2144/(60*60*24)+DATE(1970,1,1)</f>
        <v>42340.701504629629</v>
      </c>
      <c r="P2144" s="13">
        <f>I2144/(60*60*24)+"1/1/1970"</f>
        <v>42368.701504629629</v>
      </c>
      <c r="Q2144" t="s">
        <v>8281</v>
      </c>
      <c r="R2144" s="18" t="str">
        <f>LEFT(Q2144,SEARCH("/",Q2144,1)-1)</f>
        <v>games</v>
      </c>
      <c r="S2144" t="str">
        <f>RIGHT(Q2144,(LEN(Q2144)-SEARCH("/",Q2144,1)))</f>
        <v>video games</v>
      </c>
      <c r="T2144" s="14">
        <f>IFERROR(E2144/L2144,0)</f>
        <v>50.083333333333336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>
        <f>(E2145/D2145)*100</f>
        <v>11.25</v>
      </c>
      <c r="O2145" s="13">
        <f>J2145/(60*60*24)+DATE(1970,1,1)</f>
        <v>40332.886712962965</v>
      </c>
      <c r="P2145" s="13">
        <f>I2145/(60*60*24)+"1/1/1970"</f>
        <v>40380.791666666664</v>
      </c>
      <c r="Q2145" t="s">
        <v>8281</v>
      </c>
      <c r="R2145" s="18" t="str">
        <f>LEFT(Q2145,SEARCH("/",Q2145,1)-1)</f>
        <v>games</v>
      </c>
      <c r="S2145" t="str">
        <f>RIGHT(Q2145,(LEN(Q2145)-SEARCH("/",Q2145,1)))</f>
        <v>video games</v>
      </c>
      <c r="T2145" s="14">
        <f>IFERROR(E2145/L2145,0)</f>
        <v>45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>
        <f>(E2146/D2146)*100</f>
        <v>1.7098591549295776</v>
      </c>
      <c r="O2146" s="13">
        <f>J2146/(60*60*24)+DATE(1970,1,1)</f>
        <v>41499.546759259261</v>
      </c>
      <c r="P2146" s="13">
        <f>I2146/(60*60*24)+"1/1/1970"</f>
        <v>41531.546759259261</v>
      </c>
      <c r="Q2146" t="s">
        <v>8281</v>
      </c>
      <c r="R2146" s="18" t="str">
        <f>LEFT(Q2146,SEARCH("/",Q2146,1)-1)</f>
        <v>games</v>
      </c>
      <c r="S2146" t="str">
        <f>RIGHT(Q2146,(LEN(Q2146)-SEARCH("/",Q2146,1)))</f>
        <v>video games</v>
      </c>
      <c r="T2146" s="14">
        <f>IFERROR(E2146/L2146,0)</f>
        <v>25.291666666666668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>
        <f>(E2147/D2147)*100</f>
        <v>30.433333333333334</v>
      </c>
      <c r="O2147" s="13">
        <f>J2147/(60*60*24)+DATE(1970,1,1)</f>
        <v>41575.237430555557</v>
      </c>
      <c r="P2147" s="13">
        <f>I2147/(60*60*24)+"1/1/1970"</f>
        <v>41605.279097222221</v>
      </c>
      <c r="Q2147" t="s">
        <v>8281</v>
      </c>
      <c r="R2147" s="18" t="str">
        <f>LEFT(Q2147,SEARCH("/",Q2147,1)-1)</f>
        <v>games</v>
      </c>
      <c r="S2147" t="str">
        <f>RIGHT(Q2147,(LEN(Q2147)-SEARCH("/",Q2147,1)))</f>
        <v>video games</v>
      </c>
      <c r="T2147" s="14">
        <f>IFERROR(E2147/L2147,0)</f>
        <v>51.292134831460672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>
        <f>(E2148/D2148)*100</f>
        <v>0.02</v>
      </c>
      <c r="O2148" s="13">
        <f>J2148/(60*60*24)+DATE(1970,1,1)</f>
        <v>42397.679513888885</v>
      </c>
      <c r="P2148" s="13">
        <f>I2148/(60*60*24)+"1/1/1970"</f>
        <v>42411.679513888885</v>
      </c>
      <c r="Q2148" t="s">
        <v>8281</v>
      </c>
      <c r="R2148" s="18" t="str">
        <f>LEFT(Q2148,SEARCH("/",Q2148,1)-1)</f>
        <v>games</v>
      </c>
      <c r="S2148" t="str">
        <f>RIGHT(Q2148,(LEN(Q2148)-SEARCH("/",Q2148,1)))</f>
        <v>video games</v>
      </c>
      <c r="T2148" s="14">
        <f>IFERROR(E2148/L2148,0)</f>
        <v>1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>
        <f>(E2149/D2149)*100</f>
        <v>0.69641025641025645</v>
      </c>
      <c r="O2149" s="13">
        <f>J2149/(60*60*24)+DATE(1970,1,1)</f>
        <v>41927.295694444445</v>
      </c>
      <c r="P2149" s="13">
        <f>I2149/(60*60*24)+"1/1/1970"</f>
        <v>41959.337361111116</v>
      </c>
      <c r="Q2149" t="s">
        <v>8281</v>
      </c>
      <c r="R2149" s="18" t="str">
        <f>LEFT(Q2149,SEARCH("/",Q2149,1)-1)</f>
        <v>games</v>
      </c>
      <c r="S2149" t="str">
        <f>RIGHT(Q2149,(LEN(Q2149)-SEARCH("/",Q2149,1)))</f>
        <v>video games</v>
      </c>
      <c r="T2149" s="14">
        <f>IFERROR(E2149/L2149,0)</f>
        <v>49.381818181818183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>
        <f>(E2150/D2150)*100</f>
        <v>2</v>
      </c>
      <c r="O2150" s="13">
        <f>J2150/(60*60*24)+DATE(1970,1,1)</f>
        <v>42066.733587962968</v>
      </c>
      <c r="P2150" s="13">
        <f>I2150/(60*60*24)+"1/1/1970"</f>
        <v>42096.691921296297</v>
      </c>
      <c r="Q2150" t="s">
        <v>8281</v>
      </c>
      <c r="R2150" s="18" t="str">
        <f>LEFT(Q2150,SEARCH("/",Q2150,1)-1)</f>
        <v>games</v>
      </c>
      <c r="S2150" t="str">
        <f>RIGHT(Q2150,(LEN(Q2150)-SEARCH("/",Q2150,1)))</f>
        <v>video games</v>
      </c>
      <c r="T2150" s="14">
        <f>IFERROR(E2150/L2150,0)</f>
        <v>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>
        <f>(E2151/D2151)*100</f>
        <v>0</v>
      </c>
      <c r="O2151" s="13">
        <f>J2151/(60*60*24)+DATE(1970,1,1)</f>
        <v>40355.024953703702</v>
      </c>
      <c r="P2151" s="13">
        <f>I2151/(60*60*24)+"1/1/1970"</f>
        <v>40390</v>
      </c>
      <c r="Q2151" t="s">
        <v>8281</v>
      </c>
      <c r="R2151" s="18" t="str">
        <f>LEFT(Q2151,SEARCH("/",Q2151,1)-1)</f>
        <v>games</v>
      </c>
      <c r="S2151" t="str">
        <f>RIGHT(Q2151,(LEN(Q2151)-SEARCH("/",Q2151,1)))</f>
        <v>video games</v>
      </c>
      <c r="T2151" s="14">
        <f>IFERROR(E2151/L2151,0)</f>
        <v>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>
        <f>(E2152/D2152)*100</f>
        <v>0.80999999999999994</v>
      </c>
      <c r="O2152" s="13">
        <f>J2152/(60*60*24)+DATE(1970,1,1)</f>
        <v>42534.284710648149</v>
      </c>
      <c r="P2152" s="13">
        <f>I2152/(60*60*24)+"1/1/1970"</f>
        <v>42564.284710648149</v>
      </c>
      <c r="Q2152" t="s">
        <v>8281</v>
      </c>
      <c r="R2152" s="18" t="str">
        <f>LEFT(Q2152,SEARCH("/",Q2152,1)-1)</f>
        <v>games</v>
      </c>
      <c r="S2152" t="str">
        <f>RIGHT(Q2152,(LEN(Q2152)-SEARCH("/",Q2152,1)))</f>
        <v>video games</v>
      </c>
      <c r="T2152" s="14">
        <f>IFERROR(E2152/L2152,0)</f>
        <v>101.25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>
        <f>(E2153/D2153)*100</f>
        <v>0.26222222222222225</v>
      </c>
      <c r="O2153" s="13">
        <f>J2153/(60*60*24)+DATE(1970,1,1)</f>
        <v>42520.847384259258</v>
      </c>
      <c r="P2153" s="13">
        <f>I2153/(60*60*24)+"1/1/1970"</f>
        <v>42550.847384259258</v>
      </c>
      <c r="Q2153" t="s">
        <v>8281</v>
      </c>
      <c r="R2153" s="18" t="str">
        <f>LEFT(Q2153,SEARCH("/",Q2153,1)-1)</f>
        <v>games</v>
      </c>
      <c r="S2153" t="str">
        <f>RIGHT(Q2153,(LEN(Q2153)-SEARCH("/",Q2153,1)))</f>
        <v>video games</v>
      </c>
      <c r="T2153" s="14">
        <f>IFERROR(E2153/L2153,0)</f>
        <v>19.666666666666668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>
        <f>(E2154/D2154)*100</f>
        <v>0.16666666666666669</v>
      </c>
      <c r="O2154" s="13">
        <f>J2154/(60*60*24)+DATE(1970,1,1)</f>
        <v>41683.832280092596</v>
      </c>
      <c r="P2154" s="13">
        <f>I2154/(60*60*24)+"1/1/1970"</f>
        <v>41713.790613425925</v>
      </c>
      <c r="Q2154" t="s">
        <v>8281</v>
      </c>
      <c r="R2154" s="18" t="str">
        <f>LEFT(Q2154,SEARCH("/",Q2154,1)-1)</f>
        <v>games</v>
      </c>
      <c r="S2154" t="str">
        <f>RIGHT(Q2154,(LEN(Q2154)-SEARCH("/",Q2154,1)))</f>
        <v>video games</v>
      </c>
      <c r="T2154" s="14">
        <f>IFERROR(E2154/L2154,0)</f>
        <v>12.5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>
        <f>(E2155/D2155)*100</f>
        <v>9.124454880912446E-3</v>
      </c>
      <c r="O2155" s="13">
        <f>J2155/(60*60*24)+DATE(1970,1,1)</f>
        <v>41974.911087962959</v>
      </c>
      <c r="P2155" s="13">
        <f>I2155/(60*60*24)+"1/1/1970"</f>
        <v>42014.332638888889</v>
      </c>
      <c r="Q2155" t="s">
        <v>8281</v>
      </c>
      <c r="R2155" s="18" t="str">
        <f>LEFT(Q2155,SEARCH("/",Q2155,1)-1)</f>
        <v>games</v>
      </c>
      <c r="S2155" t="str">
        <f>RIGHT(Q2155,(LEN(Q2155)-SEARCH("/",Q2155,1)))</f>
        <v>video games</v>
      </c>
      <c r="T2155" s="14">
        <f>IFERROR(E2155/L2155,0)</f>
        <v>8.5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>
        <f>(E2156/D2156)*100</f>
        <v>0.8</v>
      </c>
      <c r="O2156" s="13">
        <f>J2156/(60*60*24)+DATE(1970,1,1)</f>
        <v>41647.632256944446</v>
      </c>
      <c r="P2156" s="13">
        <f>I2156/(60*60*24)+"1/1/1970"</f>
        <v>41667.632256944446</v>
      </c>
      <c r="Q2156" t="s">
        <v>8281</v>
      </c>
      <c r="R2156" s="18" t="str">
        <f>LEFT(Q2156,SEARCH("/",Q2156,1)-1)</f>
        <v>games</v>
      </c>
      <c r="S2156" t="str">
        <f>RIGHT(Q2156,(LEN(Q2156)-SEARCH("/",Q2156,1)))</f>
        <v>video games</v>
      </c>
      <c r="T2156" s="14">
        <f>IFERROR(E2156/L2156,0)</f>
        <v>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>
        <f>(E2157/D2157)*100</f>
        <v>2.2999999999999998</v>
      </c>
      <c r="O2157" s="13">
        <f>J2157/(60*60*24)+DATE(1970,1,1)</f>
        <v>42430.747511574074</v>
      </c>
      <c r="P2157" s="13">
        <f>I2157/(60*60*24)+"1/1/1970"</f>
        <v>42460.70584490741</v>
      </c>
      <c r="Q2157" t="s">
        <v>8281</v>
      </c>
      <c r="R2157" s="18" t="str">
        <f>LEFT(Q2157,SEARCH("/",Q2157,1)-1)</f>
        <v>games</v>
      </c>
      <c r="S2157" t="str">
        <f>RIGHT(Q2157,(LEN(Q2157)-SEARCH("/",Q2157,1)))</f>
        <v>video games</v>
      </c>
      <c r="T2157" s="14">
        <f>IFERROR(E2157/L2157,0)</f>
        <v>23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>
        <f>(E2158/D2158)*100</f>
        <v>2.6660714285714282</v>
      </c>
      <c r="O2158" s="13">
        <f>J2158/(60*60*24)+DATE(1970,1,1)</f>
        <v>41488.85423611111</v>
      </c>
      <c r="P2158" s="13">
        <f>I2158/(60*60*24)+"1/1/1970"</f>
        <v>41533.85423611111</v>
      </c>
      <c r="Q2158" t="s">
        <v>8281</v>
      </c>
      <c r="R2158" s="18" t="str">
        <f>LEFT(Q2158,SEARCH("/",Q2158,1)-1)</f>
        <v>games</v>
      </c>
      <c r="S2158" t="str">
        <f>RIGHT(Q2158,(LEN(Q2158)-SEARCH("/",Q2158,1)))</f>
        <v>video games</v>
      </c>
      <c r="T2158" s="14">
        <f>IFERROR(E2158/L2158,0)</f>
        <v>17.987951807228917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>
        <f>(E2159/D2159)*100</f>
        <v>28.192</v>
      </c>
      <c r="O2159" s="13">
        <f>J2159/(60*60*24)+DATE(1970,1,1)</f>
        <v>42694.98128472222</v>
      </c>
      <c r="P2159" s="13">
        <f>I2159/(60*60*24)+"1/1/1970"</f>
        <v>42727.332638888889</v>
      </c>
      <c r="Q2159" t="s">
        <v>8281</v>
      </c>
      <c r="R2159" s="18" t="str">
        <f>LEFT(Q2159,SEARCH("/",Q2159,1)-1)</f>
        <v>games</v>
      </c>
      <c r="S2159" t="str">
        <f>RIGHT(Q2159,(LEN(Q2159)-SEARCH("/",Q2159,1)))</f>
        <v>video games</v>
      </c>
      <c r="T2159" s="14">
        <f>IFERROR(E2159/L2159,0)</f>
        <v>370.94736842105266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>
        <f>(E2160/D2160)*100</f>
        <v>6.5900366666666672</v>
      </c>
      <c r="O2160" s="13">
        <f>J2160/(60*60*24)+DATE(1970,1,1)</f>
        <v>41264.853865740741</v>
      </c>
      <c r="P2160" s="13">
        <f>I2160/(60*60*24)+"1/1/1970"</f>
        <v>41309.853865740741</v>
      </c>
      <c r="Q2160" t="s">
        <v>8281</v>
      </c>
      <c r="R2160" s="18" t="str">
        <f>LEFT(Q2160,SEARCH("/",Q2160,1)-1)</f>
        <v>games</v>
      </c>
      <c r="S2160" t="str">
        <f>RIGHT(Q2160,(LEN(Q2160)-SEARCH("/",Q2160,1)))</f>
        <v>video games</v>
      </c>
      <c r="T2160" s="14">
        <f>IFERROR(E2160/L2160,0)</f>
        <v>63.569485530546629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>
        <f>(E2161/D2161)*100</f>
        <v>0.72222222222222221</v>
      </c>
      <c r="O2161" s="13">
        <f>J2161/(60*60*24)+DATE(1970,1,1)</f>
        <v>40710.731180555558</v>
      </c>
      <c r="P2161" s="13">
        <f>I2161/(60*60*24)+"1/1/1970"</f>
        <v>40740.731180555558</v>
      </c>
      <c r="Q2161" t="s">
        <v>8281</v>
      </c>
      <c r="R2161" s="18" t="str">
        <f>LEFT(Q2161,SEARCH("/",Q2161,1)-1)</f>
        <v>games</v>
      </c>
      <c r="S2161" t="str">
        <f>RIGHT(Q2161,(LEN(Q2161)-SEARCH("/",Q2161,1)))</f>
        <v>video games</v>
      </c>
      <c r="T2161" s="14">
        <f>IFERROR(E2161/L2161,0)</f>
        <v>13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>
        <f>(E2162/D2162)*100</f>
        <v>0.85000000000000009</v>
      </c>
      <c r="O2162" s="13">
        <f>J2162/(60*60*24)+DATE(1970,1,1)</f>
        <v>41018.711863425924</v>
      </c>
      <c r="P2162" s="13">
        <f>I2162/(60*60*24)+"1/1/1970"</f>
        <v>41048.711863425924</v>
      </c>
      <c r="Q2162" t="s">
        <v>8281</v>
      </c>
      <c r="R2162" s="18" t="str">
        <f>LEFT(Q2162,SEARCH("/",Q2162,1)-1)</f>
        <v>games</v>
      </c>
      <c r="S2162" t="str">
        <f>RIGHT(Q2162,(LEN(Q2162)-SEARCH("/",Q2162,1)))</f>
        <v>video games</v>
      </c>
      <c r="T2162" s="14">
        <f>IFERROR(E2162/L2162,0)</f>
        <v>5.3125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>
        <f>(E2163/D2163)*100</f>
        <v>115.75</v>
      </c>
      <c r="O2163" s="13">
        <f>J2163/(60*60*24)+DATE(1970,1,1)</f>
        <v>42240.852534722224</v>
      </c>
      <c r="P2163" s="13">
        <f>I2163/(60*60*24)+"1/1/1970"</f>
        <v>42270.852534722224</v>
      </c>
      <c r="Q2163" t="s">
        <v>8275</v>
      </c>
      <c r="R2163" s="18" t="str">
        <f>LEFT(Q2163,SEARCH("/",Q2163,1)-1)</f>
        <v>music</v>
      </c>
      <c r="S2163" t="str">
        <f>RIGHT(Q2163,(LEN(Q2163)-SEARCH("/",Q2163,1)))</f>
        <v>rock</v>
      </c>
      <c r="T2163" s="14">
        <f>IFERROR(E2163/L2163,0)</f>
        <v>35.615384615384613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>
        <f>(E2164/D2164)*100</f>
        <v>112.26666666666667</v>
      </c>
      <c r="O2164" s="13">
        <f>J2164/(60*60*24)+DATE(1970,1,1)</f>
        <v>41813.766099537039</v>
      </c>
      <c r="P2164" s="13">
        <f>I2164/(60*60*24)+"1/1/1970"</f>
        <v>41844.766099537039</v>
      </c>
      <c r="Q2164" t="s">
        <v>8275</v>
      </c>
      <c r="R2164" s="18" t="str">
        <f>LEFT(Q2164,SEARCH("/",Q2164,1)-1)</f>
        <v>music</v>
      </c>
      <c r="S2164" t="str">
        <f>RIGHT(Q2164,(LEN(Q2164)-SEARCH("/",Q2164,1)))</f>
        <v>rock</v>
      </c>
      <c r="T2164" s="14">
        <f>IFERROR(E2164/L2164,0)</f>
        <v>87.103448275862064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>
        <f>(E2165/D2165)*100</f>
        <v>132.20000000000002</v>
      </c>
      <c r="O2165" s="13">
        <f>J2165/(60*60*24)+DATE(1970,1,1)</f>
        <v>42111.899537037039</v>
      </c>
      <c r="P2165" s="13">
        <f>I2165/(60*60*24)+"1/1/1970"</f>
        <v>42163.159722222219</v>
      </c>
      <c r="Q2165" t="s">
        <v>8275</v>
      </c>
      <c r="R2165" s="18" t="str">
        <f>LEFT(Q2165,SEARCH("/",Q2165,1)-1)</f>
        <v>music</v>
      </c>
      <c r="S2165" t="str">
        <f>RIGHT(Q2165,(LEN(Q2165)-SEARCH("/",Q2165,1)))</f>
        <v>rock</v>
      </c>
      <c r="T2165" s="14">
        <f>IFERROR(E2165/L2165,0)</f>
        <v>75.11363636363636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>
        <f>(E2166/D2166)*100</f>
        <v>102.63636363636364</v>
      </c>
      <c r="O2166" s="13">
        <f>J2166/(60*60*24)+DATE(1970,1,1)</f>
        <v>42515.71775462963</v>
      </c>
      <c r="P2166" s="13">
        <f>I2166/(60*60*24)+"1/1/1970"</f>
        <v>42546.165972222225</v>
      </c>
      <c r="Q2166" t="s">
        <v>8275</v>
      </c>
      <c r="R2166" s="18" t="str">
        <f>LEFT(Q2166,SEARCH("/",Q2166,1)-1)</f>
        <v>music</v>
      </c>
      <c r="S2166" t="str">
        <f>RIGHT(Q2166,(LEN(Q2166)-SEARCH("/",Q2166,1)))</f>
        <v>rock</v>
      </c>
      <c r="T2166" s="14">
        <f>IFERROR(E2166/L2166,0)</f>
        <v>68.01204819277109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>
        <f>(E2167/D2167)*100</f>
        <v>138.64000000000001</v>
      </c>
      <c r="O2167" s="13">
        <f>J2167/(60*60*24)+DATE(1970,1,1)</f>
        <v>42438.667071759264</v>
      </c>
      <c r="P2167" s="13">
        <f>I2167/(60*60*24)+"1/1/1970"</f>
        <v>42468.625405092593</v>
      </c>
      <c r="Q2167" t="s">
        <v>8275</v>
      </c>
      <c r="R2167" s="18" t="str">
        <f>LEFT(Q2167,SEARCH("/",Q2167,1)-1)</f>
        <v>music</v>
      </c>
      <c r="S2167" t="str">
        <f>RIGHT(Q2167,(LEN(Q2167)-SEARCH("/",Q2167,1)))</f>
        <v>rock</v>
      </c>
      <c r="T2167" s="14">
        <f>IFERROR(E2167/L2167,0)</f>
        <v>29.623931623931625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>
        <f>(E2168/D2168)*100</f>
        <v>146.6</v>
      </c>
      <c r="O2168" s="13">
        <f>J2168/(60*60*24)+DATE(1970,1,1)</f>
        <v>41933.838171296295</v>
      </c>
      <c r="P2168" s="13">
        <f>I2168/(60*60*24)+"1/1/1970"</f>
        <v>41978.879837962959</v>
      </c>
      <c r="Q2168" t="s">
        <v>8275</v>
      </c>
      <c r="R2168" s="18" t="str">
        <f>LEFT(Q2168,SEARCH("/",Q2168,1)-1)</f>
        <v>music</v>
      </c>
      <c r="S2168" t="str">
        <f>RIGHT(Q2168,(LEN(Q2168)-SEARCH("/",Q2168,1)))</f>
        <v>rock</v>
      </c>
      <c r="T2168" s="14">
        <f>IFERROR(E2168/L2168,0)</f>
        <v>91.625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>
        <f>(E2169/D2169)*100</f>
        <v>120</v>
      </c>
      <c r="O2169" s="13">
        <f>J2169/(60*60*24)+DATE(1970,1,1)</f>
        <v>41153.066400462965</v>
      </c>
      <c r="P2169" s="13">
        <f>I2169/(60*60*24)+"1/1/1970"</f>
        <v>41167.066400462965</v>
      </c>
      <c r="Q2169" t="s">
        <v>8275</v>
      </c>
      <c r="R2169" s="18" t="str">
        <f>LEFT(Q2169,SEARCH("/",Q2169,1)-1)</f>
        <v>music</v>
      </c>
      <c r="S2169" t="str">
        <f>RIGHT(Q2169,(LEN(Q2169)-SEARCH("/",Q2169,1)))</f>
        <v>rock</v>
      </c>
      <c r="T2169" s="14">
        <f>IFERROR(E2169/L2169,0)</f>
        <v>22.5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>
        <f>(E2170/D2170)*100</f>
        <v>121.5816111111111</v>
      </c>
      <c r="O2170" s="13">
        <f>J2170/(60*60*24)+DATE(1970,1,1)</f>
        <v>42745.600243055553</v>
      </c>
      <c r="P2170" s="13">
        <f>I2170/(60*60*24)+"1/1/1970"</f>
        <v>42776.208333333328</v>
      </c>
      <c r="Q2170" t="s">
        <v>8275</v>
      </c>
      <c r="R2170" s="18" t="str">
        <f>LEFT(Q2170,SEARCH("/",Q2170,1)-1)</f>
        <v>music</v>
      </c>
      <c r="S2170" t="str">
        <f>RIGHT(Q2170,(LEN(Q2170)-SEARCH("/",Q2170,1)))</f>
        <v>rock</v>
      </c>
      <c r="T2170" s="14">
        <f>IFERROR(E2170/L2170,0)</f>
        <v>64.366735294117646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>
        <f>(E2171/D2171)*100</f>
        <v>100</v>
      </c>
      <c r="O2171" s="13">
        <f>J2171/(60*60*24)+DATE(1970,1,1)</f>
        <v>42793.700821759259</v>
      </c>
      <c r="P2171" s="13">
        <f>I2171/(60*60*24)+"1/1/1970"</f>
        <v>42796.700821759259</v>
      </c>
      <c r="Q2171" t="s">
        <v>8275</v>
      </c>
      <c r="R2171" s="18" t="str">
        <f>LEFT(Q2171,SEARCH("/",Q2171,1)-1)</f>
        <v>music</v>
      </c>
      <c r="S2171" t="str">
        <f>RIGHT(Q2171,(LEN(Q2171)-SEARCH("/",Q2171,1)))</f>
        <v>rock</v>
      </c>
      <c r="T2171" s="14">
        <f>IFERROR(E2171/L2171,0)</f>
        <v>21.857142857142858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>
        <f>(E2172/D2172)*100</f>
        <v>180.85714285714286</v>
      </c>
      <c r="O2172" s="13">
        <f>J2172/(60*60*24)+DATE(1970,1,1)</f>
        <v>42198.750254629631</v>
      </c>
      <c r="P2172" s="13">
        <f>I2172/(60*60*24)+"1/1/1970"</f>
        <v>42238.750254629631</v>
      </c>
      <c r="Q2172" t="s">
        <v>8275</v>
      </c>
      <c r="R2172" s="18" t="str">
        <f>LEFT(Q2172,SEARCH("/",Q2172,1)-1)</f>
        <v>music</v>
      </c>
      <c r="S2172" t="str">
        <f>RIGHT(Q2172,(LEN(Q2172)-SEARCH("/",Q2172,1)))</f>
        <v>rock</v>
      </c>
      <c r="T2172" s="14">
        <f>IFERROR(E2172/L2172,0)</f>
        <v>33.315789473684212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>
        <f>(E2173/D2173)*100</f>
        <v>106.075</v>
      </c>
      <c r="O2173" s="13">
        <f>J2173/(60*60*24)+DATE(1970,1,1)</f>
        <v>42141.95711805555</v>
      </c>
      <c r="P2173" s="13">
        <f>I2173/(60*60*24)+"1/1/1970"</f>
        <v>42177.208333333328</v>
      </c>
      <c r="Q2173" t="s">
        <v>8275</v>
      </c>
      <c r="R2173" s="18" t="str">
        <f>LEFT(Q2173,SEARCH("/",Q2173,1)-1)</f>
        <v>music</v>
      </c>
      <c r="S2173" t="str">
        <f>RIGHT(Q2173,(LEN(Q2173)-SEARCH("/",Q2173,1)))</f>
        <v>rock</v>
      </c>
      <c r="T2173" s="14">
        <f>IFERROR(E2173/L2173,0)</f>
        <v>90.276595744680847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>
        <f>(E2174/D2174)*100</f>
        <v>100</v>
      </c>
      <c r="O2174" s="13">
        <f>J2174/(60*60*24)+DATE(1970,1,1)</f>
        <v>42082.580092592594</v>
      </c>
      <c r="P2174" s="13">
        <f>I2174/(60*60*24)+"1/1/1970"</f>
        <v>42112.580092592594</v>
      </c>
      <c r="Q2174" t="s">
        <v>8275</v>
      </c>
      <c r="R2174" s="18" t="str">
        <f>LEFT(Q2174,SEARCH("/",Q2174,1)-1)</f>
        <v>music</v>
      </c>
      <c r="S2174" t="str">
        <f>RIGHT(Q2174,(LEN(Q2174)-SEARCH("/",Q2174,1)))</f>
        <v>rock</v>
      </c>
      <c r="T2174" s="14">
        <f>IFERROR(E2174/L2174,0)</f>
        <v>76.92307692307692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>
        <f>(E2175/D2175)*100</f>
        <v>126.92857142857143</v>
      </c>
      <c r="O2175" s="13">
        <f>J2175/(60*60*24)+DATE(1970,1,1)</f>
        <v>41495.692627314813</v>
      </c>
      <c r="P2175" s="13">
        <f>I2175/(60*60*24)+"1/1/1970"</f>
        <v>41527.165972222225</v>
      </c>
      <c r="Q2175" t="s">
        <v>8275</v>
      </c>
      <c r="R2175" s="18" t="str">
        <f>LEFT(Q2175,SEARCH("/",Q2175,1)-1)</f>
        <v>music</v>
      </c>
      <c r="S2175" t="str">
        <f>RIGHT(Q2175,(LEN(Q2175)-SEARCH("/",Q2175,1)))</f>
        <v>rock</v>
      </c>
      <c r="T2175" s="14">
        <f>IFERROR(E2175/L2175,0)</f>
        <v>59.233333333333334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>
        <f>(E2176/D2176)*100</f>
        <v>102.97499999999999</v>
      </c>
      <c r="O2176" s="13">
        <f>J2176/(60*60*24)+DATE(1970,1,1)</f>
        <v>42465.542905092589</v>
      </c>
      <c r="P2176" s="13">
        <f>I2176/(60*60*24)+"1/1/1970"</f>
        <v>42495.542905092589</v>
      </c>
      <c r="Q2176" t="s">
        <v>8275</v>
      </c>
      <c r="R2176" s="18" t="str">
        <f>LEFT(Q2176,SEARCH("/",Q2176,1)-1)</f>
        <v>music</v>
      </c>
      <c r="S2176" t="str">
        <f>RIGHT(Q2176,(LEN(Q2176)-SEARCH("/",Q2176,1)))</f>
        <v>rock</v>
      </c>
      <c r="T2176" s="14">
        <f>IFERROR(E2176/L2176,0)</f>
        <v>65.38095238095238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>
        <f>(E2177/D2177)*100</f>
        <v>250</v>
      </c>
      <c r="O2177" s="13">
        <f>J2177/(60*60*24)+DATE(1970,1,1)</f>
        <v>42565.009097222224</v>
      </c>
      <c r="P2177" s="13">
        <f>I2177/(60*60*24)+"1/1/1970"</f>
        <v>42572.009097222224</v>
      </c>
      <c r="Q2177" t="s">
        <v>8275</v>
      </c>
      <c r="R2177" s="18" t="str">
        <f>LEFT(Q2177,SEARCH("/",Q2177,1)-1)</f>
        <v>music</v>
      </c>
      <c r="S2177" t="str">
        <f>RIGHT(Q2177,(LEN(Q2177)-SEARCH("/",Q2177,1)))</f>
        <v>rock</v>
      </c>
      <c r="T2177" s="14">
        <f>IFERROR(E2177/L2177,0)</f>
        <v>67.307692307692307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>
        <f>(E2178/D2178)*100</f>
        <v>126.02</v>
      </c>
      <c r="O2178" s="13">
        <f>J2178/(60*60*24)+DATE(1970,1,1)</f>
        <v>42096.633206018523</v>
      </c>
      <c r="P2178" s="13">
        <f>I2178/(60*60*24)+"1/1/1970"</f>
        <v>42126.633206018523</v>
      </c>
      <c r="Q2178" t="s">
        <v>8275</v>
      </c>
      <c r="R2178" s="18" t="str">
        <f>LEFT(Q2178,SEARCH("/",Q2178,1)-1)</f>
        <v>music</v>
      </c>
      <c r="S2178" t="str">
        <f>RIGHT(Q2178,(LEN(Q2178)-SEARCH("/",Q2178,1)))</f>
        <v>rock</v>
      </c>
      <c r="T2178" s="14">
        <f>IFERROR(E2178/L2178,0)</f>
        <v>88.74647887323944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>
        <f>(E2179/D2179)*100</f>
        <v>100.12</v>
      </c>
      <c r="O2179" s="13">
        <f>J2179/(60*60*24)+DATE(1970,1,1)</f>
        <v>42502.250775462962</v>
      </c>
      <c r="P2179" s="13">
        <f>I2179/(60*60*24)+"1/1/1970"</f>
        <v>42527.250775462962</v>
      </c>
      <c r="Q2179" t="s">
        <v>8275</v>
      </c>
      <c r="R2179" s="18" t="str">
        <f>LEFT(Q2179,SEARCH("/",Q2179,1)-1)</f>
        <v>music</v>
      </c>
      <c r="S2179" t="str">
        <f>RIGHT(Q2179,(LEN(Q2179)-SEARCH("/",Q2179,1)))</f>
        <v>rock</v>
      </c>
      <c r="T2179" s="14">
        <f>IFERROR(E2179/L2179,0)</f>
        <v>65.868421052631575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>
        <f>(E2180/D2180)*100</f>
        <v>138.64000000000001</v>
      </c>
      <c r="O2180" s="13">
        <f>J2180/(60*60*24)+DATE(1970,1,1)</f>
        <v>42723.63653935185</v>
      </c>
      <c r="P2180" s="13">
        <f>I2180/(60*60*24)+"1/1/1970"</f>
        <v>42753.63653935185</v>
      </c>
      <c r="Q2180" t="s">
        <v>8275</v>
      </c>
      <c r="R2180" s="18" t="str">
        <f>LEFT(Q2180,SEARCH("/",Q2180,1)-1)</f>
        <v>music</v>
      </c>
      <c r="S2180" t="str">
        <f>RIGHT(Q2180,(LEN(Q2180)-SEARCH("/",Q2180,1)))</f>
        <v>rock</v>
      </c>
      <c r="T2180" s="14">
        <f>IFERROR(E2180/L2180,0)</f>
        <v>40.349243306169967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>
        <f>(E2181/D2181)*100</f>
        <v>161.4</v>
      </c>
      <c r="O2181" s="13">
        <f>J2181/(60*60*24)+DATE(1970,1,1)</f>
        <v>42075.171203703707</v>
      </c>
      <c r="P2181" s="13">
        <f>I2181/(60*60*24)+"1/1/1970"</f>
        <v>42105.171203703707</v>
      </c>
      <c r="Q2181" t="s">
        <v>8275</v>
      </c>
      <c r="R2181" s="18" t="str">
        <f>LEFT(Q2181,SEARCH("/",Q2181,1)-1)</f>
        <v>music</v>
      </c>
      <c r="S2181" t="str">
        <f>RIGHT(Q2181,(LEN(Q2181)-SEARCH("/",Q2181,1)))</f>
        <v>rock</v>
      </c>
      <c r="T2181" s="14">
        <f>IFERROR(E2181/L2181,0)</f>
        <v>76.857142857142861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>
        <f>(E2182/D2182)*100</f>
        <v>107.18419999999999</v>
      </c>
      <c r="O2182" s="13">
        <f>J2182/(60*60*24)+DATE(1970,1,1)</f>
        <v>42279.669768518521</v>
      </c>
      <c r="P2182" s="13">
        <f>I2182/(60*60*24)+"1/1/1970"</f>
        <v>42321.711435185185</v>
      </c>
      <c r="Q2182" t="s">
        <v>8275</v>
      </c>
      <c r="R2182" s="18" t="str">
        <f>LEFT(Q2182,SEARCH("/",Q2182,1)-1)</f>
        <v>music</v>
      </c>
      <c r="S2182" t="str">
        <f>RIGHT(Q2182,(LEN(Q2182)-SEARCH("/",Q2182,1)))</f>
        <v>rock</v>
      </c>
      <c r="T2182" s="14">
        <f>IFERROR(E2182/L2182,0)</f>
        <v>68.707820512820518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>
        <f>(E2183/D2183)*100</f>
        <v>153.1</v>
      </c>
      <c r="O2183" s="13">
        <f>J2183/(60*60*24)+DATE(1970,1,1)</f>
        <v>42773.005243055552</v>
      </c>
      <c r="P2183" s="13">
        <f>I2183/(60*60*24)+"1/1/1970"</f>
        <v>42787.005243055552</v>
      </c>
      <c r="Q2183" t="s">
        <v>8296</v>
      </c>
      <c r="R2183" s="18" t="str">
        <f>LEFT(Q2183,SEARCH("/",Q2183,1)-1)</f>
        <v>games</v>
      </c>
      <c r="S2183" t="str">
        <f>RIGHT(Q2183,(LEN(Q2183)-SEARCH("/",Q2183,1)))</f>
        <v>tabletop games</v>
      </c>
      <c r="T2183" s="14">
        <f>IFERROR(E2183/L2183,0)</f>
        <v>57.773584905660378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>
        <f>(E2184/D2184)*100</f>
        <v>524.16666666666663</v>
      </c>
      <c r="O2184" s="13">
        <f>J2184/(60*60*24)+DATE(1970,1,1)</f>
        <v>41879.900752314818</v>
      </c>
      <c r="P2184" s="13">
        <f>I2184/(60*60*24)+"1/1/1970"</f>
        <v>41914.900752314818</v>
      </c>
      <c r="Q2184" t="s">
        <v>8296</v>
      </c>
      <c r="R2184" s="18" t="str">
        <f>LEFT(Q2184,SEARCH("/",Q2184,1)-1)</f>
        <v>games</v>
      </c>
      <c r="S2184" t="str">
        <f>RIGHT(Q2184,(LEN(Q2184)-SEARCH("/",Q2184,1)))</f>
        <v>tabletop games</v>
      </c>
      <c r="T2184" s="14">
        <f>IFERROR(E2184/L2184,0)</f>
        <v>44.171348314606739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>
        <f>(E2185/D2185)*100</f>
        <v>489.27777777777777</v>
      </c>
      <c r="O2185" s="13">
        <f>J2185/(60*60*24)+DATE(1970,1,1)</f>
        <v>42745.365474537037</v>
      </c>
      <c r="P2185" s="13">
        <f>I2185/(60*60*24)+"1/1/1970"</f>
        <v>42775.208333333328</v>
      </c>
      <c r="Q2185" t="s">
        <v>8296</v>
      </c>
      <c r="R2185" s="18" t="str">
        <f>LEFT(Q2185,SEARCH("/",Q2185,1)-1)</f>
        <v>games</v>
      </c>
      <c r="S2185" t="str">
        <f>RIGHT(Q2185,(LEN(Q2185)-SEARCH("/",Q2185,1)))</f>
        <v>tabletop games</v>
      </c>
      <c r="T2185" s="14">
        <f>IFERROR(E2185/L2185,0)</f>
        <v>31.566308243727597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>
        <f>(E2186/D2186)*100</f>
        <v>284.74</v>
      </c>
      <c r="O2186" s="13">
        <f>J2186/(60*60*24)+DATE(1970,1,1)</f>
        <v>42380.690289351856</v>
      </c>
      <c r="P2186" s="13">
        <f>I2186/(60*60*24)+"1/1/1970"</f>
        <v>42394.666666666672</v>
      </c>
      <c r="Q2186" t="s">
        <v>8296</v>
      </c>
      <c r="R2186" s="18" t="str">
        <f>LEFT(Q2186,SEARCH("/",Q2186,1)-1)</f>
        <v>games</v>
      </c>
      <c r="S2186" t="str">
        <f>RIGHT(Q2186,(LEN(Q2186)-SEARCH("/",Q2186,1)))</f>
        <v>tabletop games</v>
      </c>
      <c r="T2186" s="14">
        <f>IFERROR(E2186/L2186,0)</f>
        <v>107.04511278195488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>
        <f>(E2187/D2187)*100</f>
        <v>1856.97</v>
      </c>
      <c r="O2187" s="13">
        <f>J2187/(60*60*24)+DATE(1970,1,1)</f>
        <v>41319.349988425922</v>
      </c>
      <c r="P2187" s="13">
        <f>I2187/(60*60*24)+"1/1/1970"</f>
        <v>41359.349988425922</v>
      </c>
      <c r="Q2187" t="s">
        <v>8296</v>
      </c>
      <c r="R2187" s="18" t="str">
        <f>LEFT(Q2187,SEARCH("/",Q2187,1)-1)</f>
        <v>games</v>
      </c>
      <c r="S2187" t="str">
        <f>RIGHT(Q2187,(LEN(Q2187)-SEARCH("/",Q2187,1)))</f>
        <v>tabletop games</v>
      </c>
      <c r="T2187" s="14">
        <f>IFERROR(E2187/L2187,0)</f>
        <v>149.03451043338683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>
        <f>(E2188/D2188)*100</f>
        <v>109.67499999999998</v>
      </c>
      <c r="O2188" s="13">
        <f>J2188/(60*60*24)+DATE(1970,1,1)</f>
        <v>42583.615081018521</v>
      </c>
      <c r="P2188" s="13">
        <f>I2188/(60*60*24)+"1/1/1970"</f>
        <v>42620.083333333328</v>
      </c>
      <c r="Q2188" t="s">
        <v>8296</v>
      </c>
      <c r="R2188" s="18" t="str">
        <f>LEFT(Q2188,SEARCH("/",Q2188,1)-1)</f>
        <v>games</v>
      </c>
      <c r="S2188" t="str">
        <f>RIGHT(Q2188,(LEN(Q2188)-SEARCH("/",Q2188,1)))</f>
        <v>tabletop games</v>
      </c>
      <c r="T2188" s="14">
        <f>IFERROR(E2188/L2188,0)</f>
        <v>55.956632653061227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>
        <f>(E2189/D2189)*100</f>
        <v>1014.6425</v>
      </c>
      <c r="O2189" s="13">
        <f>J2189/(60*60*24)+DATE(1970,1,1)</f>
        <v>42068.209097222221</v>
      </c>
      <c r="P2189" s="13">
        <f>I2189/(60*60*24)+"1/1/1970"</f>
        <v>42097.165972222225</v>
      </c>
      <c r="Q2189" t="s">
        <v>8296</v>
      </c>
      <c r="R2189" s="18" t="str">
        <f>LEFT(Q2189,SEARCH("/",Q2189,1)-1)</f>
        <v>games</v>
      </c>
      <c r="S2189" t="str">
        <f>RIGHT(Q2189,(LEN(Q2189)-SEARCH("/",Q2189,1)))</f>
        <v>tabletop games</v>
      </c>
      <c r="T2189" s="14">
        <f>IFERROR(E2189/L2189,0)</f>
        <v>56.970381807973048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>
        <f>(E2190/D2190)*100</f>
        <v>412.17692027666544</v>
      </c>
      <c r="O2190" s="13">
        <f>J2190/(60*60*24)+DATE(1970,1,1)</f>
        <v>42633.586122685185</v>
      </c>
      <c r="P2190" s="13">
        <f>I2190/(60*60*24)+"1/1/1970"</f>
        <v>42668.708333333328</v>
      </c>
      <c r="Q2190" t="s">
        <v>8296</v>
      </c>
      <c r="R2190" s="18" t="str">
        <f>LEFT(Q2190,SEARCH("/",Q2190,1)-1)</f>
        <v>games</v>
      </c>
      <c r="S2190" t="str">
        <f>RIGHT(Q2190,(LEN(Q2190)-SEARCH("/",Q2190,1)))</f>
        <v>tabletop games</v>
      </c>
      <c r="T2190" s="14">
        <f>IFERROR(E2190/L2190,0)</f>
        <v>44.056420233463037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>
        <f>(E2191/D2191)*100</f>
        <v>503.25</v>
      </c>
      <c r="O2191" s="13">
        <f>J2191/(60*60*24)+DATE(1970,1,1)</f>
        <v>42467.788194444445</v>
      </c>
      <c r="P2191" s="13">
        <f>I2191/(60*60*24)+"1/1/1970"</f>
        <v>42481.916666666672</v>
      </c>
      <c r="Q2191" t="s">
        <v>8296</v>
      </c>
      <c r="R2191" s="18" t="str">
        <f>LEFT(Q2191,SEARCH("/",Q2191,1)-1)</f>
        <v>games</v>
      </c>
      <c r="S2191" t="str">
        <f>RIGHT(Q2191,(LEN(Q2191)-SEARCH("/",Q2191,1)))</f>
        <v>tabletop games</v>
      </c>
      <c r="T2191" s="14">
        <f>IFERROR(E2191/L2191,0)</f>
        <v>68.625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>
        <f>(E2192/D2192)*100</f>
        <v>184.61052631578946</v>
      </c>
      <c r="O2192" s="13">
        <f>J2192/(60*60*24)+DATE(1970,1,1)</f>
        <v>42417.625046296293</v>
      </c>
      <c r="P2192" s="13">
        <f>I2192/(60*60*24)+"1/1/1970"</f>
        <v>42452.290972222225</v>
      </c>
      <c r="Q2192" t="s">
        <v>8296</v>
      </c>
      <c r="R2192" s="18" t="str">
        <f>LEFT(Q2192,SEARCH("/",Q2192,1)-1)</f>
        <v>games</v>
      </c>
      <c r="S2192" t="str">
        <f>RIGHT(Q2192,(LEN(Q2192)-SEARCH("/",Q2192,1)))</f>
        <v>tabletop games</v>
      </c>
      <c r="T2192" s="14">
        <f>IFERROR(E2192/L2192,0)</f>
        <v>65.318435754189949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>
        <f>(E2193/D2193)*100</f>
        <v>119.73333333333333</v>
      </c>
      <c r="O2193" s="13">
        <f>J2193/(60*60*24)+DATE(1970,1,1)</f>
        <v>42768.833645833336</v>
      </c>
      <c r="P2193" s="13">
        <f>I2193/(60*60*24)+"1/1/1970"</f>
        <v>42780.833645833336</v>
      </c>
      <c r="Q2193" t="s">
        <v>8296</v>
      </c>
      <c r="R2193" s="18" t="str">
        <f>LEFT(Q2193,SEARCH("/",Q2193,1)-1)</f>
        <v>games</v>
      </c>
      <c r="S2193" t="str">
        <f>RIGHT(Q2193,(LEN(Q2193)-SEARCH("/",Q2193,1)))</f>
        <v>tabletop games</v>
      </c>
      <c r="T2193" s="14">
        <f>IFERROR(E2193/L2193,0)</f>
        <v>35.92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>
        <f>(E2194/D2194)*100</f>
        <v>1081.2401666666667</v>
      </c>
      <c r="O2194" s="13">
        <f>J2194/(60*60*24)+DATE(1970,1,1)</f>
        <v>42691.8512037037</v>
      </c>
      <c r="P2194" s="13">
        <f>I2194/(60*60*24)+"1/1/1970"</f>
        <v>42719.958333333328</v>
      </c>
      <c r="Q2194" t="s">
        <v>8296</v>
      </c>
      <c r="R2194" s="18" t="str">
        <f>LEFT(Q2194,SEARCH("/",Q2194,1)-1)</f>
        <v>games</v>
      </c>
      <c r="S2194" t="str">
        <f>RIGHT(Q2194,(LEN(Q2194)-SEARCH("/",Q2194,1)))</f>
        <v>tabletop games</v>
      </c>
      <c r="T2194" s="14">
        <f>IFERROR(E2194/L2194,0)</f>
        <v>40.070667078443485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>
        <f>(E2195/D2195)*100</f>
        <v>452.37333333333333</v>
      </c>
      <c r="O2195" s="13">
        <f>J2195/(60*60*24)+DATE(1970,1,1)</f>
        <v>42664.405925925923</v>
      </c>
      <c r="P2195" s="13">
        <f>I2195/(60*60*24)+"1/1/1970"</f>
        <v>42695.207638888889</v>
      </c>
      <c r="Q2195" t="s">
        <v>8296</v>
      </c>
      <c r="R2195" s="18" t="str">
        <f>LEFT(Q2195,SEARCH("/",Q2195,1)-1)</f>
        <v>games</v>
      </c>
      <c r="S2195" t="str">
        <f>RIGHT(Q2195,(LEN(Q2195)-SEARCH("/",Q2195,1)))</f>
        <v>tabletop games</v>
      </c>
      <c r="T2195" s="14">
        <f>IFERROR(E2195/L2195,0)</f>
        <v>75.647714604236342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>
        <f>(E2196/D2196)*100</f>
        <v>537.37</v>
      </c>
      <c r="O2196" s="13">
        <f>J2196/(60*60*24)+DATE(1970,1,1)</f>
        <v>42425.757986111115</v>
      </c>
      <c r="P2196" s="13">
        <f>I2196/(60*60*24)+"1/1/1970"</f>
        <v>42455.716319444444</v>
      </c>
      <c r="Q2196" t="s">
        <v>8296</v>
      </c>
      <c r="R2196" s="18" t="str">
        <f>LEFT(Q2196,SEARCH("/",Q2196,1)-1)</f>
        <v>games</v>
      </c>
      <c r="S2196" t="str">
        <f>RIGHT(Q2196,(LEN(Q2196)-SEARCH("/",Q2196,1)))</f>
        <v>tabletop games</v>
      </c>
      <c r="T2196" s="14">
        <f>IFERROR(E2196/L2196,0)</f>
        <v>61.203872437357631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>
        <f>(E2197/D2197)*100</f>
        <v>120.32608695652173</v>
      </c>
      <c r="O2197" s="13">
        <f>J2197/(60*60*24)+DATE(1970,1,1)</f>
        <v>42197.771990740745</v>
      </c>
      <c r="P2197" s="13">
        <f>I2197/(60*60*24)+"1/1/1970"</f>
        <v>42227.771990740745</v>
      </c>
      <c r="Q2197" t="s">
        <v>8296</v>
      </c>
      <c r="R2197" s="18" t="str">
        <f>LEFT(Q2197,SEARCH("/",Q2197,1)-1)</f>
        <v>games</v>
      </c>
      <c r="S2197" t="str">
        <f>RIGHT(Q2197,(LEN(Q2197)-SEARCH("/",Q2197,1)))</f>
        <v>tabletop games</v>
      </c>
      <c r="T2197" s="14">
        <f>IFERROR(E2197/L2197,0)</f>
        <v>48.130434782608695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>
        <f>(E2198/D2198)*100</f>
        <v>113.83571428571429</v>
      </c>
      <c r="O2198" s="13">
        <f>J2198/(60*60*24)+DATE(1970,1,1)</f>
        <v>42675.487291666665</v>
      </c>
      <c r="P2198" s="13">
        <f>I2198/(60*60*24)+"1/1/1970"</f>
        <v>42706.291666666672</v>
      </c>
      <c r="Q2198" t="s">
        <v>8296</v>
      </c>
      <c r="R2198" s="18" t="str">
        <f>LEFT(Q2198,SEARCH("/",Q2198,1)-1)</f>
        <v>games</v>
      </c>
      <c r="S2198" t="str">
        <f>RIGHT(Q2198,(LEN(Q2198)-SEARCH("/",Q2198,1)))</f>
        <v>tabletop games</v>
      </c>
      <c r="T2198" s="14">
        <f>IFERROR(E2198/L2198,0)</f>
        <v>68.106837606837601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>
        <f>(E2199/D2199)*100</f>
        <v>951.03109999999992</v>
      </c>
      <c r="O2199" s="13">
        <f>J2199/(60*60*24)+DATE(1970,1,1)</f>
        <v>42033.584016203706</v>
      </c>
      <c r="P2199" s="13">
        <f>I2199/(60*60*24)+"1/1/1970"</f>
        <v>42063.584016203706</v>
      </c>
      <c r="Q2199" t="s">
        <v>8296</v>
      </c>
      <c r="R2199" s="18" t="str">
        <f>LEFT(Q2199,SEARCH("/",Q2199,1)-1)</f>
        <v>games</v>
      </c>
      <c r="S2199" t="str">
        <f>RIGHT(Q2199,(LEN(Q2199)-SEARCH("/",Q2199,1)))</f>
        <v>tabletop games</v>
      </c>
      <c r="T2199" s="14">
        <f>IFERROR(E2199/L2199,0)</f>
        <v>65.891300230946882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>
        <f>(E2200/D2200)*100</f>
        <v>132.89249999999998</v>
      </c>
      <c r="O2200" s="13">
        <f>J2200/(60*60*24)+DATE(1970,1,1)</f>
        <v>42292.513888888891</v>
      </c>
      <c r="P2200" s="13">
        <f>I2200/(60*60*24)+"1/1/1970"</f>
        <v>42322.555555555555</v>
      </c>
      <c r="Q2200" t="s">
        <v>8296</v>
      </c>
      <c r="R2200" s="18" t="str">
        <f>LEFT(Q2200,SEARCH("/",Q2200,1)-1)</f>
        <v>games</v>
      </c>
      <c r="S2200" t="str">
        <f>RIGHT(Q2200,(LEN(Q2200)-SEARCH("/",Q2200,1)))</f>
        <v>tabletop games</v>
      </c>
      <c r="T2200" s="14">
        <f>IFERROR(E2200/L2200,0)</f>
        <v>81.654377880184327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>
        <f>(E2201/D2201)*100</f>
        <v>146.97777777777779</v>
      </c>
      <c r="O2201" s="13">
        <f>J2201/(60*60*24)+DATE(1970,1,1)</f>
        <v>42262.416643518518</v>
      </c>
      <c r="P2201" s="13">
        <f>I2201/(60*60*24)+"1/1/1970"</f>
        <v>42292.416643518518</v>
      </c>
      <c r="Q2201" t="s">
        <v>8296</v>
      </c>
      <c r="R2201" s="18" t="str">
        <f>LEFT(Q2201,SEARCH("/",Q2201,1)-1)</f>
        <v>games</v>
      </c>
      <c r="S2201" t="str">
        <f>RIGHT(Q2201,(LEN(Q2201)-SEARCH("/",Q2201,1)))</f>
        <v>tabletop games</v>
      </c>
      <c r="T2201" s="14">
        <f>IFERROR(E2201/L2201,0)</f>
        <v>52.701195219123505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>
        <f>(E2202/D2202)*100</f>
        <v>542.15</v>
      </c>
      <c r="O2202" s="13">
        <f>J2202/(60*60*24)+DATE(1970,1,1)</f>
        <v>42163.625787037032</v>
      </c>
      <c r="P2202" s="13">
        <f>I2202/(60*60*24)+"1/1/1970"</f>
        <v>42191.125</v>
      </c>
      <c r="Q2202" t="s">
        <v>8296</v>
      </c>
      <c r="R2202" s="18" t="str">
        <f>LEFT(Q2202,SEARCH("/",Q2202,1)-1)</f>
        <v>games</v>
      </c>
      <c r="S2202" t="str">
        <f>RIGHT(Q2202,(LEN(Q2202)-SEARCH("/",Q2202,1)))</f>
        <v>tabletop games</v>
      </c>
      <c r="T2202" s="14">
        <f>IFERROR(E2202/L2202,0)</f>
        <v>41.228136882129277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>
        <f>(E2203/D2203)*100</f>
        <v>382.71818181818185</v>
      </c>
      <c r="O2203" s="13">
        <f>J2203/(60*60*24)+DATE(1970,1,1)</f>
        <v>41276.846817129626</v>
      </c>
      <c r="P2203" s="13">
        <f>I2203/(60*60*24)+"1/1/1970"</f>
        <v>41290.846817129626</v>
      </c>
      <c r="Q2203" t="s">
        <v>8279</v>
      </c>
      <c r="R2203" s="18" t="str">
        <f>LEFT(Q2203,SEARCH("/",Q2203,1)-1)</f>
        <v>music</v>
      </c>
      <c r="S2203" t="str">
        <f>RIGHT(Q2203,(LEN(Q2203)-SEARCH("/",Q2203,1)))</f>
        <v>electronic music</v>
      </c>
      <c r="T2203" s="14">
        <f>IFERROR(E2203/L2203,0)</f>
        <v>15.035357142857142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>
        <f>(E2204/D2204)*100</f>
        <v>704.18124999999998</v>
      </c>
      <c r="O2204" s="13">
        <f>J2204/(60*60*24)+DATE(1970,1,1)</f>
        <v>41184.849166666667</v>
      </c>
      <c r="P2204" s="13">
        <f>I2204/(60*60*24)+"1/1/1970"</f>
        <v>41214.849166666667</v>
      </c>
      <c r="Q2204" t="s">
        <v>8279</v>
      </c>
      <c r="R2204" s="18" t="str">
        <f>LEFT(Q2204,SEARCH("/",Q2204,1)-1)</f>
        <v>music</v>
      </c>
      <c r="S2204" t="str">
        <f>RIGHT(Q2204,(LEN(Q2204)-SEARCH("/",Q2204,1)))</f>
        <v>electronic music</v>
      </c>
      <c r="T2204" s="14">
        <f>IFERROR(E2204/L2204,0)</f>
        <v>39.066920943134534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>
        <f>(E2205/D2205)*100</f>
        <v>109.55</v>
      </c>
      <c r="O2205" s="13">
        <f>J2205/(60*60*24)+DATE(1970,1,1)</f>
        <v>42241.85974537037</v>
      </c>
      <c r="P2205" s="13">
        <f>I2205/(60*60*24)+"1/1/1970"</f>
        <v>42271.85974537037</v>
      </c>
      <c r="Q2205" t="s">
        <v>8279</v>
      </c>
      <c r="R2205" s="18" t="str">
        <f>LEFT(Q2205,SEARCH("/",Q2205,1)-1)</f>
        <v>music</v>
      </c>
      <c r="S2205" t="str">
        <f>RIGHT(Q2205,(LEN(Q2205)-SEARCH("/",Q2205,1)))</f>
        <v>electronic music</v>
      </c>
      <c r="T2205" s="14">
        <f>IFERROR(E2205/L2205,0)</f>
        <v>43.82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>
        <f>(E2206/D2206)*100</f>
        <v>132.86666666666667</v>
      </c>
      <c r="O2206" s="13">
        <f>J2206/(60*60*24)+DATE(1970,1,1)</f>
        <v>41312.311562499999</v>
      </c>
      <c r="P2206" s="13">
        <f>I2206/(60*60*24)+"1/1/1970"</f>
        <v>41342.311562499999</v>
      </c>
      <c r="Q2206" t="s">
        <v>8279</v>
      </c>
      <c r="R2206" s="18" t="str">
        <f>LEFT(Q2206,SEARCH("/",Q2206,1)-1)</f>
        <v>music</v>
      </c>
      <c r="S2206" t="str">
        <f>RIGHT(Q2206,(LEN(Q2206)-SEARCH("/",Q2206,1)))</f>
        <v>electronic music</v>
      </c>
      <c r="T2206" s="14">
        <f>IFERROR(E2206/L2206,0)</f>
        <v>27.301369863013697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>
        <f>(E2207/D2207)*100</f>
        <v>152</v>
      </c>
      <c r="O2207" s="13">
        <f>J2207/(60*60*24)+DATE(1970,1,1)</f>
        <v>41031.821631944447</v>
      </c>
      <c r="P2207" s="13">
        <f>I2207/(60*60*24)+"1/1/1970"</f>
        <v>41061.821631944447</v>
      </c>
      <c r="Q2207" t="s">
        <v>8279</v>
      </c>
      <c r="R2207" s="18" t="str">
        <f>LEFT(Q2207,SEARCH("/",Q2207,1)-1)</f>
        <v>music</v>
      </c>
      <c r="S2207" t="str">
        <f>RIGHT(Q2207,(LEN(Q2207)-SEARCH("/",Q2207,1)))</f>
        <v>electronic music</v>
      </c>
      <c r="T2207" s="14">
        <f>IFERROR(E2207/L2207,0)</f>
        <v>42.222222222222221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>
        <f>(E2208/D2208)*100</f>
        <v>102.72727272727273</v>
      </c>
      <c r="O2208" s="13">
        <f>J2208/(60*60*24)+DATE(1970,1,1)</f>
        <v>40997.257222222222</v>
      </c>
      <c r="P2208" s="13">
        <f>I2208/(60*60*24)+"1/1/1970"</f>
        <v>41015.257222222222</v>
      </c>
      <c r="Q2208" t="s">
        <v>8279</v>
      </c>
      <c r="R2208" s="18" t="str">
        <f>LEFT(Q2208,SEARCH("/",Q2208,1)-1)</f>
        <v>music</v>
      </c>
      <c r="S2208" t="str">
        <f>RIGHT(Q2208,(LEN(Q2208)-SEARCH("/",Q2208,1)))</f>
        <v>electronic music</v>
      </c>
      <c r="T2208" s="14">
        <f>IFERROR(E2208/L2208,0)</f>
        <v>33.235294117647058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>
        <f>(E2209/D2209)*100</f>
        <v>100</v>
      </c>
      <c r="O2209" s="13">
        <f>J2209/(60*60*24)+DATE(1970,1,1)</f>
        <v>41564.194131944445</v>
      </c>
      <c r="P2209" s="13">
        <f>I2209/(60*60*24)+"1/1/1970"</f>
        <v>41594.235798611109</v>
      </c>
      <c r="Q2209" t="s">
        <v>8279</v>
      </c>
      <c r="R2209" s="18" t="str">
        <f>LEFT(Q2209,SEARCH("/",Q2209,1)-1)</f>
        <v>music</v>
      </c>
      <c r="S2209" t="str">
        <f>RIGHT(Q2209,(LEN(Q2209)-SEARCH("/",Q2209,1)))</f>
        <v>electronic music</v>
      </c>
      <c r="T2209" s="14">
        <f>IFERROR(E2209/L2209,0)</f>
        <v>285.71428571428572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>
        <f>(E2210/D2210)*100</f>
        <v>101.6</v>
      </c>
      <c r="O2210" s="13">
        <f>J2210/(60*60*24)+DATE(1970,1,1)</f>
        <v>40946.882245370369</v>
      </c>
      <c r="P2210" s="13">
        <f>I2210/(60*60*24)+"1/1/1970"</f>
        <v>41006.166666666664</v>
      </c>
      <c r="Q2210" t="s">
        <v>8279</v>
      </c>
      <c r="R2210" s="18" t="str">
        <f>LEFT(Q2210,SEARCH("/",Q2210,1)-1)</f>
        <v>music</v>
      </c>
      <c r="S2210" t="str">
        <f>RIGHT(Q2210,(LEN(Q2210)-SEARCH("/",Q2210,1)))</f>
        <v>electronic music</v>
      </c>
      <c r="T2210" s="14">
        <f>IFERROR(E2210/L2210,0)</f>
        <v>42.333333333333336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>
        <f>(E2211/D2211)*100</f>
        <v>150.80000000000001</v>
      </c>
      <c r="O2211" s="13">
        <f>J2211/(60*60*24)+DATE(1970,1,1)</f>
        <v>41732.479675925926</v>
      </c>
      <c r="P2211" s="13">
        <f>I2211/(60*60*24)+"1/1/1970"</f>
        <v>41743.958333333336</v>
      </c>
      <c r="Q2211" t="s">
        <v>8279</v>
      </c>
      <c r="R2211" s="18" t="str">
        <f>LEFT(Q2211,SEARCH("/",Q2211,1)-1)</f>
        <v>music</v>
      </c>
      <c r="S2211" t="str">
        <f>RIGHT(Q2211,(LEN(Q2211)-SEARCH("/",Q2211,1)))</f>
        <v>electronic music</v>
      </c>
      <c r="T2211" s="14">
        <f>IFERROR(E2211/L2211,0)</f>
        <v>50.266666666666666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>
        <f>(E2212/D2212)*100</f>
        <v>111.425</v>
      </c>
      <c r="O2212" s="13">
        <f>J2212/(60*60*24)+DATE(1970,1,1)</f>
        <v>40956.066087962965</v>
      </c>
      <c r="P2212" s="13">
        <f>I2212/(60*60*24)+"1/1/1970"</f>
        <v>41013.733333333337</v>
      </c>
      <c r="Q2212" t="s">
        <v>8279</v>
      </c>
      <c r="R2212" s="18" t="str">
        <f>LEFT(Q2212,SEARCH("/",Q2212,1)-1)</f>
        <v>music</v>
      </c>
      <c r="S2212" t="str">
        <f>RIGHT(Q2212,(LEN(Q2212)-SEARCH("/",Q2212,1)))</f>
        <v>electronic music</v>
      </c>
      <c r="T2212" s="14">
        <f>IFERROR(E2212/L2212,0)</f>
        <v>61.902777777777779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>
        <f>(E2213/D2213)*100</f>
        <v>195.6</v>
      </c>
      <c r="O2213" s="13">
        <f>J2213/(60*60*24)+DATE(1970,1,1)</f>
        <v>41716.785011574073</v>
      </c>
      <c r="P2213" s="13">
        <f>I2213/(60*60*24)+"1/1/1970"</f>
        <v>41739.290972222225</v>
      </c>
      <c r="Q2213" t="s">
        <v>8279</v>
      </c>
      <c r="R2213" s="18" t="str">
        <f>LEFT(Q2213,SEARCH("/",Q2213,1)-1)</f>
        <v>music</v>
      </c>
      <c r="S2213" t="str">
        <f>RIGHT(Q2213,(LEN(Q2213)-SEARCH("/",Q2213,1)))</f>
        <v>electronic music</v>
      </c>
      <c r="T2213" s="14">
        <f>IFERROR(E2213/L2213,0)</f>
        <v>40.75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>
        <f>(E2214/D2214)*100</f>
        <v>114.38333333333333</v>
      </c>
      <c r="O2214" s="13">
        <f>J2214/(60*60*24)+DATE(1970,1,1)</f>
        <v>41548.747418981482</v>
      </c>
      <c r="P2214" s="13">
        <f>I2214/(60*60*24)+"1/1/1970"</f>
        <v>41582.041666666664</v>
      </c>
      <c r="Q2214" t="s">
        <v>8279</v>
      </c>
      <c r="R2214" s="18" t="str">
        <f>LEFT(Q2214,SEARCH("/",Q2214,1)-1)</f>
        <v>music</v>
      </c>
      <c r="S2214" t="str">
        <f>RIGHT(Q2214,(LEN(Q2214)-SEARCH("/",Q2214,1)))</f>
        <v>electronic music</v>
      </c>
      <c r="T2214" s="14">
        <f>IFERROR(E2214/L2214,0)</f>
        <v>55.796747967479675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>
        <f>(E2215/D2215)*100</f>
        <v>200</v>
      </c>
      <c r="O2215" s="13">
        <f>J2215/(60*60*24)+DATE(1970,1,1)</f>
        <v>42109.826145833329</v>
      </c>
      <c r="P2215" s="13">
        <f>I2215/(60*60*24)+"1/1/1970"</f>
        <v>42139.826145833329</v>
      </c>
      <c r="Q2215" t="s">
        <v>8279</v>
      </c>
      <c r="R2215" s="18" t="str">
        <f>LEFT(Q2215,SEARCH("/",Q2215,1)-1)</f>
        <v>music</v>
      </c>
      <c r="S2215" t="str">
        <f>RIGHT(Q2215,(LEN(Q2215)-SEARCH("/",Q2215,1)))</f>
        <v>electronic music</v>
      </c>
      <c r="T2215" s="14">
        <f>IFERROR(E2215/L2215,0)</f>
        <v>10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>
        <f>(E2216/D2216)*100</f>
        <v>292.50166666666667</v>
      </c>
      <c r="O2216" s="13">
        <f>J2216/(60*60*24)+DATE(1970,1,1)</f>
        <v>41646.792222222226</v>
      </c>
      <c r="P2216" s="13">
        <f>I2216/(60*60*24)+"1/1/1970"</f>
        <v>41676.792222222226</v>
      </c>
      <c r="Q2216" t="s">
        <v>8279</v>
      </c>
      <c r="R2216" s="18" t="str">
        <f>LEFT(Q2216,SEARCH("/",Q2216,1)-1)</f>
        <v>music</v>
      </c>
      <c r="S2216" t="str">
        <f>RIGHT(Q2216,(LEN(Q2216)-SEARCH("/",Q2216,1)))</f>
        <v>electronic music</v>
      </c>
      <c r="T2216" s="14">
        <f>IFERROR(E2216/L2216,0)</f>
        <v>73.125416666666666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>
        <f>(E2217/D2217)*100</f>
        <v>156.36363636363637</v>
      </c>
      <c r="O2217" s="13">
        <f>J2217/(60*60*24)+DATE(1970,1,1)</f>
        <v>40958.717268518521</v>
      </c>
      <c r="P2217" s="13">
        <f>I2217/(60*60*24)+"1/1/1970"</f>
        <v>40981.290972222225</v>
      </c>
      <c r="Q2217" t="s">
        <v>8279</v>
      </c>
      <c r="R2217" s="18" t="str">
        <f>LEFT(Q2217,SEARCH("/",Q2217,1)-1)</f>
        <v>music</v>
      </c>
      <c r="S2217" t="str">
        <f>RIGHT(Q2217,(LEN(Q2217)-SEARCH("/",Q2217,1)))</f>
        <v>electronic music</v>
      </c>
      <c r="T2217" s="14">
        <f>IFERROR(E2217/L2217,0)</f>
        <v>26.060606060606062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>
        <f>(E2218/D2218)*100</f>
        <v>105.66666666666666</v>
      </c>
      <c r="O2218" s="13">
        <f>J2218/(60*60*24)+DATE(1970,1,1)</f>
        <v>42194.75167824074</v>
      </c>
      <c r="P2218" s="13">
        <f>I2218/(60*60*24)+"1/1/1970"</f>
        <v>42208.75167824074</v>
      </c>
      <c r="Q2218" t="s">
        <v>8279</v>
      </c>
      <c r="R2218" s="18" t="str">
        <f>LEFT(Q2218,SEARCH("/",Q2218,1)-1)</f>
        <v>music</v>
      </c>
      <c r="S2218" t="str">
        <f>RIGHT(Q2218,(LEN(Q2218)-SEARCH("/",Q2218,1)))</f>
        <v>electronic music</v>
      </c>
      <c r="T2218" s="14">
        <f>IFERROR(E2218/L2218,0)</f>
        <v>22.642857142857142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>
        <f>(E2219/D2219)*100</f>
        <v>101.19047619047619</v>
      </c>
      <c r="O2219" s="13">
        <f>J2219/(60*60*24)+DATE(1970,1,1)</f>
        <v>42299.776770833334</v>
      </c>
      <c r="P2219" s="13">
        <f>I2219/(60*60*24)+"1/1/1970"</f>
        <v>42310.333333333328</v>
      </c>
      <c r="Q2219" t="s">
        <v>8279</v>
      </c>
      <c r="R2219" s="18" t="str">
        <f>LEFT(Q2219,SEARCH("/",Q2219,1)-1)</f>
        <v>music</v>
      </c>
      <c r="S2219" t="str">
        <f>RIGHT(Q2219,(LEN(Q2219)-SEARCH("/",Q2219,1)))</f>
        <v>electronic music</v>
      </c>
      <c r="T2219" s="14">
        <f>IFERROR(E2219/L2219,0)</f>
        <v>47.222222222222221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>
        <f>(E2220/D2220)*100</f>
        <v>122.833</v>
      </c>
      <c r="O2220" s="13">
        <f>J2220/(60*60*24)+DATE(1970,1,1)</f>
        <v>41127.812303240738</v>
      </c>
      <c r="P2220" s="13">
        <f>I2220/(60*60*24)+"1/1/1970"</f>
        <v>41150</v>
      </c>
      <c r="Q2220" t="s">
        <v>8279</v>
      </c>
      <c r="R2220" s="18" t="str">
        <f>LEFT(Q2220,SEARCH("/",Q2220,1)-1)</f>
        <v>music</v>
      </c>
      <c r="S2220" t="str">
        <f>RIGHT(Q2220,(LEN(Q2220)-SEARCH("/",Q2220,1)))</f>
        <v>electronic music</v>
      </c>
      <c r="T2220" s="14">
        <f>IFERROR(E2220/L2220,0)</f>
        <v>32.324473684210524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>
        <f>(E2221/D2221)*100</f>
        <v>101.49999999999999</v>
      </c>
      <c r="O2221" s="13">
        <f>J2221/(60*60*24)+DATE(1970,1,1)</f>
        <v>42205.718888888892</v>
      </c>
      <c r="P2221" s="13">
        <f>I2221/(60*60*24)+"1/1/1970"</f>
        <v>42235.718888888892</v>
      </c>
      <c r="Q2221" t="s">
        <v>8279</v>
      </c>
      <c r="R2221" s="18" t="str">
        <f>LEFT(Q2221,SEARCH("/",Q2221,1)-1)</f>
        <v>music</v>
      </c>
      <c r="S2221" t="str">
        <f>RIGHT(Q2221,(LEN(Q2221)-SEARCH("/",Q2221,1)))</f>
        <v>electronic music</v>
      </c>
      <c r="T2221" s="14">
        <f>IFERROR(E2221/L2221,0)</f>
        <v>53.421052631578945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>
        <f>(E2222/D2222)*100</f>
        <v>101.14285714285714</v>
      </c>
      <c r="O2222" s="13">
        <f>J2222/(60*60*24)+DATE(1970,1,1)</f>
        <v>41452.060601851852</v>
      </c>
      <c r="P2222" s="13">
        <f>I2222/(60*60*24)+"1/1/1970"</f>
        <v>41482.060601851852</v>
      </c>
      <c r="Q2222" t="s">
        <v>8279</v>
      </c>
      <c r="R2222" s="18" t="str">
        <f>LEFT(Q2222,SEARCH("/",Q2222,1)-1)</f>
        <v>music</v>
      </c>
      <c r="S2222" t="str">
        <f>RIGHT(Q2222,(LEN(Q2222)-SEARCH("/",Q2222,1)))</f>
        <v>electronic music</v>
      </c>
      <c r="T2222" s="14">
        <f>IFERROR(E2222/L2222,0)</f>
        <v>51.304347826086953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>
        <f>(E2223/D2223)*100</f>
        <v>108.11999999999999</v>
      </c>
      <c r="O2223" s="13">
        <f>J2223/(60*60*24)+DATE(1970,1,1)</f>
        <v>42452.666770833333</v>
      </c>
      <c r="P2223" s="13">
        <f>I2223/(60*60*24)+"1/1/1970"</f>
        <v>42483</v>
      </c>
      <c r="Q2223" t="s">
        <v>8296</v>
      </c>
      <c r="R2223" s="18" t="str">
        <f>LEFT(Q2223,SEARCH("/",Q2223,1)-1)</f>
        <v>games</v>
      </c>
      <c r="S2223" t="str">
        <f>RIGHT(Q2223,(LEN(Q2223)-SEARCH("/",Q2223,1)))</f>
        <v>tabletop games</v>
      </c>
      <c r="T2223" s="14">
        <f>IFERROR(E2223/L2223,0)</f>
        <v>37.197247706422019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>
        <f>(E2224/D2224)*100</f>
        <v>162.6</v>
      </c>
      <c r="O2224" s="13">
        <f>J2224/(60*60*24)+DATE(1970,1,1)</f>
        <v>40906.787581018521</v>
      </c>
      <c r="P2224" s="13">
        <f>I2224/(60*60*24)+"1/1/1970"</f>
        <v>40936.787581018521</v>
      </c>
      <c r="Q2224" t="s">
        <v>8296</v>
      </c>
      <c r="R2224" s="18" t="str">
        <f>LEFT(Q2224,SEARCH("/",Q2224,1)-1)</f>
        <v>games</v>
      </c>
      <c r="S2224" t="str">
        <f>RIGHT(Q2224,(LEN(Q2224)-SEARCH("/",Q2224,1)))</f>
        <v>tabletop games</v>
      </c>
      <c r="T2224" s="14">
        <f>IFERROR(E2224/L2224,0)</f>
        <v>27.1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>
        <f>(E2225/D2225)*100</f>
        <v>105.80000000000001</v>
      </c>
      <c r="O2225" s="13">
        <f>J2225/(60*60*24)+DATE(1970,1,1)</f>
        <v>42152.640833333338</v>
      </c>
      <c r="P2225" s="13">
        <f>I2225/(60*60*24)+"1/1/1970"</f>
        <v>42182.640833333338</v>
      </c>
      <c r="Q2225" t="s">
        <v>8296</v>
      </c>
      <c r="R2225" s="18" t="str">
        <f>LEFT(Q2225,SEARCH("/",Q2225,1)-1)</f>
        <v>games</v>
      </c>
      <c r="S2225" t="str">
        <f>RIGHT(Q2225,(LEN(Q2225)-SEARCH("/",Q2225,1)))</f>
        <v>tabletop games</v>
      </c>
      <c r="T2225" s="14">
        <f>IFERROR(E2225/L2225,0)</f>
        <v>206.31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>
        <f>(E2226/D2226)*100</f>
        <v>243.15000000000003</v>
      </c>
      <c r="O2226" s="13">
        <f>J2226/(60*60*24)+DATE(1970,1,1)</f>
        <v>42644.667534722219</v>
      </c>
      <c r="P2226" s="13">
        <f>I2226/(60*60*24)+"1/1/1970"</f>
        <v>42672.791666666672</v>
      </c>
      <c r="Q2226" t="s">
        <v>8296</v>
      </c>
      <c r="R2226" s="18" t="str">
        <f>LEFT(Q2226,SEARCH("/",Q2226,1)-1)</f>
        <v>games</v>
      </c>
      <c r="S2226" t="str">
        <f>RIGHT(Q2226,(LEN(Q2226)-SEARCH("/",Q2226,1)))</f>
        <v>tabletop games</v>
      </c>
      <c r="T2226" s="14">
        <f>IFERROR(E2226/L2226,0)</f>
        <v>82.145270270270274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>
        <f>(E2227/D2227)*100</f>
        <v>944.83338095238094</v>
      </c>
      <c r="O2227" s="13">
        <f>J2227/(60*60*24)+DATE(1970,1,1)</f>
        <v>41873.79184027778</v>
      </c>
      <c r="P2227" s="13">
        <f>I2227/(60*60*24)+"1/1/1970"</f>
        <v>41903.79184027778</v>
      </c>
      <c r="Q2227" t="s">
        <v>8296</v>
      </c>
      <c r="R2227" s="18" t="str">
        <f>LEFT(Q2227,SEARCH("/",Q2227,1)-1)</f>
        <v>games</v>
      </c>
      <c r="S2227" t="str">
        <f>RIGHT(Q2227,(LEN(Q2227)-SEARCH("/",Q2227,1)))</f>
        <v>tabletop games</v>
      </c>
      <c r="T2227" s="14">
        <f>IFERROR(E2227/L2227,0)</f>
        <v>164.79651993355483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>
        <f>(E2228/D2228)*100</f>
        <v>108.46283333333334</v>
      </c>
      <c r="O2228" s="13">
        <f>J2228/(60*60*24)+DATE(1970,1,1)</f>
        <v>42381.79886574074</v>
      </c>
      <c r="P2228" s="13">
        <f>I2228/(60*60*24)+"1/1/1970"</f>
        <v>42412.207638888889</v>
      </c>
      <c r="Q2228" t="s">
        <v>8296</v>
      </c>
      <c r="R2228" s="18" t="str">
        <f>LEFT(Q2228,SEARCH("/",Q2228,1)-1)</f>
        <v>games</v>
      </c>
      <c r="S2228" t="str">
        <f>RIGHT(Q2228,(LEN(Q2228)-SEARCH("/",Q2228,1)))</f>
        <v>tabletop games</v>
      </c>
      <c r="T2228" s="14">
        <f>IFERROR(E2228/L2228,0)</f>
        <v>60.820280373831778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>
        <f>(E2229/D2229)*100</f>
        <v>157.37692307692308</v>
      </c>
      <c r="O2229" s="13">
        <f>J2229/(60*60*24)+DATE(1970,1,1)</f>
        <v>41561.807349537034</v>
      </c>
      <c r="P2229" s="13">
        <f>I2229/(60*60*24)+"1/1/1970"</f>
        <v>41591.849016203705</v>
      </c>
      <c r="Q2229" t="s">
        <v>8296</v>
      </c>
      <c r="R2229" s="18" t="str">
        <f>LEFT(Q2229,SEARCH("/",Q2229,1)-1)</f>
        <v>games</v>
      </c>
      <c r="S2229" t="str">
        <f>RIGHT(Q2229,(LEN(Q2229)-SEARCH("/",Q2229,1)))</f>
        <v>tabletop games</v>
      </c>
      <c r="T2229" s="14">
        <f>IFERROR(E2229/L2229,0)</f>
        <v>67.970099667774093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>
        <f>(E2230/D2230)*100</f>
        <v>1174.49</v>
      </c>
      <c r="O2230" s="13">
        <f>J2230/(60*60*24)+DATE(1970,1,1)</f>
        <v>42202.278194444443</v>
      </c>
      <c r="P2230" s="13">
        <f>I2230/(60*60*24)+"1/1/1970"</f>
        <v>42232.278194444443</v>
      </c>
      <c r="Q2230" t="s">
        <v>8296</v>
      </c>
      <c r="R2230" s="18" t="str">
        <f>LEFT(Q2230,SEARCH("/",Q2230,1)-1)</f>
        <v>games</v>
      </c>
      <c r="S2230" t="str">
        <f>RIGHT(Q2230,(LEN(Q2230)-SEARCH("/",Q2230,1)))</f>
        <v>tabletop games</v>
      </c>
      <c r="T2230" s="14">
        <f>IFERROR(E2230/L2230,0)</f>
        <v>81.561805555555551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>
        <f>(E2231/D2231)*100</f>
        <v>171.04755366949576</v>
      </c>
      <c r="O2231" s="13">
        <f>J2231/(60*60*24)+DATE(1970,1,1)</f>
        <v>41484.664247685185</v>
      </c>
      <c r="P2231" s="13">
        <f>I2231/(60*60*24)+"1/1/1970"</f>
        <v>41520.166666666664</v>
      </c>
      <c r="Q2231" t="s">
        <v>8296</v>
      </c>
      <c r="R2231" s="18" t="str">
        <f>LEFT(Q2231,SEARCH("/",Q2231,1)-1)</f>
        <v>games</v>
      </c>
      <c r="S2231" t="str">
        <f>RIGHT(Q2231,(LEN(Q2231)-SEARCH("/",Q2231,1)))</f>
        <v>tabletop games</v>
      </c>
      <c r="T2231" s="14">
        <f>IFERROR(E2231/L2231,0)</f>
        <v>25.42547309833024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>
        <f>(E2232/D2232)*100</f>
        <v>125.95294117647057</v>
      </c>
      <c r="O2232" s="13">
        <f>J2232/(60*60*24)+DATE(1970,1,1)</f>
        <v>41724.881099537037</v>
      </c>
      <c r="P2232" s="13">
        <f>I2232/(60*60*24)+"1/1/1970"</f>
        <v>41754.881099537037</v>
      </c>
      <c r="Q2232" t="s">
        <v>8296</v>
      </c>
      <c r="R2232" s="18" t="str">
        <f>LEFT(Q2232,SEARCH("/",Q2232,1)-1)</f>
        <v>games</v>
      </c>
      <c r="S2232" t="str">
        <f>RIGHT(Q2232,(LEN(Q2232)-SEARCH("/",Q2232,1)))</f>
        <v>tabletop games</v>
      </c>
      <c r="T2232" s="14">
        <f>IFERROR(E2232/L2232,0)</f>
        <v>21.497991967871485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>
        <f>(E2233/D2233)*100</f>
        <v>1212.1296000000002</v>
      </c>
      <c r="O2233" s="13">
        <f>J2233/(60*60*24)+DATE(1970,1,1)</f>
        <v>41423.910891203705</v>
      </c>
      <c r="P2233" s="13">
        <f>I2233/(60*60*24)+"1/1/1970"</f>
        <v>41450.208333333336</v>
      </c>
      <c r="Q2233" t="s">
        <v>8296</v>
      </c>
      <c r="R2233" s="18" t="str">
        <f>LEFT(Q2233,SEARCH("/",Q2233,1)-1)</f>
        <v>games</v>
      </c>
      <c r="S2233" t="str">
        <f>RIGHT(Q2233,(LEN(Q2233)-SEARCH("/",Q2233,1)))</f>
        <v>tabletop games</v>
      </c>
      <c r="T2233" s="14">
        <f>IFERROR(E2233/L2233,0)</f>
        <v>27.226630727762803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>
        <f>(E2234/D2234)*100</f>
        <v>495.8</v>
      </c>
      <c r="O2234" s="13">
        <f>J2234/(60*60*24)+DATE(1970,1,1)</f>
        <v>41806.794074074074</v>
      </c>
      <c r="P2234" s="13">
        <f>I2234/(60*60*24)+"1/1/1970"</f>
        <v>41839.125</v>
      </c>
      <c r="Q2234" t="s">
        <v>8296</v>
      </c>
      <c r="R2234" s="18" t="str">
        <f>LEFT(Q2234,SEARCH("/",Q2234,1)-1)</f>
        <v>games</v>
      </c>
      <c r="S2234" t="str">
        <f>RIGHT(Q2234,(LEN(Q2234)-SEARCH("/",Q2234,1)))</f>
        <v>tabletop games</v>
      </c>
      <c r="T2234" s="14">
        <f>IFERROR(E2234/L2234,0)</f>
        <v>25.091093117408906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>
        <f>(E2235/D2235)*100</f>
        <v>332.03999999999996</v>
      </c>
      <c r="O2235" s="13">
        <f>J2235/(60*60*24)+DATE(1970,1,1)</f>
        <v>42331.378923611112</v>
      </c>
      <c r="P2235" s="13">
        <f>I2235/(60*60*24)+"1/1/1970"</f>
        <v>42352</v>
      </c>
      <c r="Q2235" t="s">
        <v>8296</v>
      </c>
      <c r="R2235" s="18" t="str">
        <f>LEFT(Q2235,SEARCH("/",Q2235,1)-1)</f>
        <v>games</v>
      </c>
      <c r="S2235" t="str">
        <f>RIGHT(Q2235,(LEN(Q2235)-SEARCH("/",Q2235,1)))</f>
        <v>tabletop games</v>
      </c>
      <c r="T2235" s="14">
        <f>IFERROR(E2235/L2235,0)</f>
        <v>21.230179028132991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>
        <f>(E2236/D2236)*100</f>
        <v>1165</v>
      </c>
      <c r="O2236" s="13">
        <f>J2236/(60*60*24)+DATE(1970,1,1)</f>
        <v>42710.824618055558</v>
      </c>
      <c r="P2236" s="13">
        <f>I2236/(60*60*24)+"1/1/1970"</f>
        <v>42740.824618055558</v>
      </c>
      <c r="Q2236" t="s">
        <v>8296</v>
      </c>
      <c r="R2236" s="18" t="str">
        <f>LEFT(Q2236,SEARCH("/",Q2236,1)-1)</f>
        <v>games</v>
      </c>
      <c r="S2236" t="str">
        <f>RIGHT(Q2236,(LEN(Q2236)-SEARCH("/",Q2236,1)))</f>
        <v>tabletop games</v>
      </c>
      <c r="T2236" s="14">
        <f>IFERROR(E2236/L2236,0)</f>
        <v>41.607142857142854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>
        <f>(E2237/D2237)*100</f>
        <v>153.3153846153846</v>
      </c>
      <c r="O2237" s="13">
        <f>J2237/(60*60*24)+DATE(1970,1,1)</f>
        <v>42062.022118055553</v>
      </c>
      <c r="P2237" s="13">
        <f>I2237/(60*60*24)+"1/1/1970"</f>
        <v>42091.980451388888</v>
      </c>
      <c r="Q2237" t="s">
        <v>8296</v>
      </c>
      <c r="R2237" s="18" t="str">
        <f>LEFT(Q2237,SEARCH("/",Q2237,1)-1)</f>
        <v>games</v>
      </c>
      <c r="S2237" t="str">
        <f>RIGHT(Q2237,(LEN(Q2237)-SEARCH("/",Q2237,1)))</f>
        <v>tabletop games</v>
      </c>
      <c r="T2237" s="14">
        <f>IFERROR(E2237/L2237,0)</f>
        <v>135.58503401360545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>
        <f>(E2238/D2238)*100</f>
        <v>537.10714285714289</v>
      </c>
      <c r="O2238" s="13">
        <f>J2238/(60*60*24)+DATE(1970,1,1)</f>
        <v>42371.617164351846</v>
      </c>
      <c r="P2238" s="13">
        <f>I2238/(60*60*24)+"1/1/1970"</f>
        <v>42401.617164351846</v>
      </c>
      <c r="Q2238" t="s">
        <v>8296</v>
      </c>
      <c r="R2238" s="18" t="str">
        <f>LEFT(Q2238,SEARCH("/",Q2238,1)-1)</f>
        <v>games</v>
      </c>
      <c r="S2238" t="str">
        <f>RIGHT(Q2238,(LEN(Q2238)-SEARCH("/",Q2238,1)))</f>
        <v>tabletop games</v>
      </c>
      <c r="T2238" s="14">
        <f>IFERROR(E2238/L2238,0)</f>
        <v>22.116176470588236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>
        <f>(E2239/D2239)*100</f>
        <v>352.92777777777775</v>
      </c>
      <c r="O2239" s="13">
        <f>J2239/(60*60*24)+DATE(1970,1,1)</f>
        <v>41915.003275462965</v>
      </c>
      <c r="P2239" s="13">
        <f>I2239/(60*60*24)+"1/1/1970"</f>
        <v>41955.332638888889</v>
      </c>
      <c r="Q2239" t="s">
        <v>8296</v>
      </c>
      <c r="R2239" s="18" t="str">
        <f>LEFT(Q2239,SEARCH("/",Q2239,1)-1)</f>
        <v>games</v>
      </c>
      <c r="S2239" t="str">
        <f>RIGHT(Q2239,(LEN(Q2239)-SEARCH("/",Q2239,1)))</f>
        <v>tabletop games</v>
      </c>
      <c r="T2239" s="14">
        <f>IFERROR(E2239/L2239,0)</f>
        <v>64.625635808748726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>
        <f>(E2240/D2240)*100</f>
        <v>137.4</v>
      </c>
      <c r="O2240" s="13">
        <f>J2240/(60*60*24)+DATE(1970,1,1)</f>
        <v>42774.621712962966</v>
      </c>
      <c r="P2240" s="13">
        <f>I2240/(60*60*24)+"1/1/1970"</f>
        <v>42804.621712962966</v>
      </c>
      <c r="Q2240" t="s">
        <v>8296</v>
      </c>
      <c r="R2240" s="18" t="str">
        <f>LEFT(Q2240,SEARCH("/",Q2240,1)-1)</f>
        <v>games</v>
      </c>
      <c r="S2240" t="str">
        <f>RIGHT(Q2240,(LEN(Q2240)-SEARCH("/",Q2240,1)))</f>
        <v>tabletop games</v>
      </c>
      <c r="T2240" s="14">
        <f>IFERROR(E2240/L2240,0)</f>
        <v>69.569620253164558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>
        <f>(E2241/D2241)*100</f>
        <v>128.02668</v>
      </c>
      <c r="O2241" s="13">
        <f>J2241/(60*60*24)+DATE(1970,1,1)</f>
        <v>41572.958495370374</v>
      </c>
      <c r="P2241" s="13">
        <f>I2241/(60*60*24)+"1/1/1970"</f>
        <v>41609.168055555558</v>
      </c>
      <c r="Q2241" t="s">
        <v>8296</v>
      </c>
      <c r="R2241" s="18" t="str">
        <f>LEFT(Q2241,SEARCH("/",Q2241,1)-1)</f>
        <v>games</v>
      </c>
      <c r="S2241" t="str">
        <f>RIGHT(Q2241,(LEN(Q2241)-SEARCH("/",Q2241,1)))</f>
        <v>tabletop games</v>
      </c>
      <c r="T2241" s="14">
        <f>IFERROR(E2241/L2241,0)</f>
        <v>75.133028169014082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>
        <f>(E2242/D2242)*100</f>
        <v>270.68</v>
      </c>
      <c r="O2242" s="13">
        <f>J2242/(60*60*24)+DATE(1970,1,1)</f>
        <v>42452.825740740736</v>
      </c>
      <c r="P2242" s="13">
        <f>I2242/(60*60*24)+"1/1/1970"</f>
        <v>42482.825740740736</v>
      </c>
      <c r="Q2242" t="s">
        <v>8296</v>
      </c>
      <c r="R2242" s="18" t="str">
        <f>LEFT(Q2242,SEARCH("/",Q2242,1)-1)</f>
        <v>games</v>
      </c>
      <c r="S2242" t="str">
        <f>RIGHT(Q2242,(LEN(Q2242)-SEARCH("/",Q2242,1)))</f>
        <v>tabletop games</v>
      </c>
      <c r="T2242" s="14">
        <f>IFERROR(E2242/L2242,0)</f>
        <v>140.97916666666666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>
        <f>(E2243/D2243)*100</f>
        <v>806.4</v>
      </c>
      <c r="O2243" s="13">
        <f>J2243/(60*60*24)+DATE(1970,1,1)</f>
        <v>42766.827546296292</v>
      </c>
      <c r="P2243" s="13">
        <f>I2243/(60*60*24)+"1/1/1970"</f>
        <v>42796.827546296292</v>
      </c>
      <c r="Q2243" t="s">
        <v>8296</v>
      </c>
      <c r="R2243" s="18" t="str">
        <f>LEFT(Q2243,SEARCH("/",Q2243,1)-1)</f>
        <v>games</v>
      </c>
      <c r="S2243" t="str">
        <f>RIGHT(Q2243,(LEN(Q2243)-SEARCH("/",Q2243,1)))</f>
        <v>tabletop games</v>
      </c>
      <c r="T2243" s="14">
        <f>IFERROR(E2243/L2243,0)</f>
        <v>49.472392638036808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>
        <f>(E2244/D2244)*100</f>
        <v>1360.0976000000001</v>
      </c>
      <c r="O2244" s="13">
        <f>J2244/(60*60*24)+DATE(1970,1,1)</f>
        <v>41569.575613425928</v>
      </c>
      <c r="P2244" s="13">
        <f>I2244/(60*60*24)+"1/1/1970"</f>
        <v>41605.126388888893</v>
      </c>
      <c r="Q2244" t="s">
        <v>8296</v>
      </c>
      <c r="R2244" s="18" t="str">
        <f>LEFT(Q2244,SEARCH("/",Q2244,1)-1)</f>
        <v>games</v>
      </c>
      <c r="S2244" t="str">
        <f>RIGHT(Q2244,(LEN(Q2244)-SEARCH("/",Q2244,1)))</f>
        <v>tabletop games</v>
      </c>
      <c r="T2244" s="14">
        <f>IFERROR(E2244/L2244,0)</f>
        <v>53.865251485148519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>
        <f>(E2245/D2245)*100</f>
        <v>930250</v>
      </c>
      <c r="O2245" s="13">
        <f>J2245/(60*60*24)+DATE(1970,1,1)</f>
        <v>42800.751041666663</v>
      </c>
      <c r="P2245" s="13">
        <f>I2245/(60*60*24)+"1/1/1970"</f>
        <v>42807.125</v>
      </c>
      <c r="Q2245" t="s">
        <v>8296</v>
      </c>
      <c r="R2245" s="18" t="str">
        <f>LEFT(Q2245,SEARCH("/",Q2245,1)-1)</f>
        <v>games</v>
      </c>
      <c r="S2245" t="str">
        <f>RIGHT(Q2245,(LEN(Q2245)-SEARCH("/",Q2245,1)))</f>
        <v>tabletop games</v>
      </c>
      <c r="T2245" s="14">
        <f>IFERROR(E2245/L2245,0)</f>
        <v>4.5712530712530715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>
        <f>(E2246/D2246)*100</f>
        <v>377.02</v>
      </c>
      <c r="O2246" s="13">
        <f>J2246/(60*60*24)+DATE(1970,1,1)</f>
        <v>42647.818819444445</v>
      </c>
      <c r="P2246" s="13">
        <f>I2246/(60*60*24)+"1/1/1970"</f>
        <v>42659.854166666672</v>
      </c>
      <c r="Q2246" t="s">
        <v>8296</v>
      </c>
      <c r="R2246" s="18" t="str">
        <f>LEFT(Q2246,SEARCH("/",Q2246,1)-1)</f>
        <v>games</v>
      </c>
      <c r="S2246" t="str">
        <f>RIGHT(Q2246,(LEN(Q2246)-SEARCH("/",Q2246,1)))</f>
        <v>tabletop games</v>
      </c>
      <c r="T2246" s="14">
        <f>IFERROR(E2246/L2246,0)</f>
        <v>65.00344827586207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>
        <f>(E2247/D2247)*100</f>
        <v>2647.0250000000001</v>
      </c>
      <c r="O2247" s="13">
        <f>J2247/(60*60*24)+DATE(1970,1,1)</f>
        <v>41660.70853009259</v>
      </c>
      <c r="P2247" s="13">
        <f>I2247/(60*60*24)+"1/1/1970"</f>
        <v>41691.75</v>
      </c>
      <c r="Q2247" t="s">
        <v>8296</v>
      </c>
      <c r="R2247" s="18" t="str">
        <f>LEFT(Q2247,SEARCH("/",Q2247,1)-1)</f>
        <v>games</v>
      </c>
      <c r="S2247" t="str">
        <f>RIGHT(Q2247,(LEN(Q2247)-SEARCH("/",Q2247,1)))</f>
        <v>tabletop games</v>
      </c>
      <c r="T2247" s="14">
        <f>IFERROR(E2247/L2247,0)</f>
        <v>53.475252525252522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>
        <f>(E2248/D2248)*100</f>
        <v>100.12</v>
      </c>
      <c r="O2248" s="13">
        <f>J2248/(60*60*24)+DATE(1970,1,1)</f>
        <v>42221.79178240741</v>
      </c>
      <c r="P2248" s="13">
        <f>I2248/(60*60*24)+"1/1/1970"</f>
        <v>42251.79178240741</v>
      </c>
      <c r="Q2248" t="s">
        <v>8296</v>
      </c>
      <c r="R2248" s="18" t="str">
        <f>LEFT(Q2248,SEARCH("/",Q2248,1)-1)</f>
        <v>games</v>
      </c>
      <c r="S2248" t="str">
        <f>RIGHT(Q2248,(LEN(Q2248)-SEARCH("/",Q2248,1)))</f>
        <v>tabletop games</v>
      </c>
      <c r="T2248" s="14">
        <f>IFERROR(E2248/L2248,0)</f>
        <v>43.912280701754383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>
        <f>(E2249/D2249)*100</f>
        <v>104.45405405405405</v>
      </c>
      <c r="O2249" s="13">
        <f>J2249/(60*60*24)+DATE(1970,1,1)</f>
        <v>42200.666261574079</v>
      </c>
      <c r="P2249" s="13">
        <f>I2249/(60*60*24)+"1/1/1970"</f>
        <v>42214.666261574079</v>
      </c>
      <c r="Q2249" t="s">
        <v>8296</v>
      </c>
      <c r="R2249" s="18" t="str">
        <f>LEFT(Q2249,SEARCH("/",Q2249,1)-1)</f>
        <v>games</v>
      </c>
      <c r="S2249" t="str">
        <f>RIGHT(Q2249,(LEN(Q2249)-SEARCH("/",Q2249,1)))</f>
        <v>tabletop games</v>
      </c>
      <c r="T2249" s="14">
        <f>IFERROR(E2249/L2249,0)</f>
        <v>50.852631578947367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>
        <f>(E2250/D2250)*100</f>
        <v>107.21428571428571</v>
      </c>
      <c r="O2250" s="13">
        <f>J2250/(60*60*24)+DATE(1970,1,1)</f>
        <v>42688.875902777778</v>
      </c>
      <c r="P2250" s="13">
        <f>I2250/(60*60*24)+"1/1/1970"</f>
        <v>42718.875902777778</v>
      </c>
      <c r="Q2250" t="s">
        <v>8296</v>
      </c>
      <c r="R2250" s="18" t="str">
        <f>LEFT(Q2250,SEARCH("/",Q2250,1)-1)</f>
        <v>games</v>
      </c>
      <c r="S2250" t="str">
        <f>RIGHT(Q2250,(LEN(Q2250)-SEARCH("/",Q2250,1)))</f>
        <v>tabletop games</v>
      </c>
      <c r="T2250" s="14">
        <f>IFERROR(E2250/L2250,0)</f>
        <v>58.6328125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>
        <f>(E2251/D2251)*100</f>
        <v>168.77142857142857</v>
      </c>
      <c r="O2251" s="13">
        <f>J2251/(60*60*24)+DATE(1970,1,1)</f>
        <v>41336.703298611115</v>
      </c>
      <c r="P2251" s="13">
        <f>I2251/(60*60*24)+"1/1/1970"</f>
        <v>41366.661631944444</v>
      </c>
      <c r="Q2251" t="s">
        <v>8296</v>
      </c>
      <c r="R2251" s="18" t="str">
        <f>LEFT(Q2251,SEARCH("/",Q2251,1)-1)</f>
        <v>games</v>
      </c>
      <c r="S2251" t="str">
        <f>RIGHT(Q2251,(LEN(Q2251)-SEARCH("/",Q2251,1)))</f>
        <v>tabletop games</v>
      </c>
      <c r="T2251" s="14">
        <f>IFERROR(E2251/L2251,0)</f>
        <v>32.81666666666667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>
        <f>(E2252/D2252)*100</f>
        <v>975.11200000000008</v>
      </c>
      <c r="O2252" s="13">
        <f>J2252/(60*60*24)+DATE(1970,1,1)</f>
        <v>42677.005474537036</v>
      </c>
      <c r="P2252" s="13">
        <f>I2252/(60*60*24)+"1/1/1970"</f>
        <v>42707.0471412037</v>
      </c>
      <c r="Q2252" t="s">
        <v>8296</v>
      </c>
      <c r="R2252" s="18" t="str">
        <f>LEFT(Q2252,SEARCH("/",Q2252,1)-1)</f>
        <v>games</v>
      </c>
      <c r="S2252" t="str">
        <f>RIGHT(Q2252,(LEN(Q2252)-SEARCH("/",Q2252,1)))</f>
        <v>tabletop games</v>
      </c>
      <c r="T2252" s="14">
        <f>IFERROR(E2252/L2252,0)</f>
        <v>426.93169877408059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>
        <f>(E2253/D2253)*100</f>
        <v>134.44929411764704</v>
      </c>
      <c r="O2253" s="13">
        <f>J2253/(60*60*24)+DATE(1970,1,1)</f>
        <v>41846.34579861111</v>
      </c>
      <c r="P2253" s="13">
        <f>I2253/(60*60*24)+"1/1/1970"</f>
        <v>41867.34579861111</v>
      </c>
      <c r="Q2253" t="s">
        <v>8296</v>
      </c>
      <c r="R2253" s="18" t="str">
        <f>LEFT(Q2253,SEARCH("/",Q2253,1)-1)</f>
        <v>games</v>
      </c>
      <c r="S2253" t="str">
        <f>RIGHT(Q2253,(LEN(Q2253)-SEARCH("/",Q2253,1)))</f>
        <v>tabletop games</v>
      </c>
      <c r="T2253" s="14">
        <f>IFERROR(E2253/L2253,0)</f>
        <v>23.808729166666669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>
        <f>(E2254/D2254)*100</f>
        <v>272.27777777777777</v>
      </c>
      <c r="O2254" s="13">
        <f>J2254/(60*60*24)+DATE(1970,1,1)</f>
        <v>42573.327986111108</v>
      </c>
      <c r="P2254" s="13">
        <f>I2254/(60*60*24)+"1/1/1970"</f>
        <v>42588.327986111108</v>
      </c>
      <c r="Q2254" t="s">
        <v>8296</v>
      </c>
      <c r="R2254" s="18" t="str">
        <f>LEFT(Q2254,SEARCH("/",Q2254,1)-1)</f>
        <v>games</v>
      </c>
      <c r="S2254" t="str">
        <f>RIGHT(Q2254,(LEN(Q2254)-SEARCH("/",Q2254,1)))</f>
        <v>tabletop games</v>
      </c>
      <c r="T2254" s="14">
        <f>IFERROR(E2254/L2254,0)</f>
        <v>98.413654618473899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>
        <f>(E2255/D2255)*100</f>
        <v>112.6875</v>
      </c>
      <c r="O2255" s="13">
        <f>J2255/(60*60*24)+DATE(1970,1,1)</f>
        <v>42296.631331018521</v>
      </c>
      <c r="P2255" s="13">
        <f>I2255/(60*60*24)+"1/1/1970"</f>
        <v>42326.672997685186</v>
      </c>
      <c r="Q2255" t="s">
        <v>8296</v>
      </c>
      <c r="R2255" s="18" t="str">
        <f>LEFT(Q2255,SEARCH("/",Q2255,1)-1)</f>
        <v>games</v>
      </c>
      <c r="S2255" t="str">
        <f>RIGHT(Q2255,(LEN(Q2255)-SEARCH("/",Q2255,1)))</f>
        <v>tabletop games</v>
      </c>
      <c r="T2255" s="14">
        <f>IFERROR(E2255/L2255,0)</f>
        <v>107.32142857142857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>
        <f>(E2256/D2256)*100</f>
        <v>459.8</v>
      </c>
      <c r="O2256" s="13">
        <f>J2256/(60*60*24)+DATE(1970,1,1)</f>
        <v>42752.647777777776</v>
      </c>
      <c r="P2256" s="13">
        <f>I2256/(60*60*24)+"1/1/1970"</f>
        <v>42759.647777777776</v>
      </c>
      <c r="Q2256" t="s">
        <v>8296</v>
      </c>
      <c r="R2256" s="18" t="str">
        <f>LEFT(Q2256,SEARCH("/",Q2256,1)-1)</f>
        <v>games</v>
      </c>
      <c r="S2256" t="str">
        <f>RIGHT(Q2256,(LEN(Q2256)-SEARCH("/",Q2256,1)))</f>
        <v>tabletop games</v>
      </c>
      <c r="T2256" s="14">
        <f>IFERROR(E2256/L2256,0)</f>
        <v>11.67005076142132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>
        <f>(E2257/D2257)*100</f>
        <v>286.65822784810126</v>
      </c>
      <c r="O2257" s="13">
        <f>J2257/(60*60*24)+DATE(1970,1,1)</f>
        <v>42467.951979166668</v>
      </c>
      <c r="P2257" s="13">
        <f>I2257/(60*60*24)+"1/1/1970"</f>
        <v>42497.951979166668</v>
      </c>
      <c r="Q2257" t="s">
        <v>8296</v>
      </c>
      <c r="R2257" s="18" t="str">
        <f>LEFT(Q2257,SEARCH("/",Q2257,1)-1)</f>
        <v>games</v>
      </c>
      <c r="S2257" t="str">
        <f>RIGHT(Q2257,(LEN(Q2257)-SEARCH("/",Q2257,1)))</f>
        <v>tabletop games</v>
      </c>
      <c r="T2257" s="14">
        <f>IFERROR(E2257/L2257,0)</f>
        <v>41.782287822878232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>
        <f>(E2258/D2258)*100</f>
        <v>222.70833333333334</v>
      </c>
      <c r="O2258" s="13">
        <f>J2258/(60*60*24)+DATE(1970,1,1)</f>
        <v>42682.451921296291</v>
      </c>
      <c r="P2258" s="13">
        <f>I2258/(60*60*24)+"1/1/1970"</f>
        <v>42696.451921296291</v>
      </c>
      <c r="Q2258" t="s">
        <v>8296</v>
      </c>
      <c r="R2258" s="18" t="str">
        <f>LEFT(Q2258,SEARCH("/",Q2258,1)-1)</f>
        <v>games</v>
      </c>
      <c r="S2258" t="str">
        <f>RIGHT(Q2258,(LEN(Q2258)-SEARCH("/",Q2258,1)))</f>
        <v>tabletop games</v>
      </c>
      <c r="T2258" s="14">
        <f>IFERROR(E2258/L2258,0)</f>
        <v>21.38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>
        <f>(E2259/D2259)*100</f>
        <v>636.14</v>
      </c>
      <c r="O2259" s="13">
        <f>J2259/(60*60*24)+DATE(1970,1,1)</f>
        <v>42505.936678240745</v>
      </c>
      <c r="P2259" s="13">
        <f>I2259/(60*60*24)+"1/1/1970"</f>
        <v>42540.958333333328</v>
      </c>
      <c r="Q2259" t="s">
        <v>8296</v>
      </c>
      <c r="R2259" s="18" t="str">
        <f>LEFT(Q2259,SEARCH("/",Q2259,1)-1)</f>
        <v>games</v>
      </c>
      <c r="S2259" t="str">
        <f>RIGHT(Q2259,(LEN(Q2259)-SEARCH("/",Q2259,1)))</f>
        <v>tabletop games</v>
      </c>
      <c r="T2259" s="14">
        <f>IFERROR(E2259/L2259,0)</f>
        <v>94.103550295857985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>
        <f>(E2260/D2260)*100</f>
        <v>146.5</v>
      </c>
      <c r="O2260" s="13">
        <f>J2260/(60*60*24)+DATE(1970,1,1)</f>
        <v>42136.75100694444</v>
      </c>
      <c r="P2260" s="13">
        <f>I2260/(60*60*24)+"1/1/1970"</f>
        <v>42166.75100694444</v>
      </c>
      <c r="Q2260" t="s">
        <v>8296</v>
      </c>
      <c r="R2260" s="18" t="str">
        <f>LEFT(Q2260,SEARCH("/",Q2260,1)-1)</f>
        <v>games</v>
      </c>
      <c r="S2260" t="str">
        <f>RIGHT(Q2260,(LEN(Q2260)-SEARCH("/",Q2260,1)))</f>
        <v>tabletop games</v>
      </c>
      <c r="T2260" s="14">
        <f>IFERROR(E2260/L2260,0)</f>
        <v>15.721951219512196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>
        <f>(E2261/D2261)*100</f>
        <v>1867.1</v>
      </c>
      <c r="O2261" s="13">
        <f>J2261/(60*60*24)+DATE(1970,1,1)</f>
        <v>42702.804814814815</v>
      </c>
      <c r="P2261" s="13">
        <f>I2261/(60*60*24)+"1/1/1970"</f>
        <v>42712.804814814815</v>
      </c>
      <c r="Q2261" t="s">
        <v>8296</v>
      </c>
      <c r="R2261" s="18" t="str">
        <f>LEFT(Q2261,SEARCH("/",Q2261,1)-1)</f>
        <v>games</v>
      </c>
      <c r="S2261" t="str">
        <f>RIGHT(Q2261,(LEN(Q2261)-SEARCH("/",Q2261,1)))</f>
        <v>tabletop games</v>
      </c>
      <c r="T2261" s="14">
        <f>IFERROR(E2261/L2261,0)</f>
        <v>90.635922330097088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>
        <f>(E2262/D2262)*100</f>
        <v>326.92</v>
      </c>
      <c r="O2262" s="13">
        <f>J2262/(60*60*24)+DATE(1970,1,1)</f>
        <v>41695.016782407409</v>
      </c>
      <c r="P2262" s="13">
        <f>I2262/(60*60*24)+"1/1/1970"</f>
        <v>41724.975115740745</v>
      </c>
      <c r="Q2262" t="s">
        <v>8296</v>
      </c>
      <c r="R2262" s="18" t="str">
        <f>LEFT(Q2262,SEARCH("/",Q2262,1)-1)</f>
        <v>games</v>
      </c>
      <c r="S2262" t="str">
        <f>RIGHT(Q2262,(LEN(Q2262)-SEARCH("/",Q2262,1)))</f>
        <v>tabletop games</v>
      </c>
      <c r="T2262" s="14">
        <f>IFERROR(E2262/L2262,0)</f>
        <v>97.297619047619051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>
        <f>(E2263/D2263)*100</f>
        <v>779.5</v>
      </c>
      <c r="O2263" s="13">
        <f>J2263/(60*60*24)+DATE(1970,1,1)</f>
        <v>42759.724768518514</v>
      </c>
      <c r="P2263" s="13">
        <f>I2263/(60*60*24)+"1/1/1970"</f>
        <v>42780.724768518514</v>
      </c>
      <c r="Q2263" t="s">
        <v>8296</v>
      </c>
      <c r="R2263" s="18" t="str">
        <f>LEFT(Q2263,SEARCH("/",Q2263,1)-1)</f>
        <v>games</v>
      </c>
      <c r="S2263" t="str">
        <f>RIGHT(Q2263,(LEN(Q2263)-SEARCH("/",Q2263,1)))</f>
        <v>tabletop games</v>
      </c>
      <c r="T2263" s="14">
        <f>IFERROR(E2263/L2263,0)</f>
        <v>37.11904761904762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>
        <f>(E2264/D2264)*100</f>
        <v>154.15151515151516</v>
      </c>
      <c r="O2264" s="13">
        <f>J2264/(60*60*24)+DATE(1970,1,1)</f>
        <v>41926.585162037038</v>
      </c>
      <c r="P2264" s="13">
        <f>I2264/(60*60*24)+"1/1/1970"</f>
        <v>41961</v>
      </c>
      <c r="Q2264" t="s">
        <v>8296</v>
      </c>
      <c r="R2264" s="18" t="str">
        <f>LEFT(Q2264,SEARCH("/",Q2264,1)-1)</f>
        <v>games</v>
      </c>
      <c r="S2264" t="str">
        <f>RIGHT(Q2264,(LEN(Q2264)-SEARCH("/",Q2264,1)))</f>
        <v>tabletop games</v>
      </c>
      <c r="T2264" s="14">
        <f>IFERROR(E2264/L2264,0)</f>
        <v>28.104972375690608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>
        <f>(E2265/D2265)*100</f>
        <v>115.54666666666667</v>
      </c>
      <c r="O2265" s="13">
        <f>J2265/(60*60*24)+DATE(1970,1,1)</f>
        <v>42014.832326388889</v>
      </c>
      <c r="P2265" s="13">
        <f>I2265/(60*60*24)+"1/1/1970"</f>
        <v>42035.832326388889</v>
      </c>
      <c r="Q2265" t="s">
        <v>8296</v>
      </c>
      <c r="R2265" s="18" t="str">
        <f>LEFT(Q2265,SEARCH("/",Q2265,1)-1)</f>
        <v>games</v>
      </c>
      <c r="S2265" t="str">
        <f>RIGHT(Q2265,(LEN(Q2265)-SEARCH("/",Q2265,1)))</f>
        <v>tabletop games</v>
      </c>
      <c r="T2265" s="14">
        <f>IFERROR(E2265/L2265,0)</f>
        <v>144.43333333333334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>
        <f>(E2266/D2266)*100</f>
        <v>180.03333333333333</v>
      </c>
      <c r="O2266" s="13">
        <f>J2266/(60*60*24)+DATE(1970,1,1)</f>
        <v>42496.582337962958</v>
      </c>
      <c r="P2266" s="13">
        <f>I2266/(60*60*24)+"1/1/1970"</f>
        <v>42513.125</v>
      </c>
      <c r="Q2266" t="s">
        <v>8296</v>
      </c>
      <c r="R2266" s="18" t="str">
        <f>LEFT(Q2266,SEARCH("/",Q2266,1)-1)</f>
        <v>games</v>
      </c>
      <c r="S2266" t="str">
        <f>RIGHT(Q2266,(LEN(Q2266)-SEARCH("/",Q2266,1)))</f>
        <v>tabletop games</v>
      </c>
      <c r="T2266" s="14">
        <f>IFERROR(E2266/L2266,0)</f>
        <v>24.274157303370785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>
        <f>(E2267/D2267)*100</f>
        <v>298.5</v>
      </c>
      <c r="O2267" s="13">
        <f>J2267/(60*60*24)+DATE(1970,1,1)</f>
        <v>42689.853090277778</v>
      </c>
      <c r="P2267" s="13">
        <f>I2267/(60*60*24)+"1/1/1970"</f>
        <v>42696.853090277778</v>
      </c>
      <c r="Q2267" t="s">
        <v>8296</v>
      </c>
      <c r="R2267" s="18" t="str">
        <f>LEFT(Q2267,SEARCH("/",Q2267,1)-1)</f>
        <v>games</v>
      </c>
      <c r="S2267" t="str">
        <f>RIGHT(Q2267,(LEN(Q2267)-SEARCH("/",Q2267,1)))</f>
        <v>tabletop games</v>
      </c>
      <c r="T2267" s="14">
        <f>IFERROR(E2267/L2267,0)</f>
        <v>35.117647058823529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>
        <f>(E2268/D2268)*100</f>
        <v>320.26666666666665</v>
      </c>
      <c r="O2268" s="13">
        <f>J2268/(60*60*24)+DATE(1970,1,1)</f>
        <v>42469.874907407408</v>
      </c>
      <c r="P2268" s="13">
        <f>I2268/(60*60*24)+"1/1/1970"</f>
        <v>42487.083333333328</v>
      </c>
      <c r="Q2268" t="s">
        <v>8296</v>
      </c>
      <c r="R2268" s="18" t="str">
        <f>LEFT(Q2268,SEARCH("/",Q2268,1)-1)</f>
        <v>games</v>
      </c>
      <c r="S2268" t="str">
        <f>RIGHT(Q2268,(LEN(Q2268)-SEARCH("/",Q2268,1)))</f>
        <v>tabletop games</v>
      </c>
      <c r="T2268" s="14">
        <f>IFERROR(E2268/L2268,0)</f>
        <v>24.762886597938145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>
        <f>(E2269/D2269)*100</f>
        <v>380.52499999999998</v>
      </c>
      <c r="O2269" s="13">
        <f>J2269/(60*60*24)+DATE(1970,1,1)</f>
        <v>41968.829826388886</v>
      </c>
      <c r="P2269" s="13">
        <f>I2269/(60*60*24)+"1/1/1970"</f>
        <v>41994.041666666672</v>
      </c>
      <c r="Q2269" t="s">
        <v>8296</v>
      </c>
      <c r="R2269" s="18" t="str">
        <f>LEFT(Q2269,SEARCH("/",Q2269,1)-1)</f>
        <v>games</v>
      </c>
      <c r="S2269" t="str">
        <f>RIGHT(Q2269,(LEN(Q2269)-SEARCH("/",Q2269,1)))</f>
        <v>tabletop games</v>
      </c>
      <c r="T2269" s="14">
        <f>IFERROR(E2269/L2269,0)</f>
        <v>188.37871287128712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>
        <f>(E2270/D2270)*100</f>
        <v>102.60000000000001</v>
      </c>
      <c r="O2270" s="13">
        <f>J2270/(60*60*24)+DATE(1970,1,1)</f>
        <v>42776.082349537042</v>
      </c>
      <c r="P2270" s="13">
        <f>I2270/(60*60*24)+"1/1/1970"</f>
        <v>42806.082349537042</v>
      </c>
      <c r="Q2270" t="s">
        <v>8296</v>
      </c>
      <c r="R2270" s="18" t="str">
        <f>LEFT(Q2270,SEARCH("/",Q2270,1)-1)</f>
        <v>games</v>
      </c>
      <c r="S2270" t="str">
        <f>RIGHT(Q2270,(LEN(Q2270)-SEARCH("/",Q2270,1)))</f>
        <v>tabletop games</v>
      </c>
      <c r="T2270" s="14">
        <f>IFERROR(E2270/L2270,0)</f>
        <v>148.08247422680412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>
        <f>(E2271/D2271)*100</f>
        <v>1801.64</v>
      </c>
      <c r="O2271" s="13">
        <f>J2271/(60*60*24)+DATE(1970,1,1)</f>
        <v>42776.704432870371</v>
      </c>
      <c r="P2271" s="13">
        <f>I2271/(60*60*24)+"1/1/1970"</f>
        <v>42801.208333333328</v>
      </c>
      <c r="Q2271" t="s">
        <v>8296</v>
      </c>
      <c r="R2271" s="18" t="str">
        <f>LEFT(Q2271,SEARCH("/",Q2271,1)-1)</f>
        <v>games</v>
      </c>
      <c r="S2271" t="str">
        <f>RIGHT(Q2271,(LEN(Q2271)-SEARCH("/",Q2271,1)))</f>
        <v>tabletop games</v>
      </c>
      <c r="T2271" s="14">
        <f>IFERROR(E2271/L2271,0)</f>
        <v>49.934589800443462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>
        <f>(E2272/D2272)*100</f>
        <v>720.24800000000005</v>
      </c>
      <c r="O2272" s="13">
        <f>J2272/(60*60*24)+DATE(1970,1,1)</f>
        <v>42725.869363425925</v>
      </c>
      <c r="P2272" s="13">
        <f>I2272/(60*60*24)+"1/1/1970"</f>
        <v>42745.915972222225</v>
      </c>
      <c r="Q2272" t="s">
        <v>8296</v>
      </c>
      <c r="R2272" s="18" t="str">
        <f>LEFT(Q2272,SEARCH("/",Q2272,1)-1)</f>
        <v>games</v>
      </c>
      <c r="S2272" t="str">
        <f>RIGHT(Q2272,(LEN(Q2272)-SEARCH("/",Q2272,1)))</f>
        <v>tabletop games</v>
      </c>
      <c r="T2272" s="14">
        <f>IFERROR(E2272/L2272,0)</f>
        <v>107.82155688622754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>
        <f>(E2273/D2273)*100</f>
        <v>283.09000000000003</v>
      </c>
      <c r="O2273" s="13">
        <f>J2273/(60*60*24)+DATE(1970,1,1)</f>
        <v>42684.000046296293</v>
      </c>
      <c r="P2273" s="13">
        <f>I2273/(60*60*24)+"1/1/1970"</f>
        <v>42714.000046296293</v>
      </c>
      <c r="Q2273" t="s">
        <v>8296</v>
      </c>
      <c r="R2273" s="18" t="str">
        <f>LEFT(Q2273,SEARCH("/",Q2273,1)-1)</f>
        <v>games</v>
      </c>
      <c r="S2273" t="str">
        <f>RIGHT(Q2273,(LEN(Q2273)-SEARCH("/",Q2273,1)))</f>
        <v>tabletop games</v>
      </c>
      <c r="T2273" s="14">
        <f>IFERROR(E2273/L2273,0)</f>
        <v>42.63403614457831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>
        <f>(E2274/D2274)*100</f>
        <v>1356.6000000000001</v>
      </c>
      <c r="O2274" s="13">
        <f>J2274/(60*60*24)+DATE(1970,1,1)</f>
        <v>42315.699490740742</v>
      </c>
      <c r="P2274" s="13">
        <f>I2274/(60*60*24)+"1/1/1970"</f>
        <v>42345.699490740742</v>
      </c>
      <c r="Q2274" t="s">
        <v>8296</v>
      </c>
      <c r="R2274" s="18" t="str">
        <f>LEFT(Q2274,SEARCH("/",Q2274,1)-1)</f>
        <v>games</v>
      </c>
      <c r="S2274" t="str">
        <f>RIGHT(Q2274,(LEN(Q2274)-SEARCH("/",Q2274,1)))</f>
        <v>tabletop games</v>
      </c>
      <c r="T2274" s="14">
        <f>IFERROR(E2274/L2274,0)</f>
        <v>14.370762711864407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>
        <f>(E2275/D2275)*100</f>
        <v>220.35999999999999</v>
      </c>
      <c r="O2275" s="13">
        <f>J2275/(60*60*24)+DATE(1970,1,1)</f>
        <v>42781.549097222218</v>
      </c>
      <c r="P2275" s="13">
        <f>I2275/(60*60*24)+"1/1/1970"</f>
        <v>42806.507430555561</v>
      </c>
      <c r="Q2275" t="s">
        <v>8296</v>
      </c>
      <c r="R2275" s="18" t="str">
        <f>LEFT(Q2275,SEARCH("/",Q2275,1)-1)</f>
        <v>games</v>
      </c>
      <c r="S2275" t="str">
        <f>RIGHT(Q2275,(LEN(Q2275)-SEARCH("/",Q2275,1)))</f>
        <v>tabletop games</v>
      </c>
      <c r="T2275" s="14">
        <f>IFERROR(E2275/L2275,0)</f>
        <v>37.476190476190474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>
        <f>(E2276/D2276)*100</f>
        <v>119.6</v>
      </c>
      <c r="O2276" s="13">
        <f>J2276/(60*60*24)+DATE(1970,1,1)</f>
        <v>41663.500659722224</v>
      </c>
      <c r="P2276" s="13">
        <f>I2276/(60*60*24)+"1/1/1970"</f>
        <v>41693.500659722224</v>
      </c>
      <c r="Q2276" t="s">
        <v>8296</v>
      </c>
      <c r="R2276" s="18" t="str">
        <f>LEFT(Q2276,SEARCH("/",Q2276,1)-1)</f>
        <v>games</v>
      </c>
      <c r="S2276" t="str">
        <f>RIGHT(Q2276,(LEN(Q2276)-SEARCH("/",Q2276,1)))</f>
        <v>tabletop games</v>
      </c>
      <c r="T2276" s="14">
        <f>IFERROR(E2276/L2276,0)</f>
        <v>30.202020202020201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>
        <f>(E2277/D2277)*100</f>
        <v>407.76923076923077</v>
      </c>
      <c r="O2277" s="13">
        <f>J2277/(60*60*24)+DATE(1970,1,1)</f>
        <v>41965.616655092592</v>
      </c>
      <c r="P2277" s="13">
        <f>I2277/(60*60*24)+"1/1/1970"</f>
        <v>41995.616655092592</v>
      </c>
      <c r="Q2277" t="s">
        <v>8296</v>
      </c>
      <c r="R2277" s="18" t="str">
        <f>LEFT(Q2277,SEARCH("/",Q2277,1)-1)</f>
        <v>games</v>
      </c>
      <c r="S2277" t="str">
        <f>RIGHT(Q2277,(LEN(Q2277)-SEARCH("/",Q2277,1)))</f>
        <v>tabletop games</v>
      </c>
      <c r="T2277" s="14">
        <f>IFERROR(E2277/L2277,0)</f>
        <v>33.550632911392405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>
        <f>(E2278/D2278)*100</f>
        <v>105.81826105905425</v>
      </c>
      <c r="O2278" s="13">
        <f>J2278/(60*60*24)+DATE(1970,1,1)</f>
        <v>41614.651493055557</v>
      </c>
      <c r="P2278" s="13">
        <f>I2278/(60*60*24)+"1/1/1970"</f>
        <v>41644.651493055557</v>
      </c>
      <c r="Q2278" t="s">
        <v>8296</v>
      </c>
      <c r="R2278" s="18" t="str">
        <f>LEFT(Q2278,SEARCH("/",Q2278,1)-1)</f>
        <v>games</v>
      </c>
      <c r="S2278" t="str">
        <f>RIGHT(Q2278,(LEN(Q2278)-SEARCH("/",Q2278,1)))</f>
        <v>tabletop games</v>
      </c>
      <c r="T2278" s="14">
        <f>IFERROR(E2278/L2278,0)</f>
        <v>64.74666666666667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>
        <f>(E2279/D2279)*100</f>
        <v>141.08235294117648</v>
      </c>
      <c r="O2279" s="13">
        <f>J2279/(60*60*24)+DATE(1970,1,1)</f>
        <v>40936.678506944445</v>
      </c>
      <c r="P2279" s="13">
        <f>I2279/(60*60*24)+"1/1/1970"</f>
        <v>40966.678506944445</v>
      </c>
      <c r="Q2279" t="s">
        <v>8296</v>
      </c>
      <c r="R2279" s="18" t="str">
        <f>LEFT(Q2279,SEARCH("/",Q2279,1)-1)</f>
        <v>games</v>
      </c>
      <c r="S2279" t="str">
        <f>RIGHT(Q2279,(LEN(Q2279)-SEARCH("/",Q2279,1)))</f>
        <v>tabletop games</v>
      </c>
      <c r="T2279" s="14">
        <f>IFERROR(E2279/L2279,0)</f>
        <v>57.932367149758456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>
        <f>(E2280/D2280)*100</f>
        <v>270.7</v>
      </c>
      <c r="O2280" s="13">
        <f>J2280/(60*60*24)+DATE(1970,1,1)</f>
        <v>42338.709108796298</v>
      </c>
      <c r="P2280" s="13">
        <f>I2280/(60*60*24)+"1/1/1970"</f>
        <v>42372.957638888889</v>
      </c>
      <c r="Q2280" t="s">
        <v>8296</v>
      </c>
      <c r="R2280" s="18" t="str">
        <f>LEFT(Q2280,SEARCH("/",Q2280,1)-1)</f>
        <v>games</v>
      </c>
      <c r="S2280" t="str">
        <f>RIGHT(Q2280,(LEN(Q2280)-SEARCH("/",Q2280,1)))</f>
        <v>tabletop games</v>
      </c>
      <c r="T2280" s="14">
        <f>IFERROR(E2280/L2280,0)</f>
        <v>53.078431372549019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>
        <f>(E2281/D2281)*100</f>
        <v>153.80000000000001</v>
      </c>
      <c r="O2281" s="13">
        <f>J2281/(60*60*24)+DATE(1970,1,1)</f>
        <v>42020.806701388894</v>
      </c>
      <c r="P2281" s="13">
        <f>I2281/(60*60*24)+"1/1/1970"</f>
        <v>42039.166666666672</v>
      </c>
      <c r="Q2281" t="s">
        <v>8296</v>
      </c>
      <c r="R2281" s="18" t="str">
        <f>LEFT(Q2281,SEARCH("/",Q2281,1)-1)</f>
        <v>games</v>
      </c>
      <c r="S2281" t="str">
        <f>RIGHT(Q2281,(LEN(Q2281)-SEARCH("/",Q2281,1)))</f>
        <v>tabletop games</v>
      </c>
      <c r="T2281" s="14">
        <f>IFERROR(E2281/L2281,0)</f>
        <v>48.0625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>
        <f>(E2282/D2282)*100</f>
        <v>403.57653061224488</v>
      </c>
      <c r="O2282" s="13">
        <f>J2282/(60*60*24)+DATE(1970,1,1)</f>
        <v>42234.624895833331</v>
      </c>
      <c r="P2282" s="13">
        <f>I2282/(60*60*24)+"1/1/1970"</f>
        <v>42264.624895833331</v>
      </c>
      <c r="Q2282" t="s">
        <v>8296</v>
      </c>
      <c r="R2282" s="18" t="str">
        <f>LEFT(Q2282,SEARCH("/",Q2282,1)-1)</f>
        <v>games</v>
      </c>
      <c r="S2282" t="str">
        <f>RIGHT(Q2282,(LEN(Q2282)-SEARCH("/",Q2282,1)))</f>
        <v>tabletop games</v>
      </c>
      <c r="T2282" s="14">
        <f>IFERROR(E2282/L2282,0)</f>
        <v>82.396874999999994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>
        <f>(E2283/D2283)*100</f>
        <v>185</v>
      </c>
      <c r="O2283" s="13">
        <f>J2283/(60*60*24)+DATE(1970,1,1)</f>
        <v>40687.285844907405</v>
      </c>
      <c r="P2283" s="13">
        <f>I2283/(60*60*24)+"1/1/1970"</f>
        <v>40749.284722222219</v>
      </c>
      <c r="Q2283" t="s">
        <v>8275</v>
      </c>
      <c r="R2283" s="18" t="str">
        <f>LEFT(Q2283,SEARCH("/",Q2283,1)-1)</f>
        <v>music</v>
      </c>
      <c r="S2283" t="str">
        <f>RIGHT(Q2283,(LEN(Q2283)-SEARCH("/",Q2283,1)))</f>
        <v>rock</v>
      </c>
      <c r="T2283" s="14">
        <f>IFERROR(E2283/L2283,0)</f>
        <v>50.454545454545453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>
        <f>(E2284/D2284)*100</f>
        <v>185.33333333333331</v>
      </c>
      <c r="O2284" s="13">
        <f>J2284/(60*60*24)+DATE(1970,1,1)</f>
        <v>42323.17460648148</v>
      </c>
      <c r="P2284" s="13">
        <f>I2284/(60*60*24)+"1/1/1970"</f>
        <v>42383.17460648148</v>
      </c>
      <c r="Q2284" t="s">
        <v>8275</v>
      </c>
      <c r="R2284" s="18" t="str">
        <f>LEFT(Q2284,SEARCH("/",Q2284,1)-1)</f>
        <v>music</v>
      </c>
      <c r="S2284" t="str">
        <f>RIGHT(Q2284,(LEN(Q2284)-SEARCH("/",Q2284,1)))</f>
        <v>rock</v>
      </c>
      <c r="T2284" s="14">
        <f>IFERROR(E2284/L2284,0)</f>
        <v>115.83333333333333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>
        <f>(E2285/D2285)*100</f>
        <v>100.85533333333332</v>
      </c>
      <c r="O2285" s="13">
        <f>J2285/(60*60*24)+DATE(1970,1,1)</f>
        <v>40978.125046296293</v>
      </c>
      <c r="P2285" s="13">
        <f>I2285/(60*60*24)+"1/1/1970"</f>
        <v>41038.083379629628</v>
      </c>
      <c r="Q2285" t="s">
        <v>8275</v>
      </c>
      <c r="R2285" s="18" t="str">
        <f>LEFT(Q2285,SEARCH("/",Q2285,1)-1)</f>
        <v>music</v>
      </c>
      <c r="S2285" t="str">
        <f>RIGHT(Q2285,(LEN(Q2285)-SEARCH("/",Q2285,1)))</f>
        <v>rock</v>
      </c>
      <c r="T2285" s="14">
        <f>IFERROR(E2285/L2285,0)</f>
        <v>63.03458333333333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>
        <f>(E2286/D2286)*100</f>
        <v>106.22116666666668</v>
      </c>
      <c r="O2286" s="13">
        <f>J2286/(60*60*24)+DATE(1970,1,1)</f>
        <v>40585.796817129631</v>
      </c>
      <c r="P2286" s="13">
        <f>I2286/(60*60*24)+"1/1/1970"</f>
        <v>40614.166666666664</v>
      </c>
      <c r="Q2286" t="s">
        <v>8275</v>
      </c>
      <c r="R2286" s="18" t="str">
        <f>LEFT(Q2286,SEARCH("/",Q2286,1)-1)</f>
        <v>music</v>
      </c>
      <c r="S2286" t="str">
        <f>RIGHT(Q2286,(LEN(Q2286)-SEARCH("/",Q2286,1)))</f>
        <v>rock</v>
      </c>
      <c r="T2286" s="14">
        <f>IFERROR(E2286/L2286,0)</f>
        <v>108.02152542372882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>
        <f>(E2287/D2287)*100</f>
        <v>121.36666666666667</v>
      </c>
      <c r="O2287" s="13">
        <f>J2287/(60*60*24)+DATE(1970,1,1)</f>
        <v>41059.185682870375</v>
      </c>
      <c r="P2287" s="13">
        <f>I2287/(60*60*24)+"1/1/1970"</f>
        <v>41089.185682870375</v>
      </c>
      <c r="Q2287" t="s">
        <v>8275</v>
      </c>
      <c r="R2287" s="18" t="str">
        <f>LEFT(Q2287,SEARCH("/",Q2287,1)-1)</f>
        <v>music</v>
      </c>
      <c r="S2287" t="str">
        <f>RIGHT(Q2287,(LEN(Q2287)-SEARCH("/",Q2287,1)))</f>
        <v>rock</v>
      </c>
      <c r="T2287" s="14">
        <f>IFERROR(E2287/L2287,0)</f>
        <v>46.088607594936711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>
        <f>(E2288/D2288)*100</f>
        <v>100.06666666666666</v>
      </c>
      <c r="O2288" s="13">
        <f>J2288/(60*60*24)+DATE(1970,1,1)</f>
        <v>41494.963587962964</v>
      </c>
      <c r="P2288" s="13">
        <f>I2288/(60*60*24)+"1/1/1970"</f>
        <v>41523.165972222225</v>
      </c>
      <c r="Q2288" t="s">
        <v>8275</v>
      </c>
      <c r="R2288" s="18" t="str">
        <f>LEFT(Q2288,SEARCH("/",Q2288,1)-1)</f>
        <v>music</v>
      </c>
      <c r="S2288" t="str">
        <f>RIGHT(Q2288,(LEN(Q2288)-SEARCH("/",Q2288,1)))</f>
        <v>rock</v>
      </c>
      <c r="T2288" s="14">
        <f>IFERROR(E2288/L2288,0)</f>
        <v>107.21428571428571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>
        <f>(E2289/D2289)*100</f>
        <v>119.97755555555555</v>
      </c>
      <c r="O2289" s="13">
        <f>J2289/(60*60*24)+DATE(1970,1,1)</f>
        <v>41792.667361111111</v>
      </c>
      <c r="P2289" s="13">
        <f>I2289/(60*60*24)+"1/1/1970"</f>
        <v>41813.667361111111</v>
      </c>
      <c r="Q2289" t="s">
        <v>8275</v>
      </c>
      <c r="R2289" s="18" t="str">
        <f>LEFT(Q2289,SEARCH("/",Q2289,1)-1)</f>
        <v>music</v>
      </c>
      <c r="S2289" t="str">
        <f>RIGHT(Q2289,(LEN(Q2289)-SEARCH("/",Q2289,1)))</f>
        <v>rock</v>
      </c>
      <c r="T2289" s="14">
        <f>IFERROR(E2289/L2289,0)</f>
        <v>50.9338679245283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>
        <f>(E2290/D2290)*100</f>
        <v>100.1</v>
      </c>
      <c r="O2290" s="13">
        <f>J2290/(60*60*24)+DATE(1970,1,1)</f>
        <v>41067.827418981484</v>
      </c>
      <c r="P2290" s="13">
        <f>I2290/(60*60*24)+"1/1/1970"</f>
        <v>41086.75</v>
      </c>
      <c r="Q2290" t="s">
        <v>8275</v>
      </c>
      <c r="R2290" s="18" t="str">
        <f>LEFT(Q2290,SEARCH("/",Q2290,1)-1)</f>
        <v>music</v>
      </c>
      <c r="S2290" t="str">
        <f>RIGHT(Q2290,(LEN(Q2290)-SEARCH("/",Q2290,1)))</f>
        <v>rock</v>
      </c>
      <c r="T2290" s="14">
        <f>IFERROR(E2290/L2290,0)</f>
        <v>40.04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>
        <f>(E2291/D2291)*100</f>
        <v>107.4</v>
      </c>
      <c r="O2291" s="13">
        <f>J2291/(60*60*24)+DATE(1970,1,1)</f>
        <v>41571.998379629629</v>
      </c>
      <c r="P2291" s="13">
        <f>I2291/(60*60*24)+"1/1/1970"</f>
        <v>41614.973611111112</v>
      </c>
      <c r="Q2291" t="s">
        <v>8275</v>
      </c>
      <c r="R2291" s="18" t="str">
        <f>LEFT(Q2291,SEARCH("/",Q2291,1)-1)</f>
        <v>music</v>
      </c>
      <c r="S2291" t="str">
        <f>RIGHT(Q2291,(LEN(Q2291)-SEARCH("/",Q2291,1)))</f>
        <v>rock</v>
      </c>
      <c r="T2291" s="14">
        <f>IFERROR(E2291/L2291,0)</f>
        <v>64.44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>
        <f>(E2292/D2292)*100</f>
        <v>104.06666666666666</v>
      </c>
      <c r="O2292" s="13">
        <f>J2292/(60*60*24)+DATE(1970,1,1)</f>
        <v>40070.253819444442</v>
      </c>
      <c r="P2292" s="13">
        <f>I2292/(60*60*24)+"1/1/1970"</f>
        <v>40148.708333333336</v>
      </c>
      <c r="Q2292" t="s">
        <v>8275</v>
      </c>
      <c r="R2292" s="18" t="str">
        <f>LEFT(Q2292,SEARCH("/",Q2292,1)-1)</f>
        <v>music</v>
      </c>
      <c r="S2292" t="str">
        <f>RIGHT(Q2292,(LEN(Q2292)-SEARCH("/",Q2292,1)))</f>
        <v>rock</v>
      </c>
      <c r="T2292" s="14">
        <f>IFERROR(E2292/L2292,0)</f>
        <v>53.827586206896555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>
        <f>(E2293/D2293)*100</f>
        <v>172.8</v>
      </c>
      <c r="O2293" s="13">
        <f>J2293/(60*60*24)+DATE(1970,1,1)</f>
        <v>40987.977060185185</v>
      </c>
      <c r="P2293" s="13">
        <f>I2293/(60*60*24)+"1/1/1970"</f>
        <v>41022.166666666664</v>
      </c>
      <c r="Q2293" t="s">
        <v>8275</v>
      </c>
      <c r="R2293" s="18" t="str">
        <f>LEFT(Q2293,SEARCH("/",Q2293,1)-1)</f>
        <v>music</v>
      </c>
      <c r="S2293" t="str">
        <f>RIGHT(Q2293,(LEN(Q2293)-SEARCH("/",Q2293,1)))</f>
        <v>rock</v>
      </c>
      <c r="T2293" s="14">
        <f>IFERROR(E2293/L2293,0)</f>
        <v>100.46511627906976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>
        <f>(E2294/D2294)*100</f>
        <v>107.2505</v>
      </c>
      <c r="O2294" s="13">
        <f>J2294/(60*60*24)+DATE(1970,1,1)</f>
        <v>40987.697638888887</v>
      </c>
      <c r="P2294" s="13">
        <f>I2294/(60*60*24)+"1/1/1970"</f>
        <v>41017.697638888887</v>
      </c>
      <c r="Q2294" t="s">
        <v>8275</v>
      </c>
      <c r="R2294" s="18" t="str">
        <f>LEFT(Q2294,SEARCH("/",Q2294,1)-1)</f>
        <v>music</v>
      </c>
      <c r="S2294" t="str">
        <f>RIGHT(Q2294,(LEN(Q2294)-SEARCH("/",Q2294,1)))</f>
        <v>rock</v>
      </c>
      <c r="T2294" s="14">
        <f>IFERROR(E2294/L2294,0)</f>
        <v>46.630652173913049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>
        <f>(E2295/D2295)*100</f>
        <v>108.23529411764706</v>
      </c>
      <c r="O2295" s="13">
        <f>J2295/(60*60*24)+DATE(1970,1,1)</f>
        <v>41151.708321759259</v>
      </c>
      <c r="P2295" s="13">
        <f>I2295/(60*60*24)+"1/1/1970"</f>
        <v>41177.165972222225</v>
      </c>
      <c r="Q2295" t="s">
        <v>8275</v>
      </c>
      <c r="R2295" s="18" t="str">
        <f>LEFT(Q2295,SEARCH("/",Q2295,1)-1)</f>
        <v>music</v>
      </c>
      <c r="S2295" t="str">
        <f>RIGHT(Q2295,(LEN(Q2295)-SEARCH("/",Q2295,1)))</f>
        <v>rock</v>
      </c>
      <c r="T2295" s="14">
        <f>IFERROR(E2295/L2295,0)</f>
        <v>34.074074074074076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>
        <f>(E2296/D2296)*100</f>
        <v>146.08079999999998</v>
      </c>
      <c r="O2296" s="13">
        <f>J2296/(60*60*24)+DATE(1970,1,1)</f>
        <v>41264.72314814815</v>
      </c>
      <c r="P2296" s="13">
        <f>I2296/(60*60*24)+"1/1/1970"</f>
        <v>41294.72314814815</v>
      </c>
      <c r="Q2296" t="s">
        <v>8275</v>
      </c>
      <c r="R2296" s="18" t="str">
        <f>LEFT(Q2296,SEARCH("/",Q2296,1)-1)</f>
        <v>music</v>
      </c>
      <c r="S2296" t="str">
        <f>RIGHT(Q2296,(LEN(Q2296)-SEARCH("/",Q2296,1)))</f>
        <v>rock</v>
      </c>
      <c r="T2296" s="14">
        <f>IFERROR(E2296/L2296,0)</f>
        <v>65.214642857142863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>
        <f>(E2297/D2297)*100</f>
        <v>125.25</v>
      </c>
      <c r="O2297" s="13">
        <f>J2297/(60*60*24)+DATE(1970,1,1)</f>
        <v>41270.954351851848</v>
      </c>
      <c r="P2297" s="13">
        <f>I2297/(60*60*24)+"1/1/1970"</f>
        <v>41300.954351851848</v>
      </c>
      <c r="Q2297" t="s">
        <v>8275</v>
      </c>
      <c r="R2297" s="18" t="str">
        <f>LEFT(Q2297,SEARCH("/",Q2297,1)-1)</f>
        <v>music</v>
      </c>
      <c r="S2297" t="str">
        <f>RIGHT(Q2297,(LEN(Q2297)-SEARCH("/",Q2297,1)))</f>
        <v>rock</v>
      </c>
      <c r="T2297" s="14">
        <f>IFERROR(E2297/L2297,0)</f>
        <v>44.205882352941174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>
        <f>(E2298/D2298)*100</f>
        <v>149.07142857142856</v>
      </c>
      <c r="O2298" s="13">
        <f>J2298/(60*60*24)+DATE(1970,1,1)</f>
        <v>40927.731782407405</v>
      </c>
      <c r="P2298" s="13">
        <f>I2298/(60*60*24)+"1/1/1970"</f>
        <v>40962.731782407405</v>
      </c>
      <c r="Q2298" t="s">
        <v>8275</v>
      </c>
      <c r="R2298" s="18" t="str">
        <f>LEFT(Q2298,SEARCH("/",Q2298,1)-1)</f>
        <v>music</v>
      </c>
      <c r="S2298" t="str">
        <f>RIGHT(Q2298,(LEN(Q2298)-SEARCH("/",Q2298,1)))</f>
        <v>rock</v>
      </c>
      <c r="T2298" s="14">
        <f>IFERROR(E2298/L2298,0)</f>
        <v>71.965517241379317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>
        <f>(E2299/D2299)*100</f>
        <v>100.6</v>
      </c>
      <c r="O2299" s="13">
        <f>J2299/(60*60*24)+DATE(1970,1,1)</f>
        <v>40948.042233796295</v>
      </c>
      <c r="P2299" s="13">
        <f>I2299/(60*60*24)+"1/1/1970"</f>
        <v>40982.165972222225</v>
      </c>
      <c r="Q2299" t="s">
        <v>8275</v>
      </c>
      <c r="R2299" s="18" t="str">
        <f>LEFT(Q2299,SEARCH("/",Q2299,1)-1)</f>
        <v>music</v>
      </c>
      <c r="S2299" t="str">
        <f>RIGHT(Q2299,(LEN(Q2299)-SEARCH("/",Q2299,1)))</f>
        <v>rock</v>
      </c>
      <c r="T2299" s="14">
        <f>IFERROR(E2299/L2299,0)</f>
        <v>52.94736842105263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>
        <f>(E2300/D2300)*100</f>
        <v>105.07333333333332</v>
      </c>
      <c r="O2300" s="13">
        <f>J2300/(60*60*24)+DATE(1970,1,1)</f>
        <v>41694.84065972222</v>
      </c>
      <c r="P2300" s="13">
        <f>I2300/(60*60*24)+"1/1/1970"</f>
        <v>41724.798993055556</v>
      </c>
      <c r="Q2300" t="s">
        <v>8275</v>
      </c>
      <c r="R2300" s="18" t="str">
        <f>LEFT(Q2300,SEARCH("/",Q2300,1)-1)</f>
        <v>music</v>
      </c>
      <c r="S2300" t="str">
        <f>RIGHT(Q2300,(LEN(Q2300)-SEARCH("/",Q2300,1)))</f>
        <v>rock</v>
      </c>
      <c r="T2300" s="14">
        <f>IFERROR(E2300/L2300,0)</f>
        <v>109.45138888888889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>
        <f>(E2301/D2301)*100</f>
        <v>350.16666666666663</v>
      </c>
      <c r="O2301" s="13">
        <f>J2301/(60*60*24)+DATE(1970,1,1)</f>
        <v>40565.032511574071</v>
      </c>
      <c r="P2301" s="13">
        <f>I2301/(60*60*24)+"1/1/1970"</f>
        <v>40580.032511574071</v>
      </c>
      <c r="Q2301" t="s">
        <v>8275</v>
      </c>
      <c r="R2301" s="18" t="str">
        <f>LEFT(Q2301,SEARCH("/",Q2301,1)-1)</f>
        <v>music</v>
      </c>
      <c r="S2301" t="str">
        <f>RIGHT(Q2301,(LEN(Q2301)-SEARCH("/",Q2301,1)))</f>
        <v>rock</v>
      </c>
      <c r="T2301" s="14">
        <f>IFERROR(E2301/L2301,0)</f>
        <v>75.035714285714292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>
        <f>(E2302/D2302)*100</f>
        <v>101.25</v>
      </c>
      <c r="O2302" s="13">
        <f>J2302/(60*60*24)+DATE(1970,1,1)</f>
        <v>41074.727037037039</v>
      </c>
      <c r="P2302" s="13">
        <f>I2302/(60*60*24)+"1/1/1970"</f>
        <v>41088.727037037039</v>
      </c>
      <c r="Q2302" t="s">
        <v>8275</v>
      </c>
      <c r="R2302" s="18" t="str">
        <f>LEFT(Q2302,SEARCH("/",Q2302,1)-1)</f>
        <v>music</v>
      </c>
      <c r="S2302" t="str">
        <f>RIGHT(Q2302,(LEN(Q2302)-SEARCH("/",Q2302,1)))</f>
        <v>rock</v>
      </c>
      <c r="T2302" s="14">
        <f>IFERROR(E2302/L2302,0)</f>
        <v>115.71428571428571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>
        <f>(E2303/D2303)*100</f>
        <v>133.6044</v>
      </c>
      <c r="O2303" s="13">
        <f>J2303/(60*60*24)+DATE(1970,1,1)</f>
        <v>41416.146944444445</v>
      </c>
      <c r="P2303" s="13">
        <f>I2303/(60*60*24)+"1/1/1970"</f>
        <v>41446.146944444445</v>
      </c>
      <c r="Q2303" t="s">
        <v>8278</v>
      </c>
      <c r="R2303" s="18" t="str">
        <f>LEFT(Q2303,SEARCH("/",Q2303,1)-1)</f>
        <v>music</v>
      </c>
      <c r="S2303" t="str">
        <f>RIGHT(Q2303,(LEN(Q2303)-SEARCH("/",Q2303,1)))</f>
        <v>indie rock</v>
      </c>
      <c r="T2303" s="14">
        <f>IFERROR(E2303/L2303,0)</f>
        <v>31.659810426540286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>
        <f>(E2304/D2304)*100</f>
        <v>170.65217391304347</v>
      </c>
      <c r="O2304" s="13">
        <f>J2304/(60*60*24)+DATE(1970,1,1)</f>
        <v>41605.868449074071</v>
      </c>
      <c r="P2304" s="13">
        <f>I2304/(60*60*24)+"1/1/1970"</f>
        <v>41639.291666666664</v>
      </c>
      <c r="Q2304" t="s">
        <v>8278</v>
      </c>
      <c r="R2304" s="18" t="str">
        <f>LEFT(Q2304,SEARCH("/",Q2304,1)-1)</f>
        <v>music</v>
      </c>
      <c r="S2304" t="str">
        <f>RIGHT(Q2304,(LEN(Q2304)-SEARCH("/",Q2304,1)))</f>
        <v>indie rock</v>
      </c>
      <c r="T2304" s="14">
        <f>IFERROR(E2304/L2304,0)</f>
        <v>46.176470588235297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>
        <f>(E2305/D2305)*100</f>
        <v>109.35829457364341</v>
      </c>
      <c r="O2305" s="13">
        <f>J2305/(60*60*24)+DATE(1970,1,1)</f>
        <v>40850.111064814817</v>
      </c>
      <c r="P2305" s="13">
        <f>I2305/(60*60*24)+"1/1/1970"</f>
        <v>40890.152731481481</v>
      </c>
      <c r="Q2305" t="s">
        <v>8278</v>
      </c>
      <c r="R2305" s="18" t="str">
        <f>LEFT(Q2305,SEARCH("/",Q2305,1)-1)</f>
        <v>music</v>
      </c>
      <c r="S2305" t="str">
        <f>RIGHT(Q2305,(LEN(Q2305)-SEARCH("/",Q2305,1)))</f>
        <v>indie rock</v>
      </c>
      <c r="T2305" s="14">
        <f>IFERROR(E2305/L2305,0)</f>
        <v>68.481650485436887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>
        <f>(E2306/D2306)*100</f>
        <v>100.70033333333335</v>
      </c>
      <c r="O2306" s="13">
        <f>J2306/(60*60*24)+DATE(1970,1,1)</f>
        <v>40502.815868055557</v>
      </c>
      <c r="P2306" s="13">
        <f>I2306/(60*60*24)+"1/1/1970"</f>
        <v>40544.207638888889</v>
      </c>
      <c r="Q2306" t="s">
        <v>8278</v>
      </c>
      <c r="R2306" s="18" t="str">
        <f>LEFT(Q2306,SEARCH("/",Q2306,1)-1)</f>
        <v>music</v>
      </c>
      <c r="S2306" t="str">
        <f>RIGHT(Q2306,(LEN(Q2306)-SEARCH("/",Q2306,1)))</f>
        <v>indie rock</v>
      </c>
      <c r="T2306" s="14">
        <f>IFERROR(E2306/L2306,0)</f>
        <v>53.469203539823013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>
        <f>(E2307/D2307)*100</f>
        <v>101.22777777777779</v>
      </c>
      <c r="O2307" s="13">
        <f>J2307/(60*60*24)+DATE(1970,1,1)</f>
        <v>41834.695277777777</v>
      </c>
      <c r="P2307" s="13">
        <f>I2307/(60*60*24)+"1/1/1970"</f>
        <v>41859.75</v>
      </c>
      <c r="Q2307" t="s">
        <v>8278</v>
      </c>
      <c r="R2307" s="18" t="str">
        <f>LEFT(Q2307,SEARCH("/",Q2307,1)-1)</f>
        <v>music</v>
      </c>
      <c r="S2307" t="str">
        <f>RIGHT(Q2307,(LEN(Q2307)-SEARCH("/",Q2307,1)))</f>
        <v>indie rock</v>
      </c>
      <c r="T2307" s="14">
        <f>IFERROR(E2307/L2307,0)</f>
        <v>109.10778443113773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>
        <f>(E2308/D2308)*100</f>
        <v>106.75857142857143</v>
      </c>
      <c r="O2308" s="13">
        <f>J2308/(60*60*24)+DATE(1970,1,1)</f>
        <v>40948.16815972222</v>
      </c>
      <c r="P2308" s="13">
        <f>I2308/(60*60*24)+"1/1/1970"</f>
        <v>40978.16815972222</v>
      </c>
      <c r="Q2308" t="s">
        <v>8278</v>
      </c>
      <c r="R2308" s="18" t="str">
        <f>LEFT(Q2308,SEARCH("/",Q2308,1)-1)</f>
        <v>music</v>
      </c>
      <c r="S2308" t="str">
        <f>RIGHT(Q2308,(LEN(Q2308)-SEARCH("/",Q2308,1)))</f>
        <v>indie rock</v>
      </c>
      <c r="T2308" s="14">
        <f>IFERROR(E2308/L2308,0)</f>
        <v>51.185616438356163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>
        <f>(E2309/D2309)*100</f>
        <v>106.65777537961894</v>
      </c>
      <c r="O2309" s="13">
        <f>J2309/(60*60*24)+DATE(1970,1,1)</f>
        <v>41004.802465277782</v>
      </c>
      <c r="P2309" s="13">
        <f>I2309/(60*60*24)+"1/1/1970"</f>
        <v>41034.802407407406</v>
      </c>
      <c r="Q2309" t="s">
        <v>8278</v>
      </c>
      <c r="R2309" s="18" t="str">
        <f>LEFT(Q2309,SEARCH("/",Q2309,1)-1)</f>
        <v>music</v>
      </c>
      <c r="S2309" t="str">
        <f>RIGHT(Q2309,(LEN(Q2309)-SEARCH("/",Q2309,1)))</f>
        <v>indie rock</v>
      </c>
      <c r="T2309" s="14">
        <f>IFERROR(E2309/L2309,0)</f>
        <v>27.936800000000002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>
        <f>(E2310/D2310)*100</f>
        <v>101.30622</v>
      </c>
      <c r="O2310" s="13">
        <f>J2310/(60*60*24)+DATE(1970,1,1)</f>
        <v>41851.962916666671</v>
      </c>
      <c r="P2310" s="13">
        <f>I2310/(60*60*24)+"1/1/1970"</f>
        <v>41880.041666666664</v>
      </c>
      <c r="Q2310" t="s">
        <v>8278</v>
      </c>
      <c r="R2310" s="18" t="str">
        <f>LEFT(Q2310,SEARCH("/",Q2310,1)-1)</f>
        <v>music</v>
      </c>
      <c r="S2310" t="str">
        <f>RIGHT(Q2310,(LEN(Q2310)-SEARCH("/",Q2310,1)))</f>
        <v>indie rock</v>
      </c>
      <c r="T2310" s="14">
        <f>IFERROR(E2310/L2310,0)</f>
        <v>82.496921824104234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>
        <f>(E2311/D2311)*100</f>
        <v>106.67450000000001</v>
      </c>
      <c r="O2311" s="13">
        <f>J2311/(60*60*24)+DATE(1970,1,1)</f>
        <v>41307.987696759257</v>
      </c>
      <c r="P2311" s="13">
        <f>I2311/(60*60*24)+"1/1/1970"</f>
        <v>41342.987696759257</v>
      </c>
      <c r="Q2311" t="s">
        <v>8278</v>
      </c>
      <c r="R2311" s="18" t="str">
        <f>LEFT(Q2311,SEARCH("/",Q2311,1)-1)</f>
        <v>music</v>
      </c>
      <c r="S2311" t="str">
        <f>RIGHT(Q2311,(LEN(Q2311)-SEARCH("/",Q2311,1)))</f>
        <v>indie rock</v>
      </c>
      <c r="T2311" s="14">
        <f>IFERROR(E2311/L2311,0)</f>
        <v>59.817476635514019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>
        <f>(E2312/D2312)*100</f>
        <v>428.83978378378379</v>
      </c>
      <c r="O2312" s="13">
        <f>J2312/(60*60*24)+DATE(1970,1,1)</f>
        <v>41324.79415509259</v>
      </c>
      <c r="P2312" s="13">
        <f>I2312/(60*60*24)+"1/1/1970"</f>
        <v>41354.752488425926</v>
      </c>
      <c r="Q2312" t="s">
        <v>8278</v>
      </c>
      <c r="R2312" s="18" t="str">
        <f>LEFT(Q2312,SEARCH("/",Q2312,1)-1)</f>
        <v>music</v>
      </c>
      <c r="S2312" t="str">
        <f>RIGHT(Q2312,(LEN(Q2312)-SEARCH("/",Q2312,1)))</f>
        <v>indie rock</v>
      </c>
      <c r="T2312" s="14">
        <f>IFERROR(E2312/L2312,0)</f>
        <v>64.816470588235291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>
        <f>(E2313/D2313)*100</f>
        <v>104.11111111111111</v>
      </c>
      <c r="O2313" s="13">
        <f>J2313/(60*60*24)+DATE(1970,1,1)</f>
        <v>41736.004502314812</v>
      </c>
      <c r="P2313" s="13">
        <f>I2313/(60*60*24)+"1/1/1970"</f>
        <v>41766.004502314812</v>
      </c>
      <c r="Q2313" t="s">
        <v>8278</v>
      </c>
      <c r="R2313" s="18" t="str">
        <f>LEFT(Q2313,SEARCH("/",Q2313,1)-1)</f>
        <v>music</v>
      </c>
      <c r="S2313" t="str">
        <f>RIGHT(Q2313,(LEN(Q2313)-SEARCH("/",Q2313,1)))</f>
        <v>indie rock</v>
      </c>
      <c r="T2313" s="14">
        <f>IFERROR(E2313/L2313,0)</f>
        <v>90.09615384615384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>
        <f>(E2314/D2314)*100</f>
        <v>107.86666666666666</v>
      </c>
      <c r="O2314" s="13">
        <f>J2314/(60*60*24)+DATE(1970,1,1)</f>
        <v>41716.632847222223</v>
      </c>
      <c r="P2314" s="13">
        <f>I2314/(60*60*24)+"1/1/1970"</f>
        <v>41747.958333333336</v>
      </c>
      <c r="Q2314" t="s">
        <v>8278</v>
      </c>
      <c r="R2314" s="18" t="str">
        <f>LEFT(Q2314,SEARCH("/",Q2314,1)-1)</f>
        <v>music</v>
      </c>
      <c r="S2314" t="str">
        <f>RIGHT(Q2314,(LEN(Q2314)-SEARCH("/",Q2314,1)))</f>
        <v>indie rock</v>
      </c>
      <c r="T2314" s="14">
        <f>IFERROR(E2314/L2314,0)</f>
        <v>40.962025316455694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>
        <f>(E2315/D2315)*100</f>
        <v>175.84040000000002</v>
      </c>
      <c r="O2315" s="13">
        <f>J2315/(60*60*24)+DATE(1970,1,1)</f>
        <v>41002.958634259259</v>
      </c>
      <c r="P2315" s="13">
        <f>I2315/(60*60*24)+"1/1/1970"</f>
        <v>41032.958634259259</v>
      </c>
      <c r="Q2315" t="s">
        <v>8278</v>
      </c>
      <c r="R2315" s="18" t="str">
        <f>LEFT(Q2315,SEARCH("/",Q2315,1)-1)</f>
        <v>music</v>
      </c>
      <c r="S2315" t="str">
        <f>RIGHT(Q2315,(LEN(Q2315)-SEARCH("/",Q2315,1)))</f>
        <v>indie rock</v>
      </c>
      <c r="T2315" s="14">
        <f>IFERROR(E2315/L2315,0)</f>
        <v>56.000127388535034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>
        <f>(E2316/D2316)*100</f>
        <v>156.97</v>
      </c>
      <c r="O2316" s="13">
        <f>J2316/(60*60*24)+DATE(1970,1,1)</f>
        <v>41037.551585648151</v>
      </c>
      <c r="P2316" s="13">
        <f>I2316/(60*60*24)+"1/1/1970"</f>
        <v>41067.551585648151</v>
      </c>
      <c r="Q2316" t="s">
        <v>8278</v>
      </c>
      <c r="R2316" s="18" t="str">
        <f>LEFT(Q2316,SEARCH("/",Q2316,1)-1)</f>
        <v>music</v>
      </c>
      <c r="S2316" t="str">
        <f>RIGHT(Q2316,(LEN(Q2316)-SEARCH("/",Q2316,1)))</f>
        <v>indie rock</v>
      </c>
      <c r="T2316" s="14">
        <f>IFERROR(E2316/L2316,0)</f>
        <v>37.672800000000002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>
        <f>(E2317/D2317)*100</f>
        <v>102.60000000000001</v>
      </c>
      <c r="O2317" s="13">
        <f>J2317/(60*60*24)+DATE(1970,1,1)</f>
        <v>41004.72619212963</v>
      </c>
      <c r="P2317" s="13">
        <f>I2317/(60*60*24)+"1/1/1970"</f>
        <v>41034.72619212963</v>
      </c>
      <c r="Q2317" t="s">
        <v>8278</v>
      </c>
      <c r="R2317" s="18" t="str">
        <f>LEFT(Q2317,SEARCH("/",Q2317,1)-1)</f>
        <v>music</v>
      </c>
      <c r="S2317" t="str">
        <f>RIGHT(Q2317,(LEN(Q2317)-SEARCH("/",Q2317,1)))</f>
        <v>indie rock</v>
      </c>
      <c r="T2317" s="14">
        <f>IFERROR(E2317/L2317,0)</f>
        <v>40.078125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>
        <f>(E2318/D2318)*100</f>
        <v>104.04266666666666</v>
      </c>
      <c r="O2318" s="13">
        <f>J2318/(60*60*24)+DATE(1970,1,1)</f>
        <v>40079.725115740745</v>
      </c>
      <c r="P2318" s="13">
        <f>I2318/(60*60*24)+"1/1/1970"</f>
        <v>40156.766666666663</v>
      </c>
      <c r="Q2318" t="s">
        <v>8278</v>
      </c>
      <c r="R2318" s="18" t="str">
        <f>LEFT(Q2318,SEARCH("/",Q2318,1)-1)</f>
        <v>music</v>
      </c>
      <c r="S2318" t="str">
        <f>RIGHT(Q2318,(LEN(Q2318)-SEARCH("/",Q2318,1)))</f>
        <v>indie rock</v>
      </c>
      <c r="T2318" s="14">
        <f>IFERROR(E2318/L2318,0)</f>
        <v>78.031999999999996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>
        <f>(E2319/D2319)*100</f>
        <v>104</v>
      </c>
      <c r="O2319" s="13">
        <f>J2319/(60*60*24)+DATE(1970,1,1)</f>
        <v>40192.542233796295</v>
      </c>
      <c r="P2319" s="13">
        <f>I2319/(60*60*24)+"1/1/1970"</f>
        <v>40224.208333333336</v>
      </c>
      <c r="Q2319" t="s">
        <v>8278</v>
      </c>
      <c r="R2319" s="18" t="str">
        <f>LEFT(Q2319,SEARCH("/",Q2319,1)-1)</f>
        <v>music</v>
      </c>
      <c r="S2319" t="str">
        <f>RIGHT(Q2319,(LEN(Q2319)-SEARCH("/",Q2319,1)))</f>
        <v>indie rock</v>
      </c>
      <c r="T2319" s="14">
        <f>IFERROR(E2319/L2319,0)</f>
        <v>18.90909090909091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>
        <f>(E2320/D2320)*100</f>
        <v>121.05999999999999</v>
      </c>
      <c r="O2320" s="13">
        <f>J2320/(60*60*24)+DATE(1970,1,1)</f>
        <v>40050.643680555557</v>
      </c>
      <c r="P2320" s="13">
        <f>I2320/(60*60*24)+"1/1/1970"</f>
        <v>40082.165972222225</v>
      </c>
      <c r="Q2320" t="s">
        <v>8278</v>
      </c>
      <c r="R2320" s="18" t="str">
        <f>LEFT(Q2320,SEARCH("/",Q2320,1)-1)</f>
        <v>music</v>
      </c>
      <c r="S2320" t="str">
        <f>RIGHT(Q2320,(LEN(Q2320)-SEARCH("/",Q2320,1)))</f>
        <v>indie rock</v>
      </c>
      <c r="T2320" s="14">
        <f>IFERROR(E2320/L2320,0)</f>
        <v>37.134969325153371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>
        <f>(E2321/D2321)*100</f>
        <v>107.69999999999999</v>
      </c>
      <c r="O2321" s="13">
        <f>J2321/(60*60*24)+DATE(1970,1,1)</f>
        <v>41593.082002314812</v>
      </c>
      <c r="P2321" s="13">
        <f>I2321/(60*60*24)+"1/1/1970"</f>
        <v>41623.082002314812</v>
      </c>
      <c r="Q2321" t="s">
        <v>8278</v>
      </c>
      <c r="R2321" s="18" t="str">
        <f>LEFT(Q2321,SEARCH("/",Q2321,1)-1)</f>
        <v>music</v>
      </c>
      <c r="S2321" t="str">
        <f>RIGHT(Q2321,(LEN(Q2321)-SEARCH("/",Q2321,1)))</f>
        <v>indie rock</v>
      </c>
      <c r="T2321" s="14">
        <f>IFERROR(E2321/L2321,0)</f>
        <v>41.961038961038959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>
        <f>(E2322/D2322)*100</f>
        <v>108.66</v>
      </c>
      <c r="O2322" s="13">
        <f>J2322/(60*60*24)+DATE(1970,1,1)</f>
        <v>41696.817129629628</v>
      </c>
      <c r="P2322" s="13">
        <f>I2322/(60*60*24)+"1/1/1970"</f>
        <v>41731.775462962964</v>
      </c>
      <c r="Q2322" t="s">
        <v>8278</v>
      </c>
      <c r="R2322" s="18" t="str">
        <f>LEFT(Q2322,SEARCH("/",Q2322,1)-1)</f>
        <v>music</v>
      </c>
      <c r="S2322" t="str">
        <f>RIGHT(Q2322,(LEN(Q2322)-SEARCH("/",Q2322,1)))</f>
        <v>indie rock</v>
      </c>
      <c r="T2322" s="14">
        <f>IFERROR(E2322/L2322,0)</f>
        <v>61.044943820224717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>
        <f>(E2323/D2323)*100</f>
        <v>39.120962394619681</v>
      </c>
      <c r="O2323" s="13">
        <f>J2323/(60*60*24)+DATE(1970,1,1)</f>
        <v>42799.260428240741</v>
      </c>
      <c r="P2323" s="13">
        <f>I2323/(60*60*24)+"1/1/1970"</f>
        <v>42829.21876157407</v>
      </c>
      <c r="Q2323" t="s">
        <v>8297</v>
      </c>
      <c r="R2323" s="18" t="str">
        <f>LEFT(Q2323,SEARCH("/",Q2323,1)-1)</f>
        <v>food</v>
      </c>
      <c r="S2323" t="str">
        <f>RIGHT(Q2323,(LEN(Q2323)-SEARCH("/",Q2323,1)))</f>
        <v>small batch</v>
      </c>
      <c r="T2323" s="14">
        <f>IFERROR(E2323/L2323,0)</f>
        <v>64.53125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>
        <f>(E2324/D2324)*100</f>
        <v>3.1481481481481479</v>
      </c>
      <c r="O2324" s="13">
        <f>J2324/(60*60*24)+DATE(1970,1,1)</f>
        <v>42804.895474537036</v>
      </c>
      <c r="P2324" s="13">
        <f>I2324/(60*60*24)+"1/1/1970"</f>
        <v>42834.853807870371</v>
      </c>
      <c r="Q2324" t="s">
        <v>8297</v>
      </c>
      <c r="R2324" s="18" t="str">
        <f>LEFT(Q2324,SEARCH("/",Q2324,1)-1)</f>
        <v>food</v>
      </c>
      <c r="S2324" t="str">
        <f>RIGHT(Q2324,(LEN(Q2324)-SEARCH("/",Q2324,1)))</f>
        <v>small batch</v>
      </c>
      <c r="T2324" s="14">
        <f>IFERROR(E2324/L2324,0)</f>
        <v>21.25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>
        <f>(E2325/D2325)*100</f>
        <v>48</v>
      </c>
      <c r="O2325" s="13">
        <f>J2325/(60*60*24)+DATE(1970,1,1)</f>
        <v>42807.755173611113</v>
      </c>
      <c r="P2325" s="13">
        <f>I2325/(60*60*24)+"1/1/1970"</f>
        <v>42814.755173611113</v>
      </c>
      <c r="Q2325" t="s">
        <v>8297</v>
      </c>
      <c r="R2325" s="18" t="str">
        <f>LEFT(Q2325,SEARCH("/",Q2325,1)-1)</f>
        <v>food</v>
      </c>
      <c r="S2325" t="str">
        <f>RIGHT(Q2325,(LEN(Q2325)-SEARCH("/",Q2325,1)))</f>
        <v>small batch</v>
      </c>
      <c r="T2325" s="14">
        <f>IFERROR(E2325/L2325,0)</f>
        <v>30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>
        <f>(E2326/D2326)*100</f>
        <v>20.733333333333334</v>
      </c>
      <c r="O2326" s="13">
        <f>J2326/(60*60*24)+DATE(1970,1,1)</f>
        <v>42790.885243055556</v>
      </c>
      <c r="P2326" s="13">
        <f>I2326/(60*60*24)+"1/1/1970"</f>
        <v>42820.843576388885</v>
      </c>
      <c r="Q2326" t="s">
        <v>8297</v>
      </c>
      <c r="R2326" s="18" t="str">
        <f>LEFT(Q2326,SEARCH("/",Q2326,1)-1)</f>
        <v>food</v>
      </c>
      <c r="S2326" t="str">
        <f>RIGHT(Q2326,(LEN(Q2326)-SEARCH("/",Q2326,1)))</f>
        <v>small batch</v>
      </c>
      <c r="T2326" s="14">
        <f>IFERROR(E2326/L2326,0)</f>
        <v>25.491803278688526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>
        <f>(E2327/D2327)*100</f>
        <v>8</v>
      </c>
      <c r="O2327" s="13">
        <f>J2327/(60*60*24)+DATE(1970,1,1)</f>
        <v>42794.022349537037</v>
      </c>
      <c r="P2327" s="13">
        <f>I2327/(60*60*24)+"1/1/1970"</f>
        <v>42823.980682870373</v>
      </c>
      <c r="Q2327" t="s">
        <v>8297</v>
      </c>
      <c r="R2327" s="18" t="str">
        <f>LEFT(Q2327,SEARCH("/",Q2327,1)-1)</f>
        <v>food</v>
      </c>
      <c r="S2327" t="str">
        <f>RIGHT(Q2327,(LEN(Q2327)-SEARCH("/",Q2327,1)))</f>
        <v>small batch</v>
      </c>
      <c r="T2327" s="14">
        <f>IFERROR(E2327/L2327,0)</f>
        <v>11.428571428571429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>
        <f>(E2328/D2328)*100</f>
        <v>0.72</v>
      </c>
      <c r="O2328" s="13">
        <f>J2328/(60*60*24)+DATE(1970,1,1)</f>
        <v>42804.034120370372</v>
      </c>
      <c r="P2328" s="13">
        <f>I2328/(60*60*24)+"1/1/1970"</f>
        <v>42855.708333333328</v>
      </c>
      <c r="Q2328" t="s">
        <v>8297</v>
      </c>
      <c r="R2328" s="18" t="str">
        <f>LEFT(Q2328,SEARCH("/",Q2328,1)-1)</f>
        <v>food</v>
      </c>
      <c r="S2328" t="str">
        <f>RIGHT(Q2328,(LEN(Q2328)-SEARCH("/",Q2328,1)))</f>
        <v>small batch</v>
      </c>
      <c r="T2328" s="14">
        <f>IFERROR(E2328/L2328,0)</f>
        <v>108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>
        <f>(E2329/D2329)*100</f>
        <v>526.09431428571429</v>
      </c>
      <c r="O2329" s="13">
        <f>J2329/(60*60*24)+DATE(1970,1,1)</f>
        <v>41842.917129629626</v>
      </c>
      <c r="P2329" s="13">
        <f>I2329/(60*60*24)+"1/1/1970"</f>
        <v>41877.917129629626</v>
      </c>
      <c r="Q2329" t="s">
        <v>8297</v>
      </c>
      <c r="R2329" s="18" t="str">
        <f>LEFT(Q2329,SEARCH("/",Q2329,1)-1)</f>
        <v>food</v>
      </c>
      <c r="S2329" t="str">
        <f>RIGHT(Q2329,(LEN(Q2329)-SEARCH("/",Q2329,1)))</f>
        <v>small batch</v>
      </c>
      <c r="T2329" s="14">
        <f>IFERROR(E2329/L2329,0)</f>
        <v>54.883162444113267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>
        <f>(E2330/D2330)*100</f>
        <v>254.45000000000002</v>
      </c>
      <c r="O2330" s="13">
        <f>J2330/(60*60*24)+DATE(1970,1,1)</f>
        <v>42139.781678240739</v>
      </c>
      <c r="P2330" s="13">
        <f>I2330/(60*60*24)+"1/1/1970"</f>
        <v>42169.781678240739</v>
      </c>
      <c r="Q2330" t="s">
        <v>8297</v>
      </c>
      <c r="R2330" s="18" t="str">
        <f>LEFT(Q2330,SEARCH("/",Q2330,1)-1)</f>
        <v>food</v>
      </c>
      <c r="S2330" t="str">
        <f>RIGHT(Q2330,(LEN(Q2330)-SEARCH("/",Q2330,1)))</f>
        <v>small batch</v>
      </c>
      <c r="T2330" s="14">
        <f>IFERROR(E2330/L2330,0)</f>
        <v>47.383612662942269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>
        <f>(E2331/D2331)*100</f>
        <v>105.91999999999999</v>
      </c>
      <c r="O2331" s="13">
        <f>J2331/(60*60*24)+DATE(1970,1,1)</f>
        <v>41807.624374999999</v>
      </c>
      <c r="P2331" s="13">
        <f>I2331/(60*60*24)+"1/1/1970"</f>
        <v>41837.624374999999</v>
      </c>
      <c r="Q2331" t="s">
        <v>8297</v>
      </c>
      <c r="R2331" s="18" t="str">
        <f>LEFT(Q2331,SEARCH("/",Q2331,1)-1)</f>
        <v>food</v>
      </c>
      <c r="S2331" t="str">
        <f>RIGHT(Q2331,(LEN(Q2331)-SEARCH("/",Q2331,1)))</f>
        <v>small batch</v>
      </c>
      <c r="T2331" s="14">
        <f>IFERROR(E2331/L2331,0)</f>
        <v>211.84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>
        <f>(E2332/D2332)*100</f>
        <v>102.42285714285715</v>
      </c>
      <c r="O2332" s="13">
        <f>J2332/(60*60*24)+DATE(1970,1,1)</f>
        <v>42332.89980324074</v>
      </c>
      <c r="P2332" s="13">
        <f>I2332/(60*60*24)+"1/1/1970"</f>
        <v>42363</v>
      </c>
      <c r="Q2332" t="s">
        <v>8297</v>
      </c>
      <c r="R2332" s="18" t="str">
        <f>LEFT(Q2332,SEARCH("/",Q2332,1)-1)</f>
        <v>food</v>
      </c>
      <c r="S2332" t="str">
        <f>RIGHT(Q2332,(LEN(Q2332)-SEARCH("/",Q2332,1)))</f>
        <v>small batch</v>
      </c>
      <c r="T2332" s="14">
        <f>IFERROR(E2332/L2332,0)</f>
        <v>219.92638036809817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>
        <f>(E2333/D2333)*100</f>
        <v>144.31375</v>
      </c>
      <c r="O2333" s="13">
        <f>J2333/(60*60*24)+DATE(1970,1,1)</f>
        <v>41839.005671296298</v>
      </c>
      <c r="P2333" s="13">
        <f>I2333/(60*60*24)+"1/1/1970"</f>
        <v>41869.005671296298</v>
      </c>
      <c r="Q2333" t="s">
        <v>8297</v>
      </c>
      <c r="R2333" s="18" t="str">
        <f>LEFT(Q2333,SEARCH("/",Q2333,1)-1)</f>
        <v>food</v>
      </c>
      <c r="S2333" t="str">
        <f>RIGHT(Q2333,(LEN(Q2333)-SEARCH("/",Q2333,1)))</f>
        <v>small batch</v>
      </c>
      <c r="T2333" s="14">
        <f>IFERROR(E2333/L2333,0)</f>
        <v>40.795406360424032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>
        <f>(E2334/D2334)*100</f>
        <v>106.30800000000001</v>
      </c>
      <c r="O2334" s="13">
        <f>J2334/(60*60*24)+DATE(1970,1,1)</f>
        <v>42011.628136574072</v>
      </c>
      <c r="P2334" s="13">
        <f>I2334/(60*60*24)+"1/1/1970"</f>
        <v>42041.628136574072</v>
      </c>
      <c r="Q2334" t="s">
        <v>8297</v>
      </c>
      <c r="R2334" s="18" t="str">
        <f>LEFT(Q2334,SEARCH("/",Q2334,1)-1)</f>
        <v>food</v>
      </c>
      <c r="S2334" t="str">
        <f>RIGHT(Q2334,(LEN(Q2334)-SEARCH("/",Q2334,1)))</f>
        <v>small batch</v>
      </c>
      <c r="T2334" s="14">
        <f>IFERROR(E2334/L2334,0)</f>
        <v>75.502840909090907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>
        <f>(E2335/D2335)*100</f>
        <v>212.16666666666666</v>
      </c>
      <c r="O2335" s="13">
        <f>J2335/(60*60*24)+DATE(1970,1,1)</f>
        <v>41767.650347222225</v>
      </c>
      <c r="P2335" s="13">
        <f>I2335/(60*60*24)+"1/1/1970"</f>
        <v>41788.743055555555</v>
      </c>
      <c r="Q2335" t="s">
        <v>8297</v>
      </c>
      <c r="R2335" s="18" t="str">
        <f>LEFT(Q2335,SEARCH("/",Q2335,1)-1)</f>
        <v>food</v>
      </c>
      <c r="S2335" t="str">
        <f>RIGHT(Q2335,(LEN(Q2335)-SEARCH("/",Q2335,1)))</f>
        <v>small batch</v>
      </c>
      <c r="T2335" s="14">
        <f>IFERROR(E2335/L2335,0)</f>
        <v>13.542553191489361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>
        <f>(E2336/D2336)*100</f>
        <v>101.95</v>
      </c>
      <c r="O2336" s="13">
        <f>J2336/(60*60*24)+DATE(1970,1,1)</f>
        <v>41918.670115740737</v>
      </c>
      <c r="P2336" s="13">
        <f>I2336/(60*60*24)+"1/1/1970"</f>
        <v>41948.731944444444</v>
      </c>
      <c r="Q2336" t="s">
        <v>8297</v>
      </c>
      <c r="R2336" s="18" t="str">
        <f>LEFT(Q2336,SEARCH("/",Q2336,1)-1)</f>
        <v>food</v>
      </c>
      <c r="S2336" t="str">
        <f>RIGHT(Q2336,(LEN(Q2336)-SEARCH("/",Q2336,1)))</f>
        <v>small batch</v>
      </c>
      <c r="T2336" s="14">
        <f>IFERROR(E2336/L2336,0)</f>
        <v>60.865671641791046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>
        <f>(E2337/D2337)*100</f>
        <v>102.27200000000001</v>
      </c>
      <c r="O2337" s="13">
        <f>J2337/(60*60*24)+DATE(1970,1,1)</f>
        <v>41771.572256944448</v>
      </c>
      <c r="P2337" s="13">
        <f>I2337/(60*60*24)+"1/1/1970"</f>
        <v>41801.572256944448</v>
      </c>
      <c r="Q2337" t="s">
        <v>8297</v>
      </c>
      <c r="R2337" s="18" t="str">
        <f>LEFT(Q2337,SEARCH("/",Q2337,1)-1)</f>
        <v>food</v>
      </c>
      <c r="S2337" t="str">
        <f>RIGHT(Q2337,(LEN(Q2337)-SEARCH("/",Q2337,1)))</f>
        <v>small batch</v>
      </c>
      <c r="T2337" s="14">
        <f>IFERROR(E2337/L2337,0)</f>
        <v>115.69230769230769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>
        <f>(E2338/D2338)*100</f>
        <v>520.73254999999995</v>
      </c>
      <c r="O2338" s="13">
        <f>J2338/(60*60*24)+DATE(1970,1,1)</f>
        <v>41666.924710648149</v>
      </c>
      <c r="P2338" s="13">
        <f>I2338/(60*60*24)+"1/1/1970"</f>
        <v>41706.924710648149</v>
      </c>
      <c r="Q2338" t="s">
        <v>8297</v>
      </c>
      <c r="R2338" s="18" t="str">
        <f>LEFT(Q2338,SEARCH("/",Q2338,1)-1)</f>
        <v>food</v>
      </c>
      <c r="S2338" t="str">
        <f>RIGHT(Q2338,(LEN(Q2338)-SEARCH("/",Q2338,1)))</f>
        <v>small batch</v>
      </c>
      <c r="T2338" s="14">
        <f>IFERROR(E2338/L2338,0)</f>
        <v>48.104623556581984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>
        <f>(E2339/D2339)*100</f>
        <v>110.65833333333333</v>
      </c>
      <c r="O2339" s="13">
        <f>J2339/(60*60*24)+DATE(1970,1,1)</f>
        <v>41786.640543981484</v>
      </c>
      <c r="P2339" s="13">
        <f>I2339/(60*60*24)+"1/1/1970"</f>
        <v>41816.640543981484</v>
      </c>
      <c r="Q2339" t="s">
        <v>8297</v>
      </c>
      <c r="R2339" s="18" t="str">
        <f>LEFT(Q2339,SEARCH("/",Q2339,1)-1)</f>
        <v>food</v>
      </c>
      <c r="S2339" t="str">
        <f>RIGHT(Q2339,(LEN(Q2339)-SEARCH("/",Q2339,1)))</f>
        <v>small batch</v>
      </c>
      <c r="T2339" s="14">
        <f>IFERROR(E2339/L2339,0)</f>
        <v>74.184357541899445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>
        <f>(E2340/D2340)*100</f>
        <v>101.14333333333335</v>
      </c>
      <c r="O2340" s="13">
        <f>J2340/(60*60*24)+DATE(1970,1,1)</f>
        <v>41789.89680555556</v>
      </c>
      <c r="P2340" s="13">
        <f>I2340/(60*60*24)+"1/1/1970"</f>
        <v>41819.89680555556</v>
      </c>
      <c r="Q2340" t="s">
        <v>8297</v>
      </c>
      <c r="R2340" s="18" t="str">
        <f>LEFT(Q2340,SEARCH("/",Q2340,1)-1)</f>
        <v>food</v>
      </c>
      <c r="S2340" t="str">
        <f>RIGHT(Q2340,(LEN(Q2340)-SEARCH("/",Q2340,1)))</f>
        <v>small batch</v>
      </c>
      <c r="T2340" s="14">
        <f>IFERROR(E2340/L2340,0)</f>
        <v>123.34552845528455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>
        <f>(E2341/D2341)*100</f>
        <v>294.20799999999997</v>
      </c>
      <c r="O2341" s="13">
        <f>J2341/(60*60*24)+DATE(1970,1,1)</f>
        <v>42692.79987268518</v>
      </c>
      <c r="P2341" s="13">
        <f>I2341/(60*60*24)+"1/1/1970"</f>
        <v>42723.332638888889</v>
      </c>
      <c r="Q2341" t="s">
        <v>8297</v>
      </c>
      <c r="R2341" s="18" t="str">
        <f>LEFT(Q2341,SEARCH("/",Q2341,1)-1)</f>
        <v>food</v>
      </c>
      <c r="S2341" t="str">
        <f>RIGHT(Q2341,(LEN(Q2341)-SEARCH("/",Q2341,1)))</f>
        <v>small batch</v>
      </c>
      <c r="T2341" s="14">
        <f>IFERROR(E2341/L2341,0)</f>
        <v>66.623188405797094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>
        <f>(E2342/D2342)*100</f>
        <v>105.77749999999999</v>
      </c>
      <c r="O2342" s="13">
        <f>J2342/(60*60*24)+DATE(1970,1,1)</f>
        <v>42643.642800925925</v>
      </c>
      <c r="P2342" s="13">
        <f>I2342/(60*60*24)+"1/1/1970"</f>
        <v>42673.642800925925</v>
      </c>
      <c r="Q2342" t="s">
        <v>8297</v>
      </c>
      <c r="R2342" s="18" t="str">
        <f>LEFT(Q2342,SEARCH("/",Q2342,1)-1)</f>
        <v>food</v>
      </c>
      <c r="S2342" t="str">
        <f>RIGHT(Q2342,(LEN(Q2342)-SEARCH("/",Q2342,1)))</f>
        <v>small batch</v>
      </c>
      <c r="T2342" s="14">
        <f>IFERROR(E2342/L2342,0)</f>
        <v>104.99007444168734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>
        <f>(E2343/D2343)*100</f>
        <v>0</v>
      </c>
      <c r="O2343" s="13">
        <f>J2343/(60*60*24)+DATE(1970,1,1)</f>
        <v>42167.813703703709</v>
      </c>
      <c r="P2343" s="13">
        <f>I2343/(60*60*24)+"1/1/1970"</f>
        <v>42197.813703703709</v>
      </c>
      <c r="Q2343" t="s">
        <v>8271</v>
      </c>
      <c r="R2343" s="18" t="str">
        <f>LEFT(Q2343,SEARCH("/",Q2343,1)-1)</f>
        <v>technology</v>
      </c>
      <c r="S2343" t="str">
        <f>RIGHT(Q2343,(LEN(Q2343)-SEARCH("/",Q2343,1)))</f>
        <v>web</v>
      </c>
      <c r="T2343" s="14">
        <f>IFERROR(E2343/L2343,0)</f>
        <v>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>
        <f>(E2344/D2344)*100</f>
        <v>0</v>
      </c>
      <c r="O2344" s="13">
        <f>J2344/(60*60*24)+DATE(1970,1,1)</f>
        <v>41897.702199074076</v>
      </c>
      <c r="P2344" s="13">
        <f>I2344/(60*60*24)+"1/1/1970"</f>
        <v>41918.208333333336</v>
      </c>
      <c r="Q2344" t="s">
        <v>8271</v>
      </c>
      <c r="R2344" s="18" t="str">
        <f>LEFT(Q2344,SEARCH("/",Q2344,1)-1)</f>
        <v>technology</v>
      </c>
      <c r="S2344" t="str">
        <f>RIGHT(Q2344,(LEN(Q2344)-SEARCH("/",Q2344,1)))</f>
        <v>web</v>
      </c>
      <c r="T2344" s="14">
        <f>IFERROR(E2344/L2344,0)</f>
        <v>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>
        <f>(E2345/D2345)*100</f>
        <v>3</v>
      </c>
      <c r="O2345" s="13">
        <f>J2345/(60*60*24)+DATE(1970,1,1)</f>
        <v>42327.825289351851</v>
      </c>
      <c r="P2345" s="13">
        <f>I2345/(60*60*24)+"1/1/1970"</f>
        <v>42377.82430555555</v>
      </c>
      <c r="Q2345" t="s">
        <v>8271</v>
      </c>
      <c r="R2345" s="18" t="str">
        <f>LEFT(Q2345,SEARCH("/",Q2345,1)-1)</f>
        <v>technology</v>
      </c>
      <c r="S2345" t="str">
        <f>RIGHT(Q2345,(LEN(Q2345)-SEARCH("/",Q2345,1)))</f>
        <v>web</v>
      </c>
      <c r="T2345" s="14">
        <f>IFERROR(E2345/L2345,0)</f>
        <v>300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>
        <f>(E2346/D2346)*100</f>
        <v>0.1</v>
      </c>
      <c r="O2346" s="13">
        <f>J2346/(60*60*24)+DATE(1970,1,1)</f>
        <v>42515.727650462963</v>
      </c>
      <c r="P2346" s="13">
        <f>I2346/(60*60*24)+"1/1/1970"</f>
        <v>42545.727650462963</v>
      </c>
      <c r="Q2346" t="s">
        <v>8271</v>
      </c>
      <c r="R2346" s="18" t="str">
        <f>LEFT(Q2346,SEARCH("/",Q2346,1)-1)</f>
        <v>technology</v>
      </c>
      <c r="S2346" t="str">
        <f>RIGHT(Q2346,(LEN(Q2346)-SEARCH("/",Q2346,1)))</f>
        <v>web</v>
      </c>
      <c r="T2346" s="14">
        <f>IFERROR(E2346/L2346,0)</f>
        <v>1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>
        <f>(E2347/D2347)*100</f>
        <v>0</v>
      </c>
      <c r="O2347" s="13">
        <f>J2347/(60*60*24)+DATE(1970,1,1)</f>
        <v>42060.001805555556</v>
      </c>
      <c r="P2347" s="13">
        <f>I2347/(60*60*24)+"1/1/1970"</f>
        <v>42094.985416666663</v>
      </c>
      <c r="Q2347" t="s">
        <v>8271</v>
      </c>
      <c r="R2347" s="18" t="str">
        <f>LEFT(Q2347,SEARCH("/",Q2347,1)-1)</f>
        <v>technology</v>
      </c>
      <c r="S2347" t="str">
        <f>RIGHT(Q2347,(LEN(Q2347)-SEARCH("/",Q2347,1)))</f>
        <v>web</v>
      </c>
      <c r="T2347" s="14">
        <f>IFERROR(E2347/L2347,0)</f>
        <v>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>
        <f>(E2348/D2348)*100</f>
        <v>6.5000000000000002E-2</v>
      </c>
      <c r="O2348" s="13">
        <f>J2348/(60*60*24)+DATE(1970,1,1)</f>
        <v>42615.79896990741</v>
      </c>
      <c r="P2348" s="13">
        <f>I2348/(60*60*24)+"1/1/1970"</f>
        <v>42660.79896990741</v>
      </c>
      <c r="Q2348" t="s">
        <v>8271</v>
      </c>
      <c r="R2348" s="18" t="str">
        <f>LEFT(Q2348,SEARCH("/",Q2348,1)-1)</f>
        <v>technology</v>
      </c>
      <c r="S2348" t="str">
        <f>RIGHT(Q2348,(LEN(Q2348)-SEARCH("/",Q2348,1)))</f>
        <v>web</v>
      </c>
      <c r="T2348" s="14">
        <f>IFERROR(E2348/L2348,0)</f>
        <v>13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>
        <f>(E2349/D2349)*100</f>
        <v>1.5</v>
      </c>
      <c r="O2349" s="13">
        <f>J2349/(60*60*24)+DATE(1970,1,1)</f>
        <v>42577.607361111106</v>
      </c>
      <c r="P2349" s="13">
        <f>I2349/(60*60*24)+"1/1/1970"</f>
        <v>42607.607361111106</v>
      </c>
      <c r="Q2349" t="s">
        <v>8271</v>
      </c>
      <c r="R2349" s="18" t="str">
        <f>LEFT(Q2349,SEARCH("/",Q2349,1)-1)</f>
        <v>technology</v>
      </c>
      <c r="S2349" t="str">
        <f>RIGHT(Q2349,(LEN(Q2349)-SEARCH("/",Q2349,1)))</f>
        <v>web</v>
      </c>
      <c r="T2349" s="14">
        <f>IFERROR(E2349/L2349,0)</f>
        <v>15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>
        <f>(E2350/D2350)*100</f>
        <v>0.38571428571428573</v>
      </c>
      <c r="O2350" s="13">
        <f>J2350/(60*60*24)+DATE(1970,1,1)</f>
        <v>42360.932152777779</v>
      </c>
      <c r="P2350" s="13">
        <f>I2350/(60*60*24)+"1/1/1970"</f>
        <v>42420.932152777779</v>
      </c>
      <c r="Q2350" t="s">
        <v>8271</v>
      </c>
      <c r="R2350" s="18" t="str">
        <f>LEFT(Q2350,SEARCH("/",Q2350,1)-1)</f>
        <v>technology</v>
      </c>
      <c r="S2350" t="str">
        <f>RIGHT(Q2350,(LEN(Q2350)-SEARCH("/",Q2350,1)))</f>
        <v>web</v>
      </c>
      <c r="T2350" s="14">
        <f>IFERROR(E2350/L2350,0)</f>
        <v>54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>
        <f>(E2351/D2351)*100</f>
        <v>0</v>
      </c>
      <c r="O2351" s="13">
        <f>J2351/(60*60*24)+DATE(1970,1,1)</f>
        <v>42198.775787037041</v>
      </c>
      <c r="P2351" s="13">
        <f>I2351/(60*60*24)+"1/1/1970"</f>
        <v>42227.775787037041</v>
      </c>
      <c r="Q2351" t="s">
        <v>8271</v>
      </c>
      <c r="R2351" s="18" t="str">
        <f>LEFT(Q2351,SEARCH("/",Q2351,1)-1)</f>
        <v>technology</v>
      </c>
      <c r="S2351" t="str">
        <f>RIGHT(Q2351,(LEN(Q2351)-SEARCH("/",Q2351,1)))</f>
        <v>web</v>
      </c>
      <c r="T2351" s="14">
        <f>IFERROR(E2351/L2351,0)</f>
        <v>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>
        <f>(E2352/D2352)*100</f>
        <v>0</v>
      </c>
      <c r="O2352" s="13">
        <f>J2352/(60*60*24)+DATE(1970,1,1)</f>
        <v>42708.842245370368</v>
      </c>
      <c r="P2352" s="13">
        <f>I2352/(60*60*24)+"1/1/1970"</f>
        <v>42738.842245370368</v>
      </c>
      <c r="Q2352" t="s">
        <v>8271</v>
      </c>
      <c r="R2352" s="18" t="str">
        <f>LEFT(Q2352,SEARCH("/",Q2352,1)-1)</f>
        <v>technology</v>
      </c>
      <c r="S2352" t="str">
        <f>RIGHT(Q2352,(LEN(Q2352)-SEARCH("/",Q2352,1)))</f>
        <v>web</v>
      </c>
      <c r="T2352" s="14">
        <f>IFERROR(E2352/L2352,0)</f>
        <v>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>
        <f>(E2353/D2353)*100</f>
        <v>0.5714285714285714</v>
      </c>
      <c r="O2353" s="13">
        <f>J2353/(60*60*24)+DATE(1970,1,1)</f>
        <v>42094.101145833338</v>
      </c>
      <c r="P2353" s="13">
        <f>I2353/(60*60*24)+"1/1/1970"</f>
        <v>42124.101145833338</v>
      </c>
      <c r="Q2353" t="s">
        <v>8271</v>
      </c>
      <c r="R2353" s="18" t="str">
        <f>LEFT(Q2353,SEARCH("/",Q2353,1)-1)</f>
        <v>technology</v>
      </c>
      <c r="S2353" t="str">
        <f>RIGHT(Q2353,(LEN(Q2353)-SEARCH("/",Q2353,1)))</f>
        <v>web</v>
      </c>
      <c r="T2353" s="14">
        <f>IFERROR(E2353/L2353,0)</f>
        <v>15.428571428571429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>
        <f>(E2354/D2354)*100</f>
        <v>0</v>
      </c>
      <c r="O2354" s="13">
        <f>J2354/(60*60*24)+DATE(1970,1,1)</f>
        <v>42101.633703703701</v>
      </c>
      <c r="P2354" s="13">
        <f>I2354/(60*60*24)+"1/1/1970"</f>
        <v>42161.633703703701</v>
      </c>
      <c r="Q2354" t="s">
        <v>8271</v>
      </c>
      <c r="R2354" s="18" t="str">
        <f>LEFT(Q2354,SEARCH("/",Q2354,1)-1)</f>
        <v>technology</v>
      </c>
      <c r="S2354" t="str">
        <f>RIGHT(Q2354,(LEN(Q2354)-SEARCH("/",Q2354,1)))</f>
        <v>web</v>
      </c>
      <c r="T2354" s="14">
        <f>IFERROR(E2354/L2354,0)</f>
        <v>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>
        <f>(E2355/D2355)*100</f>
        <v>0</v>
      </c>
      <c r="O2355" s="13">
        <f>J2355/(60*60*24)+DATE(1970,1,1)</f>
        <v>42103.676180555558</v>
      </c>
      <c r="P2355" s="13">
        <f>I2355/(60*60*24)+"1/1/1970"</f>
        <v>42115.676180555558</v>
      </c>
      <c r="Q2355" t="s">
        <v>8271</v>
      </c>
      <c r="R2355" s="18" t="str">
        <f>LEFT(Q2355,SEARCH("/",Q2355,1)-1)</f>
        <v>technology</v>
      </c>
      <c r="S2355" t="str">
        <f>RIGHT(Q2355,(LEN(Q2355)-SEARCH("/",Q2355,1)))</f>
        <v>web</v>
      </c>
      <c r="T2355" s="14">
        <f>IFERROR(E2355/L2355,0)</f>
        <v>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>
        <f>(E2356/D2356)*100</f>
        <v>7.1428571428571425E-2</v>
      </c>
      <c r="O2356" s="13">
        <f>J2356/(60*60*24)+DATE(1970,1,1)</f>
        <v>41954.722916666666</v>
      </c>
      <c r="P2356" s="13">
        <f>I2356/(60*60*24)+"1/1/1970"</f>
        <v>42014.722916666666</v>
      </c>
      <c r="Q2356" t="s">
        <v>8271</v>
      </c>
      <c r="R2356" s="18" t="str">
        <f>LEFT(Q2356,SEARCH("/",Q2356,1)-1)</f>
        <v>technology</v>
      </c>
      <c r="S2356" t="str">
        <f>RIGHT(Q2356,(LEN(Q2356)-SEARCH("/",Q2356,1)))</f>
        <v>web</v>
      </c>
      <c r="T2356" s="14">
        <f>IFERROR(E2356/L2356,0)</f>
        <v>25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>
        <f>(E2357/D2357)*100</f>
        <v>0.6875</v>
      </c>
      <c r="O2357" s="13">
        <f>J2357/(60*60*24)+DATE(1970,1,1)</f>
        <v>42096.918240740742</v>
      </c>
      <c r="P2357" s="13">
        <f>I2357/(60*60*24)+"1/1/1970"</f>
        <v>42126.918240740742</v>
      </c>
      <c r="Q2357" t="s">
        <v>8271</v>
      </c>
      <c r="R2357" s="18" t="str">
        <f>LEFT(Q2357,SEARCH("/",Q2357,1)-1)</f>
        <v>technology</v>
      </c>
      <c r="S2357" t="str">
        <f>RIGHT(Q2357,(LEN(Q2357)-SEARCH("/",Q2357,1)))</f>
        <v>web</v>
      </c>
      <c r="T2357" s="14">
        <f>IFERROR(E2357/L2357,0)</f>
        <v>27.5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>
        <f>(E2358/D2358)*100</f>
        <v>0</v>
      </c>
      <c r="O2358" s="13">
        <f>J2358/(60*60*24)+DATE(1970,1,1)</f>
        <v>42130.78361111111</v>
      </c>
      <c r="P2358" s="13">
        <f>I2358/(60*60*24)+"1/1/1970"</f>
        <v>42160.78361111111</v>
      </c>
      <c r="Q2358" t="s">
        <v>8271</v>
      </c>
      <c r="R2358" s="18" t="str">
        <f>LEFT(Q2358,SEARCH("/",Q2358,1)-1)</f>
        <v>technology</v>
      </c>
      <c r="S2358" t="str">
        <f>RIGHT(Q2358,(LEN(Q2358)-SEARCH("/",Q2358,1)))</f>
        <v>web</v>
      </c>
      <c r="T2358" s="14">
        <f>IFERROR(E2358/L2358,0)</f>
        <v>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>
        <f>(E2359/D2359)*100</f>
        <v>0</v>
      </c>
      <c r="O2359" s="13">
        <f>J2359/(60*60*24)+DATE(1970,1,1)</f>
        <v>42264.620115740741</v>
      </c>
      <c r="P2359" s="13">
        <f>I2359/(60*60*24)+"1/1/1970"</f>
        <v>42294.620115740741</v>
      </c>
      <c r="Q2359" t="s">
        <v>8271</v>
      </c>
      <c r="R2359" s="18" t="str">
        <f>LEFT(Q2359,SEARCH("/",Q2359,1)-1)</f>
        <v>technology</v>
      </c>
      <c r="S2359" t="str">
        <f>RIGHT(Q2359,(LEN(Q2359)-SEARCH("/",Q2359,1)))</f>
        <v>web</v>
      </c>
      <c r="T2359" s="14">
        <f>IFERROR(E2359/L2359,0)</f>
        <v>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>
        <f>(E2360/D2360)*100</f>
        <v>0</v>
      </c>
      <c r="O2360" s="13">
        <f>J2360/(60*60*24)+DATE(1970,1,1)</f>
        <v>41978.930972222224</v>
      </c>
      <c r="P2360" s="13">
        <f>I2360/(60*60*24)+"1/1/1970"</f>
        <v>42035.027083333334</v>
      </c>
      <c r="Q2360" t="s">
        <v>8271</v>
      </c>
      <c r="R2360" s="18" t="str">
        <f>LEFT(Q2360,SEARCH("/",Q2360,1)-1)</f>
        <v>technology</v>
      </c>
      <c r="S2360" t="str">
        <f>RIGHT(Q2360,(LEN(Q2360)-SEARCH("/",Q2360,1)))</f>
        <v>web</v>
      </c>
      <c r="T2360" s="14">
        <f>IFERROR(E2360/L2360,0)</f>
        <v>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>
        <f>(E2361/D2361)*100</f>
        <v>14.680000000000001</v>
      </c>
      <c r="O2361" s="13">
        <f>J2361/(60*60*24)+DATE(1970,1,1)</f>
        <v>42159.649583333332</v>
      </c>
      <c r="P2361" s="13">
        <f>I2361/(60*60*24)+"1/1/1970"</f>
        <v>42219.649583333332</v>
      </c>
      <c r="Q2361" t="s">
        <v>8271</v>
      </c>
      <c r="R2361" s="18" t="str">
        <f>LEFT(Q2361,SEARCH("/",Q2361,1)-1)</f>
        <v>technology</v>
      </c>
      <c r="S2361" t="str">
        <f>RIGHT(Q2361,(LEN(Q2361)-SEARCH("/",Q2361,1)))</f>
        <v>web</v>
      </c>
      <c r="T2361" s="14">
        <f>IFERROR(E2361/L2361,0)</f>
        <v>367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>
        <f>(E2362/D2362)*100</f>
        <v>0.04</v>
      </c>
      <c r="O2362" s="13">
        <f>J2362/(60*60*24)+DATE(1970,1,1)</f>
        <v>42377.70694444445</v>
      </c>
      <c r="P2362" s="13">
        <f>I2362/(60*60*24)+"1/1/1970"</f>
        <v>42407.70694444445</v>
      </c>
      <c r="Q2362" t="s">
        <v>8271</v>
      </c>
      <c r="R2362" s="18" t="str">
        <f>LEFT(Q2362,SEARCH("/",Q2362,1)-1)</f>
        <v>technology</v>
      </c>
      <c r="S2362" t="str">
        <f>RIGHT(Q2362,(LEN(Q2362)-SEARCH("/",Q2362,1)))</f>
        <v>web</v>
      </c>
      <c r="T2362" s="14">
        <f>IFERROR(E2362/L2362,0)</f>
        <v>2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>
        <f>(E2363/D2363)*100</f>
        <v>0</v>
      </c>
      <c r="O2363" s="13">
        <f>J2363/(60*60*24)+DATE(1970,1,1)</f>
        <v>42466.858888888892</v>
      </c>
      <c r="P2363" s="13">
        <f>I2363/(60*60*24)+"1/1/1970"</f>
        <v>42490.916666666672</v>
      </c>
      <c r="Q2363" t="s">
        <v>8271</v>
      </c>
      <c r="R2363" s="18" t="str">
        <f>LEFT(Q2363,SEARCH("/",Q2363,1)-1)</f>
        <v>technology</v>
      </c>
      <c r="S2363" t="str">
        <f>RIGHT(Q2363,(LEN(Q2363)-SEARCH("/",Q2363,1)))</f>
        <v>web</v>
      </c>
      <c r="T2363" s="14">
        <f>IFERROR(E2363/L2363,0)</f>
        <v>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>
        <f>(E2364/D2364)*100</f>
        <v>28.571428571428569</v>
      </c>
      <c r="O2364" s="13">
        <f>J2364/(60*60*24)+DATE(1970,1,1)</f>
        <v>41954.688310185185</v>
      </c>
      <c r="P2364" s="13">
        <f>I2364/(60*60*24)+"1/1/1970"</f>
        <v>41984.688310185185</v>
      </c>
      <c r="Q2364" t="s">
        <v>8271</v>
      </c>
      <c r="R2364" s="18" t="str">
        <f>LEFT(Q2364,SEARCH("/",Q2364,1)-1)</f>
        <v>technology</v>
      </c>
      <c r="S2364" t="str">
        <f>RIGHT(Q2364,(LEN(Q2364)-SEARCH("/",Q2364,1)))</f>
        <v>web</v>
      </c>
      <c r="T2364" s="14">
        <f>IFERROR(E2364/L2364,0)</f>
        <v>60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>
        <f>(E2365/D2365)*100</f>
        <v>0</v>
      </c>
      <c r="O2365" s="13">
        <f>J2365/(60*60*24)+DATE(1970,1,1)</f>
        <v>42322.011574074073</v>
      </c>
      <c r="P2365" s="13">
        <f>I2365/(60*60*24)+"1/1/1970"</f>
        <v>42367.011574074073</v>
      </c>
      <c r="Q2365" t="s">
        <v>8271</v>
      </c>
      <c r="R2365" s="18" t="str">
        <f>LEFT(Q2365,SEARCH("/",Q2365,1)-1)</f>
        <v>technology</v>
      </c>
      <c r="S2365" t="str">
        <f>RIGHT(Q2365,(LEN(Q2365)-SEARCH("/",Q2365,1)))</f>
        <v>web</v>
      </c>
      <c r="T2365" s="14">
        <f>IFERROR(E2365/L2365,0)</f>
        <v>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>
        <f>(E2366/D2366)*100</f>
        <v>0</v>
      </c>
      <c r="O2366" s="13">
        <f>J2366/(60*60*24)+DATE(1970,1,1)</f>
        <v>42248.934675925921</v>
      </c>
      <c r="P2366" s="13">
        <f>I2366/(60*60*24)+"1/1/1970"</f>
        <v>42303.934675925921</v>
      </c>
      <c r="Q2366" t="s">
        <v>8271</v>
      </c>
      <c r="R2366" s="18" t="str">
        <f>LEFT(Q2366,SEARCH("/",Q2366,1)-1)</f>
        <v>technology</v>
      </c>
      <c r="S2366" t="str">
        <f>RIGHT(Q2366,(LEN(Q2366)-SEARCH("/",Q2366,1)))</f>
        <v>web</v>
      </c>
      <c r="T2366" s="14">
        <f>IFERROR(E2366/L2366,0)</f>
        <v>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>
        <f>(E2367/D2367)*100</f>
        <v>0</v>
      </c>
      <c r="O2367" s="13">
        <f>J2367/(60*60*24)+DATE(1970,1,1)</f>
        <v>42346.736400462964</v>
      </c>
      <c r="P2367" s="13">
        <f>I2367/(60*60*24)+"1/1/1970"</f>
        <v>42386.958333333328</v>
      </c>
      <c r="Q2367" t="s">
        <v>8271</v>
      </c>
      <c r="R2367" s="18" t="str">
        <f>LEFT(Q2367,SEARCH("/",Q2367,1)-1)</f>
        <v>technology</v>
      </c>
      <c r="S2367" t="str">
        <f>RIGHT(Q2367,(LEN(Q2367)-SEARCH("/",Q2367,1)))</f>
        <v>web</v>
      </c>
      <c r="T2367" s="14">
        <f>IFERROR(E2367/L2367,0)</f>
        <v>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>
        <f>(E2368/D2368)*100</f>
        <v>10.52</v>
      </c>
      <c r="O2368" s="13">
        <f>J2368/(60*60*24)+DATE(1970,1,1)</f>
        <v>42268.531631944439</v>
      </c>
      <c r="P2368" s="13">
        <f>I2368/(60*60*24)+"1/1/1970"</f>
        <v>42298.531631944439</v>
      </c>
      <c r="Q2368" t="s">
        <v>8271</v>
      </c>
      <c r="R2368" s="18" t="str">
        <f>LEFT(Q2368,SEARCH("/",Q2368,1)-1)</f>
        <v>technology</v>
      </c>
      <c r="S2368" t="str">
        <f>RIGHT(Q2368,(LEN(Q2368)-SEARCH("/",Q2368,1)))</f>
        <v>web</v>
      </c>
      <c r="T2368" s="14">
        <f>IFERROR(E2368/L2368,0)</f>
        <v>97.407407407407405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>
        <f>(E2369/D2369)*100</f>
        <v>1.34</v>
      </c>
      <c r="O2369" s="13">
        <f>J2369/(60*60*24)+DATE(1970,1,1)</f>
        <v>42425.970092592594</v>
      </c>
      <c r="P2369" s="13">
        <f>I2369/(60*60*24)+"1/1/1970"</f>
        <v>42485.928425925929</v>
      </c>
      <c r="Q2369" t="s">
        <v>8271</v>
      </c>
      <c r="R2369" s="18" t="str">
        <f>LEFT(Q2369,SEARCH("/",Q2369,1)-1)</f>
        <v>technology</v>
      </c>
      <c r="S2369" t="str">
        <f>RIGHT(Q2369,(LEN(Q2369)-SEARCH("/",Q2369,1)))</f>
        <v>web</v>
      </c>
      <c r="T2369" s="14">
        <f>IFERROR(E2369/L2369,0)</f>
        <v>47.857142857142854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>
        <f>(E2370/D2370)*100</f>
        <v>0.25</v>
      </c>
      <c r="O2370" s="13">
        <f>J2370/(60*60*24)+DATE(1970,1,1)</f>
        <v>42063.721817129626</v>
      </c>
      <c r="P2370" s="13">
        <f>I2370/(60*60*24)+"1/1/1970"</f>
        <v>42108.680150462962</v>
      </c>
      <c r="Q2370" t="s">
        <v>8271</v>
      </c>
      <c r="R2370" s="18" t="str">
        <f>LEFT(Q2370,SEARCH("/",Q2370,1)-1)</f>
        <v>technology</v>
      </c>
      <c r="S2370" t="str">
        <f>RIGHT(Q2370,(LEN(Q2370)-SEARCH("/",Q2370,1)))</f>
        <v>web</v>
      </c>
      <c r="T2370" s="14">
        <f>IFERROR(E2370/L2370,0)</f>
        <v>50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>
        <f>(E2371/D2371)*100</f>
        <v>0</v>
      </c>
      <c r="O2371" s="13">
        <f>J2371/(60*60*24)+DATE(1970,1,1)</f>
        <v>42380.812627314815</v>
      </c>
      <c r="P2371" s="13">
        <f>I2371/(60*60*24)+"1/1/1970"</f>
        <v>42410.812627314815</v>
      </c>
      <c r="Q2371" t="s">
        <v>8271</v>
      </c>
      <c r="R2371" s="18" t="str">
        <f>LEFT(Q2371,SEARCH("/",Q2371,1)-1)</f>
        <v>technology</v>
      </c>
      <c r="S2371" t="str">
        <f>RIGHT(Q2371,(LEN(Q2371)-SEARCH("/",Q2371,1)))</f>
        <v>web</v>
      </c>
      <c r="T2371" s="14">
        <f>IFERROR(E2371/L2371,0)</f>
        <v>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>
        <f>(E2372/D2372)*100</f>
        <v>0.32800000000000001</v>
      </c>
      <c r="O2372" s="13">
        <f>J2372/(60*60*24)+DATE(1970,1,1)</f>
        <v>41961.18913194444</v>
      </c>
      <c r="P2372" s="13">
        <f>I2372/(60*60*24)+"1/1/1970"</f>
        <v>41991.18913194444</v>
      </c>
      <c r="Q2372" t="s">
        <v>8271</v>
      </c>
      <c r="R2372" s="18" t="str">
        <f>LEFT(Q2372,SEARCH("/",Q2372,1)-1)</f>
        <v>technology</v>
      </c>
      <c r="S2372" t="str">
        <f>RIGHT(Q2372,(LEN(Q2372)-SEARCH("/",Q2372,1)))</f>
        <v>web</v>
      </c>
      <c r="T2372" s="14">
        <f>IFERROR(E2372/L2372,0)</f>
        <v>20.5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>
        <f>(E2373/D2373)*100</f>
        <v>0</v>
      </c>
      <c r="O2373" s="13">
        <f>J2373/(60*60*24)+DATE(1970,1,1)</f>
        <v>42150.777731481481</v>
      </c>
      <c r="P2373" s="13">
        <f>I2373/(60*60*24)+"1/1/1970"</f>
        <v>42180.777731481481</v>
      </c>
      <c r="Q2373" t="s">
        <v>8271</v>
      </c>
      <c r="R2373" s="18" t="str">
        <f>LEFT(Q2373,SEARCH("/",Q2373,1)-1)</f>
        <v>technology</v>
      </c>
      <c r="S2373" t="str">
        <f>RIGHT(Q2373,(LEN(Q2373)-SEARCH("/",Q2373,1)))</f>
        <v>web</v>
      </c>
      <c r="T2373" s="14">
        <f>IFERROR(E2373/L2373,0)</f>
        <v>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>
        <f>(E2374/D2374)*100</f>
        <v>3.2727272727272729</v>
      </c>
      <c r="O2374" s="13">
        <f>J2374/(60*60*24)+DATE(1970,1,1)</f>
        <v>42088.069108796291</v>
      </c>
      <c r="P2374" s="13">
        <f>I2374/(60*60*24)+"1/1/1970"</f>
        <v>42118.069108796291</v>
      </c>
      <c r="Q2374" t="s">
        <v>8271</v>
      </c>
      <c r="R2374" s="18" t="str">
        <f>LEFT(Q2374,SEARCH("/",Q2374,1)-1)</f>
        <v>technology</v>
      </c>
      <c r="S2374" t="str">
        <f>RIGHT(Q2374,(LEN(Q2374)-SEARCH("/",Q2374,1)))</f>
        <v>web</v>
      </c>
      <c r="T2374" s="14">
        <f>IFERROR(E2374/L2374,0)</f>
        <v>30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>
        <f>(E2375/D2375)*100</f>
        <v>5.8823529411764705E-3</v>
      </c>
      <c r="O2375" s="13">
        <f>J2375/(60*60*24)+DATE(1970,1,1)</f>
        <v>42215.662314814814</v>
      </c>
      <c r="P2375" s="13">
        <f>I2375/(60*60*24)+"1/1/1970"</f>
        <v>42245.662314814814</v>
      </c>
      <c r="Q2375" t="s">
        <v>8271</v>
      </c>
      <c r="R2375" s="18" t="str">
        <f>LEFT(Q2375,SEARCH("/",Q2375,1)-1)</f>
        <v>technology</v>
      </c>
      <c r="S2375" t="str">
        <f>RIGHT(Q2375,(LEN(Q2375)-SEARCH("/",Q2375,1)))</f>
        <v>web</v>
      </c>
      <c r="T2375" s="14">
        <f>IFERROR(E2375/L2375,0)</f>
        <v>50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>
        <f>(E2376/D2376)*100</f>
        <v>4.5454545454545456E-2</v>
      </c>
      <c r="O2376" s="13">
        <f>J2376/(60*60*24)+DATE(1970,1,1)</f>
        <v>42017.843287037038</v>
      </c>
      <c r="P2376" s="13">
        <f>I2376/(60*60*24)+"1/1/1970"</f>
        <v>42047.843287037038</v>
      </c>
      <c r="Q2376" t="s">
        <v>8271</v>
      </c>
      <c r="R2376" s="18" t="str">
        <f>LEFT(Q2376,SEARCH("/",Q2376,1)-1)</f>
        <v>technology</v>
      </c>
      <c r="S2376" t="str">
        <f>RIGHT(Q2376,(LEN(Q2376)-SEARCH("/",Q2376,1)))</f>
        <v>web</v>
      </c>
      <c r="T2376" s="14">
        <f>IFERROR(E2376/L2376,0)</f>
        <v>10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>
        <f>(E2377/D2377)*100</f>
        <v>0</v>
      </c>
      <c r="O2377" s="13">
        <f>J2377/(60*60*24)+DATE(1970,1,1)</f>
        <v>42592.836076388892</v>
      </c>
      <c r="P2377" s="13">
        <f>I2377/(60*60*24)+"1/1/1970"</f>
        <v>42622.836076388892</v>
      </c>
      <c r="Q2377" t="s">
        <v>8271</v>
      </c>
      <c r="R2377" s="18" t="str">
        <f>LEFT(Q2377,SEARCH("/",Q2377,1)-1)</f>
        <v>technology</v>
      </c>
      <c r="S2377" t="str">
        <f>RIGHT(Q2377,(LEN(Q2377)-SEARCH("/",Q2377,1)))</f>
        <v>web</v>
      </c>
      <c r="T2377" s="14">
        <f>IFERROR(E2377/L2377,0)</f>
        <v>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>
        <f>(E2378/D2378)*100</f>
        <v>10.877666666666666</v>
      </c>
      <c r="O2378" s="13">
        <f>J2378/(60*60*24)+DATE(1970,1,1)</f>
        <v>42318.925532407404</v>
      </c>
      <c r="P2378" s="13">
        <f>I2378/(60*60*24)+"1/1/1970"</f>
        <v>42348.925532407404</v>
      </c>
      <c r="Q2378" t="s">
        <v>8271</v>
      </c>
      <c r="R2378" s="18" t="str">
        <f>LEFT(Q2378,SEARCH("/",Q2378,1)-1)</f>
        <v>technology</v>
      </c>
      <c r="S2378" t="str">
        <f>RIGHT(Q2378,(LEN(Q2378)-SEARCH("/",Q2378,1)))</f>
        <v>web</v>
      </c>
      <c r="T2378" s="14">
        <f>IFERROR(E2378/L2378,0)</f>
        <v>81.582499999999996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>
        <f>(E2379/D2379)*100</f>
        <v>0</v>
      </c>
      <c r="O2379" s="13">
        <f>J2379/(60*60*24)+DATE(1970,1,1)</f>
        <v>42669.870173611111</v>
      </c>
      <c r="P2379" s="13">
        <f>I2379/(60*60*24)+"1/1/1970"</f>
        <v>42699.911840277782</v>
      </c>
      <c r="Q2379" t="s">
        <v>8271</v>
      </c>
      <c r="R2379" s="18" t="str">
        <f>LEFT(Q2379,SEARCH("/",Q2379,1)-1)</f>
        <v>technology</v>
      </c>
      <c r="S2379" t="str">
        <f>RIGHT(Q2379,(LEN(Q2379)-SEARCH("/",Q2379,1)))</f>
        <v>web</v>
      </c>
      <c r="T2379" s="14">
        <f>IFERROR(E2379/L2379,0)</f>
        <v>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>
        <f>(E2380/D2380)*100</f>
        <v>0</v>
      </c>
      <c r="O2380" s="13">
        <f>J2380/(60*60*24)+DATE(1970,1,1)</f>
        <v>42213.013078703705</v>
      </c>
      <c r="P2380" s="13">
        <f>I2380/(60*60*24)+"1/1/1970"</f>
        <v>42242.013078703705</v>
      </c>
      <c r="Q2380" t="s">
        <v>8271</v>
      </c>
      <c r="R2380" s="18" t="str">
        <f>LEFT(Q2380,SEARCH("/",Q2380,1)-1)</f>
        <v>technology</v>
      </c>
      <c r="S2380" t="str">
        <f>RIGHT(Q2380,(LEN(Q2380)-SEARCH("/",Q2380,1)))</f>
        <v>web</v>
      </c>
      <c r="T2380" s="14">
        <f>IFERROR(E2380/L2380,0)</f>
        <v>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>
        <f>(E2381/D2381)*100</f>
        <v>0</v>
      </c>
      <c r="O2381" s="13">
        <f>J2381/(60*60*24)+DATE(1970,1,1)</f>
        <v>42237.016388888893</v>
      </c>
      <c r="P2381" s="13">
        <f>I2381/(60*60*24)+"1/1/1970"</f>
        <v>42282.016388888893</v>
      </c>
      <c r="Q2381" t="s">
        <v>8271</v>
      </c>
      <c r="R2381" s="18" t="str">
        <f>LEFT(Q2381,SEARCH("/",Q2381,1)-1)</f>
        <v>technology</v>
      </c>
      <c r="S2381" t="str">
        <f>RIGHT(Q2381,(LEN(Q2381)-SEARCH("/",Q2381,1)))</f>
        <v>web</v>
      </c>
      <c r="T2381" s="14">
        <f>IFERROR(E2381/L2381,0)</f>
        <v>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>
        <f>(E2382/D2382)*100</f>
        <v>0.36666666666666664</v>
      </c>
      <c r="O2382" s="13">
        <f>J2382/(60*60*24)+DATE(1970,1,1)</f>
        <v>42248.793310185181</v>
      </c>
      <c r="P2382" s="13">
        <f>I2382/(60*60*24)+"1/1/1970"</f>
        <v>42278.793310185181</v>
      </c>
      <c r="Q2382" t="s">
        <v>8271</v>
      </c>
      <c r="R2382" s="18" t="str">
        <f>LEFT(Q2382,SEARCH("/",Q2382,1)-1)</f>
        <v>technology</v>
      </c>
      <c r="S2382" t="str">
        <f>RIGHT(Q2382,(LEN(Q2382)-SEARCH("/",Q2382,1)))</f>
        <v>web</v>
      </c>
      <c r="T2382" s="14">
        <f>IFERROR(E2382/L2382,0)</f>
        <v>18.333333333333332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>
        <f>(E2383/D2383)*100</f>
        <v>1.8193398957730169</v>
      </c>
      <c r="O2383" s="13">
        <f>J2383/(60*60*24)+DATE(1970,1,1)</f>
        <v>42074.935740740737</v>
      </c>
      <c r="P2383" s="13">
        <f>I2383/(60*60*24)+"1/1/1970"</f>
        <v>42104.935740740737</v>
      </c>
      <c r="Q2383" t="s">
        <v>8271</v>
      </c>
      <c r="R2383" s="18" t="str">
        <f>LEFT(Q2383,SEARCH("/",Q2383,1)-1)</f>
        <v>technology</v>
      </c>
      <c r="S2383" t="str">
        <f>RIGHT(Q2383,(LEN(Q2383)-SEARCH("/",Q2383,1)))</f>
        <v>web</v>
      </c>
      <c r="T2383" s="14">
        <f>IFERROR(E2383/L2383,0)</f>
        <v>224.42857142857142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>
        <f>(E2384/D2384)*100</f>
        <v>2.5</v>
      </c>
      <c r="O2384" s="13">
        <f>J2384/(60*60*24)+DATE(1970,1,1)</f>
        <v>42195.187534722223</v>
      </c>
      <c r="P2384" s="13">
        <f>I2384/(60*60*24)+"1/1/1970"</f>
        <v>42220.187534722223</v>
      </c>
      <c r="Q2384" t="s">
        <v>8271</v>
      </c>
      <c r="R2384" s="18" t="str">
        <f>LEFT(Q2384,SEARCH("/",Q2384,1)-1)</f>
        <v>technology</v>
      </c>
      <c r="S2384" t="str">
        <f>RIGHT(Q2384,(LEN(Q2384)-SEARCH("/",Q2384,1)))</f>
        <v>web</v>
      </c>
      <c r="T2384" s="14">
        <f>IFERROR(E2384/L2384,0)</f>
        <v>37.5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>
        <f>(E2385/D2385)*100</f>
        <v>4.3499999999999996</v>
      </c>
      <c r="O2385" s="13">
        <f>J2385/(60*60*24)+DATE(1970,1,1)</f>
        <v>42027.056793981479</v>
      </c>
      <c r="P2385" s="13">
        <f>I2385/(60*60*24)+"1/1/1970"</f>
        <v>42057.056793981479</v>
      </c>
      <c r="Q2385" t="s">
        <v>8271</v>
      </c>
      <c r="R2385" s="18" t="str">
        <f>LEFT(Q2385,SEARCH("/",Q2385,1)-1)</f>
        <v>technology</v>
      </c>
      <c r="S2385" t="str">
        <f>RIGHT(Q2385,(LEN(Q2385)-SEARCH("/",Q2385,1)))</f>
        <v>web</v>
      </c>
      <c r="T2385" s="14">
        <f>IFERROR(E2385/L2385,0)</f>
        <v>145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>
        <f>(E2386/D2386)*100</f>
        <v>0.8</v>
      </c>
      <c r="O2386" s="13">
        <f>J2386/(60*60*24)+DATE(1970,1,1)</f>
        <v>41927.067627314813</v>
      </c>
      <c r="P2386" s="13">
        <f>I2386/(60*60*24)+"1/1/1970"</f>
        <v>41957.109293981484</v>
      </c>
      <c r="Q2386" t="s">
        <v>8271</v>
      </c>
      <c r="R2386" s="18" t="str">
        <f>LEFT(Q2386,SEARCH("/",Q2386,1)-1)</f>
        <v>technology</v>
      </c>
      <c r="S2386" t="str">
        <f>RIGHT(Q2386,(LEN(Q2386)-SEARCH("/",Q2386,1)))</f>
        <v>web</v>
      </c>
      <c r="T2386" s="14">
        <f>IFERROR(E2386/L2386,0)</f>
        <v>1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>
        <f>(E2387/D2387)*100</f>
        <v>1.2123076923076923</v>
      </c>
      <c r="O2387" s="13">
        <f>J2387/(60*60*24)+DATE(1970,1,1)</f>
        <v>42191.70175925926</v>
      </c>
      <c r="P2387" s="13">
        <f>I2387/(60*60*24)+"1/1/1970"</f>
        <v>42221.70175925926</v>
      </c>
      <c r="Q2387" t="s">
        <v>8271</v>
      </c>
      <c r="R2387" s="18" t="str">
        <f>LEFT(Q2387,SEARCH("/",Q2387,1)-1)</f>
        <v>technology</v>
      </c>
      <c r="S2387" t="str">
        <f>RIGHT(Q2387,(LEN(Q2387)-SEARCH("/",Q2387,1)))</f>
        <v>web</v>
      </c>
      <c r="T2387" s="14">
        <f>IFERROR(E2387/L2387,0)</f>
        <v>112.57142857142857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>
        <f>(E2388/D2388)*100</f>
        <v>0</v>
      </c>
      <c r="O2388" s="13">
        <f>J2388/(60*60*24)+DATE(1970,1,1)</f>
        <v>41954.838240740741</v>
      </c>
      <c r="P2388" s="13">
        <f>I2388/(60*60*24)+"1/1/1970"</f>
        <v>42014.838240740741</v>
      </c>
      <c r="Q2388" t="s">
        <v>8271</v>
      </c>
      <c r="R2388" s="18" t="str">
        <f>LEFT(Q2388,SEARCH("/",Q2388,1)-1)</f>
        <v>technology</v>
      </c>
      <c r="S2388" t="str">
        <f>RIGHT(Q2388,(LEN(Q2388)-SEARCH("/",Q2388,1)))</f>
        <v>web</v>
      </c>
      <c r="T2388" s="14">
        <f>IFERROR(E2388/L2388,0)</f>
        <v>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>
        <f>(E2389/D2389)*100</f>
        <v>0.68399999999999994</v>
      </c>
      <c r="O2389" s="13">
        <f>J2389/(60*60*24)+DATE(1970,1,1)</f>
        <v>42528.626620370371</v>
      </c>
      <c r="P2389" s="13">
        <f>I2389/(60*60*24)+"1/1/1970"</f>
        <v>42573.626620370371</v>
      </c>
      <c r="Q2389" t="s">
        <v>8271</v>
      </c>
      <c r="R2389" s="18" t="str">
        <f>LEFT(Q2389,SEARCH("/",Q2389,1)-1)</f>
        <v>technology</v>
      </c>
      <c r="S2389" t="str">
        <f>RIGHT(Q2389,(LEN(Q2389)-SEARCH("/",Q2389,1)))</f>
        <v>web</v>
      </c>
      <c r="T2389" s="14">
        <f>IFERROR(E2389/L2389,0)</f>
        <v>342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>
        <f>(E2390/D2390)*100</f>
        <v>1.2513513513513512</v>
      </c>
      <c r="O2390" s="13">
        <f>J2390/(60*60*24)+DATE(1970,1,1)</f>
        <v>41989.853692129633</v>
      </c>
      <c r="P2390" s="13">
        <f>I2390/(60*60*24)+"1/1/1970"</f>
        <v>42019.811805555553</v>
      </c>
      <c r="Q2390" t="s">
        <v>8271</v>
      </c>
      <c r="R2390" s="18" t="str">
        <f>LEFT(Q2390,SEARCH("/",Q2390,1)-1)</f>
        <v>technology</v>
      </c>
      <c r="S2390" t="str">
        <f>RIGHT(Q2390,(LEN(Q2390)-SEARCH("/",Q2390,1)))</f>
        <v>web</v>
      </c>
      <c r="T2390" s="14">
        <f>IFERROR(E2390/L2390,0)</f>
        <v>57.875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>
        <f>(E2391/D2391)*100</f>
        <v>0.1875</v>
      </c>
      <c r="O2391" s="13">
        <f>J2391/(60*60*24)+DATE(1970,1,1)</f>
        <v>42179.653379629628</v>
      </c>
      <c r="P2391" s="13">
        <f>I2391/(60*60*24)+"1/1/1970"</f>
        <v>42210.915972222225</v>
      </c>
      <c r="Q2391" t="s">
        <v>8271</v>
      </c>
      <c r="R2391" s="18" t="str">
        <f>LEFT(Q2391,SEARCH("/",Q2391,1)-1)</f>
        <v>technology</v>
      </c>
      <c r="S2391" t="str">
        <f>RIGHT(Q2391,(LEN(Q2391)-SEARCH("/",Q2391,1)))</f>
        <v>web</v>
      </c>
      <c r="T2391" s="14">
        <f>IFERROR(E2391/L2391,0)</f>
        <v>30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>
        <f>(E2392/D2392)*100</f>
        <v>0</v>
      </c>
      <c r="O2392" s="13">
        <f>J2392/(60*60*24)+DATE(1970,1,1)</f>
        <v>41968.262314814812</v>
      </c>
      <c r="P2392" s="13">
        <f>I2392/(60*60*24)+"1/1/1970"</f>
        <v>42008.262314814812</v>
      </c>
      <c r="Q2392" t="s">
        <v>8271</v>
      </c>
      <c r="R2392" s="18" t="str">
        <f>LEFT(Q2392,SEARCH("/",Q2392,1)-1)</f>
        <v>technology</v>
      </c>
      <c r="S2392" t="str">
        <f>RIGHT(Q2392,(LEN(Q2392)-SEARCH("/",Q2392,1)))</f>
        <v>web</v>
      </c>
      <c r="T2392" s="14">
        <f>IFERROR(E2392/L2392,0)</f>
        <v>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>
        <f>(E2393/D2393)*100</f>
        <v>0.125</v>
      </c>
      <c r="O2393" s="13">
        <f>J2393/(60*60*24)+DATE(1970,1,1)</f>
        <v>42064.794490740736</v>
      </c>
      <c r="P2393" s="13">
        <f>I2393/(60*60*24)+"1/1/1970"</f>
        <v>42094.752824074079</v>
      </c>
      <c r="Q2393" t="s">
        <v>8271</v>
      </c>
      <c r="R2393" s="18" t="str">
        <f>LEFT(Q2393,SEARCH("/",Q2393,1)-1)</f>
        <v>technology</v>
      </c>
      <c r="S2393" t="str">
        <f>RIGHT(Q2393,(LEN(Q2393)-SEARCH("/",Q2393,1)))</f>
        <v>web</v>
      </c>
      <c r="T2393" s="14">
        <f>IFERROR(E2393/L2393,0)</f>
        <v>25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>
        <f>(E2394/D2394)*100</f>
        <v>0</v>
      </c>
      <c r="O2394" s="13">
        <f>J2394/(60*60*24)+DATE(1970,1,1)</f>
        <v>42276.120636574073</v>
      </c>
      <c r="P2394" s="13">
        <f>I2394/(60*60*24)+"1/1/1970"</f>
        <v>42306.120636574073</v>
      </c>
      <c r="Q2394" t="s">
        <v>8271</v>
      </c>
      <c r="R2394" s="18" t="str">
        <f>LEFT(Q2394,SEARCH("/",Q2394,1)-1)</f>
        <v>technology</v>
      </c>
      <c r="S2394" t="str">
        <f>RIGHT(Q2394,(LEN(Q2394)-SEARCH("/",Q2394,1)))</f>
        <v>web</v>
      </c>
      <c r="T2394" s="14">
        <f>IFERROR(E2394/L2394,0)</f>
        <v>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>
        <f>(E2395/D2395)*100</f>
        <v>0.05</v>
      </c>
      <c r="O2395" s="13">
        <f>J2395/(60*60*24)+DATE(1970,1,1)</f>
        <v>42194.648344907408</v>
      </c>
      <c r="P2395" s="13">
        <f>I2395/(60*60*24)+"1/1/1970"</f>
        <v>42224.648344907408</v>
      </c>
      <c r="Q2395" t="s">
        <v>8271</v>
      </c>
      <c r="R2395" s="18" t="str">
        <f>LEFT(Q2395,SEARCH("/",Q2395,1)-1)</f>
        <v>technology</v>
      </c>
      <c r="S2395" t="str">
        <f>RIGHT(Q2395,(LEN(Q2395)-SEARCH("/",Q2395,1)))</f>
        <v>web</v>
      </c>
      <c r="T2395" s="14">
        <f>IFERROR(E2395/L2395,0)</f>
        <v>50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>
        <f>(E2396/D2396)*100</f>
        <v>0.06</v>
      </c>
      <c r="O2396" s="13">
        <f>J2396/(60*60*24)+DATE(1970,1,1)</f>
        <v>42031.362187499995</v>
      </c>
      <c r="P2396" s="13">
        <f>I2396/(60*60*24)+"1/1/1970"</f>
        <v>42061.362187499995</v>
      </c>
      <c r="Q2396" t="s">
        <v>8271</v>
      </c>
      <c r="R2396" s="18" t="str">
        <f>LEFT(Q2396,SEARCH("/",Q2396,1)-1)</f>
        <v>technology</v>
      </c>
      <c r="S2396" t="str">
        <f>RIGHT(Q2396,(LEN(Q2396)-SEARCH("/",Q2396,1)))</f>
        <v>web</v>
      </c>
      <c r="T2396" s="14">
        <f>IFERROR(E2396/L2396,0)</f>
        <v>1.5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>
        <f>(E2397/D2397)*100</f>
        <v>0</v>
      </c>
      <c r="O2397" s="13">
        <f>J2397/(60*60*24)+DATE(1970,1,1)</f>
        <v>42717.121377314819</v>
      </c>
      <c r="P2397" s="13">
        <f>I2397/(60*60*24)+"1/1/1970"</f>
        <v>42745.372916666667</v>
      </c>
      <c r="Q2397" t="s">
        <v>8271</v>
      </c>
      <c r="R2397" s="18" t="str">
        <f>LEFT(Q2397,SEARCH("/",Q2397,1)-1)</f>
        <v>technology</v>
      </c>
      <c r="S2397" t="str">
        <f>RIGHT(Q2397,(LEN(Q2397)-SEARCH("/",Q2397,1)))</f>
        <v>web</v>
      </c>
      <c r="T2397" s="14">
        <f>IFERROR(E2397/L2397,0)</f>
        <v>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>
        <f>(E2398/D2398)*100</f>
        <v>0.2</v>
      </c>
      <c r="O2398" s="13">
        <f>J2398/(60*60*24)+DATE(1970,1,1)</f>
        <v>42262.849050925928</v>
      </c>
      <c r="P2398" s="13">
        <f>I2398/(60*60*24)+"1/1/1970"</f>
        <v>42292.849050925928</v>
      </c>
      <c r="Q2398" t="s">
        <v>8271</v>
      </c>
      <c r="R2398" s="18" t="str">
        <f>LEFT(Q2398,SEARCH("/",Q2398,1)-1)</f>
        <v>technology</v>
      </c>
      <c r="S2398" t="str">
        <f>RIGHT(Q2398,(LEN(Q2398)-SEARCH("/",Q2398,1)))</f>
        <v>web</v>
      </c>
      <c r="T2398" s="14">
        <f>IFERROR(E2398/L2398,0)</f>
        <v>10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>
        <f>(E2399/D2399)*100</f>
        <v>0</v>
      </c>
      <c r="O2399" s="13">
        <f>J2399/(60*60*24)+DATE(1970,1,1)</f>
        <v>41976.88490740741</v>
      </c>
      <c r="P2399" s="13">
        <f>I2399/(60*60*24)+"1/1/1970"</f>
        <v>42006.88490740741</v>
      </c>
      <c r="Q2399" t="s">
        <v>8271</v>
      </c>
      <c r="R2399" s="18" t="str">
        <f>LEFT(Q2399,SEARCH("/",Q2399,1)-1)</f>
        <v>technology</v>
      </c>
      <c r="S2399" t="str">
        <f>RIGHT(Q2399,(LEN(Q2399)-SEARCH("/",Q2399,1)))</f>
        <v>web</v>
      </c>
      <c r="T2399" s="14">
        <f>IFERROR(E2399/L2399,0)</f>
        <v>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>
        <f>(E2400/D2400)*100</f>
        <v>0</v>
      </c>
      <c r="O2400" s="13">
        <f>J2400/(60*60*24)+DATE(1970,1,1)</f>
        <v>42157.916481481487</v>
      </c>
      <c r="P2400" s="13">
        <f>I2400/(60*60*24)+"1/1/1970"</f>
        <v>42187.916481481487</v>
      </c>
      <c r="Q2400" t="s">
        <v>8271</v>
      </c>
      <c r="R2400" s="18" t="str">
        <f>LEFT(Q2400,SEARCH("/",Q2400,1)-1)</f>
        <v>technology</v>
      </c>
      <c r="S2400" t="str">
        <f>RIGHT(Q2400,(LEN(Q2400)-SEARCH("/",Q2400,1)))</f>
        <v>web</v>
      </c>
      <c r="T2400" s="14">
        <f>IFERROR(E2400/L2400,0)</f>
        <v>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>
        <f>(E2401/D2401)*100</f>
        <v>0</v>
      </c>
      <c r="O2401" s="13">
        <f>J2401/(60*60*24)+DATE(1970,1,1)</f>
        <v>41956.853078703702</v>
      </c>
      <c r="P2401" s="13">
        <f>I2401/(60*60*24)+"1/1/1970"</f>
        <v>41991.853078703702</v>
      </c>
      <c r="Q2401" t="s">
        <v>8271</v>
      </c>
      <c r="R2401" s="18" t="str">
        <f>LEFT(Q2401,SEARCH("/",Q2401,1)-1)</f>
        <v>technology</v>
      </c>
      <c r="S2401" t="str">
        <f>RIGHT(Q2401,(LEN(Q2401)-SEARCH("/",Q2401,1)))</f>
        <v>web</v>
      </c>
      <c r="T2401" s="14">
        <f>IFERROR(E2401/L2401,0)</f>
        <v>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>
        <f>(E2402/D2402)*100</f>
        <v>0</v>
      </c>
      <c r="O2402" s="13">
        <f>J2402/(60*60*24)+DATE(1970,1,1)</f>
        <v>42444.268101851849</v>
      </c>
      <c r="P2402" s="13">
        <f>I2402/(60*60*24)+"1/1/1970"</f>
        <v>42474.268101851849</v>
      </c>
      <c r="Q2402" t="s">
        <v>8271</v>
      </c>
      <c r="R2402" s="18" t="str">
        <f>LEFT(Q2402,SEARCH("/",Q2402,1)-1)</f>
        <v>technology</v>
      </c>
      <c r="S2402" t="str">
        <f>RIGHT(Q2402,(LEN(Q2402)-SEARCH("/",Q2402,1)))</f>
        <v>web</v>
      </c>
      <c r="T2402" s="14">
        <f>IFERROR(E2402/L2402,0)</f>
        <v>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>
        <f>(E2403/D2403)*100</f>
        <v>0.71785714285714286</v>
      </c>
      <c r="O2403" s="13">
        <f>J2403/(60*60*24)+DATE(1970,1,1)</f>
        <v>42374.822870370372</v>
      </c>
      <c r="P2403" s="13">
        <f>I2403/(60*60*24)+"1/1/1970"</f>
        <v>42434.822870370372</v>
      </c>
      <c r="Q2403" t="s">
        <v>8283</v>
      </c>
      <c r="R2403" s="18" t="str">
        <f>LEFT(Q2403,SEARCH("/",Q2403,1)-1)</f>
        <v>food</v>
      </c>
      <c r="S2403" t="str">
        <f>RIGHT(Q2403,(LEN(Q2403)-SEARCH("/",Q2403,1)))</f>
        <v>food trucks</v>
      </c>
      <c r="T2403" s="14">
        <f>IFERROR(E2403/L2403,0)</f>
        <v>22.333333333333332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>
        <f>(E2404/D2404)*100</f>
        <v>0.43333333333333329</v>
      </c>
      <c r="O2404" s="13">
        <f>J2404/(60*60*24)+DATE(1970,1,1)</f>
        <v>42107.679756944446</v>
      </c>
      <c r="P2404" s="13">
        <f>I2404/(60*60*24)+"1/1/1970"</f>
        <v>42137.679756944446</v>
      </c>
      <c r="Q2404" t="s">
        <v>8283</v>
      </c>
      <c r="R2404" s="18" t="str">
        <f>LEFT(Q2404,SEARCH("/",Q2404,1)-1)</f>
        <v>food</v>
      </c>
      <c r="S2404" t="str">
        <f>RIGHT(Q2404,(LEN(Q2404)-SEARCH("/",Q2404,1)))</f>
        <v>food trucks</v>
      </c>
      <c r="T2404" s="14">
        <f>IFERROR(E2404/L2404,0)</f>
        <v>52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>
        <f>(E2405/D2405)*100</f>
        <v>16.833333333333332</v>
      </c>
      <c r="O2405" s="13">
        <f>J2405/(60*60*24)+DATE(1970,1,1)</f>
        <v>42399.882615740746</v>
      </c>
      <c r="P2405" s="13">
        <f>I2405/(60*60*24)+"1/1/1970"</f>
        <v>42459.840949074074</v>
      </c>
      <c r="Q2405" t="s">
        <v>8283</v>
      </c>
      <c r="R2405" s="18" t="str">
        <f>LEFT(Q2405,SEARCH("/",Q2405,1)-1)</f>
        <v>food</v>
      </c>
      <c r="S2405" t="str">
        <f>RIGHT(Q2405,(LEN(Q2405)-SEARCH("/",Q2405,1)))</f>
        <v>food trucks</v>
      </c>
      <c r="T2405" s="14">
        <f>IFERROR(E2405/L2405,0)</f>
        <v>16.833333333333332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>
        <f>(E2406/D2406)*100</f>
        <v>0</v>
      </c>
      <c r="O2406" s="13">
        <f>J2406/(60*60*24)+DATE(1970,1,1)</f>
        <v>42342.03943287037</v>
      </c>
      <c r="P2406" s="13">
        <f>I2406/(60*60*24)+"1/1/1970"</f>
        <v>42372.03943287037</v>
      </c>
      <c r="Q2406" t="s">
        <v>8283</v>
      </c>
      <c r="R2406" s="18" t="str">
        <f>LEFT(Q2406,SEARCH("/",Q2406,1)-1)</f>
        <v>food</v>
      </c>
      <c r="S2406" t="str">
        <f>RIGHT(Q2406,(LEN(Q2406)-SEARCH("/",Q2406,1)))</f>
        <v>food trucks</v>
      </c>
      <c r="T2406" s="14">
        <f>IFERROR(E2406/L2406,0)</f>
        <v>0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>
        <f>(E2407/D2407)*100</f>
        <v>22.52</v>
      </c>
      <c r="O2407" s="13">
        <f>J2407/(60*60*24)+DATE(1970,1,1)</f>
        <v>42595.585358796292</v>
      </c>
      <c r="P2407" s="13">
        <f>I2407/(60*60*24)+"1/1/1970"</f>
        <v>42616.585358796292</v>
      </c>
      <c r="Q2407" t="s">
        <v>8283</v>
      </c>
      <c r="R2407" s="18" t="str">
        <f>LEFT(Q2407,SEARCH("/",Q2407,1)-1)</f>
        <v>food</v>
      </c>
      <c r="S2407" t="str">
        <f>RIGHT(Q2407,(LEN(Q2407)-SEARCH("/",Q2407,1)))</f>
        <v>food trucks</v>
      </c>
      <c r="T2407" s="14">
        <f>IFERROR(E2407/L2407,0)</f>
        <v>56.3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>
        <f>(E2408/D2408)*100</f>
        <v>41.384615384615387</v>
      </c>
      <c r="O2408" s="13">
        <f>J2408/(60*60*24)+DATE(1970,1,1)</f>
        <v>41983.110995370371</v>
      </c>
      <c r="P2408" s="13">
        <f>I2408/(60*60*24)+"1/1/1970"</f>
        <v>42023.110995370371</v>
      </c>
      <c r="Q2408" t="s">
        <v>8283</v>
      </c>
      <c r="R2408" s="18" t="str">
        <f>LEFT(Q2408,SEARCH("/",Q2408,1)-1)</f>
        <v>food</v>
      </c>
      <c r="S2408" t="str">
        <f>RIGHT(Q2408,(LEN(Q2408)-SEARCH("/",Q2408,1)))</f>
        <v>food trucks</v>
      </c>
      <c r="T2408" s="14">
        <f>IFERROR(E2408/L2408,0)</f>
        <v>84.0625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>
        <f>(E2409/D2409)*100</f>
        <v>25.259090909090908</v>
      </c>
      <c r="O2409" s="13">
        <f>J2409/(60*60*24)+DATE(1970,1,1)</f>
        <v>42082.575555555552</v>
      </c>
      <c r="P2409" s="13">
        <f>I2409/(60*60*24)+"1/1/1970"</f>
        <v>42105.25</v>
      </c>
      <c r="Q2409" t="s">
        <v>8283</v>
      </c>
      <c r="R2409" s="18" t="str">
        <f>LEFT(Q2409,SEARCH("/",Q2409,1)-1)</f>
        <v>food</v>
      </c>
      <c r="S2409" t="str">
        <f>RIGHT(Q2409,(LEN(Q2409)-SEARCH("/",Q2409,1)))</f>
        <v>food trucks</v>
      </c>
      <c r="T2409" s="14">
        <f>IFERROR(E2409/L2409,0)</f>
        <v>168.39393939393941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>
        <f>(E2410/D2410)*100</f>
        <v>0.2</v>
      </c>
      <c r="O2410" s="13">
        <f>J2410/(60*60*24)+DATE(1970,1,1)</f>
        <v>41919.140706018516</v>
      </c>
      <c r="P2410" s="13">
        <f>I2410/(60*60*24)+"1/1/1970"</f>
        <v>41949.182372685187</v>
      </c>
      <c r="Q2410" t="s">
        <v>8283</v>
      </c>
      <c r="R2410" s="18" t="str">
        <f>LEFT(Q2410,SEARCH("/",Q2410,1)-1)</f>
        <v>food</v>
      </c>
      <c r="S2410" t="str">
        <f>RIGHT(Q2410,(LEN(Q2410)-SEARCH("/",Q2410,1)))</f>
        <v>food trucks</v>
      </c>
      <c r="T2410" s="14">
        <f>IFERROR(E2410/L2410,0)</f>
        <v>15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>
        <f>(E2411/D2411)*100</f>
        <v>1.8399999999999999</v>
      </c>
      <c r="O2411" s="13">
        <f>J2411/(60*60*24)+DATE(1970,1,1)</f>
        <v>42204.875868055555</v>
      </c>
      <c r="P2411" s="13">
        <f>I2411/(60*60*24)+"1/1/1970"</f>
        <v>42234.875868055555</v>
      </c>
      <c r="Q2411" t="s">
        <v>8283</v>
      </c>
      <c r="R2411" s="18" t="str">
        <f>LEFT(Q2411,SEARCH("/",Q2411,1)-1)</f>
        <v>food</v>
      </c>
      <c r="S2411" t="str">
        <f>RIGHT(Q2411,(LEN(Q2411)-SEARCH("/",Q2411,1)))</f>
        <v>food trucks</v>
      </c>
      <c r="T2411" s="14">
        <f>IFERROR(E2411/L2411,0)</f>
        <v>76.666666666666671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>
        <f>(E2412/D2412)*100</f>
        <v>0</v>
      </c>
      <c r="O2412" s="13">
        <f>J2412/(60*60*24)+DATE(1970,1,1)</f>
        <v>42224.408275462964</v>
      </c>
      <c r="P2412" s="13">
        <f>I2412/(60*60*24)+"1/1/1970"</f>
        <v>42254.408275462964</v>
      </c>
      <c r="Q2412" t="s">
        <v>8283</v>
      </c>
      <c r="R2412" s="18" t="str">
        <f>LEFT(Q2412,SEARCH("/",Q2412,1)-1)</f>
        <v>food</v>
      </c>
      <c r="S2412" t="str">
        <f>RIGHT(Q2412,(LEN(Q2412)-SEARCH("/",Q2412,1)))</f>
        <v>food trucks</v>
      </c>
      <c r="T2412" s="14">
        <f>IFERROR(E2412/L2412,0)</f>
        <v>0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>
        <f>(E2413/D2413)*100</f>
        <v>0.60399999999999998</v>
      </c>
      <c r="O2413" s="13">
        <f>J2413/(60*60*24)+DATE(1970,1,1)</f>
        <v>42211.732430555552</v>
      </c>
      <c r="P2413" s="13">
        <f>I2413/(60*60*24)+"1/1/1970"</f>
        <v>42241.732430555552</v>
      </c>
      <c r="Q2413" t="s">
        <v>8283</v>
      </c>
      <c r="R2413" s="18" t="str">
        <f>LEFT(Q2413,SEARCH("/",Q2413,1)-1)</f>
        <v>food</v>
      </c>
      <c r="S2413" t="str">
        <f>RIGHT(Q2413,(LEN(Q2413)-SEARCH("/",Q2413,1)))</f>
        <v>food trucks</v>
      </c>
      <c r="T2413" s="14">
        <f>IFERROR(E2413/L2413,0)</f>
        <v>50.333333333333336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>
        <f>(E2414/D2414)*100</f>
        <v>0</v>
      </c>
      <c r="O2414" s="13">
        <f>J2414/(60*60*24)+DATE(1970,1,1)</f>
        <v>42655.736956018518</v>
      </c>
      <c r="P2414" s="13">
        <f>I2414/(60*60*24)+"1/1/1970"</f>
        <v>42700.778622685189</v>
      </c>
      <c r="Q2414" t="s">
        <v>8283</v>
      </c>
      <c r="R2414" s="18" t="str">
        <f>LEFT(Q2414,SEARCH("/",Q2414,1)-1)</f>
        <v>food</v>
      </c>
      <c r="S2414" t="str">
        <f>RIGHT(Q2414,(LEN(Q2414)-SEARCH("/",Q2414,1)))</f>
        <v>food trucks</v>
      </c>
      <c r="T2414" s="14">
        <f>IFERROR(E2414/L2414,0)</f>
        <v>0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>
        <f>(E2415/D2415)*100</f>
        <v>0.83333333333333337</v>
      </c>
      <c r="O2415" s="13">
        <f>J2415/(60*60*24)+DATE(1970,1,1)</f>
        <v>41760.10974537037</v>
      </c>
      <c r="P2415" s="13">
        <f>I2415/(60*60*24)+"1/1/1970"</f>
        <v>41790.979166666664</v>
      </c>
      <c r="Q2415" t="s">
        <v>8283</v>
      </c>
      <c r="R2415" s="18" t="str">
        <f>LEFT(Q2415,SEARCH("/",Q2415,1)-1)</f>
        <v>food</v>
      </c>
      <c r="S2415" t="str">
        <f>RIGHT(Q2415,(LEN(Q2415)-SEARCH("/",Q2415,1)))</f>
        <v>food trucks</v>
      </c>
      <c r="T2415" s="14">
        <f>IFERROR(E2415/L2415,0)</f>
        <v>8.3333333333333339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>
        <f>(E2416/D2416)*100</f>
        <v>3.0666666666666664</v>
      </c>
      <c r="O2416" s="13">
        <f>J2416/(60*60*24)+DATE(1970,1,1)</f>
        <v>42198.695138888885</v>
      </c>
      <c r="P2416" s="13">
        <f>I2416/(60*60*24)+"1/1/1970"</f>
        <v>42238.165972222225</v>
      </c>
      <c r="Q2416" t="s">
        <v>8283</v>
      </c>
      <c r="R2416" s="18" t="str">
        <f>LEFT(Q2416,SEARCH("/",Q2416,1)-1)</f>
        <v>food</v>
      </c>
      <c r="S2416" t="str">
        <f>RIGHT(Q2416,(LEN(Q2416)-SEARCH("/",Q2416,1)))</f>
        <v>food trucks</v>
      </c>
      <c r="T2416" s="14">
        <f>IFERROR(E2416/L2416,0)</f>
        <v>35.384615384615387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>
        <f>(E2417/D2417)*100</f>
        <v>0.55833333333333335</v>
      </c>
      <c r="O2417" s="13">
        <f>J2417/(60*60*24)+DATE(1970,1,1)</f>
        <v>42536.862800925926</v>
      </c>
      <c r="P2417" s="13">
        <f>I2417/(60*60*24)+"1/1/1970"</f>
        <v>42566.862800925926</v>
      </c>
      <c r="Q2417" t="s">
        <v>8283</v>
      </c>
      <c r="R2417" s="18" t="str">
        <f>LEFT(Q2417,SEARCH("/",Q2417,1)-1)</f>
        <v>food</v>
      </c>
      <c r="S2417" t="str">
        <f>RIGHT(Q2417,(LEN(Q2417)-SEARCH("/",Q2417,1)))</f>
        <v>food trucks</v>
      </c>
      <c r="T2417" s="14">
        <f>IFERROR(E2417/L2417,0)</f>
        <v>55.833333333333336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>
        <f>(E2418/D2418)*100</f>
        <v>2.5000000000000001E-2</v>
      </c>
      <c r="O2418" s="13">
        <f>J2418/(60*60*24)+DATE(1970,1,1)</f>
        <v>42019.737766203703</v>
      </c>
      <c r="P2418" s="13">
        <f>I2418/(60*60*24)+"1/1/1970"</f>
        <v>42077.625</v>
      </c>
      <c r="Q2418" t="s">
        <v>8283</v>
      </c>
      <c r="R2418" s="18" t="str">
        <f>LEFT(Q2418,SEARCH("/",Q2418,1)-1)</f>
        <v>food</v>
      </c>
      <c r="S2418" t="str">
        <f>RIGHT(Q2418,(LEN(Q2418)-SEARCH("/",Q2418,1)))</f>
        <v>food trucks</v>
      </c>
      <c r="T2418" s="14">
        <f>IFERROR(E2418/L2418,0)</f>
        <v>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>
        <f>(E2419/D2419)*100</f>
        <v>0</v>
      </c>
      <c r="O2419" s="13">
        <f>J2419/(60*60*24)+DATE(1970,1,1)</f>
        <v>41831.884108796294</v>
      </c>
      <c r="P2419" s="13">
        <f>I2419/(60*60*24)+"1/1/1970"</f>
        <v>41861.884108796294</v>
      </c>
      <c r="Q2419" t="s">
        <v>8283</v>
      </c>
      <c r="R2419" s="18" t="str">
        <f>LEFT(Q2419,SEARCH("/",Q2419,1)-1)</f>
        <v>food</v>
      </c>
      <c r="S2419" t="str">
        <f>RIGHT(Q2419,(LEN(Q2419)-SEARCH("/",Q2419,1)))</f>
        <v>food trucks</v>
      </c>
      <c r="T2419" s="14">
        <f>IFERROR(E2419/L2419,0)</f>
        <v>0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>
        <f>(E2420/D2420)*100</f>
        <v>0.02</v>
      </c>
      <c r="O2420" s="13">
        <f>J2420/(60*60*24)+DATE(1970,1,1)</f>
        <v>42027.856990740736</v>
      </c>
      <c r="P2420" s="13">
        <f>I2420/(60*60*24)+"1/1/1970"</f>
        <v>42087.815324074079</v>
      </c>
      <c r="Q2420" t="s">
        <v>8283</v>
      </c>
      <c r="R2420" s="18" t="str">
        <f>LEFT(Q2420,SEARCH("/",Q2420,1)-1)</f>
        <v>food</v>
      </c>
      <c r="S2420" t="str">
        <f>RIGHT(Q2420,(LEN(Q2420)-SEARCH("/",Q2420,1)))</f>
        <v>food trucks</v>
      </c>
      <c r="T2420" s="14">
        <f>IFERROR(E2420/L2420,0)</f>
        <v>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>
        <f>(E2421/D2421)*100</f>
        <v>0</v>
      </c>
      <c r="O2421" s="13">
        <f>J2421/(60*60*24)+DATE(1970,1,1)</f>
        <v>41993.738298611112</v>
      </c>
      <c r="P2421" s="13">
        <f>I2421/(60*60*24)+"1/1/1970"</f>
        <v>42053.738298611112</v>
      </c>
      <c r="Q2421" t="s">
        <v>8283</v>
      </c>
      <c r="R2421" s="18" t="str">
        <f>LEFT(Q2421,SEARCH("/",Q2421,1)-1)</f>
        <v>food</v>
      </c>
      <c r="S2421" t="str">
        <f>RIGHT(Q2421,(LEN(Q2421)-SEARCH("/",Q2421,1)))</f>
        <v>food trucks</v>
      </c>
      <c r="T2421" s="14">
        <f>IFERROR(E2421/L2421,0)</f>
        <v>0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>
        <f>(E2422/D2422)*100</f>
        <v>14.825133372851216</v>
      </c>
      <c r="O2422" s="13">
        <f>J2422/(60*60*24)+DATE(1970,1,1)</f>
        <v>41893.028877314813</v>
      </c>
      <c r="P2422" s="13">
        <f>I2422/(60*60*24)+"1/1/1970"</f>
        <v>41953.070543981477</v>
      </c>
      <c r="Q2422" t="s">
        <v>8283</v>
      </c>
      <c r="R2422" s="18" t="str">
        <f>LEFT(Q2422,SEARCH("/",Q2422,1)-1)</f>
        <v>food</v>
      </c>
      <c r="S2422" t="str">
        <f>RIGHT(Q2422,(LEN(Q2422)-SEARCH("/",Q2422,1)))</f>
        <v>food trucks</v>
      </c>
      <c r="T2422" s="14">
        <f>IFERROR(E2422/L2422,0)</f>
        <v>69.472222222222229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>
        <f>(E2423/D2423)*100</f>
        <v>1.6666666666666666E-2</v>
      </c>
      <c r="O2423" s="13">
        <f>J2423/(60*60*24)+DATE(1970,1,1)</f>
        <v>42026.687453703707</v>
      </c>
      <c r="P2423" s="13">
        <f>I2423/(60*60*24)+"1/1/1970"</f>
        <v>42056.687453703707</v>
      </c>
      <c r="Q2423" t="s">
        <v>8283</v>
      </c>
      <c r="R2423" s="18" t="str">
        <f>LEFT(Q2423,SEARCH("/",Q2423,1)-1)</f>
        <v>food</v>
      </c>
      <c r="S2423" t="str">
        <f>RIGHT(Q2423,(LEN(Q2423)-SEARCH("/",Q2423,1)))</f>
        <v>food trucks</v>
      </c>
      <c r="T2423" s="14">
        <f>IFERROR(E2423/L2423,0)</f>
        <v>1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>
        <f>(E2424/D2424)*100</f>
        <v>0.2</v>
      </c>
      <c r="O2424" s="13">
        <f>J2424/(60*60*24)+DATE(1970,1,1)</f>
        <v>42044.724953703699</v>
      </c>
      <c r="P2424" s="13">
        <f>I2424/(60*60*24)+"1/1/1970"</f>
        <v>42074.683287037042</v>
      </c>
      <c r="Q2424" t="s">
        <v>8283</v>
      </c>
      <c r="R2424" s="18" t="str">
        <f>LEFT(Q2424,SEARCH("/",Q2424,1)-1)</f>
        <v>food</v>
      </c>
      <c r="S2424" t="str">
        <f>RIGHT(Q2424,(LEN(Q2424)-SEARCH("/",Q2424,1)))</f>
        <v>food trucks</v>
      </c>
      <c r="T2424" s="14">
        <f>IFERROR(E2424/L2424,0)</f>
        <v>1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>
        <f>(E2425/D2425)*100</f>
        <v>1.3333333333333334E-2</v>
      </c>
      <c r="O2425" s="13">
        <f>J2425/(60*60*24)+DATE(1970,1,1)</f>
        <v>41974.704745370371</v>
      </c>
      <c r="P2425" s="13">
        <f>I2425/(60*60*24)+"1/1/1970"</f>
        <v>42004.704745370371</v>
      </c>
      <c r="Q2425" t="s">
        <v>8283</v>
      </c>
      <c r="R2425" s="18" t="str">
        <f>LEFT(Q2425,SEARCH("/",Q2425,1)-1)</f>
        <v>food</v>
      </c>
      <c r="S2425" t="str">
        <f>RIGHT(Q2425,(LEN(Q2425)-SEARCH("/",Q2425,1)))</f>
        <v>food trucks</v>
      </c>
      <c r="T2425" s="14">
        <f>IFERROR(E2425/L2425,0)</f>
        <v>8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>
        <f>(E2426/D2426)*100</f>
        <v>1.24</v>
      </c>
      <c r="O2426" s="13">
        <f>J2426/(60*60*24)+DATE(1970,1,1)</f>
        <v>41909.892453703702</v>
      </c>
      <c r="P2426" s="13">
        <f>I2426/(60*60*24)+"1/1/1970"</f>
        <v>41939.892453703702</v>
      </c>
      <c r="Q2426" t="s">
        <v>8283</v>
      </c>
      <c r="R2426" s="18" t="str">
        <f>LEFT(Q2426,SEARCH("/",Q2426,1)-1)</f>
        <v>food</v>
      </c>
      <c r="S2426" t="str">
        <f>RIGHT(Q2426,(LEN(Q2426)-SEARCH("/",Q2426,1)))</f>
        <v>food trucks</v>
      </c>
      <c r="T2426" s="14">
        <f>IFERROR(E2426/L2426,0)</f>
        <v>34.444444444444443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>
        <f>(E2427/D2427)*100</f>
        <v>2.8571428571428574E-2</v>
      </c>
      <c r="O2427" s="13">
        <f>J2427/(60*60*24)+DATE(1970,1,1)</f>
        <v>42502.913761574076</v>
      </c>
      <c r="P2427" s="13">
        <f>I2427/(60*60*24)+"1/1/1970"</f>
        <v>42517.919444444444</v>
      </c>
      <c r="Q2427" t="s">
        <v>8283</v>
      </c>
      <c r="R2427" s="18" t="str">
        <f>LEFT(Q2427,SEARCH("/",Q2427,1)-1)</f>
        <v>food</v>
      </c>
      <c r="S2427" t="str">
        <f>RIGHT(Q2427,(LEN(Q2427)-SEARCH("/",Q2427,1)))</f>
        <v>food trucks</v>
      </c>
      <c r="T2427" s="14">
        <f>IFERROR(E2427/L2427,0)</f>
        <v>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>
        <f>(E2428/D2428)*100</f>
        <v>0</v>
      </c>
      <c r="O2428" s="13">
        <f>J2428/(60*60*24)+DATE(1970,1,1)</f>
        <v>42164.170046296298</v>
      </c>
      <c r="P2428" s="13">
        <f>I2428/(60*60*24)+"1/1/1970"</f>
        <v>42224.170046296298</v>
      </c>
      <c r="Q2428" t="s">
        <v>8283</v>
      </c>
      <c r="R2428" s="18" t="str">
        <f>LEFT(Q2428,SEARCH("/",Q2428,1)-1)</f>
        <v>food</v>
      </c>
      <c r="S2428" t="str">
        <f>RIGHT(Q2428,(LEN(Q2428)-SEARCH("/",Q2428,1)))</f>
        <v>food trucks</v>
      </c>
      <c r="T2428" s="14">
        <f>IFERROR(E2428/L2428,0)</f>
        <v>0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>
        <f>(E2429/D2429)*100</f>
        <v>2E-3</v>
      </c>
      <c r="O2429" s="13">
        <f>J2429/(60*60*24)+DATE(1970,1,1)</f>
        <v>42412.318668981483</v>
      </c>
      <c r="P2429" s="13">
        <f>I2429/(60*60*24)+"1/1/1970"</f>
        <v>42452.277002314819</v>
      </c>
      <c r="Q2429" t="s">
        <v>8283</v>
      </c>
      <c r="R2429" s="18" t="str">
        <f>LEFT(Q2429,SEARCH("/",Q2429,1)-1)</f>
        <v>food</v>
      </c>
      <c r="S2429" t="str">
        <f>RIGHT(Q2429,(LEN(Q2429)-SEARCH("/",Q2429,1)))</f>
        <v>food trucks</v>
      </c>
      <c r="T2429" s="14">
        <f>IFERROR(E2429/L2429,0)</f>
        <v>1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>
        <f>(E2430/D2430)*100</f>
        <v>2.8571428571428571E-3</v>
      </c>
      <c r="O2430" s="13">
        <f>J2430/(60*60*24)+DATE(1970,1,1)</f>
        <v>42045.784155092595</v>
      </c>
      <c r="P2430" s="13">
        <f>I2430/(60*60*24)+"1/1/1970"</f>
        <v>42075.742488425924</v>
      </c>
      <c r="Q2430" t="s">
        <v>8283</v>
      </c>
      <c r="R2430" s="18" t="str">
        <f>LEFT(Q2430,SEARCH("/",Q2430,1)-1)</f>
        <v>food</v>
      </c>
      <c r="S2430" t="str">
        <f>RIGHT(Q2430,(LEN(Q2430)-SEARCH("/",Q2430,1)))</f>
        <v>food trucks</v>
      </c>
      <c r="T2430" s="14">
        <f>IFERROR(E2430/L2430,0)</f>
        <v>1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>
        <f>(E2431/D2431)*100</f>
        <v>1.4321428571428572</v>
      </c>
      <c r="O2431" s="13">
        <f>J2431/(60*60*24)+DATE(1970,1,1)</f>
        <v>42734.879236111112</v>
      </c>
      <c r="P2431" s="13">
        <f>I2431/(60*60*24)+"1/1/1970"</f>
        <v>42771.697222222225</v>
      </c>
      <c r="Q2431" t="s">
        <v>8283</v>
      </c>
      <c r="R2431" s="18" t="str">
        <f>LEFT(Q2431,SEARCH("/",Q2431,1)-1)</f>
        <v>food</v>
      </c>
      <c r="S2431" t="str">
        <f>RIGHT(Q2431,(LEN(Q2431)-SEARCH("/",Q2431,1)))</f>
        <v>food trucks</v>
      </c>
      <c r="T2431" s="14">
        <f>IFERROR(E2431/L2431,0)</f>
        <v>501.25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>
        <f>(E2432/D2432)*100</f>
        <v>0.70000000000000007</v>
      </c>
      <c r="O2432" s="13">
        <f>J2432/(60*60*24)+DATE(1970,1,1)</f>
        <v>42382.130833333329</v>
      </c>
      <c r="P2432" s="13">
        <f>I2432/(60*60*24)+"1/1/1970"</f>
        <v>42412.130833333329</v>
      </c>
      <c r="Q2432" t="s">
        <v>8283</v>
      </c>
      <c r="R2432" s="18" t="str">
        <f>LEFT(Q2432,SEARCH("/",Q2432,1)-1)</f>
        <v>food</v>
      </c>
      <c r="S2432" t="str">
        <f>RIGHT(Q2432,(LEN(Q2432)-SEARCH("/",Q2432,1)))</f>
        <v>food trucks</v>
      </c>
      <c r="T2432" s="14">
        <f>IFERROR(E2432/L2432,0)</f>
        <v>10.5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>
        <f>(E2433/D2433)*100</f>
        <v>2E-3</v>
      </c>
      <c r="O2433" s="13">
        <f>J2433/(60*60*24)+DATE(1970,1,1)</f>
        <v>42489.099687499998</v>
      </c>
      <c r="P2433" s="13">
        <f>I2433/(60*60*24)+"1/1/1970"</f>
        <v>42549.099687499998</v>
      </c>
      <c r="Q2433" t="s">
        <v>8283</v>
      </c>
      <c r="R2433" s="18" t="str">
        <f>LEFT(Q2433,SEARCH("/",Q2433,1)-1)</f>
        <v>food</v>
      </c>
      <c r="S2433" t="str">
        <f>RIGHT(Q2433,(LEN(Q2433)-SEARCH("/",Q2433,1)))</f>
        <v>food trucks</v>
      </c>
      <c r="T2433" s="14">
        <f>IFERROR(E2433/L2433,0)</f>
        <v>1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>
        <f>(E2434/D2434)*100</f>
        <v>1.4285714285714287E-2</v>
      </c>
      <c r="O2434" s="13">
        <f>J2434/(60*60*24)+DATE(1970,1,1)</f>
        <v>42041.218715277777</v>
      </c>
      <c r="P2434" s="13">
        <f>I2434/(60*60*24)+"1/1/1970"</f>
        <v>42071.218715277777</v>
      </c>
      <c r="Q2434" t="s">
        <v>8283</v>
      </c>
      <c r="R2434" s="18" t="str">
        <f>LEFT(Q2434,SEARCH("/",Q2434,1)-1)</f>
        <v>food</v>
      </c>
      <c r="S2434" t="str">
        <f>RIGHT(Q2434,(LEN(Q2434)-SEARCH("/",Q2434,1)))</f>
        <v>food trucks</v>
      </c>
      <c r="T2434" s="14">
        <f>IFERROR(E2434/L2434,0)</f>
        <v>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>
        <f>(E2435/D2435)*100</f>
        <v>0</v>
      </c>
      <c r="O2435" s="13">
        <f>J2435/(60*60*24)+DATE(1970,1,1)</f>
        <v>42397.89980324074</v>
      </c>
      <c r="P2435" s="13">
        <f>I2435/(60*60*24)+"1/1/1970"</f>
        <v>42427.89980324074</v>
      </c>
      <c r="Q2435" t="s">
        <v>8283</v>
      </c>
      <c r="R2435" s="18" t="str">
        <f>LEFT(Q2435,SEARCH("/",Q2435,1)-1)</f>
        <v>food</v>
      </c>
      <c r="S2435" t="str">
        <f>RIGHT(Q2435,(LEN(Q2435)-SEARCH("/",Q2435,1)))</f>
        <v>food trucks</v>
      </c>
      <c r="T2435" s="14">
        <f>IFERROR(E2435/L2435,0)</f>
        <v>0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>
        <f>(E2436/D2436)*100</f>
        <v>0.13</v>
      </c>
      <c r="O2436" s="13">
        <f>J2436/(60*60*24)+DATE(1970,1,1)</f>
        <v>42180.186041666668</v>
      </c>
      <c r="P2436" s="13">
        <f>I2436/(60*60*24)+"1/1/1970"</f>
        <v>42220.186041666668</v>
      </c>
      <c r="Q2436" t="s">
        <v>8283</v>
      </c>
      <c r="R2436" s="18" t="str">
        <f>LEFT(Q2436,SEARCH("/",Q2436,1)-1)</f>
        <v>food</v>
      </c>
      <c r="S2436" t="str">
        <f>RIGHT(Q2436,(LEN(Q2436)-SEARCH("/",Q2436,1)))</f>
        <v>food trucks</v>
      </c>
      <c r="T2436" s="14">
        <f>IFERROR(E2436/L2436,0)</f>
        <v>13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>
        <f>(E2437/D2437)*100</f>
        <v>0.48960000000000004</v>
      </c>
      <c r="O2437" s="13">
        <f>J2437/(60*60*24)+DATE(1970,1,1)</f>
        <v>42252.277615740742</v>
      </c>
      <c r="P2437" s="13">
        <f>I2437/(60*60*24)+"1/1/1970"</f>
        <v>42282.277615740742</v>
      </c>
      <c r="Q2437" t="s">
        <v>8283</v>
      </c>
      <c r="R2437" s="18" t="str">
        <f>LEFT(Q2437,SEARCH("/",Q2437,1)-1)</f>
        <v>food</v>
      </c>
      <c r="S2437" t="str">
        <f>RIGHT(Q2437,(LEN(Q2437)-SEARCH("/",Q2437,1)))</f>
        <v>food trucks</v>
      </c>
      <c r="T2437" s="14">
        <f>IFERROR(E2437/L2437,0)</f>
        <v>306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>
        <f>(E2438/D2438)*100</f>
        <v>3.8461538461538464E-2</v>
      </c>
      <c r="O2438" s="13">
        <f>J2438/(60*60*24)+DATE(1970,1,1)</f>
        <v>42338.615393518514</v>
      </c>
      <c r="P2438" s="13">
        <f>I2438/(60*60*24)+"1/1/1970"</f>
        <v>42398.615393518514</v>
      </c>
      <c r="Q2438" t="s">
        <v>8283</v>
      </c>
      <c r="R2438" s="18" t="str">
        <f>LEFT(Q2438,SEARCH("/",Q2438,1)-1)</f>
        <v>food</v>
      </c>
      <c r="S2438" t="str">
        <f>RIGHT(Q2438,(LEN(Q2438)-SEARCH("/",Q2438,1)))</f>
        <v>food trucks</v>
      </c>
      <c r="T2438" s="14">
        <f>IFERROR(E2438/L2438,0)</f>
        <v>22.5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>
        <f>(E2439/D2439)*100</f>
        <v>0</v>
      </c>
      <c r="O2439" s="13">
        <f>J2439/(60*60*24)+DATE(1970,1,1)</f>
        <v>42031.965138888889</v>
      </c>
      <c r="P2439" s="13">
        <f>I2439/(60*60*24)+"1/1/1970"</f>
        <v>42080.75</v>
      </c>
      <c r="Q2439" t="s">
        <v>8283</v>
      </c>
      <c r="R2439" s="18" t="str">
        <f>LEFT(Q2439,SEARCH("/",Q2439,1)-1)</f>
        <v>food</v>
      </c>
      <c r="S2439" t="str">
        <f>RIGHT(Q2439,(LEN(Q2439)-SEARCH("/",Q2439,1)))</f>
        <v>food trucks</v>
      </c>
      <c r="T2439" s="14">
        <f>IFERROR(E2439/L2439,0)</f>
        <v>0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>
        <f>(E2440/D2440)*100</f>
        <v>0.33333333333333337</v>
      </c>
      <c r="O2440" s="13">
        <f>J2440/(60*60*24)+DATE(1970,1,1)</f>
        <v>42285.91506944444</v>
      </c>
      <c r="P2440" s="13">
        <f>I2440/(60*60*24)+"1/1/1970"</f>
        <v>42345.956736111111</v>
      </c>
      <c r="Q2440" t="s">
        <v>8283</v>
      </c>
      <c r="R2440" s="18" t="str">
        <f>LEFT(Q2440,SEARCH("/",Q2440,1)-1)</f>
        <v>food</v>
      </c>
      <c r="S2440" t="str">
        <f>RIGHT(Q2440,(LEN(Q2440)-SEARCH("/",Q2440,1)))</f>
        <v>food trucks</v>
      </c>
      <c r="T2440" s="14">
        <f>IFERROR(E2440/L2440,0)</f>
        <v>50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>
        <f>(E2441/D2441)*100</f>
        <v>0</v>
      </c>
      <c r="O2441" s="13">
        <f>J2441/(60*60*24)+DATE(1970,1,1)</f>
        <v>42265.818622685183</v>
      </c>
      <c r="P2441" s="13">
        <f>I2441/(60*60*24)+"1/1/1970"</f>
        <v>42295.818622685183</v>
      </c>
      <c r="Q2441" t="s">
        <v>8283</v>
      </c>
      <c r="R2441" s="18" t="str">
        <f>LEFT(Q2441,SEARCH("/",Q2441,1)-1)</f>
        <v>food</v>
      </c>
      <c r="S2441" t="str">
        <f>RIGHT(Q2441,(LEN(Q2441)-SEARCH("/",Q2441,1)))</f>
        <v>food trucks</v>
      </c>
      <c r="T2441" s="14">
        <f>IFERROR(E2441/L2441,0)</f>
        <v>0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>
        <f>(E2442/D2442)*100</f>
        <v>0.2</v>
      </c>
      <c r="O2442" s="13">
        <f>J2442/(60*60*24)+DATE(1970,1,1)</f>
        <v>42383.899456018524</v>
      </c>
      <c r="P2442" s="13">
        <f>I2442/(60*60*24)+"1/1/1970"</f>
        <v>42413.899456018524</v>
      </c>
      <c r="Q2442" t="s">
        <v>8283</v>
      </c>
      <c r="R2442" s="18" t="str">
        <f>LEFT(Q2442,SEARCH("/",Q2442,1)-1)</f>
        <v>food</v>
      </c>
      <c r="S2442" t="str">
        <f>RIGHT(Q2442,(LEN(Q2442)-SEARCH("/",Q2442,1)))</f>
        <v>food trucks</v>
      </c>
      <c r="T2442" s="14">
        <f>IFERROR(E2442/L2442,0)</f>
        <v>5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>
        <f>(E2443/D2443)*100</f>
        <v>107.88</v>
      </c>
      <c r="O2443" s="13">
        <f>J2443/(60*60*24)+DATE(1970,1,1)</f>
        <v>42187.125625000001</v>
      </c>
      <c r="P2443" s="13">
        <f>I2443/(60*60*24)+"1/1/1970"</f>
        <v>42208.207638888889</v>
      </c>
      <c r="Q2443" t="s">
        <v>8297</v>
      </c>
      <c r="R2443" s="18" t="str">
        <f>LEFT(Q2443,SEARCH("/",Q2443,1)-1)</f>
        <v>food</v>
      </c>
      <c r="S2443" t="str">
        <f>RIGHT(Q2443,(LEN(Q2443)-SEARCH("/",Q2443,1)))</f>
        <v>small batch</v>
      </c>
      <c r="T2443" s="14">
        <f>IFERROR(E2443/L2443,0)</f>
        <v>74.22935779816514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>
        <f>(E2444/D2444)*100</f>
        <v>125.94166666666666</v>
      </c>
      <c r="O2444" s="13">
        <f>J2444/(60*60*24)+DATE(1970,1,1)</f>
        <v>42052.666990740741</v>
      </c>
      <c r="P2444" s="13">
        <f>I2444/(60*60*24)+"1/1/1970"</f>
        <v>42082.625324074077</v>
      </c>
      <c r="Q2444" t="s">
        <v>8297</v>
      </c>
      <c r="R2444" s="18" t="str">
        <f>LEFT(Q2444,SEARCH("/",Q2444,1)-1)</f>
        <v>food</v>
      </c>
      <c r="S2444" t="str">
        <f>RIGHT(Q2444,(LEN(Q2444)-SEARCH("/",Q2444,1)))</f>
        <v>small batch</v>
      </c>
      <c r="T2444" s="14">
        <f>IFERROR(E2444/L2444,0)</f>
        <v>81.252688172043008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>
        <f>(E2445/D2445)*100</f>
        <v>202.51495</v>
      </c>
      <c r="O2445" s="13">
        <f>J2445/(60*60*24)+DATE(1970,1,1)</f>
        <v>41836.625254629631</v>
      </c>
      <c r="P2445" s="13">
        <f>I2445/(60*60*24)+"1/1/1970"</f>
        <v>41866.625254629631</v>
      </c>
      <c r="Q2445" t="s">
        <v>8297</v>
      </c>
      <c r="R2445" s="18" t="str">
        <f>LEFT(Q2445,SEARCH("/",Q2445,1)-1)</f>
        <v>food</v>
      </c>
      <c r="S2445" t="str">
        <f>RIGHT(Q2445,(LEN(Q2445)-SEARCH("/",Q2445,1)))</f>
        <v>small batch</v>
      </c>
      <c r="T2445" s="14">
        <f>IFERROR(E2445/L2445,0)</f>
        <v>130.23469453376205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>
        <f>(E2446/D2446)*100</f>
        <v>108.60000000000001</v>
      </c>
      <c r="O2446" s="13">
        <f>J2446/(60*60*24)+DATE(1970,1,1)</f>
        <v>42485.754525462966</v>
      </c>
      <c r="P2446" s="13">
        <f>I2446/(60*60*24)+"1/1/1970"</f>
        <v>42515.754525462966</v>
      </c>
      <c r="Q2446" t="s">
        <v>8297</v>
      </c>
      <c r="R2446" s="18" t="str">
        <f>LEFT(Q2446,SEARCH("/",Q2446,1)-1)</f>
        <v>food</v>
      </c>
      <c r="S2446" t="str">
        <f>RIGHT(Q2446,(LEN(Q2446)-SEARCH("/",Q2446,1)))</f>
        <v>small batch</v>
      </c>
      <c r="T2446" s="14">
        <f>IFERROR(E2446/L2446,0)</f>
        <v>53.409836065573771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>
        <f>(E2447/D2447)*100</f>
        <v>172.8</v>
      </c>
      <c r="O2447" s="13">
        <f>J2447/(60*60*24)+DATE(1970,1,1)</f>
        <v>42243.190057870372</v>
      </c>
      <c r="P2447" s="13">
        <f>I2447/(60*60*24)+"1/1/1970"</f>
        <v>42273.190057870372</v>
      </c>
      <c r="Q2447" t="s">
        <v>8297</v>
      </c>
      <c r="R2447" s="18" t="str">
        <f>LEFT(Q2447,SEARCH("/",Q2447,1)-1)</f>
        <v>food</v>
      </c>
      <c r="S2447" t="str">
        <f>RIGHT(Q2447,(LEN(Q2447)-SEARCH("/",Q2447,1)))</f>
        <v>small batch</v>
      </c>
      <c r="T2447" s="14">
        <f>IFERROR(E2447/L2447,0)</f>
        <v>75.130434782608702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>
        <f>(E2448/D2448)*100</f>
        <v>167.98</v>
      </c>
      <c r="O2448" s="13">
        <f>J2448/(60*60*24)+DATE(1970,1,1)</f>
        <v>42670.602673611109</v>
      </c>
      <c r="P2448" s="13">
        <f>I2448/(60*60*24)+"1/1/1970"</f>
        <v>42700.64434027778</v>
      </c>
      <c r="Q2448" t="s">
        <v>8297</v>
      </c>
      <c r="R2448" s="18" t="str">
        <f>LEFT(Q2448,SEARCH("/",Q2448,1)-1)</f>
        <v>food</v>
      </c>
      <c r="S2448" t="str">
        <f>RIGHT(Q2448,(LEN(Q2448)-SEARCH("/",Q2448,1)))</f>
        <v>small batch</v>
      </c>
      <c r="T2448" s="14">
        <f>IFERROR(E2448/L2448,0)</f>
        <v>75.666666666666671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>
        <f>(E2449/D2449)*100</f>
        <v>427.20000000000005</v>
      </c>
      <c r="O2449" s="13">
        <f>J2449/(60*60*24)+DATE(1970,1,1)</f>
        <v>42654.469826388886</v>
      </c>
      <c r="P2449" s="13">
        <f>I2449/(60*60*24)+"1/1/1970"</f>
        <v>42686.166666666672</v>
      </c>
      <c r="Q2449" t="s">
        <v>8297</v>
      </c>
      <c r="R2449" s="18" t="str">
        <f>LEFT(Q2449,SEARCH("/",Q2449,1)-1)</f>
        <v>food</v>
      </c>
      <c r="S2449" t="str">
        <f>RIGHT(Q2449,(LEN(Q2449)-SEARCH("/",Q2449,1)))</f>
        <v>small batch</v>
      </c>
      <c r="T2449" s="14">
        <f>IFERROR(E2449/L2449,0)</f>
        <v>31.691394658753708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>
        <f>(E2450/D2450)*100</f>
        <v>107.5</v>
      </c>
      <c r="O2450" s="13">
        <f>J2450/(60*60*24)+DATE(1970,1,1)</f>
        <v>42607.316122685181</v>
      </c>
      <c r="P2450" s="13">
        <f>I2450/(60*60*24)+"1/1/1970"</f>
        <v>42613.233333333337</v>
      </c>
      <c r="Q2450" t="s">
        <v>8297</v>
      </c>
      <c r="R2450" s="18" t="str">
        <f>LEFT(Q2450,SEARCH("/",Q2450,1)-1)</f>
        <v>food</v>
      </c>
      <c r="S2450" t="str">
        <f>RIGHT(Q2450,(LEN(Q2450)-SEARCH("/",Q2450,1)))</f>
        <v>small batch</v>
      </c>
      <c r="T2450" s="14">
        <f>IFERROR(E2450/L2450,0)</f>
        <v>47.777777777777779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>
        <f>(E2451/D2451)*100</f>
        <v>108</v>
      </c>
      <c r="O2451" s="13">
        <f>J2451/(60*60*24)+DATE(1970,1,1)</f>
        <v>41943.142534722225</v>
      </c>
      <c r="P2451" s="13">
        <f>I2451/(60*60*24)+"1/1/1970"</f>
        <v>41973.184201388889</v>
      </c>
      <c r="Q2451" t="s">
        <v>8297</v>
      </c>
      <c r="R2451" s="18" t="str">
        <f>LEFT(Q2451,SEARCH("/",Q2451,1)-1)</f>
        <v>food</v>
      </c>
      <c r="S2451" t="str">
        <f>RIGHT(Q2451,(LEN(Q2451)-SEARCH("/",Q2451,1)))</f>
        <v>small batch</v>
      </c>
      <c r="T2451" s="14">
        <f>IFERROR(E2451/L2451,0)</f>
        <v>90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>
        <f>(E2452/D2452)*100</f>
        <v>101.53353333333335</v>
      </c>
      <c r="O2452" s="13">
        <f>J2452/(60*60*24)+DATE(1970,1,1)</f>
        <v>41902.07240740741</v>
      </c>
      <c r="P2452" s="13">
        <f>I2452/(60*60*24)+"1/1/1970"</f>
        <v>41940.132638888885</v>
      </c>
      <c r="Q2452" t="s">
        <v>8297</v>
      </c>
      <c r="R2452" s="18" t="str">
        <f>LEFT(Q2452,SEARCH("/",Q2452,1)-1)</f>
        <v>food</v>
      </c>
      <c r="S2452" t="str">
        <f>RIGHT(Q2452,(LEN(Q2452)-SEARCH("/",Q2452,1)))</f>
        <v>small batch</v>
      </c>
      <c r="T2452" s="14">
        <f>IFERROR(E2452/L2452,0)</f>
        <v>149.31401960784314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>
        <f>(E2453/D2453)*100</f>
        <v>115.45</v>
      </c>
      <c r="O2453" s="13">
        <f>J2453/(60*60*24)+DATE(1970,1,1)</f>
        <v>42779.908449074079</v>
      </c>
      <c r="P2453" s="13">
        <f>I2453/(60*60*24)+"1/1/1970"</f>
        <v>42799.908449074079</v>
      </c>
      <c r="Q2453" t="s">
        <v>8297</v>
      </c>
      <c r="R2453" s="18" t="str">
        <f>LEFT(Q2453,SEARCH("/",Q2453,1)-1)</f>
        <v>food</v>
      </c>
      <c r="S2453" t="str">
        <f>RIGHT(Q2453,(LEN(Q2453)-SEARCH("/",Q2453,1)))</f>
        <v>small batch</v>
      </c>
      <c r="T2453" s="14">
        <f>IFERROR(E2453/L2453,0)</f>
        <v>62.06989247311828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>
        <f>(E2454/D2454)*100</f>
        <v>133.5</v>
      </c>
      <c r="O2454" s="13">
        <f>J2454/(60*60*24)+DATE(1970,1,1)</f>
        <v>42338.84375</v>
      </c>
      <c r="P2454" s="13">
        <f>I2454/(60*60*24)+"1/1/1970"</f>
        <v>42367.958333333328</v>
      </c>
      <c r="Q2454" t="s">
        <v>8297</v>
      </c>
      <c r="R2454" s="18" t="str">
        <f>LEFT(Q2454,SEARCH("/",Q2454,1)-1)</f>
        <v>food</v>
      </c>
      <c r="S2454" t="str">
        <f>RIGHT(Q2454,(LEN(Q2454)-SEARCH("/",Q2454,1)))</f>
        <v>small batch</v>
      </c>
      <c r="T2454" s="14">
        <f>IFERROR(E2454/L2454,0)</f>
        <v>53.4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>
        <f>(E2455/D2455)*100</f>
        <v>154.69999999999999</v>
      </c>
      <c r="O2455" s="13">
        <f>J2455/(60*60*24)+DATE(1970,1,1)</f>
        <v>42738.692233796297</v>
      </c>
      <c r="P2455" s="13">
        <f>I2455/(60*60*24)+"1/1/1970"</f>
        <v>42768.692233796297</v>
      </c>
      <c r="Q2455" t="s">
        <v>8297</v>
      </c>
      <c r="R2455" s="18" t="str">
        <f>LEFT(Q2455,SEARCH("/",Q2455,1)-1)</f>
        <v>food</v>
      </c>
      <c r="S2455" t="str">
        <f>RIGHT(Q2455,(LEN(Q2455)-SEARCH("/",Q2455,1)))</f>
        <v>small batch</v>
      </c>
      <c r="T2455" s="14">
        <f>IFERROR(E2455/L2455,0)</f>
        <v>69.268656716417908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>
        <f>(E2456/D2456)*100</f>
        <v>100.84571428571429</v>
      </c>
      <c r="O2456" s="13">
        <f>J2456/(60*60*24)+DATE(1970,1,1)</f>
        <v>42770.201481481483</v>
      </c>
      <c r="P2456" s="13">
        <f>I2456/(60*60*24)+"1/1/1970"</f>
        <v>42805.201481481483</v>
      </c>
      <c r="Q2456" t="s">
        <v>8297</v>
      </c>
      <c r="R2456" s="18" t="str">
        <f>LEFT(Q2456,SEARCH("/",Q2456,1)-1)</f>
        <v>food</v>
      </c>
      <c r="S2456" t="str">
        <f>RIGHT(Q2456,(LEN(Q2456)-SEARCH("/",Q2456,1)))</f>
        <v>small batch</v>
      </c>
      <c r="T2456" s="14">
        <f>IFERROR(E2456/L2456,0)</f>
        <v>271.50769230769231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>
        <f>(E2457/D2457)*100</f>
        <v>182</v>
      </c>
      <c r="O2457" s="13">
        <f>J2457/(60*60*24)+DATE(1970,1,1)</f>
        <v>42452.781828703708</v>
      </c>
      <c r="P2457" s="13">
        <f>I2457/(60*60*24)+"1/1/1970"</f>
        <v>42480.781828703708</v>
      </c>
      <c r="Q2457" t="s">
        <v>8297</v>
      </c>
      <c r="R2457" s="18" t="str">
        <f>LEFT(Q2457,SEARCH("/",Q2457,1)-1)</f>
        <v>food</v>
      </c>
      <c r="S2457" t="str">
        <f>RIGHT(Q2457,(LEN(Q2457)-SEARCH("/",Q2457,1)))</f>
        <v>small batch</v>
      </c>
      <c r="T2457" s="14">
        <f>IFERROR(E2457/L2457,0)</f>
        <v>34.125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>
        <f>(E2458/D2458)*100</f>
        <v>180.86666666666667</v>
      </c>
      <c r="O2458" s="13">
        <f>J2458/(60*60*24)+DATE(1970,1,1)</f>
        <v>42761.961099537039</v>
      </c>
      <c r="P2458" s="13">
        <f>I2458/(60*60*24)+"1/1/1970"</f>
        <v>42791.961099537039</v>
      </c>
      <c r="Q2458" t="s">
        <v>8297</v>
      </c>
      <c r="R2458" s="18" t="str">
        <f>LEFT(Q2458,SEARCH("/",Q2458,1)-1)</f>
        <v>food</v>
      </c>
      <c r="S2458" t="str">
        <f>RIGHT(Q2458,(LEN(Q2458)-SEARCH("/",Q2458,1)))</f>
        <v>small batch</v>
      </c>
      <c r="T2458" s="14">
        <f>IFERROR(E2458/L2458,0)</f>
        <v>40.492537313432834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>
        <f>(E2459/D2459)*100</f>
        <v>102.30434782608695</v>
      </c>
      <c r="O2459" s="13">
        <f>J2459/(60*60*24)+DATE(1970,1,1)</f>
        <v>42423.602500000001</v>
      </c>
      <c r="P2459" s="13">
        <f>I2459/(60*60*24)+"1/1/1970"</f>
        <v>42453.560833333337</v>
      </c>
      <c r="Q2459" t="s">
        <v>8297</v>
      </c>
      <c r="R2459" s="18" t="str">
        <f>LEFT(Q2459,SEARCH("/",Q2459,1)-1)</f>
        <v>food</v>
      </c>
      <c r="S2459" t="str">
        <f>RIGHT(Q2459,(LEN(Q2459)-SEARCH("/",Q2459,1)))</f>
        <v>small batch</v>
      </c>
      <c r="T2459" s="14">
        <f>IFERROR(E2459/L2459,0)</f>
        <v>189.75806451612902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>
        <f>(E2460/D2460)*100</f>
        <v>110.17999999999999</v>
      </c>
      <c r="O2460" s="13">
        <f>J2460/(60*60*24)+DATE(1970,1,1)</f>
        <v>42495.871736111112</v>
      </c>
      <c r="P2460" s="13">
        <f>I2460/(60*60*24)+"1/1/1970"</f>
        <v>42530.791666666672</v>
      </c>
      <c r="Q2460" t="s">
        <v>8297</v>
      </c>
      <c r="R2460" s="18" t="str">
        <f>LEFT(Q2460,SEARCH("/",Q2460,1)-1)</f>
        <v>food</v>
      </c>
      <c r="S2460" t="str">
        <f>RIGHT(Q2460,(LEN(Q2460)-SEARCH("/",Q2460,1)))</f>
        <v>small batch</v>
      </c>
      <c r="T2460" s="14">
        <f>IFERROR(E2460/L2460,0)</f>
        <v>68.862499999999997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>
        <f>(E2461/D2461)*100</f>
        <v>102.25</v>
      </c>
      <c r="O2461" s="13">
        <f>J2461/(60*60*24)+DATE(1970,1,1)</f>
        <v>42407.637557870374</v>
      </c>
      <c r="P2461" s="13">
        <f>I2461/(60*60*24)+"1/1/1970"</f>
        <v>42452.595891203702</v>
      </c>
      <c r="Q2461" t="s">
        <v>8297</v>
      </c>
      <c r="R2461" s="18" t="str">
        <f>LEFT(Q2461,SEARCH("/",Q2461,1)-1)</f>
        <v>food</v>
      </c>
      <c r="S2461" t="str">
        <f>RIGHT(Q2461,(LEN(Q2461)-SEARCH("/",Q2461,1)))</f>
        <v>small batch</v>
      </c>
      <c r="T2461" s="14">
        <f>IFERROR(E2461/L2461,0)</f>
        <v>108.77659574468085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>
        <f>(E2462/D2462)*100</f>
        <v>100.78823529411764</v>
      </c>
      <c r="O2462" s="13">
        <f>J2462/(60*60*24)+DATE(1970,1,1)</f>
        <v>42704.187118055561</v>
      </c>
      <c r="P2462" s="13">
        <f>I2462/(60*60*24)+"1/1/1970"</f>
        <v>42738.178472222222</v>
      </c>
      <c r="Q2462" t="s">
        <v>8297</v>
      </c>
      <c r="R2462" s="18" t="str">
        <f>LEFT(Q2462,SEARCH("/",Q2462,1)-1)</f>
        <v>food</v>
      </c>
      <c r="S2462" t="str">
        <f>RIGHT(Q2462,(LEN(Q2462)-SEARCH("/",Q2462,1)))</f>
        <v>small batch</v>
      </c>
      <c r="T2462" s="14">
        <f>IFERROR(E2462/L2462,0)</f>
        <v>125.98529411764706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>
        <f>(E2463/D2463)*100</f>
        <v>103.8</v>
      </c>
      <c r="O2463" s="13">
        <f>J2463/(60*60*24)+DATE(1970,1,1)</f>
        <v>40784.012696759259</v>
      </c>
      <c r="P2463" s="13">
        <f>I2463/(60*60*24)+"1/1/1970"</f>
        <v>40817.125</v>
      </c>
      <c r="Q2463" t="s">
        <v>8278</v>
      </c>
      <c r="R2463" s="18" t="str">
        <f>LEFT(Q2463,SEARCH("/",Q2463,1)-1)</f>
        <v>music</v>
      </c>
      <c r="S2463" t="str">
        <f>RIGHT(Q2463,(LEN(Q2463)-SEARCH("/",Q2463,1)))</f>
        <v>indie rock</v>
      </c>
      <c r="T2463" s="14">
        <f>IFERROR(E2463/L2463,0)</f>
        <v>90.523255813953483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>
        <f>(E2464/D2464)*100</f>
        <v>110.70833333333334</v>
      </c>
      <c r="O2464" s="13">
        <f>J2464/(60*60*24)+DATE(1970,1,1)</f>
        <v>41089.186296296299</v>
      </c>
      <c r="P2464" s="13">
        <f>I2464/(60*60*24)+"1/1/1970"</f>
        <v>41109.186296296299</v>
      </c>
      <c r="Q2464" t="s">
        <v>8278</v>
      </c>
      <c r="R2464" s="18" t="str">
        <f>LEFT(Q2464,SEARCH("/",Q2464,1)-1)</f>
        <v>music</v>
      </c>
      <c r="S2464" t="str">
        <f>RIGHT(Q2464,(LEN(Q2464)-SEARCH("/",Q2464,1)))</f>
        <v>indie rock</v>
      </c>
      <c r="T2464" s="14">
        <f>IFERROR(E2464/L2464,0)</f>
        <v>28.880434782608695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>
        <f>(E2465/D2465)*100</f>
        <v>116.25000000000001</v>
      </c>
      <c r="O2465" s="13">
        <f>J2465/(60*60*24)+DATE(1970,1,1)</f>
        <v>41341.111400462964</v>
      </c>
      <c r="P2465" s="13">
        <f>I2465/(60*60*24)+"1/1/1970"</f>
        <v>41380.791666666664</v>
      </c>
      <c r="Q2465" t="s">
        <v>8278</v>
      </c>
      <c r="R2465" s="18" t="str">
        <f>LEFT(Q2465,SEARCH("/",Q2465,1)-1)</f>
        <v>music</v>
      </c>
      <c r="S2465" t="str">
        <f>RIGHT(Q2465,(LEN(Q2465)-SEARCH("/",Q2465,1)))</f>
        <v>indie rock</v>
      </c>
      <c r="T2465" s="14">
        <f>IFERROR(E2465/L2465,0)</f>
        <v>31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>
        <f>(E2466/D2466)*100</f>
        <v>111.1</v>
      </c>
      <c r="O2466" s="13">
        <f>J2466/(60*60*24)+DATE(1970,1,1)</f>
        <v>42248.90042824074</v>
      </c>
      <c r="P2466" s="13">
        <f>I2466/(60*60*24)+"1/1/1970"</f>
        <v>42277.811805555553</v>
      </c>
      <c r="Q2466" t="s">
        <v>8278</v>
      </c>
      <c r="R2466" s="18" t="str">
        <f>LEFT(Q2466,SEARCH("/",Q2466,1)-1)</f>
        <v>music</v>
      </c>
      <c r="S2466" t="str">
        <f>RIGHT(Q2466,(LEN(Q2466)-SEARCH("/",Q2466,1)))</f>
        <v>indie rock</v>
      </c>
      <c r="T2466" s="14">
        <f>IFERROR(E2466/L2466,0)</f>
        <v>51.674418604651166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>
        <f>(E2467/D2467)*100</f>
        <v>180.14285714285714</v>
      </c>
      <c r="O2467" s="13">
        <f>J2467/(60*60*24)+DATE(1970,1,1)</f>
        <v>41145.719305555554</v>
      </c>
      <c r="P2467" s="13">
        <f>I2467/(60*60*24)+"1/1/1970"</f>
        <v>41175.719305555554</v>
      </c>
      <c r="Q2467" t="s">
        <v>8278</v>
      </c>
      <c r="R2467" s="18" t="str">
        <f>LEFT(Q2467,SEARCH("/",Q2467,1)-1)</f>
        <v>music</v>
      </c>
      <c r="S2467" t="str">
        <f>RIGHT(Q2467,(LEN(Q2467)-SEARCH("/",Q2467,1)))</f>
        <v>indie rock</v>
      </c>
      <c r="T2467" s="14">
        <f>IFERROR(E2467/L2467,0)</f>
        <v>26.270833333333332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>
        <f>(E2468/D2468)*100</f>
        <v>100</v>
      </c>
      <c r="O2468" s="13">
        <f>J2468/(60*60*24)+DATE(1970,1,1)</f>
        <v>41373.102465277778</v>
      </c>
      <c r="P2468" s="13">
        <f>I2468/(60*60*24)+"1/1/1970"</f>
        <v>41403.102465277778</v>
      </c>
      <c r="Q2468" t="s">
        <v>8278</v>
      </c>
      <c r="R2468" s="18" t="str">
        <f>LEFT(Q2468,SEARCH("/",Q2468,1)-1)</f>
        <v>music</v>
      </c>
      <c r="S2468" t="str">
        <f>RIGHT(Q2468,(LEN(Q2468)-SEARCH("/",Q2468,1)))</f>
        <v>indie rock</v>
      </c>
      <c r="T2468" s="14">
        <f>IFERROR(E2468/L2468,0)</f>
        <v>48.07692307692308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>
        <f>(E2469/D2469)*100</f>
        <v>118.5</v>
      </c>
      <c r="O2469" s="13">
        <f>J2469/(60*60*24)+DATE(1970,1,1)</f>
        <v>41025.874201388891</v>
      </c>
      <c r="P2469" s="13">
        <f>I2469/(60*60*24)+"1/1/1970"</f>
        <v>41039.708333333336</v>
      </c>
      <c r="Q2469" t="s">
        <v>8278</v>
      </c>
      <c r="R2469" s="18" t="str">
        <f>LEFT(Q2469,SEARCH("/",Q2469,1)-1)</f>
        <v>music</v>
      </c>
      <c r="S2469" t="str">
        <f>RIGHT(Q2469,(LEN(Q2469)-SEARCH("/",Q2469,1)))</f>
        <v>indie rock</v>
      </c>
      <c r="T2469" s="14">
        <f>IFERROR(E2469/L2469,0)</f>
        <v>27.558139534883722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>
        <f>(E2470/D2470)*100</f>
        <v>107.21700000000001</v>
      </c>
      <c r="O2470" s="13">
        <f>J2470/(60*60*24)+DATE(1970,1,1)</f>
        <v>41174.154178240744</v>
      </c>
      <c r="P2470" s="13">
        <f>I2470/(60*60*24)+"1/1/1970"</f>
        <v>41210.208333333336</v>
      </c>
      <c r="Q2470" t="s">
        <v>8278</v>
      </c>
      <c r="R2470" s="18" t="str">
        <f>LEFT(Q2470,SEARCH("/",Q2470,1)-1)</f>
        <v>music</v>
      </c>
      <c r="S2470" t="str">
        <f>RIGHT(Q2470,(LEN(Q2470)-SEARCH("/",Q2470,1)))</f>
        <v>indie rock</v>
      </c>
      <c r="T2470" s="14">
        <f>IFERROR(E2470/L2470,0)</f>
        <v>36.97137931034483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>
        <f>(E2471/D2471)*100</f>
        <v>113.66666666666667</v>
      </c>
      <c r="O2471" s="13">
        <f>J2471/(60*60*24)+DATE(1970,1,1)</f>
        <v>40557.429733796293</v>
      </c>
      <c r="P2471" s="13">
        <f>I2471/(60*60*24)+"1/1/1970"</f>
        <v>40582.429733796293</v>
      </c>
      <c r="Q2471" t="s">
        <v>8278</v>
      </c>
      <c r="R2471" s="18" t="str">
        <f>LEFT(Q2471,SEARCH("/",Q2471,1)-1)</f>
        <v>music</v>
      </c>
      <c r="S2471" t="str">
        <f>RIGHT(Q2471,(LEN(Q2471)-SEARCH("/",Q2471,1)))</f>
        <v>indie rock</v>
      </c>
      <c r="T2471" s="14">
        <f>IFERROR(E2471/L2471,0)</f>
        <v>29.021276595744681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>
        <f>(E2472/D2472)*100</f>
        <v>103.16400000000002</v>
      </c>
      <c r="O2472" s="13">
        <f>J2472/(60*60*24)+DATE(1970,1,1)</f>
        <v>41023.07471064815</v>
      </c>
      <c r="P2472" s="13">
        <f>I2472/(60*60*24)+"1/1/1970"</f>
        <v>41053.07471064815</v>
      </c>
      <c r="Q2472" t="s">
        <v>8278</v>
      </c>
      <c r="R2472" s="18" t="str">
        <f>LEFT(Q2472,SEARCH("/",Q2472,1)-1)</f>
        <v>music</v>
      </c>
      <c r="S2472" t="str">
        <f>RIGHT(Q2472,(LEN(Q2472)-SEARCH("/",Q2472,1)))</f>
        <v>indie rock</v>
      </c>
      <c r="T2472" s="14">
        <f>IFERROR(E2472/L2472,0)</f>
        <v>28.65666666666667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>
        <f>(E2473/D2473)*100</f>
        <v>128</v>
      </c>
      <c r="O2473" s="13">
        <f>J2473/(60*60*24)+DATE(1970,1,1)</f>
        <v>40893.992962962962</v>
      </c>
      <c r="P2473" s="13">
        <f>I2473/(60*60*24)+"1/1/1970"</f>
        <v>40933.992962962962</v>
      </c>
      <c r="Q2473" t="s">
        <v>8278</v>
      </c>
      <c r="R2473" s="18" t="str">
        <f>LEFT(Q2473,SEARCH("/",Q2473,1)-1)</f>
        <v>music</v>
      </c>
      <c r="S2473" t="str">
        <f>RIGHT(Q2473,(LEN(Q2473)-SEARCH("/",Q2473,1)))</f>
        <v>indie rock</v>
      </c>
      <c r="T2473" s="14">
        <f>IFERROR(E2473/L2473,0)</f>
        <v>37.647058823529413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>
        <f>(E2474/D2474)*100</f>
        <v>135.76026666666667</v>
      </c>
      <c r="O2474" s="13">
        <f>J2474/(60*60*24)+DATE(1970,1,1)</f>
        <v>40354.11550925926</v>
      </c>
      <c r="P2474" s="13">
        <f>I2474/(60*60*24)+"1/1/1970"</f>
        <v>40425.043749999997</v>
      </c>
      <c r="Q2474" t="s">
        <v>8278</v>
      </c>
      <c r="R2474" s="18" t="str">
        <f>LEFT(Q2474,SEARCH("/",Q2474,1)-1)</f>
        <v>music</v>
      </c>
      <c r="S2474" t="str">
        <f>RIGHT(Q2474,(LEN(Q2474)-SEARCH("/",Q2474,1)))</f>
        <v>indie rock</v>
      </c>
      <c r="T2474" s="14">
        <f>IFERROR(E2474/L2474,0)</f>
        <v>97.904038461538462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>
        <f>(E2475/D2475)*100</f>
        <v>100</v>
      </c>
      <c r="O2475" s="13">
        <f>J2475/(60*60*24)+DATE(1970,1,1)</f>
        <v>41193.748483796298</v>
      </c>
      <c r="P2475" s="13">
        <f>I2475/(60*60*24)+"1/1/1970"</f>
        <v>41223.790150462963</v>
      </c>
      <c r="Q2475" t="s">
        <v>8278</v>
      </c>
      <c r="R2475" s="18" t="str">
        <f>LEFT(Q2475,SEARCH("/",Q2475,1)-1)</f>
        <v>music</v>
      </c>
      <c r="S2475" t="str">
        <f>RIGHT(Q2475,(LEN(Q2475)-SEARCH("/",Q2475,1)))</f>
        <v>indie rock</v>
      </c>
      <c r="T2475" s="14">
        <f>IFERROR(E2475/L2475,0)</f>
        <v>42.553191489361701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>
        <f>(E2476/D2476)*100</f>
        <v>100.00360000000002</v>
      </c>
      <c r="O2476" s="13">
        <f>J2476/(60*60*24)+DATE(1970,1,1)</f>
        <v>40417.011296296296</v>
      </c>
      <c r="P2476" s="13">
        <f>I2476/(60*60*24)+"1/1/1970"</f>
        <v>40462.011296296296</v>
      </c>
      <c r="Q2476" t="s">
        <v>8278</v>
      </c>
      <c r="R2476" s="18" t="str">
        <f>LEFT(Q2476,SEARCH("/",Q2476,1)-1)</f>
        <v>music</v>
      </c>
      <c r="S2476" t="str">
        <f>RIGHT(Q2476,(LEN(Q2476)-SEARCH("/",Q2476,1)))</f>
        <v>indie rock</v>
      </c>
      <c r="T2476" s="14">
        <f>IFERROR(E2476/L2476,0)</f>
        <v>131.58368421052631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>
        <f>(E2477/D2477)*100</f>
        <v>104.71999999999998</v>
      </c>
      <c r="O2477" s="13">
        <f>J2477/(60*60*24)+DATE(1970,1,1)</f>
        <v>40310.287673611107</v>
      </c>
      <c r="P2477" s="13">
        <f>I2477/(60*60*24)+"1/1/1970"</f>
        <v>40369.916666666664</v>
      </c>
      <c r="Q2477" t="s">
        <v>8278</v>
      </c>
      <c r="R2477" s="18" t="str">
        <f>LEFT(Q2477,SEARCH("/",Q2477,1)-1)</f>
        <v>music</v>
      </c>
      <c r="S2477" t="str">
        <f>RIGHT(Q2477,(LEN(Q2477)-SEARCH("/",Q2477,1)))</f>
        <v>indie rock</v>
      </c>
      <c r="T2477" s="14">
        <f>IFERROR(E2477/L2477,0)</f>
        <v>32.320987654320987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>
        <f>(E2478/D2478)*100</f>
        <v>105.02249999999999</v>
      </c>
      <c r="O2478" s="13">
        <f>J2478/(60*60*24)+DATE(1970,1,1)</f>
        <v>41913.328356481477</v>
      </c>
      <c r="P2478" s="13">
        <f>I2478/(60*60*24)+"1/1/1970"</f>
        <v>41946.370023148149</v>
      </c>
      <c r="Q2478" t="s">
        <v>8278</v>
      </c>
      <c r="R2478" s="18" t="str">
        <f>LEFT(Q2478,SEARCH("/",Q2478,1)-1)</f>
        <v>music</v>
      </c>
      <c r="S2478" t="str">
        <f>RIGHT(Q2478,(LEN(Q2478)-SEARCH("/",Q2478,1)))</f>
        <v>indie rock</v>
      </c>
      <c r="T2478" s="14">
        <f>IFERROR(E2478/L2478,0)</f>
        <v>61.103999999999999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>
        <f>(E2479/D2479)*100</f>
        <v>171.33333333333334</v>
      </c>
      <c r="O2479" s="13">
        <f>J2479/(60*60*24)+DATE(1970,1,1)</f>
        <v>41088.691493055558</v>
      </c>
      <c r="P2479" s="13">
        <f>I2479/(60*60*24)+"1/1/1970"</f>
        <v>41133.691493055558</v>
      </c>
      <c r="Q2479" t="s">
        <v>8278</v>
      </c>
      <c r="R2479" s="18" t="str">
        <f>LEFT(Q2479,SEARCH("/",Q2479,1)-1)</f>
        <v>music</v>
      </c>
      <c r="S2479" t="str">
        <f>RIGHT(Q2479,(LEN(Q2479)-SEARCH("/",Q2479,1)))</f>
        <v>indie rock</v>
      </c>
      <c r="T2479" s="14">
        <f>IFERROR(E2479/L2479,0)</f>
        <v>31.341463414634145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>
        <f>(E2480/D2480)*100</f>
        <v>127.49999999999999</v>
      </c>
      <c r="O2480" s="13">
        <f>J2480/(60*60*24)+DATE(1970,1,1)</f>
        <v>41257.950381944444</v>
      </c>
      <c r="P2480" s="13">
        <f>I2480/(60*60*24)+"1/1/1970"</f>
        <v>41287.950381944444</v>
      </c>
      <c r="Q2480" t="s">
        <v>8278</v>
      </c>
      <c r="R2480" s="18" t="str">
        <f>LEFT(Q2480,SEARCH("/",Q2480,1)-1)</f>
        <v>music</v>
      </c>
      <c r="S2480" t="str">
        <f>RIGHT(Q2480,(LEN(Q2480)-SEARCH("/",Q2480,1)))</f>
        <v>indie rock</v>
      </c>
      <c r="T2480" s="14">
        <f>IFERROR(E2480/L2480,0)</f>
        <v>129.1139240506329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>
        <f>(E2481/D2481)*100</f>
        <v>133.44333333333333</v>
      </c>
      <c r="O2481" s="13">
        <f>J2481/(60*60*24)+DATE(1970,1,1)</f>
        <v>41107.726782407408</v>
      </c>
      <c r="P2481" s="13">
        <f>I2481/(60*60*24)+"1/1/1970"</f>
        <v>41118.083333333336</v>
      </c>
      <c r="Q2481" t="s">
        <v>8278</v>
      </c>
      <c r="R2481" s="18" t="str">
        <f>LEFT(Q2481,SEARCH("/",Q2481,1)-1)</f>
        <v>music</v>
      </c>
      <c r="S2481" t="str">
        <f>RIGHT(Q2481,(LEN(Q2481)-SEARCH("/",Q2481,1)))</f>
        <v>indie rock</v>
      </c>
      <c r="T2481" s="14">
        <f>IFERROR(E2481/L2481,0)</f>
        <v>25.020624999999999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>
        <f>(E2482/D2482)*100</f>
        <v>100</v>
      </c>
      <c r="O2482" s="13">
        <f>J2482/(60*60*24)+DATE(1970,1,1)</f>
        <v>42227.936157407406</v>
      </c>
      <c r="P2482" s="13">
        <f>I2482/(60*60*24)+"1/1/1970"</f>
        <v>42287.936157407406</v>
      </c>
      <c r="Q2482" t="s">
        <v>8278</v>
      </c>
      <c r="R2482" s="18" t="str">
        <f>LEFT(Q2482,SEARCH("/",Q2482,1)-1)</f>
        <v>music</v>
      </c>
      <c r="S2482" t="str">
        <f>RIGHT(Q2482,(LEN(Q2482)-SEARCH("/",Q2482,1)))</f>
        <v>indie rock</v>
      </c>
      <c r="T2482" s="14">
        <f>IFERROR(E2482/L2482,0)</f>
        <v>250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>
        <f>(E2483/D2483)*100</f>
        <v>112.91099999999999</v>
      </c>
      <c r="O2483" s="13">
        <f>J2483/(60*60*24)+DATE(1970,1,1)</f>
        <v>40999.645925925928</v>
      </c>
      <c r="P2483" s="13">
        <f>I2483/(60*60*24)+"1/1/1970"</f>
        <v>41029.645925925928</v>
      </c>
      <c r="Q2483" t="s">
        <v>8278</v>
      </c>
      <c r="R2483" s="18" t="str">
        <f>LEFT(Q2483,SEARCH("/",Q2483,1)-1)</f>
        <v>music</v>
      </c>
      <c r="S2483" t="str">
        <f>RIGHT(Q2483,(LEN(Q2483)-SEARCH("/",Q2483,1)))</f>
        <v>indie rock</v>
      </c>
      <c r="T2483" s="14">
        <f>IFERROR(E2483/L2483,0)</f>
        <v>47.541473684210523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>
        <f>(E2484/D2484)*100</f>
        <v>100.1</v>
      </c>
      <c r="O2484" s="13">
        <f>J2484/(60*60*24)+DATE(1970,1,1)</f>
        <v>40711.782210648147</v>
      </c>
      <c r="P2484" s="13">
        <f>I2484/(60*60*24)+"1/1/1970"</f>
        <v>40756.782210648147</v>
      </c>
      <c r="Q2484" t="s">
        <v>8278</v>
      </c>
      <c r="R2484" s="18" t="str">
        <f>LEFT(Q2484,SEARCH("/",Q2484,1)-1)</f>
        <v>music</v>
      </c>
      <c r="S2484" t="str">
        <f>RIGHT(Q2484,(LEN(Q2484)-SEARCH("/",Q2484,1)))</f>
        <v>indie rock</v>
      </c>
      <c r="T2484" s="14">
        <f>IFERROR(E2484/L2484,0)</f>
        <v>40.04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>
        <f>(E2485/D2485)*100</f>
        <v>113.72727272727272</v>
      </c>
      <c r="O2485" s="13">
        <f>J2485/(60*60*24)+DATE(1970,1,1)</f>
        <v>40970.750034722223</v>
      </c>
      <c r="P2485" s="13">
        <f>I2485/(60*60*24)+"1/1/1970"</f>
        <v>41030.708368055552</v>
      </c>
      <c r="Q2485" t="s">
        <v>8278</v>
      </c>
      <c r="R2485" s="18" t="str">
        <f>LEFT(Q2485,SEARCH("/",Q2485,1)-1)</f>
        <v>music</v>
      </c>
      <c r="S2485" t="str">
        <f>RIGHT(Q2485,(LEN(Q2485)-SEARCH("/",Q2485,1)))</f>
        <v>indie rock</v>
      </c>
      <c r="T2485" s="14">
        <f>IFERROR(E2485/L2485,0)</f>
        <v>65.84210526315789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>
        <f>(E2486/D2486)*100</f>
        <v>119.31742857142855</v>
      </c>
      <c r="O2486" s="13">
        <f>J2486/(60*60*24)+DATE(1970,1,1)</f>
        <v>40771.916701388887</v>
      </c>
      <c r="P2486" s="13">
        <f>I2486/(60*60*24)+"1/1/1970"</f>
        <v>40801.916701388887</v>
      </c>
      <c r="Q2486" t="s">
        <v>8278</v>
      </c>
      <c r="R2486" s="18" t="str">
        <f>LEFT(Q2486,SEARCH("/",Q2486,1)-1)</f>
        <v>music</v>
      </c>
      <c r="S2486" t="str">
        <f>RIGHT(Q2486,(LEN(Q2486)-SEARCH("/",Q2486,1)))</f>
        <v>indie rock</v>
      </c>
      <c r="T2486" s="14">
        <f>IFERROR(E2486/L2486,0)</f>
        <v>46.401222222222216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>
        <f>(E2487/D2487)*100</f>
        <v>103.25</v>
      </c>
      <c r="O2487" s="13">
        <f>J2487/(60*60*24)+DATE(1970,1,1)</f>
        <v>40793.998599537037</v>
      </c>
      <c r="P2487" s="13">
        <f>I2487/(60*60*24)+"1/1/1970"</f>
        <v>40828.998599537037</v>
      </c>
      <c r="Q2487" t="s">
        <v>8278</v>
      </c>
      <c r="R2487" s="18" t="str">
        <f>LEFT(Q2487,SEARCH("/",Q2487,1)-1)</f>
        <v>music</v>
      </c>
      <c r="S2487" t="str">
        <f>RIGHT(Q2487,(LEN(Q2487)-SEARCH("/",Q2487,1)))</f>
        <v>indie rock</v>
      </c>
      <c r="T2487" s="14">
        <f>IFERROR(E2487/L2487,0)</f>
        <v>50.365853658536587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>
        <f>(E2488/D2488)*100</f>
        <v>265.66666666666669</v>
      </c>
      <c r="O2488" s="13">
        <f>J2488/(60*60*24)+DATE(1970,1,1)</f>
        <v>40991.708055555559</v>
      </c>
      <c r="P2488" s="13">
        <f>I2488/(60*60*24)+"1/1/1970"</f>
        <v>41021.708055555559</v>
      </c>
      <c r="Q2488" t="s">
        <v>8278</v>
      </c>
      <c r="R2488" s="18" t="str">
        <f>LEFT(Q2488,SEARCH("/",Q2488,1)-1)</f>
        <v>music</v>
      </c>
      <c r="S2488" t="str">
        <f>RIGHT(Q2488,(LEN(Q2488)-SEARCH("/",Q2488,1)))</f>
        <v>indie rock</v>
      </c>
      <c r="T2488" s="14">
        <f>IFERROR(E2488/L2488,0)</f>
        <v>26.566666666666666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>
        <f>(E2489/D2489)*100</f>
        <v>100.05066666666667</v>
      </c>
      <c r="O2489" s="13">
        <f>J2489/(60*60*24)+DATE(1970,1,1)</f>
        <v>41026.083298611113</v>
      </c>
      <c r="P2489" s="13">
        <f>I2489/(60*60*24)+"1/1/1970"</f>
        <v>41056.083298611113</v>
      </c>
      <c r="Q2489" t="s">
        <v>8278</v>
      </c>
      <c r="R2489" s="18" t="str">
        <f>LEFT(Q2489,SEARCH("/",Q2489,1)-1)</f>
        <v>music</v>
      </c>
      <c r="S2489" t="str">
        <f>RIGHT(Q2489,(LEN(Q2489)-SEARCH("/",Q2489,1)))</f>
        <v>indie rock</v>
      </c>
      <c r="T2489" s="14">
        <f>IFERROR(E2489/L2489,0)</f>
        <v>39.493684210526318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>
        <f>(E2490/D2490)*100</f>
        <v>106.69999999999999</v>
      </c>
      <c r="O2490" s="13">
        <f>J2490/(60*60*24)+DATE(1970,1,1)</f>
        <v>40833.633194444446</v>
      </c>
      <c r="P2490" s="13">
        <f>I2490/(60*60*24)+"1/1/1970"</f>
        <v>40863.674861111111</v>
      </c>
      <c r="Q2490" t="s">
        <v>8278</v>
      </c>
      <c r="R2490" s="18" t="str">
        <f>LEFT(Q2490,SEARCH("/",Q2490,1)-1)</f>
        <v>music</v>
      </c>
      <c r="S2490" t="str">
        <f>RIGHT(Q2490,(LEN(Q2490)-SEARCH("/",Q2490,1)))</f>
        <v>indie rock</v>
      </c>
      <c r="T2490" s="14">
        <f>IFERROR(E2490/L2490,0)</f>
        <v>49.246153846153845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>
        <f>(E2491/D2491)*100</f>
        <v>133.67142857142858</v>
      </c>
      <c r="O2491" s="13">
        <f>J2491/(60*60*24)+DATE(1970,1,1)</f>
        <v>41373.690266203703</v>
      </c>
      <c r="P2491" s="13">
        <f>I2491/(60*60*24)+"1/1/1970"</f>
        <v>41403.690266203703</v>
      </c>
      <c r="Q2491" t="s">
        <v>8278</v>
      </c>
      <c r="R2491" s="18" t="str">
        <f>LEFT(Q2491,SEARCH("/",Q2491,1)-1)</f>
        <v>music</v>
      </c>
      <c r="S2491" t="str">
        <f>RIGHT(Q2491,(LEN(Q2491)-SEARCH("/",Q2491,1)))</f>
        <v>indie rock</v>
      </c>
      <c r="T2491" s="14">
        <f>IFERROR(E2491/L2491,0)</f>
        <v>62.38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>
        <f>(E2492/D2492)*100</f>
        <v>121.39999999999999</v>
      </c>
      <c r="O2492" s="13">
        <f>J2492/(60*60*24)+DATE(1970,1,1)</f>
        <v>41023.227731481486</v>
      </c>
      <c r="P2492" s="13">
        <f>I2492/(60*60*24)+"1/1/1970"</f>
        <v>41083.227731481486</v>
      </c>
      <c r="Q2492" t="s">
        <v>8278</v>
      </c>
      <c r="R2492" s="18" t="str">
        <f>LEFT(Q2492,SEARCH("/",Q2492,1)-1)</f>
        <v>music</v>
      </c>
      <c r="S2492" t="str">
        <f>RIGHT(Q2492,(LEN(Q2492)-SEARCH("/",Q2492,1)))</f>
        <v>indie rock</v>
      </c>
      <c r="T2492" s="14">
        <f>IFERROR(E2492/L2492,0)</f>
        <v>37.9375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>
        <f>(E2493/D2493)*100</f>
        <v>103.2</v>
      </c>
      <c r="O2493" s="13">
        <f>J2493/(60*60*24)+DATE(1970,1,1)</f>
        <v>40542.839282407411</v>
      </c>
      <c r="P2493" s="13">
        <f>I2493/(60*60*24)+"1/1/1970"</f>
        <v>40559.077083333337</v>
      </c>
      <c r="Q2493" t="s">
        <v>8278</v>
      </c>
      <c r="R2493" s="18" t="str">
        <f>LEFT(Q2493,SEARCH("/",Q2493,1)-1)</f>
        <v>music</v>
      </c>
      <c r="S2493" t="str">
        <f>RIGHT(Q2493,(LEN(Q2493)-SEARCH("/",Q2493,1)))</f>
        <v>indie rock</v>
      </c>
      <c r="T2493" s="14">
        <f>IFERROR(E2493/L2493,0)</f>
        <v>51.6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>
        <f>(E2494/D2494)*100</f>
        <v>125</v>
      </c>
      <c r="O2494" s="13">
        <f>J2494/(60*60*24)+DATE(1970,1,1)</f>
        <v>41024.985972222225</v>
      </c>
      <c r="P2494" s="13">
        <f>I2494/(60*60*24)+"1/1/1970"</f>
        <v>41076.415972222225</v>
      </c>
      <c r="Q2494" t="s">
        <v>8278</v>
      </c>
      <c r="R2494" s="18" t="str">
        <f>LEFT(Q2494,SEARCH("/",Q2494,1)-1)</f>
        <v>music</v>
      </c>
      <c r="S2494" t="str">
        <f>RIGHT(Q2494,(LEN(Q2494)-SEARCH("/",Q2494,1)))</f>
        <v>indie rock</v>
      </c>
      <c r="T2494" s="14">
        <f>IFERROR(E2494/L2494,0)</f>
        <v>27.777777777777779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>
        <f>(E2495/D2495)*100</f>
        <v>128.69999999999999</v>
      </c>
      <c r="O2495" s="13">
        <f>J2495/(60*60*24)+DATE(1970,1,1)</f>
        <v>41348.168287037035</v>
      </c>
      <c r="P2495" s="13">
        <f>I2495/(60*60*24)+"1/1/1970"</f>
        <v>41393.168287037035</v>
      </c>
      <c r="Q2495" t="s">
        <v>8278</v>
      </c>
      <c r="R2495" s="18" t="str">
        <f>LEFT(Q2495,SEARCH("/",Q2495,1)-1)</f>
        <v>music</v>
      </c>
      <c r="S2495" t="str">
        <f>RIGHT(Q2495,(LEN(Q2495)-SEARCH("/",Q2495,1)))</f>
        <v>indie rock</v>
      </c>
      <c r="T2495" s="14">
        <f>IFERROR(E2495/L2495,0)</f>
        <v>99.382239382239376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>
        <f>(E2496/D2496)*100</f>
        <v>101.00533333333333</v>
      </c>
      <c r="O2496" s="13">
        <f>J2496/(60*60*24)+DATE(1970,1,1)</f>
        <v>41022.645185185189</v>
      </c>
      <c r="P2496" s="13">
        <f>I2496/(60*60*24)+"1/1/1970"</f>
        <v>41052.645185185189</v>
      </c>
      <c r="Q2496" t="s">
        <v>8278</v>
      </c>
      <c r="R2496" s="18" t="str">
        <f>LEFT(Q2496,SEARCH("/",Q2496,1)-1)</f>
        <v>music</v>
      </c>
      <c r="S2496" t="str">
        <f>RIGHT(Q2496,(LEN(Q2496)-SEARCH("/",Q2496,1)))</f>
        <v>indie rock</v>
      </c>
      <c r="T2496" s="14">
        <f>IFERROR(E2496/L2496,0)</f>
        <v>38.848205128205123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>
        <f>(E2497/D2497)*100</f>
        <v>127.53666666666665</v>
      </c>
      <c r="O2497" s="13">
        <f>J2497/(60*60*24)+DATE(1970,1,1)</f>
        <v>41036.946469907409</v>
      </c>
      <c r="P2497" s="13">
        <f>I2497/(60*60*24)+"1/1/1970"</f>
        <v>41066.946469907409</v>
      </c>
      <c r="Q2497" t="s">
        <v>8278</v>
      </c>
      <c r="R2497" s="18" t="str">
        <f>LEFT(Q2497,SEARCH("/",Q2497,1)-1)</f>
        <v>music</v>
      </c>
      <c r="S2497" t="str">
        <f>RIGHT(Q2497,(LEN(Q2497)-SEARCH("/",Q2497,1)))</f>
        <v>indie rock</v>
      </c>
      <c r="T2497" s="14">
        <f>IFERROR(E2497/L2497,0)</f>
        <v>45.548809523809524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>
        <f>(E2498/D2498)*100</f>
        <v>100</v>
      </c>
      <c r="O2498" s="13">
        <f>J2498/(60*60*24)+DATE(1970,1,1)</f>
        <v>41327.996435185181</v>
      </c>
      <c r="P2498" s="13">
        <f>I2498/(60*60*24)+"1/1/1970"</f>
        <v>41362.954768518517</v>
      </c>
      <c r="Q2498" t="s">
        <v>8278</v>
      </c>
      <c r="R2498" s="18" t="str">
        <f>LEFT(Q2498,SEARCH("/",Q2498,1)-1)</f>
        <v>music</v>
      </c>
      <c r="S2498" t="str">
        <f>RIGHT(Q2498,(LEN(Q2498)-SEARCH("/",Q2498,1)))</f>
        <v>indie rock</v>
      </c>
      <c r="T2498" s="14">
        <f>IFERROR(E2498/L2498,0)</f>
        <v>600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>
        <f>(E2499/D2499)*100</f>
        <v>112.7715</v>
      </c>
      <c r="O2499" s="13">
        <f>J2499/(60*60*24)+DATE(1970,1,1)</f>
        <v>40730.878912037035</v>
      </c>
      <c r="P2499" s="13">
        <f>I2499/(60*60*24)+"1/1/1970"</f>
        <v>40760.878912037035</v>
      </c>
      <c r="Q2499" t="s">
        <v>8278</v>
      </c>
      <c r="R2499" s="18" t="str">
        <f>LEFT(Q2499,SEARCH("/",Q2499,1)-1)</f>
        <v>music</v>
      </c>
      <c r="S2499" t="str">
        <f>RIGHT(Q2499,(LEN(Q2499)-SEARCH("/",Q2499,1)))</f>
        <v>indie rock</v>
      </c>
      <c r="T2499" s="14">
        <f>IFERROR(E2499/L2499,0)</f>
        <v>80.551071428571419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>
        <f>(E2500/D2500)*100</f>
        <v>105.60000000000001</v>
      </c>
      <c r="O2500" s="13">
        <f>J2500/(60*60*24)+DATE(1970,1,1)</f>
        <v>42017.967442129629</v>
      </c>
      <c r="P2500" s="13">
        <f>I2500/(60*60*24)+"1/1/1970"</f>
        <v>42031.967442129629</v>
      </c>
      <c r="Q2500" t="s">
        <v>8278</v>
      </c>
      <c r="R2500" s="18" t="str">
        <f>LEFT(Q2500,SEARCH("/",Q2500,1)-1)</f>
        <v>music</v>
      </c>
      <c r="S2500" t="str">
        <f>RIGHT(Q2500,(LEN(Q2500)-SEARCH("/",Q2500,1)))</f>
        <v>indie rock</v>
      </c>
      <c r="T2500" s="14">
        <f>IFERROR(E2500/L2500,0)</f>
        <v>52.8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>
        <f>(E2501/D2501)*100</f>
        <v>202.625</v>
      </c>
      <c r="O2501" s="13">
        <f>J2501/(60*60*24)+DATE(1970,1,1)</f>
        <v>41226.648576388892</v>
      </c>
      <c r="P2501" s="13">
        <f>I2501/(60*60*24)+"1/1/1970"</f>
        <v>41274.75</v>
      </c>
      <c r="Q2501" t="s">
        <v>8278</v>
      </c>
      <c r="R2501" s="18" t="str">
        <f>LEFT(Q2501,SEARCH("/",Q2501,1)-1)</f>
        <v>music</v>
      </c>
      <c r="S2501" t="str">
        <f>RIGHT(Q2501,(LEN(Q2501)-SEARCH("/",Q2501,1)))</f>
        <v>indie rock</v>
      </c>
      <c r="T2501" s="14">
        <f>IFERROR(E2501/L2501,0)</f>
        <v>47.676470588235297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>
        <f>(E2502/D2502)*100</f>
        <v>113.33333333333333</v>
      </c>
      <c r="O2502" s="13">
        <f>J2502/(60*60*24)+DATE(1970,1,1)</f>
        <v>41053.772858796292</v>
      </c>
      <c r="P2502" s="13">
        <f>I2502/(60*60*24)+"1/1/1970"</f>
        <v>41083.772858796292</v>
      </c>
      <c r="Q2502" t="s">
        <v>8278</v>
      </c>
      <c r="R2502" s="18" t="str">
        <f>LEFT(Q2502,SEARCH("/",Q2502,1)-1)</f>
        <v>music</v>
      </c>
      <c r="S2502" t="str">
        <f>RIGHT(Q2502,(LEN(Q2502)-SEARCH("/",Q2502,1)))</f>
        <v>indie rock</v>
      </c>
      <c r="T2502" s="14">
        <f>IFERROR(E2502/L2502,0)</f>
        <v>23.448275862068964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>
        <f>(E2503/D2503)*100</f>
        <v>2.5545454545454547</v>
      </c>
      <c r="O2503" s="13">
        <f>J2503/(60*60*24)+DATE(1970,1,1)</f>
        <v>42244.776666666672</v>
      </c>
      <c r="P2503" s="13">
        <f>I2503/(60*60*24)+"1/1/1970"</f>
        <v>42274.776666666672</v>
      </c>
      <c r="Q2503" t="s">
        <v>8298</v>
      </c>
      <c r="R2503" s="18" t="str">
        <f>LEFT(Q2503,SEARCH("/",Q2503,1)-1)</f>
        <v>food</v>
      </c>
      <c r="S2503" t="str">
        <f>RIGHT(Q2503,(LEN(Q2503)-SEARCH("/",Q2503,1)))</f>
        <v>restaurants</v>
      </c>
      <c r="T2503" s="14">
        <f>IFERROR(E2503/L2503,0)</f>
        <v>40.142857142857146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>
        <f>(E2504/D2504)*100</f>
        <v>7.8181818181818186E-2</v>
      </c>
      <c r="O2504" s="13">
        <f>J2504/(60*60*24)+DATE(1970,1,1)</f>
        <v>41858.825439814813</v>
      </c>
      <c r="P2504" s="13">
        <f>I2504/(60*60*24)+"1/1/1970"</f>
        <v>41903.825439814813</v>
      </c>
      <c r="Q2504" t="s">
        <v>8298</v>
      </c>
      <c r="R2504" s="18" t="str">
        <f>LEFT(Q2504,SEARCH("/",Q2504,1)-1)</f>
        <v>food</v>
      </c>
      <c r="S2504" t="str">
        <f>RIGHT(Q2504,(LEN(Q2504)-SEARCH("/",Q2504,1)))</f>
        <v>restaurants</v>
      </c>
      <c r="T2504" s="14">
        <f>IFERROR(E2504/L2504,0)</f>
        <v>17.2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>
        <f>(E2505/D2505)*100</f>
        <v>0</v>
      </c>
      <c r="O2505" s="13">
        <f>J2505/(60*60*24)+DATE(1970,1,1)</f>
        <v>42498.899398148147</v>
      </c>
      <c r="P2505" s="13">
        <f>I2505/(60*60*24)+"1/1/1970"</f>
        <v>42528.879166666666</v>
      </c>
      <c r="Q2505" t="s">
        <v>8298</v>
      </c>
      <c r="R2505" s="18" t="str">
        <f>LEFT(Q2505,SEARCH("/",Q2505,1)-1)</f>
        <v>food</v>
      </c>
      <c r="S2505" t="str">
        <f>RIGHT(Q2505,(LEN(Q2505)-SEARCH("/",Q2505,1)))</f>
        <v>restaurants</v>
      </c>
      <c r="T2505" s="14">
        <f>IFERROR(E2505/L2505,0)</f>
        <v>0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>
        <f>(E2506/D2506)*100</f>
        <v>0</v>
      </c>
      <c r="O2506" s="13">
        <f>J2506/(60*60*24)+DATE(1970,1,1)</f>
        <v>41928.015439814815</v>
      </c>
      <c r="P2506" s="13">
        <f>I2506/(60*60*24)+"1/1/1970"</f>
        <v>41958.057106481487</v>
      </c>
      <c r="Q2506" t="s">
        <v>8298</v>
      </c>
      <c r="R2506" s="18" t="str">
        <f>LEFT(Q2506,SEARCH("/",Q2506,1)-1)</f>
        <v>food</v>
      </c>
      <c r="S2506" t="str">
        <f>RIGHT(Q2506,(LEN(Q2506)-SEARCH("/",Q2506,1)))</f>
        <v>restaurants</v>
      </c>
      <c r="T2506" s="14">
        <f>IFERROR(E2506/L2506,0)</f>
        <v>0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>
        <f>(E2507/D2507)*100</f>
        <v>0</v>
      </c>
      <c r="O2507" s="13">
        <f>J2507/(60*60*24)+DATE(1970,1,1)</f>
        <v>42047.05574074074</v>
      </c>
      <c r="P2507" s="13">
        <f>I2507/(60*60*24)+"1/1/1970"</f>
        <v>42077.014074074075</v>
      </c>
      <c r="Q2507" t="s">
        <v>8298</v>
      </c>
      <c r="R2507" s="18" t="str">
        <f>LEFT(Q2507,SEARCH("/",Q2507,1)-1)</f>
        <v>food</v>
      </c>
      <c r="S2507" t="str">
        <f>RIGHT(Q2507,(LEN(Q2507)-SEARCH("/",Q2507,1)))</f>
        <v>restaurants</v>
      </c>
      <c r="T2507" s="14">
        <f>IFERROR(E2507/L2507,0)</f>
        <v>0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>
        <f>(E2508/D2508)*100</f>
        <v>0.6</v>
      </c>
      <c r="O2508" s="13">
        <f>J2508/(60*60*24)+DATE(1970,1,1)</f>
        <v>42258.297094907408</v>
      </c>
      <c r="P2508" s="13">
        <f>I2508/(60*60*24)+"1/1/1970"</f>
        <v>42280.875</v>
      </c>
      <c r="Q2508" t="s">
        <v>8298</v>
      </c>
      <c r="R2508" s="18" t="str">
        <f>LEFT(Q2508,SEARCH("/",Q2508,1)-1)</f>
        <v>food</v>
      </c>
      <c r="S2508" t="str">
        <f>RIGHT(Q2508,(LEN(Q2508)-SEARCH("/",Q2508,1)))</f>
        <v>restaurants</v>
      </c>
      <c r="T2508" s="14">
        <f>IFERROR(E2508/L2508,0)</f>
        <v>15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>
        <f>(E2509/D2509)*100</f>
        <v>0</v>
      </c>
      <c r="O2509" s="13">
        <f>J2509/(60*60*24)+DATE(1970,1,1)</f>
        <v>42105.072962962964</v>
      </c>
      <c r="P2509" s="13">
        <f>I2509/(60*60*24)+"1/1/1970"</f>
        <v>42135.072962962964</v>
      </c>
      <c r="Q2509" t="s">
        <v>8298</v>
      </c>
      <c r="R2509" s="18" t="str">
        <f>LEFT(Q2509,SEARCH("/",Q2509,1)-1)</f>
        <v>food</v>
      </c>
      <c r="S2509" t="str">
        <f>RIGHT(Q2509,(LEN(Q2509)-SEARCH("/",Q2509,1)))</f>
        <v>restaurants</v>
      </c>
      <c r="T2509" s="14">
        <f>IFERROR(E2509/L2509,0)</f>
        <v>0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>
        <f>(E2510/D2510)*100</f>
        <v>0</v>
      </c>
      <c r="O2510" s="13">
        <f>J2510/(60*60*24)+DATE(1970,1,1)</f>
        <v>41835.951782407406</v>
      </c>
      <c r="P2510" s="13">
        <f>I2510/(60*60*24)+"1/1/1970"</f>
        <v>41865.951782407406</v>
      </c>
      <c r="Q2510" t="s">
        <v>8298</v>
      </c>
      <c r="R2510" s="18" t="str">
        <f>LEFT(Q2510,SEARCH("/",Q2510,1)-1)</f>
        <v>food</v>
      </c>
      <c r="S2510" t="str">
        <f>RIGHT(Q2510,(LEN(Q2510)-SEARCH("/",Q2510,1)))</f>
        <v>restaurants</v>
      </c>
      <c r="T2510" s="14">
        <f>IFERROR(E2510/L2510,0)</f>
        <v>0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>
        <f>(E2511/D2511)*100</f>
        <v>1.0526315789473684</v>
      </c>
      <c r="O2511" s="13">
        <f>J2511/(60*60*24)+DATE(1970,1,1)</f>
        <v>42058.809594907405</v>
      </c>
      <c r="P2511" s="13">
        <f>I2511/(60*60*24)+"1/1/1970"</f>
        <v>42114.767928240741</v>
      </c>
      <c r="Q2511" t="s">
        <v>8298</v>
      </c>
      <c r="R2511" s="18" t="str">
        <f>LEFT(Q2511,SEARCH("/",Q2511,1)-1)</f>
        <v>food</v>
      </c>
      <c r="S2511" t="str">
        <f>RIGHT(Q2511,(LEN(Q2511)-SEARCH("/",Q2511,1)))</f>
        <v>restaurants</v>
      </c>
      <c r="T2511" s="14">
        <f>IFERROR(E2511/L2511,0)</f>
        <v>35.714285714285715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>
        <f>(E2512/D2512)*100</f>
        <v>0.15</v>
      </c>
      <c r="O2512" s="13">
        <f>J2512/(60*60*24)+DATE(1970,1,1)</f>
        <v>42078.997361111113</v>
      </c>
      <c r="P2512" s="13">
        <f>I2512/(60*60*24)+"1/1/1970"</f>
        <v>42138.997361111113</v>
      </c>
      <c r="Q2512" t="s">
        <v>8298</v>
      </c>
      <c r="R2512" s="18" t="str">
        <f>LEFT(Q2512,SEARCH("/",Q2512,1)-1)</f>
        <v>food</v>
      </c>
      <c r="S2512" t="str">
        <f>RIGHT(Q2512,(LEN(Q2512)-SEARCH("/",Q2512,1)))</f>
        <v>restaurants</v>
      </c>
      <c r="T2512" s="14">
        <f>IFERROR(E2512/L2512,0)</f>
        <v>37.5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>
        <f>(E2513/D2513)*100</f>
        <v>0</v>
      </c>
      <c r="O2513" s="13">
        <f>J2513/(60*60*24)+DATE(1970,1,1)</f>
        <v>42371.446909722217</v>
      </c>
      <c r="P2513" s="13">
        <f>I2513/(60*60*24)+"1/1/1970"</f>
        <v>42401.446909722217</v>
      </c>
      <c r="Q2513" t="s">
        <v>8298</v>
      </c>
      <c r="R2513" s="18" t="str">
        <f>LEFT(Q2513,SEARCH("/",Q2513,1)-1)</f>
        <v>food</v>
      </c>
      <c r="S2513" t="str">
        <f>RIGHT(Q2513,(LEN(Q2513)-SEARCH("/",Q2513,1)))</f>
        <v>restaurants</v>
      </c>
      <c r="T2513" s="14">
        <f>IFERROR(E2513/L2513,0)</f>
        <v>0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>
        <f>(E2514/D2514)*100</f>
        <v>0</v>
      </c>
      <c r="O2514" s="13">
        <f>J2514/(60*60*24)+DATE(1970,1,1)</f>
        <v>41971.876863425925</v>
      </c>
      <c r="P2514" s="13">
        <f>I2514/(60*60*24)+"1/1/1970"</f>
        <v>41986.876863425925</v>
      </c>
      <c r="Q2514" t="s">
        <v>8298</v>
      </c>
      <c r="R2514" s="18" t="str">
        <f>LEFT(Q2514,SEARCH("/",Q2514,1)-1)</f>
        <v>food</v>
      </c>
      <c r="S2514" t="str">
        <f>RIGHT(Q2514,(LEN(Q2514)-SEARCH("/",Q2514,1)))</f>
        <v>restaurants</v>
      </c>
      <c r="T2514" s="14">
        <f>IFERROR(E2514/L2514,0)</f>
        <v>0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>
        <f>(E2515/D2515)*100</f>
        <v>0</v>
      </c>
      <c r="O2515" s="13">
        <f>J2515/(60*60*24)+DATE(1970,1,1)</f>
        <v>42732.00681712963</v>
      </c>
      <c r="P2515" s="13">
        <f>I2515/(60*60*24)+"1/1/1970"</f>
        <v>42792.00681712963</v>
      </c>
      <c r="Q2515" t="s">
        <v>8298</v>
      </c>
      <c r="R2515" s="18" t="str">
        <f>LEFT(Q2515,SEARCH("/",Q2515,1)-1)</f>
        <v>food</v>
      </c>
      <c r="S2515" t="str">
        <f>RIGHT(Q2515,(LEN(Q2515)-SEARCH("/",Q2515,1)))</f>
        <v>restaurants</v>
      </c>
      <c r="T2515" s="14">
        <f>IFERROR(E2515/L2515,0)</f>
        <v>0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>
        <f>(E2516/D2516)*100</f>
        <v>1.7500000000000002</v>
      </c>
      <c r="O2516" s="13">
        <f>J2516/(60*60*24)+DATE(1970,1,1)</f>
        <v>41854.389780092592</v>
      </c>
      <c r="P2516" s="13">
        <f>I2516/(60*60*24)+"1/1/1970"</f>
        <v>41871.389780092592</v>
      </c>
      <c r="Q2516" t="s">
        <v>8298</v>
      </c>
      <c r="R2516" s="18" t="str">
        <f>LEFT(Q2516,SEARCH("/",Q2516,1)-1)</f>
        <v>food</v>
      </c>
      <c r="S2516" t="str">
        <f>RIGHT(Q2516,(LEN(Q2516)-SEARCH("/",Q2516,1)))</f>
        <v>restaurants</v>
      </c>
      <c r="T2516" s="14">
        <f>IFERROR(E2516/L2516,0)</f>
        <v>52.5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>
        <f>(E2517/D2517)*100</f>
        <v>18.600000000000001</v>
      </c>
      <c r="O2517" s="13">
        <f>J2517/(60*60*24)+DATE(1970,1,1)</f>
        <v>42027.839733796296</v>
      </c>
      <c r="P2517" s="13">
        <f>I2517/(60*60*24)+"1/1/1970"</f>
        <v>42057.839733796296</v>
      </c>
      <c r="Q2517" t="s">
        <v>8298</v>
      </c>
      <c r="R2517" s="18" t="str">
        <f>LEFT(Q2517,SEARCH("/",Q2517,1)-1)</f>
        <v>food</v>
      </c>
      <c r="S2517" t="str">
        <f>RIGHT(Q2517,(LEN(Q2517)-SEARCH("/",Q2517,1)))</f>
        <v>restaurants</v>
      </c>
      <c r="T2517" s="14">
        <f>IFERROR(E2517/L2517,0)</f>
        <v>77.5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>
        <f>(E2518/D2518)*100</f>
        <v>0</v>
      </c>
      <c r="O2518" s="13">
        <f>J2518/(60*60*24)+DATE(1970,1,1)</f>
        <v>41942.653379629628</v>
      </c>
      <c r="P2518" s="13">
        <f>I2518/(60*60*24)+"1/1/1970"</f>
        <v>41972.6950462963</v>
      </c>
      <c r="Q2518" t="s">
        <v>8298</v>
      </c>
      <c r="R2518" s="18" t="str">
        <f>LEFT(Q2518,SEARCH("/",Q2518,1)-1)</f>
        <v>food</v>
      </c>
      <c r="S2518" t="str">
        <f>RIGHT(Q2518,(LEN(Q2518)-SEARCH("/",Q2518,1)))</f>
        <v>restaurants</v>
      </c>
      <c r="T2518" s="14">
        <f>IFERROR(E2518/L2518,0)</f>
        <v>0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>
        <f>(E2519/D2519)*100</f>
        <v>9.8166666666666664</v>
      </c>
      <c r="O2519" s="13">
        <f>J2519/(60*60*24)+DATE(1970,1,1)</f>
        <v>42052.802430555559</v>
      </c>
      <c r="P2519" s="13">
        <f>I2519/(60*60*24)+"1/1/1970"</f>
        <v>42082.760763888888</v>
      </c>
      <c r="Q2519" t="s">
        <v>8298</v>
      </c>
      <c r="R2519" s="18" t="str">
        <f>LEFT(Q2519,SEARCH("/",Q2519,1)-1)</f>
        <v>food</v>
      </c>
      <c r="S2519" t="str">
        <f>RIGHT(Q2519,(LEN(Q2519)-SEARCH("/",Q2519,1)))</f>
        <v>restaurants</v>
      </c>
      <c r="T2519" s="14">
        <f>IFERROR(E2519/L2519,0)</f>
        <v>53.545454545454547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>
        <f>(E2520/D2520)*100</f>
        <v>0</v>
      </c>
      <c r="O2520" s="13">
        <f>J2520/(60*60*24)+DATE(1970,1,1)</f>
        <v>41926.680879629632</v>
      </c>
      <c r="P2520" s="13">
        <f>I2520/(60*60*24)+"1/1/1970"</f>
        <v>41956.722546296296</v>
      </c>
      <c r="Q2520" t="s">
        <v>8298</v>
      </c>
      <c r="R2520" s="18" t="str">
        <f>LEFT(Q2520,SEARCH("/",Q2520,1)-1)</f>
        <v>food</v>
      </c>
      <c r="S2520" t="str">
        <f>RIGHT(Q2520,(LEN(Q2520)-SEARCH("/",Q2520,1)))</f>
        <v>restaurants</v>
      </c>
      <c r="T2520" s="14">
        <f>IFERROR(E2520/L2520,0)</f>
        <v>0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>
        <f>(E2521/D2521)*100</f>
        <v>4.3333333333333335E-2</v>
      </c>
      <c r="O2521" s="13">
        <f>J2521/(60*60*24)+DATE(1970,1,1)</f>
        <v>41809.155138888891</v>
      </c>
      <c r="P2521" s="13">
        <f>I2521/(60*60*24)+"1/1/1970"</f>
        <v>41839.155138888891</v>
      </c>
      <c r="Q2521" t="s">
        <v>8298</v>
      </c>
      <c r="R2521" s="18" t="str">
        <f>LEFT(Q2521,SEARCH("/",Q2521,1)-1)</f>
        <v>food</v>
      </c>
      <c r="S2521" t="str">
        <f>RIGHT(Q2521,(LEN(Q2521)-SEARCH("/",Q2521,1)))</f>
        <v>restaurants</v>
      </c>
      <c r="T2521" s="14">
        <f>IFERROR(E2521/L2521,0)</f>
        <v>16.25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>
        <f>(E2522/D2522)*100</f>
        <v>0</v>
      </c>
      <c r="O2522" s="13">
        <f>J2522/(60*60*24)+DATE(1970,1,1)</f>
        <v>42612.600520833337</v>
      </c>
      <c r="P2522" s="13">
        <f>I2522/(60*60*24)+"1/1/1970"</f>
        <v>42658.806250000001</v>
      </c>
      <c r="Q2522" t="s">
        <v>8298</v>
      </c>
      <c r="R2522" s="18" t="str">
        <f>LEFT(Q2522,SEARCH("/",Q2522,1)-1)</f>
        <v>food</v>
      </c>
      <c r="S2522" t="str">
        <f>RIGHT(Q2522,(LEN(Q2522)-SEARCH("/",Q2522,1)))</f>
        <v>restaurants</v>
      </c>
      <c r="T2522" s="14">
        <f>IFERROR(E2522/L2522,0)</f>
        <v>0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>
        <f>(E2523/D2523)*100</f>
        <v>109.48792</v>
      </c>
      <c r="O2523" s="13">
        <f>J2523/(60*60*24)+DATE(1970,1,1)</f>
        <v>42269.967835648145</v>
      </c>
      <c r="P2523" s="13">
        <f>I2523/(60*60*24)+"1/1/1970"</f>
        <v>42290.967835648145</v>
      </c>
      <c r="Q2523" t="s">
        <v>8299</v>
      </c>
      <c r="R2523" s="18" t="str">
        <f>LEFT(Q2523,SEARCH("/",Q2523,1)-1)</f>
        <v>music</v>
      </c>
      <c r="S2523" t="str">
        <f>RIGHT(Q2523,(LEN(Q2523)-SEARCH("/",Q2523,1)))</f>
        <v>classical music</v>
      </c>
      <c r="T2523" s="14">
        <f>IFERROR(E2523/L2523,0)</f>
        <v>103.68174242424243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>
        <f>(E2524/D2524)*100</f>
        <v>100</v>
      </c>
      <c r="O2524" s="13">
        <f>J2524/(60*60*24)+DATE(1970,1,1)</f>
        <v>42460.573611111111</v>
      </c>
      <c r="P2524" s="13">
        <f>I2524/(60*60*24)+"1/1/1970"</f>
        <v>42482.619444444441</v>
      </c>
      <c r="Q2524" t="s">
        <v>8299</v>
      </c>
      <c r="R2524" s="18" t="str">
        <f>LEFT(Q2524,SEARCH("/",Q2524,1)-1)</f>
        <v>music</v>
      </c>
      <c r="S2524" t="str">
        <f>RIGHT(Q2524,(LEN(Q2524)-SEARCH("/",Q2524,1)))</f>
        <v>classical music</v>
      </c>
      <c r="T2524" s="14">
        <f>IFERROR(E2524/L2524,0)</f>
        <v>185.18518518518519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>
        <f>(E2525/D2525)*100</f>
        <v>156.44444444444446</v>
      </c>
      <c r="O2525" s="13">
        <f>J2525/(60*60*24)+DATE(1970,1,1)</f>
        <v>41930.975601851853</v>
      </c>
      <c r="P2525" s="13">
        <f>I2525/(60*60*24)+"1/1/1970"</f>
        <v>41961.017268518517</v>
      </c>
      <c r="Q2525" t="s">
        <v>8299</v>
      </c>
      <c r="R2525" s="18" t="str">
        <f>LEFT(Q2525,SEARCH("/",Q2525,1)-1)</f>
        <v>music</v>
      </c>
      <c r="S2525" t="str">
        <f>RIGHT(Q2525,(LEN(Q2525)-SEARCH("/",Q2525,1)))</f>
        <v>classical music</v>
      </c>
      <c r="T2525" s="14">
        <f>IFERROR(E2525/L2525,0)</f>
        <v>54.153846153846153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>
        <f>(E2526/D2526)*100</f>
        <v>101.6</v>
      </c>
      <c r="O2526" s="13">
        <f>J2526/(60*60*24)+DATE(1970,1,1)</f>
        <v>41961.807372685187</v>
      </c>
      <c r="P2526" s="13">
        <f>I2526/(60*60*24)+"1/1/1970"</f>
        <v>41994.1875</v>
      </c>
      <c r="Q2526" t="s">
        <v>8299</v>
      </c>
      <c r="R2526" s="18" t="str">
        <f>LEFT(Q2526,SEARCH("/",Q2526,1)-1)</f>
        <v>music</v>
      </c>
      <c r="S2526" t="str">
        <f>RIGHT(Q2526,(LEN(Q2526)-SEARCH("/",Q2526,1)))</f>
        <v>classical music</v>
      </c>
      <c r="T2526" s="14">
        <f>IFERROR(E2526/L2526,0)</f>
        <v>177.2093023255814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>
        <f>(E2527/D2527)*100</f>
        <v>100.325</v>
      </c>
      <c r="O2527" s="13">
        <f>J2527/(60*60*24)+DATE(1970,1,1)</f>
        <v>41058.844571759255</v>
      </c>
      <c r="P2527" s="13">
        <f>I2527/(60*60*24)+"1/1/1970"</f>
        <v>41088.844571759255</v>
      </c>
      <c r="Q2527" t="s">
        <v>8299</v>
      </c>
      <c r="R2527" s="18" t="str">
        <f>LEFT(Q2527,SEARCH("/",Q2527,1)-1)</f>
        <v>music</v>
      </c>
      <c r="S2527" t="str">
        <f>RIGHT(Q2527,(LEN(Q2527)-SEARCH("/",Q2527,1)))</f>
        <v>classical music</v>
      </c>
      <c r="T2527" s="14">
        <f>IFERROR(E2527/L2527,0)</f>
        <v>100.325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>
        <f>(E2528/D2528)*100</f>
        <v>112.94999999999999</v>
      </c>
      <c r="O2528" s="13">
        <f>J2528/(60*60*24)+DATE(1970,1,1)</f>
        <v>41953.091134259259</v>
      </c>
      <c r="P2528" s="13">
        <f>I2528/(60*60*24)+"1/1/1970"</f>
        <v>41981.207638888889</v>
      </c>
      <c r="Q2528" t="s">
        <v>8299</v>
      </c>
      <c r="R2528" s="18" t="str">
        <f>LEFT(Q2528,SEARCH("/",Q2528,1)-1)</f>
        <v>music</v>
      </c>
      <c r="S2528" t="str">
        <f>RIGHT(Q2528,(LEN(Q2528)-SEARCH("/",Q2528,1)))</f>
        <v>classical music</v>
      </c>
      <c r="T2528" s="14">
        <f>IFERROR(E2528/L2528,0)</f>
        <v>136.90909090909091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>
        <f>(E2529/D2529)*100</f>
        <v>102.125</v>
      </c>
      <c r="O2529" s="13">
        <f>J2529/(60*60*24)+DATE(1970,1,1)</f>
        <v>41546.75105324074</v>
      </c>
      <c r="P2529" s="13">
        <f>I2529/(60*60*24)+"1/1/1970"</f>
        <v>41565.165972222225</v>
      </c>
      <c r="Q2529" t="s">
        <v>8299</v>
      </c>
      <c r="R2529" s="18" t="str">
        <f>LEFT(Q2529,SEARCH("/",Q2529,1)-1)</f>
        <v>music</v>
      </c>
      <c r="S2529" t="str">
        <f>RIGHT(Q2529,(LEN(Q2529)-SEARCH("/",Q2529,1)))</f>
        <v>classical music</v>
      </c>
      <c r="T2529" s="14">
        <f>IFERROR(E2529/L2529,0)</f>
        <v>57.535211267605632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>
        <f>(E2530/D2530)*100</f>
        <v>107.24974999999999</v>
      </c>
      <c r="O2530" s="13">
        <f>J2530/(60*60*24)+DATE(1970,1,1)</f>
        <v>42217.834525462968</v>
      </c>
      <c r="P2530" s="13">
        <f>I2530/(60*60*24)+"1/1/1970"</f>
        <v>42236.458333333328</v>
      </c>
      <c r="Q2530" t="s">
        <v>8299</v>
      </c>
      <c r="R2530" s="18" t="str">
        <f>LEFT(Q2530,SEARCH("/",Q2530,1)-1)</f>
        <v>music</v>
      </c>
      <c r="S2530" t="str">
        <f>RIGHT(Q2530,(LEN(Q2530)-SEARCH("/",Q2530,1)))</f>
        <v>classical music</v>
      </c>
      <c r="T2530" s="14">
        <f>IFERROR(E2530/L2530,0)</f>
        <v>52.962839506172834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>
        <f>(E2531/D2531)*100</f>
        <v>104.28333333333333</v>
      </c>
      <c r="O2531" s="13">
        <f>J2531/(60*60*24)+DATE(1970,1,1)</f>
        <v>40948.080729166664</v>
      </c>
      <c r="P2531" s="13">
        <f>I2531/(60*60*24)+"1/1/1970"</f>
        <v>40993.0390625</v>
      </c>
      <c r="Q2531" t="s">
        <v>8299</v>
      </c>
      <c r="R2531" s="18" t="str">
        <f>LEFT(Q2531,SEARCH("/",Q2531,1)-1)</f>
        <v>music</v>
      </c>
      <c r="S2531" t="str">
        <f>RIGHT(Q2531,(LEN(Q2531)-SEARCH("/",Q2531,1)))</f>
        <v>classical music</v>
      </c>
      <c r="T2531" s="14">
        <f>IFERROR(E2531/L2531,0)</f>
        <v>82.328947368421055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>
        <f>(E2532/D2532)*100</f>
        <v>100</v>
      </c>
      <c r="O2532" s="13">
        <f>J2532/(60*60*24)+DATE(1970,1,1)</f>
        <v>42081.864641203705</v>
      </c>
      <c r="P2532" s="13">
        <f>I2532/(60*60*24)+"1/1/1970"</f>
        <v>42114.201388888891</v>
      </c>
      <c r="Q2532" t="s">
        <v>8299</v>
      </c>
      <c r="R2532" s="18" t="str">
        <f>LEFT(Q2532,SEARCH("/",Q2532,1)-1)</f>
        <v>music</v>
      </c>
      <c r="S2532" t="str">
        <f>RIGHT(Q2532,(LEN(Q2532)-SEARCH("/",Q2532,1)))</f>
        <v>classical music</v>
      </c>
      <c r="T2532" s="14">
        <f>IFERROR(E2532/L2532,0)</f>
        <v>135.41666666666666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>
        <f>(E2533/D2533)*100</f>
        <v>100.4</v>
      </c>
      <c r="O2533" s="13">
        <f>J2533/(60*60*24)+DATE(1970,1,1)</f>
        <v>42208.680023148147</v>
      </c>
      <c r="P2533" s="13">
        <f>I2533/(60*60*24)+"1/1/1970"</f>
        <v>42231.165972222225</v>
      </c>
      <c r="Q2533" t="s">
        <v>8299</v>
      </c>
      <c r="R2533" s="18" t="str">
        <f>LEFT(Q2533,SEARCH("/",Q2533,1)-1)</f>
        <v>music</v>
      </c>
      <c r="S2533" t="str">
        <f>RIGHT(Q2533,(LEN(Q2533)-SEARCH("/",Q2533,1)))</f>
        <v>classical music</v>
      </c>
      <c r="T2533" s="14">
        <f>IFERROR(E2533/L2533,0)</f>
        <v>74.06557377049181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>
        <f>(E2534/D2534)*100</f>
        <v>126.125</v>
      </c>
      <c r="O2534" s="13">
        <f>J2534/(60*60*24)+DATE(1970,1,1)</f>
        <v>41107.849143518521</v>
      </c>
      <c r="P2534" s="13">
        <f>I2534/(60*60*24)+"1/1/1970"</f>
        <v>41137.849143518521</v>
      </c>
      <c r="Q2534" t="s">
        <v>8299</v>
      </c>
      <c r="R2534" s="18" t="str">
        <f>LEFT(Q2534,SEARCH("/",Q2534,1)-1)</f>
        <v>music</v>
      </c>
      <c r="S2534" t="str">
        <f>RIGHT(Q2534,(LEN(Q2534)-SEARCH("/",Q2534,1)))</f>
        <v>classical music</v>
      </c>
      <c r="T2534" s="14">
        <f>IFERROR(E2534/L2534,0)</f>
        <v>84.083333333333329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>
        <f>(E2535/D2535)*100</f>
        <v>110.66666666666667</v>
      </c>
      <c r="O2535" s="13">
        <f>J2535/(60*60*24)+DATE(1970,1,1)</f>
        <v>41304.751284722224</v>
      </c>
      <c r="P2535" s="13">
        <f>I2535/(60*60*24)+"1/1/1970"</f>
        <v>41334.750787037039</v>
      </c>
      <c r="Q2535" t="s">
        <v>8299</v>
      </c>
      <c r="R2535" s="18" t="str">
        <f>LEFT(Q2535,SEARCH("/",Q2535,1)-1)</f>
        <v>music</v>
      </c>
      <c r="S2535" t="str">
        <f>RIGHT(Q2535,(LEN(Q2535)-SEARCH("/",Q2535,1)))</f>
        <v>classical music</v>
      </c>
      <c r="T2535" s="14">
        <f>IFERROR(E2535/L2535,0)</f>
        <v>61.029411764705884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>
        <f>(E2536/D2536)*100</f>
        <v>105</v>
      </c>
      <c r="O2536" s="13">
        <f>J2536/(60*60*24)+DATE(1970,1,1)</f>
        <v>40127.700370370367</v>
      </c>
      <c r="P2536" s="13">
        <f>I2536/(60*60*24)+"1/1/1970"</f>
        <v>40179.25</v>
      </c>
      <c r="Q2536" t="s">
        <v>8299</v>
      </c>
      <c r="R2536" s="18" t="str">
        <f>LEFT(Q2536,SEARCH("/",Q2536,1)-1)</f>
        <v>music</v>
      </c>
      <c r="S2536" t="str">
        <f>RIGHT(Q2536,(LEN(Q2536)-SEARCH("/",Q2536,1)))</f>
        <v>classical music</v>
      </c>
      <c r="T2536" s="14">
        <f>IFERROR(E2536/L2536,0)</f>
        <v>150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>
        <f>(E2537/D2537)*100</f>
        <v>103.77499999999999</v>
      </c>
      <c r="O2537" s="13">
        <f>J2537/(60*60*24)+DATE(1970,1,1)</f>
        <v>41943.791030092594</v>
      </c>
      <c r="P2537" s="13">
        <f>I2537/(60*60*24)+"1/1/1970"</f>
        <v>41974.832696759258</v>
      </c>
      <c r="Q2537" t="s">
        <v>8299</v>
      </c>
      <c r="R2537" s="18" t="str">
        <f>LEFT(Q2537,SEARCH("/",Q2537,1)-1)</f>
        <v>music</v>
      </c>
      <c r="S2537" t="str">
        <f>RIGHT(Q2537,(LEN(Q2537)-SEARCH("/",Q2537,1)))</f>
        <v>classical music</v>
      </c>
      <c r="T2537" s="14">
        <f>IFERROR(E2537/L2537,0)</f>
        <v>266.08974358974359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>
        <f>(E2538/D2538)*100</f>
        <v>115.99999999999999</v>
      </c>
      <c r="O2538" s="13">
        <f>J2538/(60*60*24)+DATE(1970,1,1)</f>
        <v>41464.106087962966</v>
      </c>
      <c r="P2538" s="13">
        <f>I2538/(60*60*24)+"1/1/1970"</f>
        <v>41485.106087962966</v>
      </c>
      <c r="Q2538" t="s">
        <v>8299</v>
      </c>
      <c r="R2538" s="18" t="str">
        <f>LEFT(Q2538,SEARCH("/",Q2538,1)-1)</f>
        <v>music</v>
      </c>
      <c r="S2538" t="str">
        <f>RIGHT(Q2538,(LEN(Q2538)-SEARCH("/",Q2538,1)))</f>
        <v>classical music</v>
      </c>
      <c r="T2538" s="14">
        <f>IFERROR(E2538/L2538,0)</f>
        <v>7.25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>
        <f>(E2539/D2539)*100</f>
        <v>110.00000000000001</v>
      </c>
      <c r="O2539" s="13">
        <f>J2539/(60*60*24)+DATE(1970,1,1)</f>
        <v>40696.648784722223</v>
      </c>
      <c r="P2539" s="13">
        <f>I2539/(60*60*24)+"1/1/1970"</f>
        <v>40756.648784722223</v>
      </c>
      <c r="Q2539" t="s">
        <v>8299</v>
      </c>
      <c r="R2539" s="18" t="str">
        <f>LEFT(Q2539,SEARCH("/",Q2539,1)-1)</f>
        <v>music</v>
      </c>
      <c r="S2539" t="str">
        <f>RIGHT(Q2539,(LEN(Q2539)-SEARCH("/",Q2539,1)))</f>
        <v>classical music</v>
      </c>
      <c r="T2539" s="14">
        <f>IFERROR(E2539/L2539,0)</f>
        <v>100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>
        <f>(E2540/D2540)*100</f>
        <v>113.01761111111111</v>
      </c>
      <c r="O2540" s="13">
        <f>J2540/(60*60*24)+DATE(1970,1,1)</f>
        <v>41298.509965277779</v>
      </c>
      <c r="P2540" s="13">
        <f>I2540/(60*60*24)+"1/1/1970"</f>
        <v>41329.207638888889</v>
      </c>
      <c r="Q2540" t="s">
        <v>8299</v>
      </c>
      <c r="R2540" s="18" t="str">
        <f>LEFT(Q2540,SEARCH("/",Q2540,1)-1)</f>
        <v>music</v>
      </c>
      <c r="S2540" t="str">
        <f>RIGHT(Q2540,(LEN(Q2540)-SEARCH("/",Q2540,1)))</f>
        <v>classical music</v>
      </c>
      <c r="T2540" s="14">
        <f>IFERROR(E2540/L2540,0)</f>
        <v>109.96308108108107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>
        <f>(E2541/D2541)*100</f>
        <v>100.25</v>
      </c>
      <c r="O2541" s="13">
        <f>J2541/(60*60*24)+DATE(1970,1,1)</f>
        <v>41977.902222222227</v>
      </c>
      <c r="P2541" s="13">
        <f>I2541/(60*60*24)+"1/1/1970"</f>
        <v>42037.902222222227</v>
      </c>
      <c r="Q2541" t="s">
        <v>8299</v>
      </c>
      <c r="R2541" s="18" t="str">
        <f>LEFT(Q2541,SEARCH("/",Q2541,1)-1)</f>
        <v>music</v>
      </c>
      <c r="S2541" t="str">
        <f>RIGHT(Q2541,(LEN(Q2541)-SEARCH("/",Q2541,1)))</f>
        <v>classical music</v>
      </c>
      <c r="T2541" s="14">
        <f>IFERROR(E2541/L2541,0)</f>
        <v>169.91525423728814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>
        <f>(E2542/D2542)*100</f>
        <v>103.4</v>
      </c>
      <c r="O2542" s="13">
        <f>J2542/(60*60*24)+DATE(1970,1,1)</f>
        <v>40785.675011574072</v>
      </c>
      <c r="P2542" s="13">
        <f>I2542/(60*60*24)+"1/1/1970"</f>
        <v>40845.675011574072</v>
      </c>
      <c r="Q2542" t="s">
        <v>8299</v>
      </c>
      <c r="R2542" s="18" t="str">
        <f>LEFT(Q2542,SEARCH("/",Q2542,1)-1)</f>
        <v>music</v>
      </c>
      <c r="S2542" t="str">
        <f>RIGHT(Q2542,(LEN(Q2542)-SEARCH("/",Q2542,1)))</f>
        <v>classical music</v>
      </c>
      <c r="T2542" s="14">
        <f>IFERROR(E2542/L2542,0)</f>
        <v>95.740740740740748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>
        <f>(E2543/D2543)*100</f>
        <v>107.02857142857142</v>
      </c>
      <c r="O2543" s="13">
        <f>J2543/(60*60*24)+DATE(1970,1,1)</f>
        <v>41483.449282407411</v>
      </c>
      <c r="P2543" s="13">
        <f>I2543/(60*60*24)+"1/1/1970"</f>
        <v>41543.449282407411</v>
      </c>
      <c r="Q2543" t="s">
        <v>8299</v>
      </c>
      <c r="R2543" s="18" t="str">
        <f>LEFT(Q2543,SEARCH("/",Q2543,1)-1)</f>
        <v>music</v>
      </c>
      <c r="S2543" t="str">
        <f>RIGHT(Q2543,(LEN(Q2543)-SEARCH("/",Q2543,1)))</f>
        <v>classical music</v>
      </c>
      <c r="T2543" s="14">
        <f>IFERROR(E2543/L2543,0)</f>
        <v>59.460317460317462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>
        <f>(E2544/D2544)*100</f>
        <v>103.57142857142858</v>
      </c>
      <c r="O2544" s="13">
        <f>J2544/(60*60*24)+DATE(1970,1,1)</f>
        <v>41509.426585648151</v>
      </c>
      <c r="P2544" s="13">
        <f>I2544/(60*60*24)+"1/1/1970"</f>
        <v>41548.165972222225</v>
      </c>
      <c r="Q2544" t="s">
        <v>8299</v>
      </c>
      <c r="R2544" s="18" t="str">
        <f>LEFT(Q2544,SEARCH("/",Q2544,1)-1)</f>
        <v>music</v>
      </c>
      <c r="S2544" t="str">
        <f>RIGHT(Q2544,(LEN(Q2544)-SEARCH("/",Q2544,1)))</f>
        <v>classical music</v>
      </c>
      <c r="T2544" s="14">
        <f>IFERROR(E2544/L2544,0)</f>
        <v>55.769230769230766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>
        <f>(E2545/D2545)*100</f>
        <v>156.4</v>
      </c>
      <c r="O2545" s="13">
        <f>J2545/(60*60*24)+DATE(1970,1,1)</f>
        <v>40514.107615740737</v>
      </c>
      <c r="P2545" s="13">
        <f>I2545/(60*60*24)+"1/1/1970"</f>
        <v>40545.125</v>
      </c>
      <c r="Q2545" t="s">
        <v>8299</v>
      </c>
      <c r="R2545" s="18" t="str">
        <f>LEFT(Q2545,SEARCH("/",Q2545,1)-1)</f>
        <v>music</v>
      </c>
      <c r="S2545" t="str">
        <f>RIGHT(Q2545,(LEN(Q2545)-SEARCH("/",Q2545,1)))</f>
        <v>classical music</v>
      </c>
      <c r="T2545" s="14">
        <f>IFERROR(E2545/L2545,0)</f>
        <v>30.076923076923077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>
        <f>(E2546/D2546)*100</f>
        <v>100.82</v>
      </c>
      <c r="O2546" s="13">
        <f>J2546/(60*60*24)+DATE(1970,1,1)</f>
        <v>41068.520474537036</v>
      </c>
      <c r="P2546" s="13">
        <f>I2546/(60*60*24)+"1/1/1970"</f>
        <v>41098.520474537036</v>
      </c>
      <c r="Q2546" t="s">
        <v>8299</v>
      </c>
      <c r="R2546" s="18" t="str">
        <f>LEFT(Q2546,SEARCH("/",Q2546,1)-1)</f>
        <v>music</v>
      </c>
      <c r="S2546" t="str">
        <f>RIGHT(Q2546,(LEN(Q2546)-SEARCH("/",Q2546,1)))</f>
        <v>classical music</v>
      </c>
      <c r="T2546" s="14">
        <f>IFERROR(E2546/L2546,0)</f>
        <v>88.438596491228068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>
        <f>(E2547/D2547)*100</f>
        <v>195.3</v>
      </c>
      <c r="O2547" s="13">
        <f>J2547/(60*60*24)+DATE(1970,1,1)</f>
        <v>42027.138171296298</v>
      </c>
      <c r="P2547" s="13">
        <f>I2547/(60*60*24)+"1/1/1970"</f>
        <v>42062.020833333328</v>
      </c>
      <c r="Q2547" t="s">
        <v>8299</v>
      </c>
      <c r="R2547" s="18" t="str">
        <f>LEFT(Q2547,SEARCH("/",Q2547,1)-1)</f>
        <v>music</v>
      </c>
      <c r="S2547" t="str">
        <f>RIGHT(Q2547,(LEN(Q2547)-SEARCH("/",Q2547,1)))</f>
        <v>classical music</v>
      </c>
      <c r="T2547" s="14">
        <f>IFERROR(E2547/L2547,0)</f>
        <v>64.032786885245898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>
        <f>(E2548/D2548)*100</f>
        <v>111.71428571428572</v>
      </c>
      <c r="O2548" s="13">
        <f>J2548/(60*60*24)+DATE(1970,1,1)</f>
        <v>41524.858553240745</v>
      </c>
      <c r="P2548" s="13">
        <f>I2548/(60*60*24)+"1/1/1970"</f>
        <v>41552.208333333336</v>
      </c>
      <c r="Q2548" t="s">
        <v>8299</v>
      </c>
      <c r="R2548" s="18" t="str">
        <f>LEFT(Q2548,SEARCH("/",Q2548,1)-1)</f>
        <v>music</v>
      </c>
      <c r="S2548" t="str">
        <f>RIGHT(Q2548,(LEN(Q2548)-SEARCH("/",Q2548,1)))</f>
        <v>classical music</v>
      </c>
      <c r="T2548" s="14">
        <f>IFERROR(E2548/L2548,0)</f>
        <v>60.153846153846153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>
        <f>(E2549/D2549)*100</f>
        <v>119.85454545454546</v>
      </c>
      <c r="O2549" s="13">
        <f>J2549/(60*60*24)+DATE(1970,1,1)</f>
        <v>40973.773182870369</v>
      </c>
      <c r="P2549" s="13">
        <f>I2549/(60*60*24)+"1/1/1970"</f>
        <v>41003.731516203705</v>
      </c>
      <c r="Q2549" t="s">
        <v>8299</v>
      </c>
      <c r="R2549" s="18" t="str">
        <f>LEFT(Q2549,SEARCH("/",Q2549,1)-1)</f>
        <v>music</v>
      </c>
      <c r="S2549" t="str">
        <f>RIGHT(Q2549,(LEN(Q2549)-SEARCH("/",Q2549,1)))</f>
        <v>classical music</v>
      </c>
      <c r="T2549" s="14">
        <f>IFERROR(E2549/L2549,0)</f>
        <v>49.194029850746269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>
        <f>(E2550/D2550)*100</f>
        <v>101.85</v>
      </c>
      <c r="O2550" s="13">
        <f>J2550/(60*60*24)+DATE(1970,1,1)</f>
        <v>42618.625428240739</v>
      </c>
      <c r="P2550" s="13">
        <f>I2550/(60*60*24)+"1/1/1970"</f>
        <v>42643.185416666667</v>
      </c>
      <c r="Q2550" t="s">
        <v>8299</v>
      </c>
      <c r="R2550" s="18" t="str">
        <f>LEFT(Q2550,SEARCH("/",Q2550,1)-1)</f>
        <v>music</v>
      </c>
      <c r="S2550" t="str">
        <f>RIGHT(Q2550,(LEN(Q2550)-SEARCH("/",Q2550,1)))</f>
        <v>classical music</v>
      </c>
      <c r="T2550" s="14">
        <f>IFERROR(E2550/L2550,0)</f>
        <v>165.16216216216216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>
        <f>(E2551/D2551)*100</f>
        <v>102.80254777070064</v>
      </c>
      <c r="O2551" s="13">
        <f>J2551/(60*60*24)+DATE(1970,1,1)</f>
        <v>41390.757754629631</v>
      </c>
      <c r="P2551" s="13">
        <f>I2551/(60*60*24)+"1/1/1970"</f>
        <v>41425.708333333336</v>
      </c>
      <c r="Q2551" t="s">
        <v>8299</v>
      </c>
      <c r="R2551" s="18" t="str">
        <f>LEFT(Q2551,SEARCH("/",Q2551,1)-1)</f>
        <v>music</v>
      </c>
      <c r="S2551" t="str">
        <f>RIGHT(Q2551,(LEN(Q2551)-SEARCH("/",Q2551,1)))</f>
        <v>classical music</v>
      </c>
      <c r="T2551" s="14">
        <f>IFERROR(E2551/L2551,0)</f>
        <v>43.621621621621621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>
        <f>(E2552/D2552)*100</f>
        <v>100.84615384615385</v>
      </c>
      <c r="O2552" s="13">
        <f>J2552/(60*60*24)+DATE(1970,1,1)</f>
        <v>42228.634328703702</v>
      </c>
      <c r="P2552" s="13">
        <f>I2552/(60*60*24)+"1/1/1970"</f>
        <v>42285.165972222225</v>
      </c>
      <c r="Q2552" t="s">
        <v>8299</v>
      </c>
      <c r="R2552" s="18" t="str">
        <f>LEFT(Q2552,SEARCH("/",Q2552,1)-1)</f>
        <v>music</v>
      </c>
      <c r="S2552" t="str">
        <f>RIGHT(Q2552,(LEN(Q2552)-SEARCH("/",Q2552,1)))</f>
        <v>classical music</v>
      </c>
      <c r="T2552" s="14">
        <f>IFERROR(E2552/L2552,0)</f>
        <v>43.7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>
        <f>(E2553/D2553)*100</f>
        <v>102.73469387755102</v>
      </c>
      <c r="O2553" s="13">
        <f>J2553/(60*60*24)+DATE(1970,1,1)</f>
        <v>40961.252141203702</v>
      </c>
      <c r="P2553" s="13">
        <f>I2553/(60*60*24)+"1/1/1970"</f>
        <v>40989.866666666669</v>
      </c>
      <c r="Q2553" t="s">
        <v>8299</v>
      </c>
      <c r="R2553" s="18" t="str">
        <f>LEFT(Q2553,SEARCH("/",Q2553,1)-1)</f>
        <v>music</v>
      </c>
      <c r="S2553" t="str">
        <f>RIGHT(Q2553,(LEN(Q2553)-SEARCH("/",Q2553,1)))</f>
        <v>classical music</v>
      </c>
      <c r="T2553" s="14">
        <f>IFERROR(E2553/L2553,0)</f>
        <v>67.419642857142861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>
        <f>(E2554/D2554)*100</f>
        <v>106.5</v>
      </c>
      <c r="O2554" s="13">
        <f>J2554/(60*60*24)+DATE(1970,1,1)</f>
        <v>42769.809965277775</v>
      </c>
      <c r="P2554" s="13">
        <f>I2554/(60*60*24)+"1/1/1970"</f>
        <v>42799.809965277775</v>
      </c>
      <c r="Q2554" t="s">
        <v>8299</v>
      </c>
      <c r="R2554" s="18" t="str">
        <f>LEFT(Q2554,SEARCH("/",Q2554,1)-1)</f>
        <v>music</v>
      </c>
      <c r="S2554" t="str">
        <f>RIGHT(Q2554,(LEN(Q2554)-SEARCH("/",Q2554,1)))</f>
        <v>classical music</v>
      </c>
      <c r="T2554" s="14">
        <f>IFERROR(E2554/L2554,0)</f>
        <v>177.5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>
        <f>(E2555/D2555)*100</f>
        <v>155.53333333333333</v>
      </c>
      <c r="O2555" s="13">
        <f>J2555/(60*60*24)+DATE(1970,1,1)</f>
        <v>41113.199155092589</v>
      </c>
      <c r="P2555" s="13">
        <f>I2555/(60*60*24)+"1/1/1970"</f>
        <v>41173.199155092589</v>
      </c>
      <c r="Q2555" t="s">
        <v>8299</v>
      </c>
      <c r="R2555" s="18" t="str">
        <f>LEFT(Q2555,SEARCH("/",Q2555,1)-1)</f>
        <v>music</v>
      </c>
      <c r="S2555" t="str">
        <f>RIGHT(Q2555,(LEN(Q2555)-SEARCH("/",Q2555,1)))</f>
        <v>classical music</v>
      </c>
      <c r="T2555" s="14">
        <f>IFERROR(E2555/L2555,0)</f>
        <v>38.883333333333333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>
        <f>(E2556/D2556)*100</f>
        <v>122.8</v>
      </c>
      <c r="O2556" s="13">
        <f>J2556/(60*60*24)+DATE(1970,1,1)</f>
        <v>42125.078275462962</v>
      </c>
      <c r="P2556" s="13">
        <f>I2556/(60*60*24)+"1/1/1970"</f>
        <v>42156.165972222225</v>
      </c>
      <c r="Q2556" t="s">
        <v>8299</v>
      </c>
      <c r="R2556" s="18" t="str">
        <f>LEFT(Q2556,SEARCH("/",Q2556,1)-1)</f>
        <v>music</v>
      </c>
      <c r="S2556" t="str">
        <f>RIGHT(Q2556,(LEN(Q2556)-SEARCH("/",Q2556,1)))</f>
        <v>classical music</v>
      </c>
      <c r="T2556" s="14">
        <f>IFERROR(E2556/L2556,0)</f>
        <v>54.985074626865675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>
        <f>(E2557/D2557)*100</f>
        <v>107.35</v>
      </c>
      <c r="O2557" s="13">
        <f>J2557/(60*60*24)+DATE(1970,1,1)</f>
        <v>41026.655011574076</v>
      </c>
      <c r="P2557" s="13">
        <f>I2557/(60*60*24)+"1/1/1970"</f>
        <v>41057.655011574076</v>
      </c>
      <c r="Q2557" t="s">
        <v>8299</v>
      </c>
      <c r="R2557" s="18" t="str">
        <f>LEFT(Q2557,SEARCH("/",Q2557,1)-1)</f>
        <v>music</v>
      </c>
      <c r="S2557" t="str">
        <f>RIGHT(Q2557,(LEN(Q2557)-SEARCH("/",Q2557,1)))</f>
        <v>classical music</v>
      </c>
      <c r="T2557" s="14">
        <f>IFERROR(E2557/L2557,0)</f>
        <v>61.342857142857142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>
        <f>(E2558/D2558)*100</f>
        <v>105.50335570469798</v>
      </c>
      <c r="O2558" s="13">
        <f>J2558/(60*60*24)+DATE(1970,1,1)</f>
        <v>41222.991400462961</v>
      </c>
      <c r="P2558" s="13">
        <f>I2558/(60*60*24)+"1/1/1970"</f>
        <v>41267.991400462961</v>
      </c>
      <c r="Q2558" t="s">
        <v>8299</v>
      </c>
      <c r="R2558" s="18" t="str">
        <f>LEFT(Q2558,SEARCH("/",Q2558,1)-1)</f>
        <v>music</v>
      </c>
      <c r="S2558" t="str">
        <f>RIGHT(Q2558,(LEN(Q2558)-SEARCH("/",Q2558,1)))</f>
        <v>classical music</v>
      </c>
      <c r="T2558" s="14">
        <f>IFERROR(E2558/L2558,0)</f>
        <v>23.117647058823529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>
        <f>(E2559/D2559)*100</f>
        <v>118.44444444444444</v>
      </c>
      <c r="O2559" s="13">
        <f>J2559/(60*60*24)+DATE(1970,1,1)</f>
        <v>41744.745208333334</v>
      </c>
      <c r="P2559" s="13">
        <f>I2559/(60*60*24)+"1/1/1970"</f>
        <v>41774.745208333334</v>
      </c>
      <c r="Q2559" t="s">
        <v>8299</v>
      </c>
      <c r="R2559" s="18" t="str">
        <f>LEFT(Q2559,SEARCH("/",Q2559,1)-1)</f>
        <v>music</v>
      </c>
      <c r="S2559" t="str">
        <f>RIGHT(Q2559,(LEN(Q2559)-SEARCH("/",Q2559,1)))</f>
        <v>classical music</v>
      </c>
      <c r="T2559" s="14">
        <f>IFERROR(E2559/L2559,0)</f>
        <v>29.611111111111111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>
        <f>(E2560/D2560)*100</f>
        <v>108.88</v>
      </c>
      <c r="O2560" s="13">
        <f>J2560/(60*60*24)+DATE(1970,1,1)</f>
        <v>42093.860023148147</v>
      </c>
      <c r="P2560" s="13">
        <f>I2560/(60*60*24)+"1/1/1970"</f>
        <v>42125.582638888889</v>
      </c>
      <c r="Q2560" t="s">
        <v>8299</v>
      </c>
      <c r="R2560" s="18" t="str">
        <f>LEFT(Q2560,SEARCH("/",Q2560,1)-1)</f>
        <v>music</v>
      </c>
      <c r="S2560" t="str">
        <f>RIGHT(Q2560,(LEN(Q2560)-SEARCH("/",Q2560,1)))</f>
        <v>classical music</v>
      </c>
      <c r="T2560" s="14">
        <f>IFERROR(E2560/L2560,0)</f>
        <v>75.611111111111114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>
        <f>(E2561/D2561)*100</f>
        <v>111.25</v>
      </c>
      <c r="O2561" s="13">
        <f>J2561/(60*60*24)+DATE(1970,1,1)</f>
        <v>40829.873657407406</v>
      </c>
      <c r="P2561" s="13">
        <f>I2561/(60*60*24)+"1/1/1970"</f>
        <v>40862.817361111112</v>
      </c>
      <c r="Q2561" t="s">
        <v>8299</v>
      </c>
      <c r="R2561" s="18" t="str">
        <f>LEFT(Q2561,SEARCH("/",Q2561,1)-1)</f>
        <v>music</v>
      </c>
      <c r="S2561" t="str">
        <f>RIGHT(Q2561,(LEN(Q2561)-SEARCH("/",Q2561,1)))</f>
        <v>classical music</v>
      </c>
      <c r="T2561" s="14">
        <f>IFERROR(E2561/L2561,0)</f>
        <v>35.6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>
        <f>(E2562/D2562)*100</f>
        <v>100.1</v>
      </c>
      <c r="O2562" s="13">
        <f>J2562/(60*60*24)+DATE(1970,1,1)</f>
        <v>42039.951087962967</v>
      </c>
      <c r="P2562" s="13">
        <f>I2562/(60*60*24)+"1/1/1970"</f>
        <v>42069.951087962967</v>
      </c>
      <c r="Q2562" t="s">
        <v>8299</v>
      </c>
      <c r="R2562" s="18" t="str">
        <f>LEFT(Q2562,SEARCH("/",Q2562,1)-1)</f>
        <v>music</v>
      </c>
      <c r="S2562" t="str">
        <f>RIGHT(Q2562,(LEN(Q2562)-SEARCH("/",Q2562,1)))</f>
        <v>classical music</v>
      </c>
      <c r="T2562" s="14">
        <f>IFERROR(E2562/L2562,0)</f>
        <v>143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>
        <f>(E2563/D2563)*100</f>
        <v>0</v>
      </c>
      <c r="O2563" s="13">
        <f>J2563/(60*60*24)+DATE(1970,1,1)</f>
        <v>42260.528807870374</v>
      </c>
      <c r="P2563" s="13">
        <f>I2563/(60*60*24)+"1/1/1970"</f>
        <v>42290.528807870374</v>
      </c>
      <c r="Q2563" t="s">
        <v>8283</v>
      </c>
      <c r="R2563" s="18" t="str">
        <f>LEFT(Q2563,SEARCH("/",Q2563,1)-1)</f>
        <v>food</v>
      </c>
      <c r="S2563" t="str">
        <f>RIGHT(Q2563,(LEN(Q2563)-SEARCH("/",Q2563,1)))</f>
        <v>food trucks</v>
      </c>
      <c r="T2563" s="14">
        <f>IFERROR(E2563/L2563,0)</f>
        <v>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>
        <f>(E2564/D2564)*100</f>
        <v>0.75</v>
      </c>
      <c r="O2564" s="13">
        <f>J2564/(60*60*24)+DATE(1970,1,1)</f>
        <v>42594.524756944447</v>
      </c>
      <c r="P2564" s="13">
        <f>I2564/(60*60*24)+"1/1/1970"</f>
        <v>42654.524756944447</v>
      </c>
      <c r="Q2564" t="s">
        <v>8283</v>
      </c>
      <c r="R2564" s="18" t="str">
        <f>LEFT(Q2564,SEARCH("/",Q2564,1)-1)</f>
        <v>food</v>
      </c>
      <c r="S2564" t="str">
        <f>RIGHT(Q2564,(LEN(Q2564)-SEARCH("/",Q2564,1)))</f>
        <v>food trucks</v>
      </c>
      <c r="T2564" s="14">
        <f>IFERROR(E2564/L2564,0)</f>
        <v>25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>
        <f>(E2565/D2565)*100</f>
        <v>0</v>
      </c>
      <c r="O2565" s="13">
        <f>J2565/(60*60*24)+DATE(1970,1,1)</f>
        <v>42155.139479166668</v>
      </c>
      <c r="P2565" s="13">
        <f>I2565/(60*60*24)+"1/1/1970"</f>
        <v>42215.139479166668</v>
      </c>
      <c r="Q2565" t="s">
        <v>8283</v>
      </c>
      <c r="R2565" s="18" t="str">
        <f>LEFT(Q2565,SEARCH("/",Q2565,1)-1)</f>
        <v>food</v>
      </c>
      <c r="S2565" t="str">
        <f>RIGHT(Q2565,(LEN(Q2565)-SEARCH("/",Q2565,1)))</f>
        <v>food trucks</v>
      </c>
      <c r="T2565" s="14">
        <f>IFERROR(E2565/L2565,0)</f>
        <v>0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>
        <f>(E2566/D2566)*100</f>
        <v>0</v>
      </c>
      <c r="O2566" s="13">
        <f>J2566/(60*60*24)+DATE(1970,1,1)</f>
        <v>41822.040497685186</v>
      </c>
      <c r="P2566" s="13">
        <f>I2566/(60*60*24)+"1/1/1970"</f>
        <v>41852.040497685186</v>
      </c>
      <c r="Q2566" t="s">
        <v>8283</v>
      </c>
      <c r="R2566" s="18" t="str">
        <f>LEFT(Q2566,SEARCH("/",Q2566,1)-1)</f>
        <v>food</v>
      </c>
      <c r="S2566" t="str">
        <f>RIGHT(Q2566,(LEN(Q2566)-SEARCH("/",Q2566,1)))</f>
        <v>food trucks</v>
      </c>
      <c r="T2566" s="14">
        <f>IFERROR(E2566/L2566,0)</f>
        <v>0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>
        <f>(E2567/D2567)*100</f>
        <v>1</v>
      </c>
      <c r="O2567" s="13">
        <f>J2567/(60*60*24)+DATE(1970,1,1)</f>
        <v>42440.650335648148</v>
      </c>
      <c r="P2567" s="13">
        <f>I2567/(60*60*24)+"1/1/1970"</f>
        <v>42499.868055555555</v>
      </c>
      <c r="Q2567" t="s">
        <v>8283</v>
      </c>
      <c r="R2567" s="18" t="str">
        <f>LEFT(Q2567,SEARCH("/",Q2567,1)-1)</f>
        <v>food</v>
      </c>
      <c r="S2567" t="str">
        <f>RIGHT(Q2567,(LEN(Q2567)-SEARCH("/",Q2567,1)))</f>
        <v>food trucks</v>
      </c>
      <c r="T2567" s="14">
        <f>IFERROR(E2567/L2567,0)</f>
        <v>100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>
        <f>(E2568/D2568)*100</f>
        <v>0</v>
      </c>
      <c r="O2568" s="13">
        <f>J2568/(60*60*24)+DATE(1970,1,1)</f>
        <v>41842.980879629627</v>
      </c>
      <c r="P2568" s="13">
        <f>I2568/(60*60*24)+"1/1/1970"</f>
        <v>41872.980879629627</v>
      </c>
      <c r="Q2568" t="s">
        <v>8283</v>
      </c>
      <c r="R2568" s="18" t="str">
        <f>LEFT(Q2568,SEARCH("/",Q2568,1)-1)</f>
        <v>food</v>
      </c>
      <c r="S2568" t="str">
        <f>RIGHT(Q2568,(LEN(Q2568)-SEARCH("/",Q2568,1)))</f>
        <v>food trucks</v>
      </c>
      <c r="T2568" s="14">
        <f>IFERROR(E2568/L2568,0)</f>
        <v>0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>
        <f>(E2569/D2569)*100</f>
        <v>0.26666666666666666</v>
      </c>
      <c r="O2569" s="13">
        <f>J2569/(60*60*24)+DATE(1970,1,1)</f>
        <v>42087.878912037035</v>
      </c>
      <c r="P2569" s="13">
        <f>I2569/(60*60*24)+"1/1/1970"</f>
        <v>42117.878912037035</v>
      </c>
      <c r="Q2569" t="s">
        <v>8283</v>
      </c>
      <c r="R2569" s="18" t="str">
        <f>LEFT(Q2569,SEARCH("/",Q2569,1)-1)</f>
        <v>food</v>
      </c>
      <c r="S2569" t="str">
        <f>RIGHT(Q2569,(LEN(Q2569)-SEARCH("/",Q2569,1)))</f>
        <v>food trucks</v>
      </c>
      <c r="T2569" s="14">
        <f>IFERROR(E2569/L2569,0)</f>
        <v>60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>
        <f>(E2570/D2570)*100</f>
        <v>0.5</v>
      </c>
      <c r="O2570" s="13">
        <f>J2570/(60*60*24)+DATE(1970,1,1)</f>
        <v>42584.666597222225</v>
      </c>
      <c r="P2570" s="13">
        <f>I2570/(60*60*24)+"1/1/1970"</f>
        <v>42614.666597222225</v>
      </c>
      <c r="Q2570" t="s">
        <v>8283</v>
      </c>
      <c r="R2570" s="18" t="str">
        <f>LEFT(Q2570,SEARCH("/",Q2570,1)-1)</f>
        <v>food</v>
      </c>
      <c r="S2570" t="str">
        <f>RIGHT(Q2570,(LEN(Q2570)-SEARCH("/",Q2570,1)))</f>
        <v>food trucks</v>
      </c>
      <c r="T2570" s="14">
        <f>IFERROR(E2570/L2570,0)</f>
        <v>50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>
        <f>(E2571/D2571)*100</f>
        <v>2.2307692307692308</v>
      </c>
      <c r="O2571" s="13">
        <f>J2571/(60*60*24)+DATE(1970,1,1)</f>
        <v>42234.105462962965</v>
      </c>
      <c r="P2571" s="13">
        <f>I2571/(60*60*24)+"1/1/1970"</f>
        <v>42264.105462962965</v>
      </c>
      <c r="Q2571" t="s">
        <v>8283</v>
      </c>
      <c r="R2571" s="18" t="str">
        <f>LEFT(Q2571,SEARCH("/",Q2571,1)-1)</f>
        <v>food</v>
      </c>
      <c r="S2571" t="str">
        <f>RIGHT(Q2571,(LEN(Q2571)-SEARCH("/",Q2571,1)))</f>
        <v>food trucks</v>
      </c>
      <c r="T2571" s="14">
        <f>IFERROR(E2571/L2571,0)</f>
        <v>72.5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>
        <f>(E2572/D2572)*100</f>
        <v>0.84285714285714297</v>
      </c>
      <c r="O2572" s="13">
        <f>J2572/(60*60*24)+DATE(1970,1,1)</f>
        <v>42744.903182870374</v>
      </c>
      <c r="P2572" s="13">
        <f>I2572/(60*60*24)+"1/1/1970"</f>
        <v>42774.903182870374</v>
      </c>
      <c r="Q2572" t="s">
        <v>8283</v>
      </c>
      <c r="R2572" s="18" t="str">
        <f>LEFT(Q2572,SEARCH("/",Q2572,1)-1)</f>
        <v>food</v>
      </c>
      <c r="S2572" t="str">
        <f>RIGHT(Q2572,(LEN(Q2572)-SEARCH("/",Q2572,1)))</f>
        <v>food trucks</v>
      </c>
      <c r="T2572" s="14">
        <f>IFERROR(E2572/L2572,0)</f>
        <v>29.5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>
        <f>(E2573/D2573)*100</f>
        <v>0.25</v>
      </c>
      <c r="O2573" s="13">
        <f>J2573/(60*60*24)+DATE(1970,1,1)</f>
        <v>42449.341678240744</v>
      </c>
      <c r="P2573" s="13">
        <f>I2573/(60*60*24)+"1/1/1970"</f>
        <v>42509.341678240744</v>
      </c>
      <c r="Q2573" t="s">
        <v>8283</v>
      </c>
      <c r="R2573" s="18" t="str">
        <f>LEFT(Q2573,SEARCH("/",Q2573,1)-1)</f>
        <v>food</v>
      </c>
      <c r="S2573" t="str">
        <f>RIGHT(Q2573,(LEN(Q2573)-SEARCH("/",Q2573,1)))</f>
        <v>food trucks</v>
      </c>
      <c r="T2573" s="14">
        <f>IFERROR(E2573/L2573,0)</f>
        <v>62.5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>
        <f>(E2574/D2574)*100</f>
        <v>0</v>
      </c>
      <c r="O2574" s="13">
        <f>J2574/(60*60*24)+DATE(1970,1,1)</f>
        <v>42077.119409722218</v>
      </c>
      <c r="P2574" s="13">
        <f>I2574/(60*60*24)+"1/1/1970"</f>
        <v>42107.119409722218</v>
      </c>
      <c r="Q2574" t="s">
        <v>8283</v>
      </c>
      <c r="R2574" s="18" t="str">
        <f>LEFT(Q2574,SEARCH("/",Q2574,1)-1)</f>
        <v>food</v>
      </c>
      <c r="S2574" t="str">
        <f>RIGHT(Q2574,(LEN(Q2574)-SEARCH("/",Q2574,1)))</f>
        <v>food trucks</v>
      </c>
      <c r="T2574" s="14">
        <f>IFERROR(E2574/L2574,0)</f>
        <v>0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>
        <f>(E2575/D2575)*100</f>
        <v>0</v>
      </c>
      <c r="O2575" s="13">
        <f>J2575/(60*60*24)+DATE(1970,1,1)</f>
        <v>41829.592002314814</v>
      </c>
      <c r="P2575" s="13">
        <f>I2575/(60*60*24)+"1/1/1970"</f>
        <v>41874.592002314814</v>
      </c>
      <c r="Q2575" t="s">
        <v>8283</v>
      </c>
      <c r="R2575" s="18" t="str">
        <f>LEFT(Q2575,SEARCH("/",Q2575,1)-1)</f>
        <v>food</v>
      </c>
      <c r="S2575" t="str">
        <f>RIGHT(Q2575,(LEN(Q2575)-SEARCH("/",Q2575,1)))</f>
        <v>food trucks</v>
      </c>
      <c r="T2575" s="14">
        <f>IFERROR(E2575/L2575,0)</f>
        <v>0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>
        <f>(E2576/D2576)*100</f>
        <v>0</v>
      </c>
      <c r="O2576" s="13">
        <f>J2576/(60*60*24)+DATE(1970,1,1)</f>
        <v>42487.825752314813</v>
      </c>
      <c r="P2576" s="13">
        <f>I2576/(60*60*24)+"1/1/1970"</f>
        <v>42508.825752314813</v>
      </c>
      <c r="Q2576" t="s">
        <v>8283</v>
      </c>
      <c r="R2576" s="18" t="str">
        <f>LEFT(Q2576,SEARCH("/",Q2576,1)-1)</f>
        <v>food</v>
      </c>
      <c r="S2576" t="str">
        <f>RIGHT(Q2576,(LEN(Q2576)-SEARCH("/",Q2576,1)))</f>
        <v>food trucks</v>
      </c>
      <c r="T2576" s="14">
        <f>IFERROR(E2576/L2576,0)</f>
        <v>0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>
        <f>(E2577/D2577)*100</f>
        <v>0</v>
      </c>
      <c r="O2577" s="13">
        <f>J2577/(60*60*24)+DATE(1970,1,1)</f>
        <v>41986.108726851853</v>
      </c>
      <c r="P2577" s="13">
        <f>I2577/(60*60*24)+"1/1/1970"</f>
        <v>42016.108726851853</v>
      </c>
      <c r="Q2577" t="s">
        <v>8283</v>
      </c>
      <c r="R2577" s="18" t="str">
        <f>LEFT(Q2577,SEARCH("/",Q2577,1)-1)</f>
        <v>food</v>
      </c>
      <c r="S2577" t="str">
        <f>RIGHT(Q2577,(LEN(Q2577)-SEARCH("/",Q2577,1)))</f>
        <v>food trucks</v>
      </c>
      <c r="T2577" s="14">
        <f>IFERROR(E2577/L2577,0)</f>
        <v>0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>
        <f>(E2578/D2578)*100</f>
        <v>0</v>
      </c>
      <c r="O2578" s="13">
        <f>J2578/(60*60*24)+DATE(1970,1,1)</f>
        <v>42060.00980324074</v>
      </c>
      <c r="P2578" s="13">
        <f>I2578/(60*60*24)+"1/1/1970"</f>
        <v>42104.968136574069</v>
      </c>
      <c r="Q2578" t="s">
        <v>8283</v>
      </c>
      <c r="R2578" s="18" t="str">
        <f>LEFT(Q2578,SEARCH("/",Q2578,1)-1)</f>
        <v>food</v>
      </c>
      <c r="S2578" t="str">
        <f>RIGHT(Q2578,(LEN(Q2578)-SEARCH("/",Q2578,1)))</f>
        <v>food trucks</v>
      </c>
      <c r="T2578" s="14">
        <f>IFERROR(E2578/L2578,0)</f>
        <v>0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>
        <f>(E2579/D2579)*100</f>
        <v>0</v>
      </c>
      <c r="O2579" s="13">
        <f>J2579/(60*60*24)+DATE(1970,1,1)</f>
        <v>41830.820567129631</v>
      </c>
      <c r="P2579" s="13">
        <f>I2579/(60*60*24)+"1/1/1970"</f>
        <v>41855.820567129631</v>
      </c>
      <c r="Q2579" t="s">
        <v>8283</v>
      </c>
      <c r="R2579" s="18" t="str">
        <f>LEFT(Q2579,SEARCH("/",Q2579,1)-1)</f>
        <v>food</v>
      </c>
      <c r="S2579" t="str">
        <f>RIGHT(Q2579,(LEN(Q2579)-SEARCH("/",Q2579,1)))</f>
        <v>food trucks</v>
      </c>
      <c r="T2579" s="14">
        <f>IFERROR(E2579/L2579,0)</f>
        <v>0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>
        <f>(E2580/D2580)*100</f>
        <v>0</v>
      </c>
      <c r="O2580" s="13">
        <f>J2580/(60*60*24)+DATE(1970,1,1)</f>
        <v>42238.022905092592</v>
      </c>
      <c r="P2580" s="13">
        <f>I2580/(60*60*24)+"1/1/1970"</f>
        <v>42286.708333333328</v>
      </c>
      <c r="Q2580" t="s">
        <v>8283</v>
      </c>
      <c r="R2580" s="18" t="str">
        <f>LEFT(Q2580,SEARCH("/",Q2580,1)-1)</f>
        <v>food</v>
      </c>
      <c r="S2580" t="str">
        <f>RIGHT(Q2580,(LEN(Q2580)-SEARCH("/",Q2580,1)))</f>
        <v>food trucks</v>
      </c>
      <c r="T2580" s="14">
        <f>IFERROR(E2580/L2580,0)</f>
        <v>0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>
        <f>(E2581/D2581)*100</f>
        <v>0.13849999999999998</v>
      </c>
      <c r="O2581" s="13">
        <f>J2581/(60*60*24)+DATE(1970,1,1)</f>
        <v>41837.829895833333</v>
      </c>
      <c r="P2581" s="13">
        <f>I2581/(60*60*24)+"1/1/1970"</f>
        <v>41897.829895833333</v>
      </c>
      <c r="Q2581" t="s">
        <v>8283</v>
      </c>
      <c r="R2581" s="18" t="str">
        <f>LEFT(Q2581,SEARCH("/",Q2581,1)-1)</f>
        <v>food</v>
      </c>
      <c r="S2581" t="str">
        <f>RIGHT(Q2581,(LEN(Q2581)-SEARCH("/",Q2581,1)))</f>
        <v>food trucks</v>
      </c>
      <c r="T2581" s="14">
        <f>IFERROR(E2581/L2581,0)</f>
        <v>23.083333333333332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>
        <f>(E2582/D2582)*100</f>
        <v>0.6</v>
      </c>
      <c r="O2582" s="13">
        <f>J2582/(60*60*24)+DATE(1970,1,1)</f>
        <v>42110.326423611114</v>
      </c>
      <c r="P2582" s="13">
        <f>I2582/(60*60*24)+"1/1/1970"</f>
        <v>42140.125</v>
      </c>
      <c r="Q2582" t="s">
        <v>8283</v>
      </c>
      <c r="R2582" s="18" t="str">
        <f>LEFT(Q2582,SEARCH("/",Q2582,1)-1)</f>
        <v>food</v>
      </c>
      <c r="S2582" t="str">
        <f>RIGHT(Q2582,(LEN(Q2582)-SEARCH("/",Q2582,1)))</f>
        <v>food trucks</v>
      </c>
      <c r="T2582" s="14">
        <f>IFERROR(E2582/L2582,0)</f>
        <v>25.5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>
        <f>(E2583/D2583)*100</f>
        <v>10.6</v>
      </c>
      <c r="O2583" s="13">
        <f>J2583/(60*60*24)+DATE(1970,1,1)</f>
        <v>42294.628449074073</v>
      </c>
      <c r="P2583" s="13">
        <f>I2583/(60*60*24)+"1/1/1970"</f>
        <v>42324.670115740737</v>
      </c>
      <c r="Q2583" t="s">
        <v>8283</v>
      </c>
      <c r="R2583" s="18" t="str">
        <f>LEFT(Q2583,SEARCH("/",Q2583,1)-1)</f>
        <v>food</v>
      </c>
      <c r="S2583" t="str">
        <f>RIGHT(Q2583,(LEN(Q2583)-SEARCH("/",Q2583,1)))</f>
        <v>food trucks</v>
      </c>
      <c r="T2583" s="14">
        <f>IFERROR(E2583/L2583,0)</f>
        <v>48.18181818181818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>
        <f>(E2584/D2584)*100</f>
        <v>1.1111111111111111E-3</v>
      </c>
      <c r="O2584" s="13">
        <f>J2584/(60*60*24)+DATE(1970,1,1)</f>
        <v>42642.988819444443</v>
      </c>
      <c r="P2584" s="13">
        <f>I2584/(60*60*24)+"1/1/1970"</f>
        <v>42672.988819444443</v>
      </c>
      <c r="Q2584" t="s">
        <v>8283</v>
      </c>
      <c r="R2584" s="18" t="str">
        <f>LEFT(Q2584,SEARCH("/",Q2584,1)-1)</f>
        <v>food</v>
      </c>
      <c r="S2584" t="str">
        <f>RIGHT(Q2584,(LEN(Q2584)-SEARCH("/",Q2584,1)))</f>
        <v>food trucks</v>
      </c>
      <c r="T2584" s="14">
        <f>IFERROR(E2584/L2584,0)</f>
        <v>1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>
        <f>(E2585/D2585)*100</f>
        <v>0.5</v>
      </c>
      <c r="O2585" s="13">
        <f>J2585/(60*60*24)+DATE(1970,1,1)</f>
        <v>42019.76944444445</v>
      </c>
      <c r="P2585" s="13">
        <f>I2585/(60*60*24)+"1/1/1970"</f>
        <v>42079.727777777778</v>
      </c>
      <c r="Q2585" t="s">
        <v>8283</v>
      </c>
      <c r="R2585" s="18" t="str">
        <f>LEFT(Q2585,SEARCH("/",Q2585,1)-1)</f>
        <v>food</v>
      </c>
      <c r="S2585" t="str">
        <f>RIGHT(Q2585,(LEN(Q2585)-SEARCH("/",Q2585,1)))</f>
        <v>food trucks</v>
      </c>
      <c r="T2585" s="14">
        <f>IFERROR(E2585/L2585,0)</f>
        <v>1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>
        <f>(E2586/D2586)*100</f>
        <v>0</v>
      </c>
      <c r="O2586" s="13">
        <f>J2586/(60*60*24)+DATE(1970,1,1)</f>
        <v>42140.173252314809</v>
      </c>
      <c r="P2586" s="13">
        <f>I2586/(60*60*24)+"1/1/1970"</f>
        <v>42170.173252314809</v>
      </c>
      <c r="Q2586" t="s">
        <v>8283</v>
      </c>
      <c r="R2586" s="18" t="str">
        <f>LEFT(Q2586,SEARCH("/",Q2586,1)-1)</f>
        <v>food</v>
      </c>
      <c r="S2586" t="str">
        <f>RIGHT(Q2586,(LEN(Q2586)-SEARCH("/",Q2586,1)))</f>
        <v>food trucks</v>
      </c>
      <c r="T2586" s="14">
        <f>IFERROR(E2586/L2586,0)</f>
        <v>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>
        <f>(E2587/D2587)*100</f>
        <v>0.16666666666666669</v>
      </c>
      <c r="O2587" s="13">
        <f>J2587/(60*60*24)+DATE(1970,1,1)</f>
        <v>41795.963333333333</v>
      </c>
      <c r="P2587" s="13">
        <f>I2587/(60*60*24)+"1/1/1970"</f>
        <v>41825.963333333333</v>
      </c>
      <c r="Q2587" t="s">
        <v>8283</v>
      </c>
      <c r="R2587" s="18" t="str">
        <f>LEFT(Q2587,SEARCH("/",Q2587,1)-1)</f>
        <v>food</v>
      </c>
      <c r="S2587" t="str">
        <f>RIGHT(Q2587,(LEN(Q2587)-SEARCH("/",Q2587,1)))</f>
        <v>food trucks</v>
      </c>
      <c r="T2587" s="14">
        <f>IFERROR(E2587/L2587,0)</f>
        <v>50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>
        <f>(E2588/D2588)*100</f>
        <v>0.16666666666666669</v>
      </c>
      <c r="O2588" s="13">
        <f>J2588/(60*60*24)+DATE(1970,1,1)</f>
        <v>42333.330277777779</v>
      </c>
      <c r="P2588" s="13">
        <f>I2588/(60*60*24)+"1/1/1970"</f>
        <v>42363.330277777779</v>
      </c>
      <c r="Q2588" t="s">
        <v>8283</v>
      </c>
      <c r="R2588" s="18" t="str">
        <f>LEFT(Q2588,SEARCH("/",Q2588,1)-1)</f>
        <v>food</v>
      </c>
      <c r="S2588" t="str">
        <f>RIGHT(Q2588,(LEN(Q2588)-SEARCH("/",Q2588,1)))</f>
        <v>food trucks</v>
      </c>
      <c r="T2588" s="14">
        <f>IFERROR(E2588/L2588,0)</f>
        <v>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>
        <f>(E2589/D2589)*100</f>
        <v>2.4340000000000002</v>
      </c>
      <c r="O2589" s="13">
        <f>J2589/(60*60*24)+DATE(1970,1,1)</f>
        <v>42338.675381944442</v>
      </c>
      <c r="P2589" s="13">
        <f>I2589/(60*60*24)+"1/1/1970"</f>
        <v>42368.675381944442</v>
      </c>
      <c r="Q2589" t="s">
        <v>8283</v>
      </c>
      <c r="R2589" s="18" t="str">
        <f>LEFT(Q2589,SEARCH("/",Q2589,1)-1)</f>
        <v>food</v>
      </c>
      <c r="S2589" t="str">
        <f>RIGHT(Q2589,(LEN(Q2589)-SEARCH("/",Q2589,1)))</f>
        <v>food trucks</v>
      </c>
      <c r="T2589" s="14">
        <f>IFERROR(E2589/L2589,0)</f>
        <v>202.83333333333334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>
        <f>(E2590/D2590)*100</f>
        <v>3.8833333333333329</v>
      </c>
      <c r="O2590" s="13">
        <f>J2590/(60*60*24)+DATE(1970,1,1)</f>
        <v>42042.676226851851</v>
      </c>
      <c r="P2590" s="13">
        <f>I2590/(60*60*24)+"1/1/1970"</f>
        <v>42094.551388888889</v>
      </c>
      <c r="Q2590" t="s">
        <v>8283</v>
      </c>
      <c r="R2590" s="18" t="str">
        <f>LEFT(Q2590,SEARCH("/",Q2590,1)-1)</f>
        <v>food</v>
      </c>
      <c r="S2590" t="str">
        <f>RIGHT(Q2590,(LEN(Q2590)-SEARCH("/",Q2590,1)))</f>
        <v>food trucks</v>
      </c>
      <c r="T2590" s="14">
        <f>IFERROR(E2590/L2590,0)</f>
        <v>29.125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>
        <f>(E2591/D2591)*100</f>
        <v>0.01</v>
      </c>
      <c r="O2591" s="13">
        <f>J2591/(60*60*24)+DATE(1970,1,1)</f>
        <v>42422.536192129628</v>
      </c>
      <c r="P2591" s="13">
        <f>I2591/(60*60*24)+"1/1/1970"</f>
        <v>42452.494525462964</v>
      </c>
      <c r="Q2591" t="s">
        <v>8283</v>
      </c>
      <c r="R2591" s="18" t="str">
        <f>LEFT(Q2591,SEARCH("/",Q2591,1)-1)</f>
        <v>food</v>
      </c>
      <c r="S2591" t="str">
        <f>RIGHT(Q2591,(LEN(Q2591)-SEARCH("/",Q2591,1)))</f>
        <v>food trucks</v>
      </c>
      <c r="T2591" s="14">
        <f>IFERROR(E2591/L2591,0)</f>
        <v>5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>
        <f>(E2592/D2592)*100</f>
        <v>0</v>
      </c>
      <c r="O2592" s="13">
        <f>J2592/(60*60*24)+DATE(1970,1,1)</f>
        <v>42388.589085648149</v>
      </c>
      <c r="P2592" s="13">
        <f>I2592/(60*60*24)+"1/1/1970"</f>
        <v>42395.589085648149</v>
      </c>
      <c r="Q2592" t="s">
        <v>8283</v>
      </c>
      <c r="R2592" s="18" t="str">
        <f>LEFT(Q2592,SEARCH("/",Q2592,1)-1)</f>
        <v>food</v>
      </c>
      <c r="S2592" t="str">
        <f>RIGHT(Q2592,(LEN(Q2592)-SEARCH("/",Q2592,1)))</f>
        <v>food trucks</v>
      </c>
      <c r="T2592" s="14">
        <f>IFERROR(E2592/L2592,0)</f>
        <v>0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>
        <f>(E2593/D2593)*100</f>
        <v>1.7333333333333332</v>
      </c>
      <c r="O2593" s="13">
        <f>J2593/(60*60*24)+DATE(1970,1,1)</f>
        <v>42382.906527777777</v>
      </c>
      <c r="P2593" s="13">
        <f>I2593/(60*60*24)+"1/1/1970"</f>
        <v>42442.864861111113</v>
      </c>
      <c r="Q2593" t="s">
        <v>8283</v>
      </c>
      <c r="R2593" s="18" t="str">
        <f>LEFT(Q2593,SEARCH("/",Q2593,1)-1)</f>
        <v>food</v>
      </c>
      <c r="S2593" t="str">
        <f>RIGHT(Q2593,(LEN(Q2593)-SEARCH("/",Q2593,1)))</f>
        <v>food trucks</v>
      </c>
      <c r="T2593" s="14">
        <f>IFERROR(E2593/L2593,0)</f>
        <v>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>
        <f>(E2594/D2594)*100</f>
        <v>0.16666666666666669</v>
      </c>
      <c r="O2594" s="13">
        <f>J2594/(60*60*24)+DATE(1970,1,1)</f>
        <v>41887.801168981481</v>
      </c>
      <c r="P2594" s="13">
        <f>I2594/(60*60*24)+"1/1/1970"</f>
        <v>41917.801168981481</v>
      </c>
      <c r="Q2594" t="s">
        <v>8283</v>
      </c>
      <c r="R2594" s="18" t="str">
        <f>LEFT(Q2594,SEARCH("/",Q2594,1)-1)</f>
        <v>food</v>
      </c>
      <c r="S2594" t="str">
        <f>RIGHT(Q2594,(LEN(Q2594)-SEARCH("/",Q2594,1)))</f>
        <v>food trucks</v>
      </c>
      <c r="T2594" s="14">
        <f>IFERROR(E2594/L2594,0)</f>
        <v>50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>
        <f>(E2595/D2595)*100</f>
        <v>0</v>
      </c>
      <c r="O2595" s="13">
        <f>J2595/(60*60*24)+DATE(1970,1,1)</f>
        <v>42089.845208333332</v>
      </c>
      <c r="P2595" s="13">
        <f>I2595/(60*60*24)+"1/1/1970"</f>
        <v>42119.845208333332</v>
      </c>
      <c r="Q2595" t="s">
        <v>8283</v>
      </c>
      <c r="R2595" s="18" t="str">
        <f>LEFT(Q2595,SEARCH("/",Q2595,1)-1)</f>
        <v>food</v>
      </c>
      <c r="S2595" t="str">
        <f>RIGHT(Q2595,(LEN(Q2595)-SEARCH("/",Q2595,1)))</f>
        <v>food trucks</v>
      </c>
      <c r="T2595" s="14">
        <f>IFERROR(E2595/L2595,0)</f>
        <v>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>
        <f>(E2596/D2596)*100</f>
        <v>1.25E-3</v>
      </c>
      <c r="O2596" s="13">
        <f>J2596/(60*60*24)+DATE(1970,1,1)</f>
        <v>41828.967916666668</v>
      </c>
      <c r="P2596" s="13">
        <f>I2596/(60*60*24)+"1/1/1970"</f>
        <v>41858.967916666668</v>
      </c>
      <c r="Q2596" t="s">
        <v>8283</v>
      </c>
      <c r="R2596" s="18" t="str">
        <f>LEFT(Q2596,SEARCH("/",Q2596,1)-1)</f>
        <v>food</v>
      </c>
      <c r="S2596" t="str">
        <f>RIGHT(Q2596,(LEN(Q2596)-SEARCH("/",Q2596,1)))</f>
        <v>food trucks</v>
      </c>
      <c r="T2596" s="14">
        <f>IFERROR(E2596/L2596,0)</f>
        <v>1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>
        <f>(E2597/D2597)*100</f>
        <v>12.166666666666668</v>
      </c>
      <c r="O2597" s="13">
        <f>J2597/(60*60*24)+DATE(1970,1,1)</f>
        <v>42760.244212962964</v>
      </c>
      <c r="P2597" s="13">
        <f>I2597/(60*60*24)+"1/1/1970"</f>
        <v>42790.244212962964</v>
      </c>
      <c r="Q2597" t="s">
        <v>8283</v>
      </c>
      <c r="R2597" s="18" t="str">
        <f>LEFT(Q2597,SEARCH("/",Q2597,1)-1)</f>
        <v>food</v>
      </c>
      <c r="S2597" t="str">
        <f>RIGHT(Q2597,(LEN(Q2597)-SEARCH("/",Q2597,1)))</f>
        <v>food trucks</v>
      </c>
      <c r="T2597" s="14">
        <f>IFERROR(E2597/L2597,0)</f>
        <v>96.05263157894737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>
        <f>(E2598/D2598)*100</f>
        <v>23.588571428571427</v>
      </c>
      <c r="O2598" s="13">
        <f>J2598/(60*60*24)+DATE(1970,1,1)</f>
        <v>41828.664456018516</v>
      </c>
      <c r="P2598" s="13">
        <f>I2598/(60*60*24)+"1/1/1970"</f>
        <v>41858.664456018516</v>
      </c>
      <c r="Q2598" t="s">
        <v>8283</v>
      </c>
      <c r="R2598" s="18" t="str">
        <f>LEFT(Q2598,SEARCH("/",Q2598,1)-1)</f>
        <v>food</v>
      </c>
      <c r="S2598" t="str">
        <f>RIGHT(Q2598,(LEN(Q2598)-SEARCH("/",Q2598,1)))</f>
        <v>food trucks</v>
      </c>
      <c r="T2598" s="14">
        <f>IFERROR(E2598/L2598,0)</f>
        <v>305.77777777777777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>
        <f>(E2599/D2599)*100</f>
        <v>5.6666666666666661</v>
      </c>
      <c r="O2599" s="13">
        <f>J2599/(60*60*24)+DATE(1970,1,1)</f>
        <v>42510.341631944444</v>
      </c>
      <c r="P2599" s="13">
        <f>I2599/(60*60*24)+"1/1/1970"</f>
        <v>42540.341631944444</v>
      </c>
      <c r="Q2599" t="s">
        <v>8283</v>
      </c>
      <c r="R2599" s="18" t="str">
        <f>LEFT(Q2599,SEARCH("/",Q2599,1)-1)</f>
        <v>food</v>
      </c>
      <c r="S2599" t="str">
        <f>RIGHT(Q2599,(LEN(Q2599)-SEARCH("/",Q2599,1)))</f>
        <v>food trucks</v>
      </c>
      <c r="T2599" s="14">
        <f>IFERROR(E2599/L2599,0)</f>
        <v>12.142857142857142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>
        <f>(E2600/D2600)*100</f>
        <v>39</v>
      </c>
      <c r="O2600" s="13">
        <f>J2600/(60*60*24)+DATE(1970,1,1)</f>
        <v>42240.840289351851</v>
      </c>
      <c r="P2600" s="13">
        <f>I2600/(60*60*24)+"1/1/1970"</f>
        <v>42270.840289351851</v>
      </c>
      <c r="Q2600" t="s">
        <v>8283</v>
      </c>
      <c r="R2600" s="18" t="str">
        <f>LEFT(Q2600,SEARCH("/",Q2600,1)-1)</f>
        <v>food</v>
      </c>
      <c r="S2600" t="str">
        <f>RIGHT(Q2600,(LEN(Q2600)-SEARCH("/",Q2600,1)))</f>
        <v>food trucks</v>
      </c>
      <c r="T2600" s="14">
        <f>IFERROR(E2600/L2600,0)</f>
        <v>83.571428571428569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>
        <f>(E2601/D2601)*100</f>
        <v>0.99546510341776351</v>
      </c>
      <c r="O2601" s="13">
        <f>J2601/(60*60*24)+DATE(1970,1,1)</f>
        <v>41809.754016203704</v>
      </c>
      <c r="P2601" s="13">
        <f>I2601/(60*60*24)+"1/1/1970"</f>
        <v>41854.754016203704</v>
      </c>
      <c r="Q2601" t="s">
        <v>8283</v>
      </c>
      <c r="R2601" s="18" t="str">
        <f>LEFT(Q2601,SEARCH("/",Q2601,1)-1)</f>
        <v>food</v>
      </c>
      <c r="S2601" t="str">
        <f>RIGHT(Q2601,(LEN(Q2601)-SEARCH("/",Q2601,1)))</f>
        <v>food trucks</v>
      </c>
      <c r="T2601" s="14">
        <f>IFERROR(E2601/L2601,0)</f>
        <v>18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>
        <f>(E2602/D2602)*100</f>
        <v>6.9320000000000004</v>
      </c>
      <c r="O2602" s="13">
        <f>J2602/(60*60*24)+DATE(1970,1,1)</f>
        <v>42394.900462962964</v>
      </c>
      <c r="P2602" s="13">
        <f>I2602/(60*60*24)+"1/1/1970"</f>
        <v>42454.858796296292</v>
      </c>
      <c r="Q2602" t="s">
        <v>8283</v>
      </c>
      <c r="R2602" s="18" t="str">
        <f>LEFT(Q2602,SEARCH("/",Q2602,1)-1)</f>
        <v>food</v>
      </c>
      <c r="S2602" t="str">
        <f>RIGHT(Q2602,(LEN(Q2602)-SEARCH("/",Q2602,1)))</f>
        <v>food trucks</v>
      </c>
      <c r="T2602" s="14">
        <f>IFERROR(E2602/L2602,0)</f>
        <v>115.53333333333333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>
        <f>(E2603/D2603)*100</f>
        <v>661.4</v>
      </c>
      <c r="O2603" s="13">
        <f>J2603/(60*60*24)+DATE(1970,1,1)</f>
        <v>41150.902187500003</v>
      </c>
      <c r="P2603" s="13">
        <f>I2603/(60*60*24)+"1/1/1970"</f>
        <v>41165.165972222225</v>
      </c>
      <c r="Q2603" t="s">
        <v>8300</v>
      </c>
      <c r="R2603" s="18" t="str">
        <f>LEFT(Q2603,SEARCH("/",Q2603,1)-1)</f>
        <v>technology</v>
      </c>
      <c r="S2603" t="str">
        <f>RIGHT(Q2603,(LEN(Q2603)-SEARCH("/",Q2603,1)))</f>
        <v>space exploration</v>
      </c>
      <c r="T2603" s="14">
        <f>IFERROR(E2603/L2603,0)</f>
        <v>21.900662251655628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>
        <f>(E2604/D2604)*100</f>
        <v>326.0916666666667</v>
      </c>
      <c r="O2604" s="13">
        <f>J2604/(60*60*24)+DATE(1970,1,1)</f>
        <v>41915.747314814813</v>
      </c>
      <c r="P2604" s="13">
        <f>I2604/(60*60*24)+"1/1/1970"</f>
        <v>41955.888888888891</v>
      </c>
      <c r="Q2604" t="s">
        <v>8300</v>
      </c>
      <c r="R2604" s="18" t="str">
        <f>LEFT(Q2604,SEARCH("/",Q2604,1)-1)</f>
        <v>technology</v>
      </c>
      <c r="S2604" t="str">
        <f>RIGHT(Q2604,(LEN(Q2604)-SEARCH("/",Q2604,1)))</f>
        <v>space exploration</v>
      </c>
      <c r="T2604" s="14">
        <f>IFERROR(E2604/L2604,0)</f>
        <v>80.022494887525568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>
        <f>(E2605/D2605)*100</f>
        <v>101.48571428571429</v>
      </c>
      <c r="O2605" s="13">
        <f>J2605/(60*60*24)+DATE(1970,1,1)</f>
        <v>41617.912662037037</v>
      </c>
      <c r="P2605" s="13">
        <f>I2605/(60*60*24)+"1/1/1970"</f>
        <v>41631.912662037037</v>
      </c>
      <c r="Q2605" t="s">
        <v>8300</v>
      </c>
      <c r="R2605" s="18" t="str">
        <f>LEFT(Q2605,SEARCH("/",Q2605,1)-1)</f>
        <v>technology</v>
      </c>
      <c r="S2605" t="str">
        <f>RIGHT(Q2605,(LEN(Q2605)-SEARCH("/",Q2605,1)))</f>
        <v>space exploration</v>
      </c>
      <c r="T2605" s="14">
        <f>IFERROR(E2605/L2605,0)</f>
        <v>35.520000000000003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>
        <f>(E2606/D2606)*100</f>
        <v>104.21799999999999</v>
      </c>
      <c r="O2606" s="13">
        <f>J2606/(60*60*24)+DATE(1970,1,1)</f>
        <v>40998.051192129627</v>
      </c>
      <c r="P2606" s="13">
        <f>I2606/(60*60*24)+"1/1/1970"</f>
        <v>41028.051192129627</v>
      </c>
      <c r="Q2606" t="s">
        <v>8300</v>
      </c>
      <c r="R2606" s="18" t="str">
        <f>LEFT(Q2606,SEARCH("/",Q2606,1)-1)</f>
        <v>technology</v>
      </c>
      <c r="S2606" t="str">
        <f>RIGHT(Q2606,(LEN(Q2606)-SEARCH("/",Q2606,1)))</f>
        <v>space exploration</v>
      </c>
      <c r="T2606" s="14">
        <f>IFERROR(E2606/L2606,0)</f>
        <v>64.933333333333323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>
        <f>(E2607/D2607)*100</f>
        <v>107.42157000000002</v>
      </c>
      <c r="O2607" s="13">
        <f>J2607/(60*60*24)+DATE(1970,1,1)</f>
        <v>42508.541550925926</v>
      </c>
      <c r="P2607" s="13">
        <f>I2607/(60*60*24)+"1/1/1970"</f>
        <v>42538.541550925926</v>
      </c>
      <c r="Q2607" t="s">
        <v>8300</v>
      </c>
      <c r="R2607" s="18" t="str">
        <f>LEFT(Q2607,SEARCH("/",Q2607,1)-1)</f>
        <v>technology</v>
      </c>
      <c r="S2607" t="str">
        <f>RIGHT(Q2607,(LEN(Q2607)-SEARCH("/",Q2607,1)))</f>
        <v>space exploration</v>
      </c>
      <c r="T2607" s="14">
        <f>IFERROR(E2607/L2607,0)</f>
        <v>60.965703745743475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>
        <f>(E2608/D2608)*100</f>
        <v>110.05454545454545</v>
      </c>
      <c r="O2608" s="13">
        <f>J2608/(60*60*24)+DATE(1970,1,1)</f>
        <v>41726.712754629625</v>
      </c>
      <c r="P2608" s="13">
        <f>I2608/(60*60*24)+"1/1/1970"</f>
        <v>41758.712754629625</v>
      </c>
      <c r="Q2608" t="s">
        <v>8300</v>
      </c>
      <c r="R2608" s="18" t="str">
        <f>LEFT(Q2608,SEARCH("/",Q2608,1)-1)</f>
        <v>technology</v>
      </c>
      <c r="S2608" t="str">
        <f>RIGHT(Q2608,(LEN(Q2608)-SEARCH("/",Q2608,1)))</f>
        <v>space exploration</v>
      </c>
      <c r="T2608" s="14">
        <f>IFERROR(E2608/L2608,0)</f>
        <v>31.444155844155844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>
        <f>(E2609/D2609)*100</f>
        <v>407.7</v>
      </c>
      <c r="O2609" s="13">
        <f>J2609/(60*60*24)+DATE(1970,1,1)</f>
        <v>42184.874675925923</v>
      </c>
      <c r="P2609" s="13">
        <f>I2609/(60*60*24)+"1/1/1970"</f>
        <v>42228.083333333328</v>
      </c>
      <c r="Q2609" t="s">
        <v>8300</v>
      </c>
      <c r="R2609" s="18" t="str">
        <f>LEFT(Q2609,SEARCH("/",Q2609,1)-1)</f>
        <v>technology</v>
      </c>
      <c r="S2609" t="str">
        <f>RIGHT(Q2609,(LEN(Q2609)-SEARCH("/",Q2609,1)))</f>
        <v>space exploration</v>
      </c>
      <c r="T2609" s="14">
        <f>IFERROR(E2609/L2609,0)</f>
        <v>81.949748743718587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>
        <f>(E2610/D2610)*100</f>
        <v>223.92500000000001</v>
      </c>
      <c r="O2610" s="13">
        <f>J2610/(60*60*24)+DATE(1970,1,1)</f>
        <v>42767.801712962959</v>
      </c>
      <c r="P2610" s="13">
        <f>I2610/(60*60*24)+"1/1/1970"</f>
        <v>42809</v>
      </c>
      <c r="Q2610" t="s">
        <v>8300</v>
      </c>
      <c r="R2610" s="18" t="str">
        <f>LEFT(Q2610,SEARCH("/",Q2610,1)-1)</f>
        <v>technology</v>
      </c>
      <c r="S2610" t="str">
        <f>RIGHT(Q2610,(LEN(Q2610)-SEARCH("/",Q2610,1)))</f>
        <v>space exploration</v>
      </c>
      <c r="T2610" s="14">
        <f>IFERROR(E2610/L2610,0)</f>
        <v>58.92763157894737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>
        <f>(E2611/D2611)*100</f>
        <v>303.80111428571428</v>
      </c>
      <c r="O2611" s="13">
        <f>J2611/(60*60*24)+DATE(1970,1,1)</f>
        <v>41075.237858796296</v>
      </c>
      <c r="P2611" s="13">
        <f>I2611/(60*60*24)+"1/1/1970"</f>
        <v>41105.237858796296</v>
      </c>
      <c r="Q2611" t="s">
        <v>8300</v>
      </c>
      <c r="R2611" s="18" t="str">
        <f>LEFT(Q2611,SEARCH("/",Q2611,1)-1)</f>
        <v>technology</v>
      </c>
      <c r="S2611" t="str">
        <f>RIGHT(Q2611,(LEN(Q2611)-SEARCH("/",Q2611,1)))</f>
        <v>space exploration</v>
      </c>
      <c r="T2611" s="14">
        <f>IFERROR(E2611/L2611,0)</f>
        <v>157.29347633136095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>
        <f>(E2612/D2612)*100</f>
        <v>141.3251043268175</v>
      </c>
      <c r="O2612" s="13">
        <f>J2612/(60*60*24)+DATE(1970,1,1)</f>
        <v>42564.881076388891</v>
      </c>
      <c r="P2612" s="13">
        <f>I2612/(60*60*24)+"1/1/1970"</f>
        <v>42604.290972222225</v>
      </c>
      <c r="Q2612" t="s">
        <v>8300</v>
      </c>
      <c r="R2612" s="18" t="str">
        <f>LEFT(Q2612,SEARCH("/",Q2612,1)-1)</f>
        <v>technology</v>
      </c>
      <c r="S2612" t="str">
        <f>RIGHT(Q2612,(LEN(Q2612)-SEARCH("/",Q2612,1)))</f>
        <v>space exploration</v>
      </c>
      <c r="T2612" s="14">
        <f>IFERROR(E2612/L2612,0)</f>
        <v>55.758509532062391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>
        <f>(E2613/D2613)*100</f>
        <v>2790.6363636363635</v>
      </c>
      <c r="O2613" s="13">
        <f>J2613/(60*60*24)+DATE(1970,1,1)</f>
        <v>42704.335810185185</v>
      </c>
      <c r="P2613" s="13">
        <f>I2613/(60*60*24)+"1/1/1970"</f>
        <v>42737.957638888889</v>
      </c>
      <c r="Q2613" t="s">
        <v>8300</v>
      </c>
      <c r="R2613" s="18" t="str">
        <f>LEFT(Q2613,SEARCH("/",Q2613,1)-1)</f>
        <v>technology</v>
      </c>
      <c r="S2613" t="str">
        <f>RIGHT(Q2613,(LEN(Q2613)-SEARCH("/",Q2613,1)))</f>
        <v>space exploration</v>
      </c>
      <c r="T2613" s="14">
        <f>IFERROR(E2613/L2613,0)</f>
        <v>83.802893802893806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>
        <f>(E2614/D2614)*100</f>
        <v>171.76130000000001</v>
      </c>
      <c r="O2614" s="13">
        <f>J2614/(60*60*24)+DATE(1970,1,1)</f>
        <v>41982.143171296295</v>
      </c>
      <c r="P2614" s="13">
        <f>I2614/(60*60*24)+"1/1/1970"</f>
        <v>42013.143171296295</v>
      </c>
      <c r="Q2614" t="s">
        <v>8300</v>
      </c>
      <c r="R2614" s="18" t="str">
        <f>LEFT(Q2614,SEARCH("/",Q2614,1)-1)</f>
        <v>technology</v>
      </c>
      <c r="S2614" t="str">
        <f>RIGHT(Q2614,(LEN(Q2614)-SEARCH("/",Q2614,1)))</f>
        <v>space exploration</v>
      </c>
      <c r="T2614" s="14">
        <f>IFERROR(E2614/L2614,0)</f>
        <v>58.422210884353746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>
        <f>(E2615/D2615)*100</f>
        <v>101.01333333333334</v>
      </c>
      <c r="O2615" s="13">
        <f>J2615/(60*60*24)+DATE(1970,1,1)</f>
        <v>41143.81821759259</v>
      </c>
      <c r="P2615" s="13">
        <f>I2615/(60*60*24)+"1/1/1970"</f>
        <v>41173.81821759259</v>
      </c>
      <c r="Q2615" t="s">
        <v>8300</v>
      </c>
      <c r="R2615" s="18" t="str">
        <f>LEFT(Q2615,SEARCH("/",Q2615,1)-1)</f>
        <v>technology</v>
      </c>
      <c r="S2615" t="str">
        <f>RIGHT(Q2615,(LEN(Q2615)-SEARCH("/",Q2615,1)))</f>
        <v>space exploration</v>
      </c>
      <c r="T2615" s="14">
        <f>IFERROR(E2615/L2615,0)</f>
        <v>270.57142857142856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>
        <f>(E2616/D2616)*100</f>
        <v>102</v>
      </c>
      <c r="O2616" s="13">
        <f>J2616/(60*60*24)+DATE(1970,1,1)</f>
        <v>41730.708472222221</v>
      </c>
      <c r="P2616" s="13">
        <f>I2616/(60*60*24)+"1/1/1970"</f>
        <v>41759.208333333336</v>
      </c>
      <c r="Q2616" t="s">
        <v>8300</v>
      </c>
      <c r="R2616" s="18" t="str">
        <f>LEFT(Q2616,SEARCH("/",Q2616,1)-1)</f>
        <v>technology</v>
      </c>
      <c r="S2616" t="str">
        <f>RIGHT(Q2616,(LEN(Q2616)-SEARCH("/",Q2616,1)))</f>
        <v>space exploration</v>
      </c>
      <c r="T2616" s="14">
        <f>IFERROR(E2616/L2616,0)</f>
        <v>107.1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>
        <f>(E2617/D2617)*100</f>
        <v>169.76511744127936</v>
      </c>
      <c r="O2617" s="13">
        <f>J2617/(60*60*24)+DATE(1970,1,1)</f>
        <v>42453.49726851852</v>
      </c>
      <c r="P2617" s="13">
        <f>I2617/(60*60*24)+"1/1/1970"</f>
        <v>42490.5</v>
      </c>
      <c r="Q2617" t="s">
        <v>8300</v>
      </c>
      <c r="R2617" s="18" t="str">
        <f>LEFT(Q2617,SEARCH("/",Q2617,1)-1)</f>
        <v>technology</v>
      </c>
      <c r="S2617" t="str">
        <f>RIGHT(Q2617,(LEN(Q2617)-SEARCH("/",Q2617,1)))</f>
        <v>space exploration</v>
      </c>
      <c r="T2617" s="14">
        <f>IFERROR(E2617/L2617,0)</f>
        <v>47.180555555555557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>
        <f>(E2618/D2618)*100</f>
        <v>114.53400000000001</v>
      </c>
      <c r="O2618" s="13">
        <f>J2618/(60*60*24)+DATE(1970,1,1)</f>
        <v>42211.99454861111</v>
      </c>
      <c r="P2618" s="13">
        <f>I2618/(60*60*24)+"1/1/1970"</f>
        <v>42241.99454861111</v>
      </c>
      <c r="Q2618" t="s">
        <v>8300</v>
      </c>
      <c r="R2618" s="18" t="str">
        <f>LEFT(Q2618,SEARCH("/",Q2618,1)-1)</f>
        <v>technology</v>
      </c>
      <c r="S2618" t="str">
        <f>RIGHT(Q2618,(LEN(Q2618)-SEARCH("/",Q2618,1)))</f>
        <v>space exploration</v>
      </c>
      <c r="T2618" s="14">
        <f>IFERROR(E2618/L2618,0)</f>
        <v>120.30882352941177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>
        <f>(E2619/D2619)*100</f>
        <v>877.6</v>
      </c>
      <c r="O2619" s="13">
        <f>J2619/(60*60*24)+DATE(1970,1,1)</f>
        <v>41902.874432870369</v>
      </c>
      <c r="P2619" s="13">
        <f>I2619/(60*60*24)+"1/1/1970"</f>
        <v>41932.874432870369</v>
      </c>
      <c r="Q2619" t="s">
        <v>8300</v>
      </c>
      <c r="R2619" s="18" t="str">
        <f>LEFT(Q2619,SEARCH("/",Q2619,1)-1)</f>
        <v>technology</v>
      </c>
      <c r="S2619" t="str">
        <f>RIGHT(Q2619,(LEN(Q2619)-SEARCH("/",Q2619,1)))</f>
        <v>space exploration</v>
      </c>
      <c r="T2619" s="14">
        <f>IFERROR(E2619/L2619,0)</f>
        <v>27.59748427672956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>
        <f>(E2620/D2620)*100</f>
        <v>105.38666666666667</v>
      </c>
      <c r="O2620" s="13">
        <f>J2620/(60*60*24)+DATE(1970,1,1)</f>
        <v>42279.792372685188</v>
      </c>
      <c r="P2620" s="13">
        <f>I2620/(60*60*24)+"1/1/1970"</f>
        <v>42339.834039351852</v>
      </c>
      <c r="Q2620" t="s">
        <v>8300</v>
      </c>
      <c r="R2620" s="18" t="str">
        <f>LEFT(Q2620,SEARCH("/",Q2620,1)-1)</f>
        <v>technology</v>
      </c>
      <c r="S2620" t="str">
        <f>RIGHT(Q2620,(LEN(Q2620)-SEARCH("/",Q2620,1)))</f>
        <v>space exploration</v>
      </c>
      <c r="T2620" s="14">
        <f>IFERROR(E2620/L2620,0)</f>
        <v>205.2987012987013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>
        <f>(E2621/D2621)*100</f>
        <v>188.39999999999998</v>
      </c>
      <c r="O2621" s="13">
        <f>J2621/(60*60*24)+DATE(1970,1,1)</f>
        <v>42273.884305555555</v>
      </c>
      <c r="P2621" s="13">
        <f>I2621/(60*60*24)+"1/1/1970"</f>
        <v>42300.458333333328</v>
      </c>
      <c r="Q2621" t="s">
        <v>8300</v>
      </c>
      <c r="R2621" s="18" t="str">
        <f>LEFT(Q2621,SEARCH("/",Q2621,1)-1)</f>
        <v>technology</v>
      </c>
      <c r="S2621" t="str">
        <f>RIGHT(Q2621,(LEN(Q2621)-SEARCH("/",Q2621,1)))</f>
        <v>space exploration</v>
      </c>
      <c r="T2621" s="14">
        <f>IFERROR(E2621/L2621,0)</f>
        <v>35.547169811320757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>
        <f>(E2622/D2622)*100</f>
        <v>143.65230769230772</v>
      </c>
      <c r="O2622" s="13">
        <f>J2622/(60*60*24)+DATE(1970,1,1)</f>
        <v>42251.16715277778</v>
      </c>
      <c r="P2622" s="13">
        <f>I2622/(60*60*24)+"1/1/1970"</f>
        <v>42288.041666666672</v>
      </c>
      <c r="Q2622" t="s">
        <v>8300</v>
      </c>
      <c r="R2622" s="18" t="str">
        <f>LEFT(Q2622,SEARCH("/",Q2622,1)-1)</f>
        <v>technology</v>
      </c>
      <c r="S2622" t="str">
        <f>RIGHT(Q2622,(LEN(Q2622)-SEARCH("/",Q2622,1)))</f>
        <v>space exploration</v>
      </c>
      <c r="T2622" s="14">
        <f>IFERROR(E2622/L2622,0)</f>
        <v>74.639488409272587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>
        <f>(E2623/D2623)*100</f>
        <v>145.88</v>
      </c>
      <c r="O2623" s="13">
        <f>J2623/(60*60*24)+DATE(1970,1,1)</f>
        <v>42115.747546296298</v>
      </c>
      <c r="P2623" s="13">
        <f>I2623/(60*60*24)+"1/1/1970"</f>
        <v>42145.747546296298</v>
      </c>
      <c r="Q2623" t="s">
        <v>8300</v>
      </c>
      <c r="R2623" s="18" t="str">
        <f>LEFT(Q2623,SEARCH("/",Q2623,1)-1)</f>
        <v>technology</v>
      </c>
      <c r="S2623" t="str">
        <f>RIGHT(Q2623,(LEN(Q2623)-SEARCH("/",Q2623,1)))</f>
        <v>space exploration</v>
      </c>
      <c r="T2623" s="14">
        <f>IFERROR(E2623/L2623,0)</f>
        <v>47.058064516129029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>
        <f>(E2624/D2624)*100</f>
        <v>131.184</v>
      </c>
      <c r="O2624" s="13">
        <f>J2624/(60*60*24)+DATE(1970,1,1)</f>
        <v>42689.74324074074</v>
      </c>
      <c r="P2624" s="13">
        <f>I2624/(60*60*24)+"1/1/1970"</f>
        <v>42734.74324074074</v>
      </c>
      <c r="Q2624" t="s">
        <v>8300</v>
      </c>
      <c r="R2624" s="18" t="str">
        <f>LEFT(Q2624,SEARCH("/",Q2624,1)-1)</f>
        <v>technology</v>
      </c>
      <c r="S2624" t="str">
        <f>RIGHT(Q2624,(LEN(Q2624)-SEARCH("/",Q2624,1)))</f>
        <v>space exploration</v>
      </c>
      <c r="T2624" s="14">
        <f>IFERROR(E2624/L2624,0)</f>
        <v>26.591351351351353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>
        <f>(E2625/D2625)*100</f>
        <v>113.99999999999999</v>
      </c>
      <c r="O2625" s="13">
        <f>J2625/(60*60*24)+DATE(1970,1,1)</f>
        <v>42692.256550925929</v>
      </c>
      <c r="P2625" s="13">
        <f>I2625/(60*60*24)+"1/1/1970"</f>
        <v>42706.256550925929</v>
      </c>
      <c r="Q2625" t="s">
        <v>8300</v>
      </c>
      <c r="R2625" s="18" t="str">
        <f>LEFT(Q2625,SEARCH("/",Q2625,1)-1)</f>
        <v>technology</v>
      </c>
      <c r="S2625" t="str">
        <f>RIGHT(Q2625,(LEN(Q2625)-SEARCH("/",Q2625,1)))</f>
        <v>space exploration</v>
      </c>
      <c r="T2625" s="14">
        <f>IFERROR(E2625/L2625,0)</f>
        <v>36.774193548387096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>
        <f>(E2626/D2626)*100</f>
        <v>1379.4206249999997</v>
      </c>
      <c r="O2626" s="13">
        <f>J2626/(60*60*24)+DATE(1970,1,1)</f>
        <v>41144.421550925923</v>
      </c>
      <c r="P2626" s="13">
        <f>I2626/(60*60*24)+"1/1/1970"</f>
        <v>41165.421550925923</v>
      </c>
      <c r="Q2626" t="s">
        <v>8300</v>
      </c>
      <c r="R2626" s="18" t="str">
        <f>LEFT(Q2626,SEARCH("/",Q2626,1)-1)</f>
        <v>technology</v>
      </c>
      <c r="S2626" t="str">
        <f>RIGHT(Q2626,(LEN(Q2626)-SEARCH("/",Q2626,1)))</f>
        <v>space exploration</v>
      </c>
      <c r="T2626" s="14">
        <f>IFERROR(E2626/L2626,0)</f>
        <v>31.820544982698959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>
        <f>(E2627/D2627)*100</f>
        <v>956</v>
      </c>
      <c r="O2627" s="13">
        <f>J2627/(60*60*24)+DATE(1970,1,1)</f>
        <v>42658.810277777782</v>
      </c>
      <c r="P2627" s="13">
        <f>I2627/(60*60*24)+"1/1/1970"</f>
        <v>42683.851944444439</v>
      </c>
      <c r="Q2627" t="s">
        <v>8300</v>
      </c>
      <c r="R2627" s="18" t="str">
        <f>LEFT(Q2627,SEARCH("/",Q2627,1)-1)</f>
        <v>technology</v>
      </c>
      <c r="S2627" t="str">
        <f>RIGHT(Q2627,(LEN(Q2627)-SEARCH("/",Q2627,1)))</f>
        <v>space exploration</v>
      </c>
      <c r="T2627" s="14">
        <f>IFERROR(E2627/L2627,0)</f>
        <v>27.576923076923077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>
        <f>(E2628/D2628)*100</f>
        <v>112.00000000000001</v>
      </c>
      <c r="O2628" s="13">
        <f>J2628/(60*60*24)+DATE(1970,1,1)</f>
        <v>42128.628113425926</v>
      </c>
      <c r="P2628" s="13">
        <f>I2628/(60*60*24)+"1/1/1970"</f>
        <v>42158.628113425926</v>
      </c>
      <c r="Q2628" t="s">
        <v>8300</v>
      </c>
      <c r="R2628" s="18" t="str">
        <f>LEFT(Q2628,SEARCH("/",Q2628,1)-1)</f>
        <v>technology</v>
      </c>
      <c r="S2628" t="str">
        <f>RIGHT(Q2628,(LEN(Q2628)-SEARCH("/",Q2628,1)))</f>
        <v>space exploration</v>
      </c>
      <c r="T2628" s="14">
        <f>IFERROR(E2628/L2628,0)</f>
        <v>56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>
        <f>(E2629/D2629)*100</f>
        <v>646.66666666666663</v>
      </c>
      <c r="O2629" s="13">
        <f>J2629/(60*60*24)+DATE(1970,1,1)</f>
        <v>42304.829409722224</v>
      </c>
      <c r="P2629" s="13">
        <f>I2629/(60*60*24)+"1/1/1970"</f>
        <v>42334.871076388888</v>
      </c>
      <c r="Q2629" t="s">
        <v>8300</v>
      </c>
      <c r="R2629" s="18" t="str">
        <f>LEFT(Q2629,SEARCH("/",Q2629,1)-1)</f>
        <v>technology</v>
      </c>
      <c r="S2629" t="str">
        <f>RIGHT(Q2629,(LEN(Q2629)-SEARCH("/",Q2629,1)))</f>
        <v>space exploration</v>
      </c>
      <c r="T2629" s="14">
        <f>IFERROR(E2629/L2629,0)</f>
        <v>21.555555555555557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>
        <f>(E2630/D2630)*100</f>
        <v>110.36948748510132</v>
      </c>
      <c r="O2630" s="13">
        <f>J2630/(60*60*24)+DATE(1970,1,1)</f>
        <v>41953.966053240743</v>
      </c>
      <c r="P2630" s="13">
        <f>I2630/(60*60*24)+"1/1/1970"</f>
        <v>41973.966053240743</v>
      </c>
      <c r="Q2630" t="s">
        <v>8300</v>
      </c>
      <c r="R2630" s="18" t="str">
        <f>LEFT(Q2630,SEARCH("/",Q2630,1)-1)</f>
        <v>technology</v>
      </c>
      <c r="S2630" t="str">
        <f>RIGHT(Q2630,(LEN(Q2630)-SEARCH("/",Q2630,1)))</f>
        <v>space exploration</v>
      </c>
      <c r="T2630" s="14">
        <f>IFERROR(E2630/L2630,0)</f>
        <v>44.095238095238095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>
        <f>(E2631/D2631)*100</f>
        <v>127.74000000000001</v>
      </c>
      <c r="O2631" s="13">
        <f>J2631/(60*60*24)+DATE(1970,1,1)</f>
        <v>42108.538449074069</v>
      </c>
      <c r="P2631" s="13">
        <f>I2631/(60*60*24)+"1/1/1970"</f>
        <v>42138.538449074069</v>
      </c>
      <c r="Q2631" t="s">
        <v>8300</v>
      </c>
      <c r="R2631" s="18" t="str">
        <f>LEFT(Q2631,SEARCH("/",Q2631,1)-1)</f>
        <v>technology</v>
      </c>
      <c r="S2631" t="str">
        <f>RIGHT(Q2631,(LEN(Q2631)-SEARCH("/",Q2631,1)))</f>
        <v>space exploration</v>
      </c>
      <c r="T2631" s="14">
        <f>IFERROR(E2631/L2631,0)</f>
        <v>63.87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>
        <f>(E2632/D2632)*100</f>
        <v>157.9</v>
      </c>
      <c r="O2632" s="13">
        <f>J2632/(60*60*24)+DATE(1970,1,1)</f>
        <v>42524.105462962965</v>
      </c>
      <c r="P2632" s="13">
        <f>I2632/(60*60*24)+"1/1/1970"</f>
        <v>42551.416666666672</v>
      </c>
      <c r="Q2632" t="s">
        <v>8300</v>
      </c>
      <c r="R2632" s="18" t="str">
        <f>LEFT(Q2632,SEARCH("/",Q2632,1)-1)</f>
        <v>technology</v>
      </c>
      <c r="S2632" t="str">
        <f>RIGHT(Q2632,(LEN(Q2632)-SEARCH("/",Q2632,1)))</f>
        <v>space exploration</v>
      </c>
      <c r="T2632" s="14">
        <f>IFERROR(E2632/L2632,0)</f>
        <v>38.987654320987652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>
        <f>(E2633/D2633)*100</f>
        <v>114.66525000000001</v>
      </c>
      <c r="O2633" s="13">
        <f>J2633/(60*60*24)+DATE(1970,1,1)</f>
        <v>42218.169293981482</v>
      </c>
      <c r="P2633" s="13">
        <f>I2633/(60*60*24)+"1/1/1970"</f>
        <v>42246.169293981482</v>
      </c>
      <c r="Q2633" t="s">
        <v>8300</v>
      </c>
      <c r="R2633" s="18" t="str">
        <f>LEFT(Q2633,SEARCH("/",Q2633,1)-1)</f>
        <v>technology</v>
      </c>
      <c r="S2633" t="str">
        <f>RIGHT(Q2633,(LEN(Q2633)-SEARCH("/",Q2633,1)))</f>
        <v>space exploration</v>
      </c>
      <c r="T2633" s="14">
        <f>IFERROR(E2633/L2633,0)</f>
        <v>80.185489510489504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>
        <f>(E2634/D2634)*100</f>
        <v>137.00934579439252</v>
      </c>
      <c r="O2634" s="13">
        <f>J2634/(60*60*24)+DATE(1970,1,1)</f>
        <v>42494.061793981484</v>
      </c>
      <c r="P2634" s="13">
        <f>I2634/(60*60*24)+"1/1/1970"</f>
        <v>42519.061793981484</v>
      </c>
      <c r="Q2634" t="s">
        <v>8300</v>
      </c>
      <c r="R2634" s="18" t="str">
        <f>LEFT(Q2634,SEARCH("/",Q2634,1)-1)</f>
        <v>technology</v>
      </c>
      <c r="S2634" t="str">
        <f>RIGHT(Q2634,(LEN(Q2634)-SEARCH("/",Q2634,1)))</f>
        <v>space exploration</v>
      </c>
      <c r="T2634" s="14">
        <f>IFERROR(E2634/L2634,0)</f>
        <v>34.904761904761905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>
        <f>(E2635/D2635)*100</f>
        <v>354.62</v>
      </c>
      <c r="O2635" s="13">
        <f>J2635/(60*60*24)+DATE(1970,1,1)</f>
        <v>41667.823287037041</v>
      </c>
      <c r="P2635" s="13">
        <f>I2635/(60*60*24)+"1/1/1970"</f>
        <v>41697.958333333336</v>
      </c>
      <c r="Q2635" t="s">
        <v>8300</v>
      </c>
      <c r="R2635" s="18" t="str">
        <f>LEFT(Q2635,SEARCH("/",Q2635,1)-1)</f>
        <v>technology</v>
      </c>
      <c r="S2635" t="str">
        <f>RIGHT(Q2635,(LEN(Q2635)-SEARCH("/",Q2635,1)))</f>
        <v>space exploration</v>
      </c>
      <c r="T2635" s="14">
        <f>IFERROR(E2635/L2635,0)</f>
        <v>89.100502512562812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>
        <f>(E2636/D2636)*100</f>
        <v>106.02150537634409</v>
      </c>
      <c r="O2636" s="13">
        <f>J2636/(60*60*24)+DATE(1970,1,1)</f>
        <v>42612.656493055554</v>
      </c>
      <c r="P2636" s="13">
        <f>I2636/(60*60*24)+"1/1/1970"</f>
        <v>42642.656493055554</v>
      </c>
      <c r="Q2636" t="s">
        <v>8300</v>
      </c>
      <c r="R2636" s="18" t="str">
        <f>LEFT(Q2636,SEARCH("/",Q2636,1)-1)</f>
        <v>technology</v>
      </c>
      <c r="S2636" t="str">
        <f>RIGHT(Q2636,(LEN(Q2636)-SEARCH("/",Q2636,1)))</f>
        <v>space exploration</v>
      </c>
      <c r="T2636" s="14">
        <f>IFERROR(E2636/L2636,0)</f>
        <v>39.44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>
        <f>(E2637/D2637)*100</f>
        <v>100</v>
      </c>
      <c r="O2637" s="13">
        <f>J2637/(60*60*24)+DATE(1970,1,1)</f>
        <v>42037.950937500005</v>
      </c>
      <c r="P2637" s="13">
        <f>I2637/(60*60*24)+"1/1/1970"</f>
        <v>42072.909270833334</v>
      </c>
      <c r="Q2637" t="s">
        <v>8300</v>
      </c>
      <c r="R2637" s="18" t="str">
        <f>LEFT(Q2637,SEARCH("/",Q2637,1)-1)</f>
        <v>technology</v>
      </c>
      <c r="S2637" t="str">
        <f>RIGHT(Q2637,(LEN(Q2637)-SEARCH("/",Q2637,1)))</f>
        <v>space exploration</v>
      </c>
      <c r="T2637" s="14">
        <f>IFERROR(E2637/L2637,0)</f>
        <v>136.9047619047619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>
        <f>(E2638/D2638)*100</f>
        <v>187.3</v>
      </c>
      <c r="O2638" s="13">
        <f>J2638/(60*60*24)+DATE(1970,1,1)</f>
        <v>42636.614745370374</v>
      </c>
      <c r="P2638" s="13">
        <f>I2638/(60*60*24)+"1/1/1970"</f>
        <v>42659.041666666672</v>
      </c>
      <c r="Q2638" t="s">
        <v>8300</v>
      </c>
      <c r="R2638" s="18" t="str">
        <f>LEFT(Q2638,SEARCH("/",Q2638,1)-1)</f>
        <v>technology</v>
      </c>
      <c r="S2638" t="str">
        <f>RIGHT(Q2638,(LEN(Q2638)-SEARCH("/",Q2638,1)))</f>
        <v>space exploration</v>
      </c>
      <c r="T2638" s="14">
        <f>IFERROR(E2638/L2638,0)</f>
        <v>37.46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>
        <f>(E2639/D2639)*100</f>
        <v>166.2</v>
      </c>
      <c r="O2639" s="13">
        <f>J2639/(60*60*24)+DATE(1970,1,1)</f>
        <v>42639.549479166672</v>
      </c>
      <c r="P2639" s="13">
        <f>I2639/(60*60*24)+"1/1/1970"</f>
        <v>42655.549479166672</v>
      </c>
      <c r="Q2639" t="s">
        <v>8300</v>
      </c>
      <c r="R2639" s="18" t="str">
        <f>LEFT(Q2639,SEARCH("/",Q2639,1)-1)</f>
        <v>technology</v>
      </c>
      <c r="S2639" t="str">
        <f>RIGHT(Q2639,(LEN(Q2639)-SEARCH("/",Q2639,1)))</f>
        <v>space exploration</v>
      </c>
      <c r="T2639" s="14">
        <f>IFERROR(E2639/L2639,0)</f>
        <v>31.96153846153846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>
        <f>(E2640/D2640)*100</f>
        <v>101.72910662824208</v>
      </c>
      <c r="O2640" s="13">
        <f>J2640/(60*60*24)+DATE(1970,1,1)</f>
        <v>41989.913136574076</v>
      </c>
      <c r="P2640" s="13">
        <f>I2640/(60*60*24)+"1/1/1970"</f>
        <v>42019.913136574076</v>
      </c>
      <c r="Q2640" t="s">
        <v>8300</v>
      </c>
      <c r="R2640" s="18" t="str">
        <f>LEFT(Q2640,SEARCH("/",Q2640,1)-1)</f>
        <v>technology</v>
      </c>
      <c r="S2640" t="str">
        <f>RIGHT(Q2640,(LEN(Q2640)-SEARCH("/",Q2640,1)))</f>
        <v>space exploration</v>
      </c>
      <c r="T2640" s="14">
        <f>IFERROR(E2640/L2640,0)</f>
        <v>25.214285714285715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>
        <f>(E2641/D2641)*100</f>
        <v>164</v>
      </c>
      <c r="O2641" s="13">
        <f>J2641/(60*60*24)+DATE(1970,1,1)</f>
        <v>42024.86513888889</v>
      </c>
      <c r="P2641" s="13">
        <f>I2641/(60*60*24)+"1/1/1970"</f>
        <v>42054.86513888889</v>
      </c>
      <c r="Q2641" t="s">
        <v>8300</v>
      </c>
      <c r="R2641" s="18" t="str">
        <f>LEFT(Q2641,SEARCH("/",Q2641,1)-1)</f>
        <v>technology</v>
      </c>
      <c r="S2641" t="str">
        <f>RIGHT(Q2641,(LEN(Q2641)-SEARCH("/",Q2641,1)))</f>
        <v>space exploration</v>
      </c>
      <c r="T2641" s="14">
        <f>IFERROR(E2641/L2641,0)</f>
        <v>10.040816326530612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>
        <f>(E2642/D2642)*100</f>
        <v>105.66666666666666</v>
      </c>
      <c r="O2642" s="13">
        <f>J2642/(60*60*24)+DATE(1970,1,1)</f>
        <v>42103.160578703704</v>
      </c>
      <c r="P2642" s="13">
        <f>I2642/(60*60*24)+"1/1/1970"</f>
        <v>42163.160578703704</v>
      </c>
      <c r="Q2642" t="s">
        <v>8300</v>
      </c>
      <c r="R2642" s="18" t="str">
        <f>LEFT(Q2642,SEARCH("/",Q2642,1)-1)</f>
        <v>technology</v>
      </c>
      <c r="S2642" t="str">
        <f>RIGHT(Q2642,(LEN(Q2642)-SEARCH("/",Q2642,1)))</f>
        <v>space exploration</v>
      </c>
      <c r="T2642" s="14">
        <f>IFERROR(E2642/L2642,0)</f>
        <v>45.94202898550725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>
        <f>(E2643/D2643)*100</f>
        <v>1</v>
      </c>
      <c r="O2643" s="13">
        <f>J2643/(60*60*24)+DATE(1970,1,1)</f>
        <v>41880.827118055553</v>
      </c>
      <c r="P2643" s="13">
        <f>I2643/(60*60*24)+"1/1/1970"</f>
        <v>41897.839583333334</v>
      </c>
      <c r="Q2643" t="s">
        <v>8300</v>
      </c>
      <c r="R2643" s="18" t="str">
        <f>LEFT(Q2643,SEARCH("/",Q2643,1)-1)</f>
        <v>technology</v>
      </c>
      <c r="S2643" t="str">
        <f>RIGHT(Q2643,(LEN(Q2643)-SEARCH("/",Q2643,1)))</f>
        <v>space exploration</v>
      </c>
      <c r="T2643" s="14">
        <f>IFERROR(E2643/L2643,0)</f>
        <v>15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>
        <f>(E2644/D2644)*100</f>
        <v>0</v>
      </c>
      <c r="O2644" s="13">
        <f>J2644/(60*60*24)+DATE(1970,1,1)</f>
        <v>42536.246620370366</v>
      </c>
      <c r="P2644" s="13">
        <f>I2644/(60*60*24)+"1/1/1970"</f>
        <v>42566.289583333331</v>
      </c>
      <c r="Q2644" t="s">
        <v>8300</v>
      </c>
      <c r="R2644" s="18" t="str">
        <f>LEFT(Q2644,SEARCH("/",Q2644,1)-1)</f>
        <v>technology</v>
      </c>
      <c r="S2644" t="str">
        <f>RIGHT(Q2644,(LEN(Q2644)-SEARCH("/",Q2644,1)))</f>
        <v>space exploration</v>
      </c>
      <c r="T2644" s="14">
        <f>IFERROR(E2644/L2644,0)</f>
        <v>0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>
        <f>(E2645/D2645)*100</f>
        <v>33.559730999999999</v>
      </c>
      <c r="O2645" s="13">
        <f>J2645/(60*60*24)+DATE(1970,1,1)</f>
        <v>42689.582349537042</v>
      </c>
      <c r="P2645" s="13">
        <f>I2645/(60*60*24)+"1/1/1970"</f>
        <v>42725.332638888889</v>
      </c>
      <c r="Q2645" t="s">
        <v>8300</v>
      </c>
      <c r="R2645" s="18" t="str">
        <f>LEFT(Q2645,SEARCH("/",Q2645,1)-1)</f>
        <v>technology</v>
      </c>
      <c r="S2645" t="str">
        <f>RIGHT(Q2645,(LEN(Q2645)-SEARCH("/",Q2645,1)))</f>
        <v>space exploration</v>
      </c>
      <c r="T2645" s="14">
        <f>IFERROR(E2645/L2645,0)</f>
        <v>223.58248500999335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>
        <f>(E2646/D2646)*100</f>
        <v>2.0529999999999999</v>
      </c>
      <c r="O2646" s="13">
        <f>J2646/(60*60*24)+DATE(1970,1,1)</f>
        <v>42774.792071759264</v>
      </c>
      <c r="P2646" s="13">
        <f>I2646/(60*60*24)+"1/1/1970"</f>
        <v>42804.792071759264</v>
      </c>
      <c r="Q2646" t="s">
        <v>8300</v>
      </c>
      <c r="R2646" s="18" t="str">
        <f>LEFT(Q2646,SEARCH("/",Q2646,1)-1)</f>
        <v>technology</v>
      </c>
      <c r="S2646" t="str">
        <f>RIGHT(Q2646,(LEN(Q2646)-SEARCH("/",Q2646,1)))</f>
        <v>space exploration</v>
      </c>
      <c r="T2646" s="14">
        <f>IFERROR(E2646/L2646,0)</f>
        <v>39.480769230769234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>
        <f>(E2647/D2647)*100</f>
        <v>10.5</v>
      </c>
      <c r="O2647" s="13">
        <f>J2647/(60*60*24)+DATE(1970,1,1)</f>
        <v>41921.842627314814</v>
      </c>
      <c r="P2647" s="13">
        <f>I2647/(60*60*24)+"1/1/1970"</f>
        <v>41951.884293981479</v>
      </c>
      <c r="Q2647" t="s">
        <v>8300</v>
      </c>
      <c r="R2647" s="18" t="str">
        <f>LEFT(Q2647,SEARCH("/",Q2647,1)-1)</f>
        <v>technology</v>
      </c>
      <c r="S2647" t="str">
        <f>RIGHT(Q2647,(LEN(Q2647)-SEARCH("/",Q2647,1)))</f>
        <v>space exploration</v>
      </c>
      <c r="T2647" s="14">
        <f>IFERROR(E2647/L2647,0)</f>
        <v>91.304347826086953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>
        <f>(E2648/D2648)*100</f>
        <v>8.4172840000000004</v>
      </c>
      <c r="O2648" s="13">
        <f>J2648/(60*60*24)+DATE(1970,1,1)</f>
        <v>42226.313298611116</v>
      </c>
      <c r="P2648" s="13">
        <f>I2648/(60*60*24)+"1/1/1970"</f>
        <v>42256.313298611116</v>
      </c>
      <c r="Q2648" t="s">
        <v>8300</v>
      </c>
      <c r="R2648" s="18" t="str">
        <f>LEFT(Q2648,SEARCH("/",Q2648,1)-1)</f>
        <v>technology</v>
      </c>
      <c r="S2648" t="str">
        <f>RIGHT(Q2648,(LEN(Q2648)-SEARCH("/",Q2648,1)))</f>
        <v>space exploration</v>
      </c>
      <c r="T2648" s="14">
        <f>IFERROR(E2648/L2648,0)</f>
        <v>78.666205607476627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>
        <f>(E2649/D2649)*100</f>
        <v>1.44</v>
      </c>
      <c r="O2649" s="13">
        <f>J2649/(60*60*24)+DATE(1970,1,1)</f>
        <v>42200.261793981481</v>
      </c>
      <c r="P2649" s="13">
        <f>I2649/(60*60*24)+"1/1/1970"</f>
        <v>42230.261793981481</v>
      </c>
      <c r="Q2649" t="s">
        <v>8300</v>
      </c>
      <c r="R2649" s="18" t="str">
        <f>LEFT(Q2649,SEARCH("/",Q2649,1)-1)</f>
        <v>technology</v>
      </c>
      <c r="S2649" t="str">
        <f>RIGHT(Q2649,(LEN(Q2649)-SEARCH("/",Q2649,1)))</f>
        <v>space exploration</v>
      </c>
      <c r="T2649" s="14">
        <f>IFERROR(E2649/L2649,0)</f>
        <v>12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>
        <f>(E2650/D2650)*100</f>
        <v>0.88333333333333341</v>
      </c>
      <c r="O2650" s="13">
        <f>J2650/(60*60*24)+DATE(1970,1,1)</f>
        <v>42408.714814814812</v>
      </c>
      <c r="P2650" s="13">
        <f>I2650/(60*60*24)+"1/1/1970"</f>
        <v>42438.714814814812</v>
      </c>
      <c r="Q2650" t="s">
        <v>8300</v>
      </c>
      <c r="R2650" s="18" t="str">
        <f>LEFT(Q2650,SEARCH("/",Q2650,1)-1)</f>
        <v>technology</v>
      </c>
      <c r="S2650" t="str">
        <f>RIGHT(Q2650,(LEN(Q2650)-SEARCH("/",Q2650,1)))</f>
        <v>space exploration</v>
      </c>
      <c r="T2650" s="14">
        <f>IFERROR(E2650/L2650,0)</f>
        <v>17.666666666666668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>
        <f>(E2651/D2651)*100</f>
        <v>9.920000000000001E-2</v>
      </c>
      <c r="O2651" s="13">
        <f>J2651/(60*60*24)+DATE(1970,1,1)</f>
        <v>42341.99700231482</v>
      </c>
      <c r="P2651" s="13">
        <f>I2651/(60*60*24)+"1/1/1970"</f>
        <v>42401.99700231482</v>
      </c>
      <c r="Q2651" t="s">
        <v>8300</v>
      </c>
      <c r="R2651" s="18" t="str">
        <f>LEFT(Q2651,SEARCH("/",Q2651,1)-1)</f>
        <v>technology</v>
      </c>
      <c r="S2651" t="str">
        <f>RIGHT(Q2651,(LEN(Q2651)-SEARCH("/",Q2651,1)))</f>
        <v>space exploration</v>
      </c>
      <c r="T2651" s="14">
        <f>IFERROR(E2651/L2651,0)</f>
        <v>41.333333333333336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>
        <f>(E2652/D2652)*100</f>
        <v>0.59666666666666668</v>
      </c>
      <c r="O2652" s="13">
        <f>J2652/(60*60*24)+DATE(1970,1,1)</f>
        <v>42695.624340277776</v>
      </c>
      <c r="P2652" s="13">
        <f>I2652/(60*60*24)+"1/1/1970"</f>
        <v>42725.624340277776</v>
      </c>
      <c r="Q2652" t="s">
        <v>8300</v>
      </c>
      <c r="R2652" s="18" t="str">
        <f>LEFT(Q2652,SEARCH("/",Q2652,1)-1)</f>
        <v>technology</v>
      </c>
      <c r="S2652" t="str">
        <f>RIGHT(Q2652,(LEN(Q2652)-SEARCH("/",Q2652,1)))</f>
        <v>space exploration</v>
      </c>
      <c r="T2652" s="14">
        <f>IFERROR(E2652/L2652,0)</f>
        <v>71.599999999999994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>
        <f>(E2653/D2653)*100</f>
        <v>1.8689285714285715</v>
      </c>
      <c r="O2653" s="13">
        <f>J2653/(60*60*24)+DATE(1970,1,1)</f>
        <v>42327.805659722224</v>
      </c>
      <c r="P2653" s="13">
        <f>I2653/(60*60*24)+"1/1/1970"</f>
        <v>42355.805659722224</v>
      </c>
      <c r="Q2653" t="s">
        <v>8300</v>
      </c>
      <c r="R2653" s="18" t="str">
        <f>LEFT(Q2653,SEARCH("/",Q2653,1)-1)</f>
        <v>technology</v>
      </c>
      <c r="S2653" t="str">
        <f>RIGHT(Q2653,(LEN(Q2653)-SEARCH("/",Q2653,1)))</f>
        <v>space exploration</v>
      </c>
      <c r="T2653" s="14">
        <f>IFERROR(E2653/L2653,0)</f>
        <v>307.8235294117647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>
        <f>(E2654/D2654)*100</f>
        <v>0.88500000000000001</v>
      </c>
      <c r="O2654" s="13">
        <f>J2654/(60*60*24)+DATE(1970,1,1)</f>
        <v>41953.158854166672</v>
      </c>
      <c r="P2654" s="13">
        <f>I2654/(60*60*24)+"1/1/1970"</f>
        <v>41983.158854166672</v>
      </c>
      <c r="Q2654" t="s">
        <v>8300</v>
      </c>
      <c r="R2654" s="18" t="str">
        <f>LEFT(Q2654,SEARCH("/",Q2654,1)-1)</f>
        <v>technology</v>
      </c>
      <c r="S2654" t="str">
        <f>RIGHT(Q2654,(LEN(Q2654)-SEARCH("/",Q2654,1)))</f>
        <v>space exploration</v>
      </c>
      <c r="T2654" s="14">
        <f>IFERROR(E2654/L2654,0)</f>
        <v>80.454545454545453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>
        <f>(E2655/D2655)*100</f>
        <v>11.52156862745098</v>
      </c>
      <c r="O2655" s="13">
        <f>J2655/(60*60*24)+DATE(1970,1,1)</f>
        <v>41771.651932870373</v>
      </c>
      <c r="P2655" s="13">
        <f>I2655/(60*60*24)+"1/1/1970"</f>
        <v>41803.166666666664</v>
      </c>
      <c r="Q2655" t="s">
        <v>8300</v>
      </c>
      <c r="R2655" s="18" t="str">
        <f>LEFT(Q2655,SEARCH("/",Q2655,1)-1)</f>
        <v>technology</v>
      </c>
      <c r="S2655" t="str">
        <f>RIGHT(Q2655,(LEN(Q2655)-SEARCH("/",Q2655,1)))</f>
        <v>space exploration</v>
      </c>
      <c r="T2655" s="14">
        <f>IFERROR(E2655/L2655,0)</f>
        <v>83.942857142857136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>
        <f>(E2656/D2656)*100</f>
        <v>5.1000000000000004E-2</v>
      </c>
      <c r="O2656" s="13">
        <f>J2656/(60*60*24)+DATE(1970,1,1)</f>
        <v>42055.600995370369</v>
      </c>
      <c r="P2656" s="13">
        <f>I2656/(60*60*24)+"1/1/1970"</f>
        <v>42115.559328703705</v>
      </c>
      <c r="Q2656" t="s">
        <v>8300</v>
      </c>
      <c r="R2656" s="18" t="str">
        <f>LEFT(Q2656,SEARCH("/",Q2656,1)-1)</f>
        <v>technology</v>
      </c>
      <c r="S2656" t="str">
        <f>RIGHT(Q2656,(LEN(Q2656)-SEARCH("/",Q2656,1)))</f>
        <v>space exploration</v>
      </c>
      <c r="T2656" s="14">
        <f>IFERROR(E2656/L2656,0)</f>
        <v>8.5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>
        <f>(E2657/D2657)*100</f>
        <v>21.033333333333335</v>
      </c>
      <c r="O2657" s="13">
        <f>J2657/(60*60*24)+DATE(1970,1,1)</f>
        <v>42381.866284722222</v>
      </c>
      <c r="P2657" s="13">
        <f>I2657/(60*60*24)+"1/1/1970"</f>
        <v>42409.833333333328</v>
      </c>
      <c r="Q2657" t="s">
        <v>8300</v>
      </c>
      <c r="R2657" s="18" t="str">
        <f>LEFT(Q2657,SEARCH("/",Q2657,1)-1)</f>
        <v>technology</v>
      </c>
      <c r="S2657" t="str">
        <f>RIGHT(Q2657,(LEN(Q2657)-SEARCH("/",Q2657,1)))</f>
        <v>space exploration</v>
      </c>
      <c r="T2657" s="14">
        <f>IFERROR(E2657/L2657,0)</f>
        <v>73.372093023255815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>
        <f>(E2658/D2658)*100</f>
        <v>11.436666666666667</v>
      </c>
      <c r="O2658" s="13">
        <f>J2658/(60*60*24)+DATE(1970,1,1)</f>
        <v>42767.688518518524</v>
      </c>
      <c r="P2658" s="13">
        <f>I2658/(60*60*24)+"1/1/1970"</f>
        <v>42806.791666666672</v>
      </c>
      <c r="Q2658" t="s">
        <v>8300</v>
      </c>
      <c r="R2658" s="18" t="str">
        <f>LEFT(Q2658,SEARCH("/",Q2658,1)-1)</f>
        <v>technology</v>
      </c>
      <c r="S2658" t="str">
        <f>RIGHT(Q2658,(LEN(Q2658)-SEARCH("/",Q2658,1)))</f>
        <v>space exploration</v>
      </c>
      <c r="T2658" s="14">
        <f>IFERROR(E2658/L2658,0)</f>
        <v>112.86184210526316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>
        <f>(E2659/D2659)*100</f>
        <v>18.737933333333334</v>
      </c>
      <c r="O2659" s="13">
        <f>J2659/(60*60*24)+DATE(1970,1,1)</f>
        <v>42551.928854166668</v>
      </c>
      <c r="P2659" s="13">
        <f>I2659/(60*60*24)+"1/1/1970"</f>
        <v>42585.0625</v>
      </c>
      <c r="Q2659" t="s">
        <v>8300</v>
      </c>
      <c r="R2659" s="18" t="str">
        <f>LEFT(Q2659,SEARCH("/",Q2659,1)-1)</f>
        <v>technology</v>
      </c>
      <c r="S2659" t="str">
        <f>RIGHT(Q2659,(LEN(Q2659)-SEARCH("/",Q2659,1)))</f>
        <v>space exploration</v>
      </c>
      <c r="T2659" s="14">
        <f>IFERROR(E2659/L2659,0)</f>
        <v>95.277627118644077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>
        <f>(E2660/D2660)*100</f>
        <v>9.285714285714286E-2</v>
      </c>
      <c r="O2660" s="13">
        <f>J2660/(60*60*24)+DATE(1970,1,1)</f>
        <v>42551.884189814809</v>
      </c>
      <c r="P2660" s="13">
        <f>I2660/(60*60*24)+"1/1/1970"</f>
        <v>42581.884189814809</v>
      </c>
      <c r="Q2660" t="s">
        <v>8300</v>
      </c>
      <c r="R2660" s="18" t="str">
        <f>LEFT(Q2660,SEARCH("/",Q2660,1)-1)</f>
        <v>technology</v>
      </c>
      <c r="S2660" t="str">
        <f>RIGHT(Q2660,(LEN(Q2660)-SEARCH("/",Q2660,1)))</f>
        <v>space exploration</v>
      </c>
      <c r="T2660" s="14">
        <f>IFERROR(E2660/L2660,0)</f>
        <v>22.75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>
        <f>(E2661/D2661)*100</f>
        <v>2.7204081632653061</v>
      </c>
      <c r="O2661" s="13">
        <f>J2661/(60*60*24)+DATE(1970,1,1)</f>
        <v>42082.069560185184</v>
      </c>
      <c r="P2661" s="13">
        <f>I2661/(60*60*24)+"1/1/1970"</f>
        <v>42112.069560185184</v>
      </c>
      <c r="Q2661" t="s">
        <v>8300</v>
      </c>
      <c r="R2661" s="18" t="str">
        <f>LEFT(Q2661,SEARCH("/",Q2661,1)-1)</f>
        <v>technology</v>
      </c>
      <c r="S2661" t="str">
        <f>RIGHT(Q2661,(LEN(Q2661)-SEARCH("/",Q2661,1)))</f>
        <v>space exploration</v>
      </c>
      <c r="T2661" s="14">
        <f>IFERROR(E2661/L2661,0)</f>
        <v>133.30000000000001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>
        <f>(E2662/D2662)*100</f>
        <v>9.5000000000000001E-2</v>
      </c>
      <c r="O2662" s="13">
        <f>J2662/(60*60*24)+DATE(1970,1,1)</f>
        <v>42272.713171296295</v>
      </c>
      <c r="P2662" s="13">
        <f>I2662/(60*60*24)+"1/1/1970"</f>
        <v>42332.754837962959</v>
      </c>
      <c r="Q2662" t="s">
        <v>8300</v>
      </c>
      <c r="R2662" s="18" t="str">
        <f>LEFT(Q2662,SEARCH("/",Q2662,1)-1)</f>
        <v>technology</v>
      </c>
      <c r="S2662" t="str">
        <f>RIGHT(Q2662,(LEN(Q2662)-SEARCH("/",Q2662,1)))</f>
        <v>space exploration</v>
      </c>
      <c r="T2662" s="14">
        <f>IFERROR(E2662/L2662,0)</f>
        <v>3.8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>
        <f>(E2663/D2663)*100</f>
        <v>102.89999999999999</v>
      </c>
      <c r="O2663" s="13">
        <f>J2663/(60*60*24)+DATE(1970,1,1)</f>
        <v>41542.958449074074</v>
      </c>
      <c r="P2663" s="13">
        <f>I2663/(60*60*24)+"1/1/1970"</f>
        <v>41572.958449074074</v>
      </c>
      <c r="Q2663" t="s">
        <v>8301</v>
      </c>
      <c r="R2663" s="18" t="str">
        <f>LEFT(Q2663,SEARCH("/",Q2663,1)-1)</f>
        <v>technology</v>
      </c>
      <c r="S2663" t="str">
        <f>RIGHT(Q2663,(LEN(Q2663)-SEARCH("/",Q2663,1)))</f>
        <v>makerspaces</v>
      </c>
      <c r="T2663" s="14">
        <f>IFERROR(E2663/L2663,0)</f>
        <v>85.75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>
        <f>(E2664/D2664)*100</f>
        <v>106.80000000000001</v>
      </c>
      <c r="O2664" s="13">
        <f>J2664/(60*60*24)+DATE(1970,1,1)</f>
        <v>42207.746678240743</v>
      </c>
      <c r="P2664" s="13">
        <f>I2664/(60*60*24)+"1/1/1970"</f>
        <v>42237.746678240743</v>
      </c>
      <c r="Q2664" t="s">
        <v>8301</v>
      </c>
      <c r="R2664" s="18" t="str">
        <f>LEFT(Q2664,SEARCH("/",Q2664,1)-1)</f>
        <v>technology</v>
      </c>
      <c r="S2664" t="str">
        <f>RIGHT(Q2664,(LEN(Q2664)-SEARCH("/",Q2664,1)))</f>
        <v>makerspaces</v>
      </c>
      <c r="T2664" s="14">
        <f>IFERROR(E2664/L2664,0)</f>
        <v>267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>
        <f>(E2665/D2665)*100</f>
        <v>104.59625</v>
      </c>
      <c r="O2665" s="13">
        <f>J2665/(60*60*24)+DATE(1970,1,1)</f>
        <v>42222.622766203705</v>
      </c>
      <c r="P2665" s="13">
        <f>I2665/(60*60*24)+"1/1/1970"</f>
        <v>42251.625</v>
      </c>
      <c r="Q2665" t="s">
        <v>8301</v>
      </c>
      <c r="R2665" s="18" t="str">
        <f>LEFT(Q2665,SEARCH("/",Q2665,1)-1)</f>
        <v>technology</v>
      </c>
      <c r="S2665" t="str">
        <f>RIGHT(Q2665,(LEN(Q2665)-SEARCH("/",Q2665,1)))</f>
        <v>makerspaces</v>
      </c>
      <c r="T2665" s="14">
        <f>IFERROR(E2665/L2665,0)</f>
        <v>373.55803571428572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>
        <f>(E2666/D2666)*100</f>
        <v>103.42857142857143</v>
      </c>
      <c r="O2666" s="13">
        <f>J2666/(60*60*24)+DATE(1970,1,1)</f>
        <v>42313.02542824074</v>
      </c>
      <c r="P2666" s="13">
        <f>I2666/(60*60*24)+"1/1/1970"</f>
        <v>42347.290972222225</v>
      </c>
      <c r="Q2666" t="s">
        <v>8301</v>
      </c>
      <c r="R2666" s="18" t="str">
        <f>LEFT(Q2666,SEARCH("/",Q2666,1)-1)</f>
        <v>technology</v>
      </c>
      <c r="S2666" t="str">
        <f>RIGHT(Q2666,(LEN(Q2666)-SEARCH("/",Q2666,1)))</f>
        <v>makerspaces</v>
      </c>
      <c r="T2666" s="14">
        <f>IFERROR(E2666/L2666,0)</f>
        <v>174.03846153846155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>
        <f>(E2667/D2667)*100</f>
        <v>123.14285714285715</v>
      </c>
      <c r="O2667" s="13">
        <f>J2667/(60*60*24)+DATE(1970,1,1)</f>
        <v>42083.895532407405</v>
      </c>
      <c r="P2667" s="13">
        <f>I2667/(60*60*24)+"1/1/1970"</f>
        <v>42128.895532407405</v>
      </c>
      <c r="Q2667" t="s">
        <v>8301</v>
      </c>
      <c r="R2667" s="18" t="str">
        <f>LEFT(Q2667,SEARCH("/",Q2667,1)-1)</f>
        <v>technology</v>
      </c>
      <c r="S2667" t="str">
        <f>RIGHT(Q2667,(LEN(Q2667)-SEARCH("/",Q2667,1)))</f>
        <v>makerspaces</v>
      </c>
      <c r="T2667" s="14">
        <f>IFERROR(E2667/L2667,0)</f>
        <v>93.695652173913047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>
        <f>(E2668/D2668)*100</f>
        <v>159.29509999999999</v>
      </c>
      <c r="O2668" s="13">
        <f>J2668/(60*60*24)+DATE(1970,1,1)</f>
        <v>42235.764340277776</v>
      </c>
      <c r="P2668" s="13">
        <f>I2668/(60*60*24)+"1/1/1970"</f>
        <v>42272.875</v>
      </c>
      <c r="Q2668" t="s">
        <v>8301</v>
      </c>
      <c r="R2668" s="18" t="str">
        <f>LEFT(Q2668,SEARCH("/",Q2668,1)-1)</f>
        <v>technology</v>
      </c>
      <c r="S2668" t="str">
        <f>RIGHT(Q2668,(LEN(Q2668)-SEARCH("/",Q2668,1)))</f>
        <v>makerspaces</v>
      </c>
      <c r="T2668" s="14">
        <f>IFERROR(E2668/L2668,0)</f>
        <v>77.327718446601949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>
        <f>(E2669/D2669)*100</f>
        <v>110.66666666666667</v>
      </c>
      <c r="O2669" s="13">
        <f>J2669/(60*60*24)+DATE(1970,1,1)</f>
        <v>42380.926111111112</v>
      </c>
      <c r="P2669" s="13">
        <f>I2669/(60*60*24)+"1/1/1970"</f>
        <v>42410.926111111112</v>
      </c>
      <c r="Q2669" t="s">
        <v>8301</v>
      </c>
      <c r="R2669" s="18" t="str">
        <f>LEFT(Q2669,SEARCH("/",Q2669,1)-1)</f>
        <v>technology</v>
      </c>
      <c r="S2669" t="str">
        <f>RIGHT(Q2669,(LEN(Q2669)-SEARCH("/",Q2669,1)))</f>
        <v>makerspaces</v>
      </c>
      <c r="T2669" s="14">
        <f>IFERROR(E2669/L2669,0)</f>
        <v>92.222222222222229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>
        <f>(E2670/D2670)*100</f>
        <v>170.70000000000002</v>
      </c>
      <c r="O2670" s="13">
        <f>J2670/(60*60*24)+DATE(1970,1,1)</f>
        <v>42275.58871527778</v>
      </c>
      <c r="P2670" s="13">
        <f>I2670/(60*60*24)+"1/1/1970"</f>
        <v>42317.60555555555</v>
      </c>
      <c r="Q2670" t="s">
        <v>8301</v>
      </c>
      <c r="R2670" s="18" t="str">
        <f>LEFT(Q2670,SEARCH("/",Q2670,1)-1)</f>
        <v>technology</v>
      </c>
      <c r="S2670" t="str">
        <f>RIGHT(Q2670,(LEN(Q2670)-SEARCH("/",Q2670,1)))</f>
        <v>makerspaces</v>
      </c>
      <c r="T2670" s="14">
        <f>IFERROR(E2670/L2670,0)</f>
        <v>60.964285714285715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>
        <f>(E2671/D2671)*100</f>
        <v>125.125</v>
      </c>
      <c r="O2671" s="13">
        <f>J2671/(60*60*24)+DATE(1970,1,1)</f>
        <v>42319.035833333328</v>
      </c>
      <c r="P2671" s="13">
        <f>I2671/(60*60*24)+"1/1/1970"</f>
        <v>42379.035833333328</v>
      </c>
      <c r="Q2671" t="s">
        <v>8301</v>
      </c>
      <c r="R2671" s="18" t="str">
        <f>LEFT(Q2671,SEARCH("/",Q2671,1)-1)</f>
        <v>technology</v>
      </c>
      <c r="S2671" t="str">
        <f>RIGHT(Q2671,(LEN(Q2671)-SEARCH("/",Q2671,1)))</f>
        <v>makerspaces</v>
      </c>
      <c r="T2671" s="14">
        <f>IFERROR(E2671/L2671,0)</f>
        <v>91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>
        <f>(E2672/D2672)*100</f>
        <v>6.4158609339642041</v>
      </c>
      <c r="O2672" s="13">
        <f>J2672/(60*60*24)+DATE(1970,1,1)</f>
        <v>41821.020601851851</v>
      </c>
      <c r="P2672" s="13">
        <f>I2672/(60*60*24)+"1/1/1970"</f>
        <v>41849.020601851851</v>
      </c>
      <c r="Q2672" t="s">
        <v>8301</v>
      </c>
      <c r="R2672" s="18" t="str">
        <f>LEFT(Q2672,SEARCH("/",Q2672,1)-1)</f>
        <v>technology</v>
      </c>
      <c r="S2672" t="str">
        <f>RIGHT(Q2672,(LEN(Q2672)-SEARCH("/",Q2672,1)))</f>
        <v>makerspaces</v>
      </c>
      <c r="T2672" s="14">
        <f>IFERROR(E2672/L2672,0)</f>
        <v>41.583333333333336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>
        <f>(E2673/D2673)*100</f>
        <v>11.343999999999999</v>
      </c>
      <c r="O2673" s="13">
        <f>J2673/(60*60*24)+DATE(1970,1,1)</f>
        <v>41962.749027777776</v>
      </c>
      <c r="P2673" s="13">
        <f>I2673/(60*60*24)+"1/1/1970"</f>
        <v>41992.818055555559</v>
      </c>
      <c r="Q2673" t="s">
        <v>8301</v>
      </c>
      <c r="R2673" s="18" t="str">
        <f>LEFT(Q2673,SEARCH("/",Q2673,1)-1)</f>
        <v>technology</v>
      </c>
      <c r="S2673" t="str">
        <f>RIGHT(Q2673,(LEN(Q2673)-SEARCH("/",Q2673,1)))</f>
        <v>makerspaces</v>
      </c>
      <c r="T2673" s="14">
        <f>IFERROR(E2673/L2673,0)</f>
        <v>33.761904761904759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>
        <f>(E2674/D2674)*100</f>
        <v>33.19</v>
      </c>
      <c r="O2674" s="13">
        <f>J2674/(60*60*24)+DATE(1970,1,1)</f>
        <v>42344.884143518517</v>
      </c>
      <c r="P2674" s="13">
        <f>I2674/(60*60*24)+"1/1/1970"</f>
        <v>42366.25</v>
      </c>
      <c r="Q2674" t="s">
        <v>8301</v>
      </c>
      <c r="R2674" s="18" t="str">
        <f>LEFT(Q2674,SEARCH("/",Q2674,1)-1)</f>
        <v>technology</v>
      </c>
      <c r="S2674" t="str">
        <f>RIGHT(Q2674,(LEN(Q2674)-SEARCH("/",Q2674,1)))</f>
        <v>makerspaces</v>
      </c>
      <c r="T2674" s="14">
        <f>IFERROR(E2674/L2674,0)</f>
        <v>70.61702127659575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>
        <f>(E2675/D2675)*100</f>
        <v>27.58</v>
      </c>
      <c r="O2675" s="13">
        <f>J2675/(60*60*24)+DATE(1970,1,1)</f>
        <v>41912.541655092595</v>
      </c>
      <c r="P2675" s="13">
        <f>I2675/(60*60*24)+"1/1/1970"</f>
        <v>41941.947916666664</v>
      </c>
      <c r="Q2675" t="s">
        <v>8301</v>
      </c>
      <c r="R2675" s="18" t="str">
        <f>LEFT(Q2675,SEARCH("/",Q2675,1)-1)</f>
        <v>technology</v>
      </c>
      <c r="S2675" t="str">
        <f>RIGHT(Q2675,(LEN(Q2675)-SEARCH("/",Q2675,1)))</f>
        <v>makerspaces</v>
      </c>
      <c r="T2675" s="14">
        <f>IFERROR(E2675/L2675,0)</f>
        <v>167.15151515151516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>
        <f>(E2676/D2676)*100</f>
        <v>62.839999999999996</v>
      </c>
      <c r="O2676" s="13">
        <f>J2676/(60*60*24)+DATE(1970,1,1)</f>
        <v>42529.632754629631</v>
      </c>
      <c r="P2676" s="13">
        <f>I2676/(60*60*24)+"1/1/1970"</f>
        <v>42556.207638888889</v>
      </c>
      <c r="Q2676" t="s">
        <v>8301</v>
      </c>
      <c r="R2676" s="18" t="str">
        <f>LEFT(Q2676,SEARCH("/",Q2676,1)-1)</f>
        <v>technology</v>
      </c>
      <c r="S2676" t="str">
        <f>RIGHT(Q2676,(LEN(Q2676)-SEARCH("/",Q2676,1)))</f>
        <v>makerspaces</v>
      </c>
      <c r="T2676" s="14">
        <f>IFERROR(E2676/L2676,0)</f>
        <v>128.61988304093566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>
        <f>(E2677/D2677)*100</f>
        <v>7.5880000000000001</v>
      </c>
      <c r="O2677" s="13">
        <f>J2677/(60*60*24)+DATE(1970,1,1)</f>
        <v>41923.857511574075</v>
      </c>
      <c r="P2677" s="13">
        <f>I2677/(60*60*24)+"1/1/1970"</f>
        <v>41953.899178240739</v>
      </c>
      <c r="Q2677" t="s">
        <v>8301</v>
      </c>
      <c r="R2677" s="18" t="str">
        <f>LEFT(Q2677,SEARCH("/",Q2677,1)-1)</f>
        <v>technology</v>
      </c>
      <c r="S2677" t="str">
        <f>RIGHT(Q2677,(LEN(Q2677)-SEARCH("/",Q2677,1)))</f>
        <v>makerspaces</v>
      </c>
      <c r="T2677" s="14">
        <f>IFERROR(E2677/L2677,0)</f>
        <v>65.41379310344827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>
        <f>(E2678/D2678)*100</f>
        <v>50.38095238095238</v>
      </c>
      <c r="O2678" s="13">
        <f>J2678/(60*60*24)+DATE(1970,1,1)</f>
        <v>42482.624699074076</v>
      </c>
      <c r="P2678" s="13">
        <f>I2678/(60*60*24)+"1/1/1970"</f>
        <v>42512.624699074076</v>
      </c>
      <c r="Q2678" t="s">
        <v>8301</v>
      </c>
      <c r="R2678" s="18" t="str">
        <f>LEFT(Q2678,SEARCH("/",Q2678,1)-1)</f>
        <v>technology</v>
      </c>
      <c r="S2678" t="str">
        <f>RIGHT(Q2678,(LEN(Q2678)-SEARCH("/",Q2678,1)))</f>
        <v>makerspaces</v>
      </c>
      <c r="T2678" s="14">
        <f>IFERROR(E2678/L2678,0)</f>
        <v>117.55555555555556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>
        <f>(E2679/D2679)*100</f>
        <v>17.512820512820511</v>
      </c>
      <c r="O2679" s="13">
        <f>J2679/(60*60*24)+DATE(1970,1,1)</f>
        <v>41793.029432870375</v>
      </c>
      <c r="P2679" s="13">
        <f>I2679/(60*60*24)+"1/1/1970"</f>
        <v>41823.029432870375</v>
      </c>
      <c r="Q2679" t="s">
        <v>8301</v>
      </c>
      <c r="R2679" s="18" t="str">
        <f>LEFT(Q2679,SEARCH("/",Q2679,1)-1)</f>
        <v>technology</v>
      </c>
      <c r="S2679" t="str">
        <f>RIGHT(Q2679,(LEN(Q2679)-SEARCH("/",Q2679,1)))</f>
        <v>makerspaces</v>
      </c>
      <c r="T2679" s="14">
        <f>IFERROR(E2679/L2679,0)</f>
        <v>126.48148148148148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>
        <f>(E2680/D2680)*100</f>
        <v>1.375E-2</v>
      </c>
      <c r="O2680" s="13">
        <f>J2680/(60*60*24)+DATE(1970,1,1)</f>
        <v>42241.798206018517</v>
      </c>
      <c r="P2680" s="13">
        <f>I2680/(60*60*24)+"1/1/1970"</f>
        <v>42271.798206018517</v>
      </c>
      <c r="Q2680" t="s">
        <v>8301</v>
      </c>
      <c r="R2680" s="18" t="str">
        <f>LEFT(Q2680,SEARCH("/",Q2680,1)-1)</f>
        <v>technology</v>
      </c>
      <c r="S2680" t="str">
        <f>RIGHT(Q2680,(LEN(Q2680)-SEARCH("/",Q2680,1)))</f>
        <v>makerspaces</v>
      </c>
      <c r="T2680" s="14">
        <f>IFERROR(E2680/L2680,0)</f>
        <v>550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>
        <f>(E2681/D2681)*100</f>
        <v>0.33</v>
      </c>
      <c r="O2681" s="13">
        <f>J2681/(60*60*24)+DATE(1970,1,1)</f>
        <v>42033.001087962963</v>
      </c>
      <c r="P2681" s="13">
        <f>I2681/(60*60*24)+"1/1/1970"</f>
        <v>42063.001087962963</v>
      </c>
      <c r="Q2681" t="s">
        <v>8301</v>
      </c>
      <c r="R2681" s="18" t="str">
        <f>LEFT(Q2681,SEARCH("/",Q2681,1)-1)</f>
        <v>technology</v>
      </c>
      <c r="S2681" t="str">
        <f>RIGHT(Q2681,(LEN(Q2681)-SEARCH("/",Q2681,1)))</f>
        <v>makerspaces</v>
      </c>
      <c r="T2681" s="14">
        <f>IFERROR(E2681/L2681,0)</f>
        <v>44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>
        <f>(E2682/D2682)*100</f>
        <v>0.86250000000000004</v>
      </c>
      <c r="O2682" s="13">
        <f>J2682/(60*60*24)+DATE(1970,1,1)</f>
        <v>42436.211701388893</v>
      </c>
      <c r="P2682" s="13">
        <f>I2682/(60*60*24)+"1/1/1970"</f>
        <v>42466.170034722221</v>
      </c>
      <c r="Q2682" t="s">
        <v>8301</v>
      </c>
      <c r="R2682" s="18" t="str">
        <f>LEFT(Q2682,SEARCH("/",Q2682,1)-1)</f>
        <v>technology</v>
      </c>
      <c r="S2682" t="str">
        <f>RIGHT(Q2682,(LEN(Q2682)-SEARCH("/",Q2682,1)))</f>
        <v>makerspaces</v>
      </c>
      <c r="T2682" s="14">
        <f>IFERROR(E2682/L2682,0)</f>
        <v>69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>
        <f>(E2683/D2683)*100</f>
        <v>0.6875</v>
      </c>
      <c r="O2683" s="13">
        <f>J2683/(60*60*24)+DATE(1970,1,1)</f>
        <v>41805.895254629628</v>
      </c>
      <c r="P2683" s="13">
        <f>I2683/(60*60*24)+"1/1/1970"</f>
        <v>41830.895254629628</v>
      </c>
      <c r="Q2683" t="s">
        <v>8283</v>
      </c>
      <c r="R2683" s="18" t="str">
        <f>LEFT(Q2683,SEARCH("/",Q2683,1)-1)</f>
        <v>food</v>
      </c>
      <c r="S2683" t="str">
        <f>RIGHT(Q2683,(LEN(Q2683)-SEARCH("/",Q2683,1)))</f>
        <v>food trucks</v>
      </c>
      <c r="T2683" s="14">
        <f>IFERROR(E2683/L2683,0)</f>
        <v>27.5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>
        <f>(E2684/D2684)*100</f>
        <v>28.299999999999997</v>
      </c>
      <c r="O2684" s="13">
        <f>J2684/(60*60*24)+DATE(1970,1,1)</f>
        <v>41932.871990740743</v>
      </c>
      <c r="P2684" s="13">
        <f>I2684/(60*60*24)+"1/1/1970"</f>
        <v>41965.249305555553</v>
      </c>
      <c r="Q2684" t="s">
        <v>8283</v>
      </c>
      <c r="R2684" s="18" t="str">
        <f>LEFT(Q2684,SEARCH("/",Q2684,1)-1)</f>
        <v>food</v>
      </c>
      <c r="S2684" t="str">
        <f>RIGHT(Q2684,(LEN(Q2684)-SEARCH("/",Q2684,1)))</f>
        <v>food trucks</v>
      </c>
      <c r="T2684" s="14">
        <f>IFERROR(E2684/L2684,0)</f>
        <v>84.9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>
        <f>(E2685/D2685)*100</f>
        <v>0.24</v>
      </c>
      <c r="O2685" s="13">
        <f>J2685/(60*60*24)+DATE(1970,1,1)</f>
        <v>42034.75509259259</v>
      </c>
      <c r="P2685" s="13">
        <f>I2685/(60*60*24)+"1/1/1970"</f>
        <v>42064.75509259259</v>
      </c>
      <c r="Q2685" t="s">
        <v>8283</v>
      </c>
      <c r="R2685" s="18" t="str">
        <f>LEFT(Q2685,SEARCH("/",Q2685,1)-1)</f>
        <v>food</v>
      </c>
      <c r="S2685" t="str">
        <f>RIGHT(Q2685,(LEN(Q2685)-SEARCH("/",Q2685,1)))</f>
        <v>food trucks</v>
      </c>
      <c r="T2685" s="14">
        <f>IFERROR(E2685/L2685,0)</f>
        <v>12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>
        <f>(E2686/D2686)*100</f>
        <v>1.1428571428571428</v>
      </c>
      <c r="O2686" s="13">
        <f>J2686/(60*60*24)+DATE(1970,1,1)</f>
        <v>41820.914641203708</v>
      </c>
      <c r="P2686" s="13">
        <f>I2686/(60*60*24)+"1/1/1970"</f>
        <v>41860.914641203708</v>
      </c>
      <c r="Q2686" t="s">
        <v>8283</v>
      </c>
      <c r="R2686" s="18" t="str">
        <f>LEFT(Q2686,SEARCH("/",Q2686,1)-1)</f>
        <v>food</v>
      </c>
      <c r="S2686" t="str">
        <f>RIGHT(Q2686,(LEN(Q2686)-SEARCH("/",Q2686,1)))</f>
        <v>food trucks</v>
      </c>
      <c r="T2686" s="14">
        <f>IFERROR(E2686/L2686,0)</f>
        <v>200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>
        <f>(E2687/D2687)*100</f>
        <v>0.02</v>
      </c>
      <c r="O2687" s="13">
        <f>J2687/(60*60*24)+DATE(1970,1,1)</f>
        <v>42061.69594907407</v>
      </c>
      <c r="P2687" s="13">
        <f>I2687/(60*60*24)+"1/1/1970"</f>
        <v>42121.654282407406</v>
      </c>
      <c r="Q2687" t="s">
        <v>8283</v>
      </c>
      <c r="R2687" s="18" t="str">
        <f>LEFT(Q2687,SEARCH("/",Q2687,1)-1)</f>
        <v>food</v>
      </c>
      <c r="S2687" t="str">
        <f>RIGHT(Q2687,(LEN(Q2687)-SEARCH("/",Q2687,1)))</f>
        <v>food trucks</v>
      </c>
      <c r="T2687" s="14">
        <f>IFERROR(E2687/L2687,0)</f>
        <v>10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>
        <f>(E2688/D2688)*100</f>
        <v>0</v>
      </c>
      <c r="O2688" s="13">
        <f>J2688/(60*60*24)+DATE(1970,1,1)</f>
        <v>41892.974803240737</v>
      </c>
      <c r="P2688" s="13">
        <f>I2688/(60*60*24)+"1/1/1970"</f>
        <v>41912.974803240737</v>
      </c>
      <c r="Q2688" t="s">
        <v>8283</v>
      </c>
      <c r="R2688" s="18" t="str">
        <f>LEFT(Q2688,SEARCH("/",Q2688,1)-1)</f>
        <v>food</v>
      </c>
      <c r="S2688" t="str">
        <f>RIGHT(Q2688,(LEN(Q2688)-SEARCH("/",Q2688,1)))</f>
        <v>food trucks</v>
      </c>
      <c r="T2688" s="14">
        <f>IFERROR(E2688/L2688,0)</f>
        <v>0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>
        <f>(E2689/D2689)*100</f>
        <v>0</v>
      </c>
      <c r="O2689" s="13">
        <f>J2689/(60*60*24)+DATE(1970,1,1)</f>
        <v>42154.64025462963</v>
      </c>
      <c r="P2689" s="13">
        <f>I2689/(60*60*24)+"1/1/1970"</f>
        <v>42184.64025462963</v>
      </c>
      <c r="Q2689" t="s">
        <v>8283</v>
      </c>
      <c r="R2689" s="18" t="str">
        <f>LEFT(Q2689,SEARCH("/",Q2689,1)-1)</f>
        <v>food</v>
      </c>
      <c r="S2689" t="str">
        <f>RIGHT(Q2689,(LEN(Q2689)-SEARCH("/",Q2689,1)))</f>
        <v>food trucks</v>
      </c>
      <c r="T2689" s="14">
        <f>IFERROR(E2689/L2689,0)</f>
        <v>0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>
        <f>(E2690/D2690)*100</f>
        <v>0.14799999999999999</v>
      </c>
      <c r="O2690" s="13">
        <f>J2690/(60*60*24)+DATE(1970,1,1)</f>
        <v>42028.11886574074</v>
      </c>
      <c r="P2690" s="13">
        <f>I2690/(60*60*24)+"1/1/1970"</f>
        <v>42059.125</v>
      </c>
      <c r="Q2690" t="s">
        <v>8283</v>
      </c>
      <c r="R2690" s="18" t="str">
        <f>LEFT(Q2690,SEARCH("/",Q2690,1)-1)</f>
        <v>food</v>
      </c>
      <c r="S2690" t="str">
        <f>RIGHT(Q2690,(LEN(Q2690)-SEARCH("/",Q2690,1)))</f>
        <v>food trucks</v>
      </c>
      <c r="T2690" s="14">
        <f>IFERROR(E2690/L2690,0)</f>
        <v>5.2857142857142856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>
        <f>(E2691/D2691)*100</f>
        <v>2.8571428571428571E-3</v>
      </c>
      <c r="O2691" s="13">
        <f>J2691/(60*60*24)+DATE(1970,1,1)</f>
        <v>42551.961689814816</v>
      </c>
      <c r="P2691" s="13">
        <f>I2691/(60*60*24)+"1/1/1970"</f>
        <v>42581.961689814816</v>
      </c>
      <c r="Q2691" t="s">
        <v>8283</v>
      </c>
      <c r="R2691" s="18" t="str">
        <f>LEFT(Q2691,SEARCH("/",Q2691,1)-1)</f>
        <v>food</v>
      </c>
      <c r="S2691" t="str">
        <f>RIGHT(Q2691,(LEN(Q2691)-SEARCH("/",Q2691,1)))</f>
        <v>food trucks</v>
      </c>
      <c r="T2691" s="14">
        <f>IFERROR(E2691/L2691,0)</f>
        <v>1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>
        <f>(E2692/D2692)*100</f>
        <v>10.7325</v>
      </c>
      <c r="O2692" s="13">
        <f>J2692/(60*60*24)+DATE(1970,1,1)</f>
        <v>42113.105046296296</v>
      </c>
      <c r="P2692" s="13">
        <f>I2692/(60*60*24)+"1/1/1970"</f>
        <v>42158.105046296296</v>
      </c>
      <c r="Q2692" t="s">
        <v>8283</v>
      </c>
      <c r="R2692" s="18" t="str">
        <f>LEFT(Q2692,SEARCH("/",Q2692,1)-1)</f>
        <v>food</v>
      </c>
      <c r="S2692" t="str">
        <f>RIGHT(Q2692,(LEN(Q2692)-SEARCH("/",Q2692,1)))</f>
        <v>food trucks</v>
      </c>
      <c r="T2692" s="14">
        <f>IFERROR(E2692/L2692,0)</f>
        <v>72.762711864406782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>
        <f>(E2693/D2693)*100</f>
        <v>5.3846153846153842E-2</v>
      </c>
      <c r="O2693" s="13">
        <f>J2693/(60*60*24)+DATE(1970,1,1)</f>
        <v>42089.724039351851</v>
      </c>
      <c r="P2693" s="13">
        <f>I2693/(60*60*24)+"1/1/1970"</f>
        <v>42134.724039351851</v>
      </c>
      <c r="Q2693" t="s">
        <v>8283</v>
      </c>
      <c r="R2693" s="18" t="str">
        <f>LEFT(Q2693,SEARCH("/",Q2693,1)-1)</f>
        <v>food</v>
      </c>
      <c r="S2693" t="str">
        <f>RIGHT(Q2693,(LEN(Q2693)-SEARCH("/",Q2693,1)))</f>
        <v>food trucks</v>
      </c>
      <c r="T2693" s="14">
        <f>IFERROR(E2693/L2693,0)</f>
        <v>17.5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>
        <f>(E2694/D2694)*100</f>
        <v>0.7142857142857143</v>
      </c>
      <c r="O2694" s="13">
        <f>J2694/(60*60*24)+DATE(1970,1,1)</f>
        <v>42058.334027777775</v>
      </c>
      <c r="P2694" s="13">
        <f>I2694/(60*60*24)+"1/1/1970"</f>
        <v>42088.292361111111</v>
      </c>
      <c r="Q2694" t="s">
        <v>8283</v>
      </c>
      <c r="R2694" s="18" t="str">
        <f>LEFT(Q2694,SEARCH("/",Q2694,1)-1)</f>
        <v>food</v>
      </c>
      <c r="S2694" t="str">
        <f>RIGHT(Q2694,(LEN(Q2694)-SEARCH("/",Q2694,1)))</f>
        <v>food trucks</v>
      </c>
      <c r="T2694" s="14">
        <f>IFERROR(E2694/L2694,0)</f>
        <v>25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>
        <f>(E2695/D2695)*100</f>
        <v>0.8</v>
      </c>
      <c r="O2695" s="13">
        <f>J2695/(60*60*24)+DATE(1970,1,1)</f>
        <v>41834.138495370367</v>
      </c>
      <c r="P2695" s="13">
        <f>I2695/(60*60*24)+"1/1/1970"</f>
        <v>41864.138495370367</v>
      </c>
      <c r="Q2695" t="s">
        <v>8283</v>
      </c>
      <c r="R2695" s="18" t="str">
        <f>LEFT(Q2695,SEARCH("/",Q2695,1)-1)</f>
        <v>food</v>
      </c>
      <c r="S2695" t="str">
        <f>RIGHT(Q2695,(LEN(Q2695)-SEARCH("/",Q2695,1)))</f>
        <v>food trucks</v>
      </c>
      <c r="T2695" s="14">
        <f>IFERROR(E2695/L2695,0)</f>
        <v>13.333333333333334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>
        <f>(E2696/D2696)*100</f>
        <v>3.3333333333333335E-3</v>
      </c>
      <c r="O2696" s="13">
        <f>J2696/(60*60*24)+DATE(1970,1,1)</f>
        <v>41878.140497685185</v>
      </c>
      <c r="P2696" s="13">
        <f>I2696/(60*60*24)+"1/1/1970"</f>
        <v>41908.140497685185</v>
      </c>
      <c r="Q2696" t="s">
        <v>8283</v>
      </c>
      <c r="R2696" s="18" t="str">
        <f>LEFT(Q2696,SEARCH("/",Q2696,1)-1)</f>
        <v>food</v>
      </c>
      <c r="S2696" t="str">
        <f>RIGHT(Q2696,(LEN(Q2696)-SEARCH("/",Q2696,1)))</f>
        <v>food trucks</v>
      </c>
      <c r="T2696" s="14">
        <f>IFERROR(E2696/L2696,0)</f>
        <v>1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>
        <f>(E2697/D2697)*100</f>
        <v>0.47333333333333333</v>
      </c>
      <c r="O2697" s="13">
        <f>J2697/(60*60*24)+DATE(1970,1,1)</f>
        <v>42048.181921296295</v>
      </c>
      <c r="P2697" s="13">
        <f>I2697/(60*60*24)+"1/1/1970"</f>
        <v>42108.14025462963</v>
      </c>
      <c r="Q2697" t="s">
        <v>8283</v>
      </c>
      <c r="R2697" s="18" t="str">
        <f>LEFT(Q2697,SEARCH("/",Q2697,1)-1)</f>
        <v>food</v>
      </c>
      <c r="S2697" t="str">
        <f>RIGHT(Q2697,(LEN(Q2697)-SEARCH("/",Q2697,1)))</f>
        <v>food trucks</v>
      </c>
      <c r="T2697" s="14">
        <f>IFERROR(E2697/L2697,0)</f>
        <v>23.666666666666668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>
        <f>(E2698/D2698)*100</f>
        <v>5.65</v>
      </c>
      <c r="O2698" s="13">
        <f>J2698/(60*60*24)+DATE(1970,1,1)</f>
        <v>41964.844444444447</v>
      </c>
      <c r="P2698" s="13">
        <f>I2698/(60*60*24)+"1/1/1970"</f>
        <v>41998.844444444447</v>
      </c>
      <c r="Q2698" t="s">
        <v>8283</v>
      </c>
      <c r="R2698" s="18" t="str">
        <f>LEFT(Q2698,SEARCH("/",Q2698,1)-1)</f>
        <v>food</v>
      </c>
      <c r="S2698" t="str">
        <f>RIGHT(Q2698,(LEN(Q2698)-SEARCH("/",Q2698,1)))</f>
        <v>food trucks</v>
      </c>
      <c r="T2698" s="14">
        <f>IFERROR(E2698/L2698,0)</f>
        <v>89.21052631578948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>
        <f>(E2699/D2699)*100</f>
        <v>26.35217391304348</v>
      </c>
      <c r="O2699" s="13">
        <f>J2699/(60*60*24)+DATE(1970,1,1)</f>
        <v>42187.940081018518</v>
      </c>
      <c r="P2699" s="13">
        <f>I2699/(60*60*24)+"1/1/1970"</f>
        <v>42218.916666666672</v>
      </c>
      <c r="Q2699" t="s">
        <v>8283</v>
      </c>
      <c r="R2699" s="18" t="str">
        <f>LEFT(Q2699,SEARCH("/",Q2699,1)-1)</f>
        <v>food</v>
      </c>
      <c r="S2699" t="str">
        <f>RIGHT(Q2699,(LEN(Q2699)-SEARCH("/",Q2699,1)))</f>
        <v>food trucks</v>
      </c>
      <c r="T2699" s="14">
        <f>IFERROR(E2699/L2699,0)</f>
        <v>116.55769230769231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>
        <f>(E2700/D2700)*100</f>
        <v>0.325125</v>
      </c>
      <c r="O2700" s="13">
        <f>J2700/(60*60*24)+DATE(1970,1,1)</f>
        <v>41787.898240740738</v>
      </c>
      <c r="P2700" s="13">
        <f>I2700/(60*60*24)+"1/1/1970"</f>
        <v>41817.898240740738</v>
      </c>
      <c r="Q2700" t="s">
        <v>8283</v>
      </c>
      <c r="R2700" s="18" t="str">
        <f>LEFT(Q2700,SEARCH("/",Q2700,1)-1)</f>
        <v>food</v>
      </c>
      <c r="S2700" t="str">
        <f>RIGHT(Q2700,(LEN(Q2700)-SEARCH("/",Q2700,1)))</f>
        <v>food trucks</v>
      </c>
      <c r="T2700" s="14">
        <f>IFERROR(E2700/L2700,0)</f>
        <v>13.005000000000001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>
        <f>(E2701/D2701)*100</f>
        <v>0</v>
      </c>
      <c r="O2701" s="13">
        <f>J2701/(60*60*24)+DATE(1970,1,1)</f>
        <v>41829.896562499998</v>
      </c>
      <c r="P2701" s="13">
        <f>I2701/(60*60*24)+"1/1/1970"</f>
        <v>41859.896562499998</v>
      </c>
      <c r="Q2701" t="s">
        <v>8283</v>
      </c>
      <c r="R2701" s="18" t="str">
        <f>LEFT(Q2701,SEARCH("/",Q2701,1)-1)</f>
        <v>food</v>
      </c>
      <c r="S2701" t="str">
        <f>RIGHT(Q2701,(LEN(Q2701)-SEARCH("/",Q2701,1)))</f>
        <v>food trucks</v>
      </c>
      <c r="T2701" s="14">
        <f>IFERROR(E2701/L2701,0)</f>
        <v>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>
        <f>(E2702/D2702)*100</f>
        <v>0.7000700070007001</v>
      </c>
      <c r="O2702" s="13">
        <f>J2702/(60*60*24)+DATE(1970,1,1)</f>
        <v>41870.874675925923</v>
      </c>
      <c r="P2702" s="13">
        <f>I2702/(60*60*24)+"1/1/1970"</f>
        <v>41900.874675925923</v>
      </c>
      <c r="Q2702" t="s">
        <v>8283</v>
      </c>
      <c r="R2702" s="18" t="str">
        <f>LEFT(Q2702,SEARCH("/",Q2702,1)-1)</f>
        <v>food</v>
      </c>
      <c r="S2702" t="str">
        <f>RIGHT(Q2702,(LEN(Q2702)-SEARCH("/",Q2702,1)))</f>
        <v>food trucks</v>
      </c>
      <c r="T2702" s="14">
        <f>IFERROR(E2702/L2702,0)</f>
        <v>17.5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>
        <f>(E2703/D2703)*100</f>
        <v>46.176470588235297</v>
      </c>
      <c r="O2703" s="13">
        <f>J2703/(60*60*24)+DATE(1970,1,1)</f>
        <v>42801.774699074071</v>
      </c>
      <c r="P2703" s="13">
        <f>I2703/(60*60*24)+"1/1/1970"</f>
        <v>42832.733032407406</v>
      </c>
      <c r="Q2703" t="s">
        <v>8302</v>
      </c>
      <c r="R2703" s="18" t="str">
        <f>LEFT(Q2703,SEARCH("/",Q2703,1)-1)</f>
        <v>theater</v>
      </c>
      <c r="S2703" t="str">
        <f>RIGHT(Q2703,(LEN(Q2703)-SEARCH("/",Q2703,1)))</f>
        <v>spaces</v>
      </c>
      <c r="T2703" s="14">
        <f>IFERROR(E2703/L2703,0)</f>
        <v>34.130434782608695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>
        <f>(E2704/D2704)*100</f>
        <v>34.410000000000004</v>
      </c>
      <c r="O2704" s="13">
        <f>J2704/(60*60*24)+DATE(1970,1,1)</f>
        <v>42800.801817129628</v>
      </c>
      <c r="P2704" s="13">
        <f>I2704/(60*60*24)+"1/1/1970"</f>
        <v>42830.760150462964</v>
      </c>
      <c r="Q2704" t="s">
        <v>8302</v>
      </c>
      <c r="R2704" s="18" t="str">
        <f>LEFT(Q2704,SEARCH("/",Q2704,1)-1)</f>
        <v>theater</v>
      </c>
      <c r="S2704" t="str">
        <f>RIGHT(Q2704,(LEN(Q2704)-SEARCH("/",Q2704,1)))</f>
        <v>spaces</v>
      </c>
      <c r="T2704" s="14">
        <f>IFERROR(E2704/L2704,0)</f>
        <v>132.34615384615384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>
        <f>(E2705/D2705)*100</f>
        <v>103.75000000000001</v>
      </c>
      <c r="O2705" s="13">
        <f>J2705/(60*60*24)+DATE(1970,1,1)</f>
        <v>42756.690162037034</v>
      </c>
      <c r="P2705" s="13">
        <f>I2705/(60*60*24)+"1/1/1970"</f>
        <v>42816.648495370369</v>
      </c>
      <c r="Q2705" t="s">
        <v>8302</v>
      </c>
      <c r="R2705" s="18" t="str">
        <f>LEFT(Q2705,SEARCH("/",Q2705,1)-1)</f>
        <v>theater</v>
      </c>
      <c r="S2705" t="str">
        <f>RIGHT(Q2705,(LEN(Q2705)-SEARCH("/",Q2705,1)))</f>
        <v>spaces</v>
      </c>
      <c r="T2705" s="14">
        <f>IFERROR(E2705/L2705,0)</f>
        <v>922.22222222222217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>
        <f>(E2706/D2706)*100</f>
        <v>6.0263157894736841</v>
      </c>
      <c r="O2706" s="13">
        <f>J2706/(60*60*24)+DATE(1970,1,1)</f>
        <v>42787.862430555557</v>
      </c>
      <c r="P2706" s="13">
        <f>I2706/(60*60*24)+"1/1/1970"</f>
        <v>42830.820763888885</v>
      </c>
      <c r="Q2706" t="s">
        <v>8302</v>
      </c>
      <c r="R2706" s="18" t="str">
        <f>LEFT(Q2706,SEARCH("/",Q2706,1)-1)</f>
        <v>theater</v>
      </c>
      <c r="S2706" t="str">
        <f>RIGHT(Q2706,(LEN(Q2706)-SEARCH("/",Q2706,1)))</f>
        <v>spaces</v>
      </c>
      <c r="T2706" s="14">
        <f>IFERROR(E2706/L2706,0)</f>
        <v>163.57142857142858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>
        <f>(E2707/D2707)*100</f>
        <v>10.539393939393939</v>
      </c>
      <c r="O2707" s="13">
        <f>J2707/(60*60*24)+DATE(1970,1,1)</f>
        <v>42773.916180555556</v>
      </c>
      <c r="P2707" s="13">
        <f>I2707/(60*60*24)+"1/1/1970"</f>
        <v>42818.874513888892</v>
      </c>
      <c r="Q2707" t="s">
        <v>8302</v>
      </c>
      <c r="R2707" s="18" t="str">
        <f>LEFT(Q2707,SEARCH("/",Q2707,1)-1)</f>
        <v>theater</v>
      </c>
      <c r="S2707" t="str">
        <f>RIGHT(Q2707,(LEN(Q2707)-SEARCH("/",Q2707,1)))</f>
        <v>spaces</v>
      </c>
      <c r="T2707" s="14">
        <f>IFERROR(E2707/L2707,0)</f>
        <v>217.375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>
        <f>(E2708/D2708)*100</f>
        <v>112.29714285714284</v>
      </c>
      <c r="O2708" s="13">
        <f>J2708/(60*60*24)+DATE(1970,1,1)</f>
        <v>41899.294942129629</v>
      </c>
      <c r="P2708" s="13">
        <f>I2708/(60*60*24)+"1/1/1970"</f>
        <v>41928.290972222225</v>
      </c>
      <c r="Q2708" t="s">
        <v>8302</v>
      </c>
      <c r="R2708" s="18" t="str">
        <f>LEFT(Q2708,SEARCH("/",Q2708,1)-1)</f>
        <v>theater</v>
      </c>
      <c r="S2708" t="str">
        <f>RIGHT(Q2708,(LEN(Q2708)-SEARCH("/",Q2708,1)))</f>
        <v>spaces</v>
      </c>
      <c r="T2708" s="14">
        <f>IFERROR(E2708/L2708,0)</f>
        <v>149.44486692015209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>
        <f>(E2709/D2709)*100</f>
        <v>350.84462500000001</v>
      </c>
      <c r="O2709" s="13">
        <f>J2709/(60*60*24)+DATE(1970,1,1)</f>
        <v>41391.782905092594</v>
      </c>
      <c r="P2709" s="13">
        <f>I2709/(60*60*24)+"1/1/1970"</f>
        <v>41421.290972222225</v>
      </c>
      <c r="Q2709" t="s">
        <v>8302</v>
      </c>
      <c r="R2709" s="18" t="str">
        <f>LEFT(Q2709,SEARCH("/",Q2709,1)-1)</f>
        <v>theater</v>
      </c>
      <c r="S2709" t="str">
        <f>RIGHT(Q2709,(LEN(Q2709)-SEARCH("/",Q2709,1)))</f>
        <v>spaces</v>
      </c>
      <c r="T2709" s="14">
        <f>IFERROR(E2709/L2709,0)</f>
        <v>71.237487309644663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>
        <f>(E2710/D2710)*100</f>
        <v>233.21535</v>
      </c>
      <c r="O2710" s="13">
        <f>J2710/(60*60*24)+DATE(1970,1,1)</f>
        <v>42512.698217592595</v>
      </c>
      <c r="P2710" s="13">
        <f>I2710/(60*60*24)+"1/1/1970"</f>
        <v>42572.698217592595</v>
      </c>
      <c r="Q2710" t="s">
        <v>8302</v>
      </c>
      <c r="R2710" s="18" t="str">
        <f>LEFT(Q2710,SEARCH("/",Q2710,1)-1)</f>
        <v>theater</v>
      </c>
      <c r="S2710" t="str">
        <f>RIGHT(Q2710,(LEN(Q2710)-SEARCH("/",Q2710,1)))</f>
        <v>spaces</v>
      </c>
      <c r="T2710" s="14">
        <f>IFERROR(E2710/L2710,0)</f>
        <v>44.464318398474738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>
        <f>(E2711/D2711)*100</f>
        <v>101.60599999999999</v>
      </c>
      <c r="O2711" s="13">
        <f>J2711/(60*60*24)+DATE(1970,1,1)</f>
        <v>42612.149780092594</v>
      </c>
      <c r="P2711" s="13">
        <f>I2711/(60*60*24)+"1/1/1970"</f>
        <v>42647.165972222225</v>
      </c>
      <c r="Q2711" t="s">
        <v>8302</v>
      </c>
      <c r="R2711" s="18" t="str">
        <f>LEFT(Q2711,SEARCH("/",Q2711,1)-1)</f>
        <v>theater</v>
      </c>
      <c r="S2711" t="str">
        <f>RIGHT(Q2711,(LEN(Q2711)-SEARCH("/",Q2711,1)))</f>
        <v>spaces</v>
      </c>
      <c r="T2711" s="14">
        <f>IFERROR(E2711/L2711,0)</f>
        <v>164.94480519480518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>
        <f>(E2712/D2712)*100</f>
        <v>153.90035000000003</v>
      </c>
      <c r="O2712" s="13">
        <f>J2712/(60*60*24)+DATE(1970,1,1)</f>
        <v>41828.229490740741</v>
      </c>
      <c r="P2712" s="13">
        <f>I2712/(60*60*24)+"1/1/1970"</f>
        <v>41860.083333333336</v>
      </c>
      <c r="Q2712" t="s">
        <v>8302</v>
      </c>
      <c r="R2712" s="18" t="str">
        <f>LEFT(Q2712,SEARCH("/",Q2712,1)-1)</f>
        <v>theater</v>
      </c>
      <c r="S2712" t="str">
        <f>RIGHT(Q2712,(LEN(Q2712)-SEARCH("/",Q2712,1)))</f>
        <v>spaces</v>
      </c>
      <c r="T2712" s="14">
        <f>IFERROR(E2712/L2712,0)</f>
        <v>84.871516544117654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>
        <f>(E2713/D2713)*100</f>
        <v>100.7161125319693</v>
      </c>
      <c r="O2713" s="13">
        <f>J2713/(60*60*24)+DATE(1970,1,1)</f>
        <v>41780.745254629626</v>
      </c>
      <c r="P2713" s="13">
        <f>I2713/(60*60*24)+"1/1/1970"</f>
        <v>41810.917361111111</v>
      </c>
      <c r="Q2713" t="s">
        <v>8302</v>
      </c>
      <c r="R2713" s="18" t="str">
        <f>LEFT(Q2713,SEARCH("/",Q2713,1)-1)</f>
        <v>theater</v>
      </c>
      <c r="S2713" t="str">
        <f>RIGHT(Q2713,(LEN(Q2713)-SEARCH("/",Q2713,1)))</f>
        <v>spaces</v>
      </c>
      <c r="T2713" s="14">
        <f>IFERROR(E2713/L2713,0)</f>
        <v>53.945205479452056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>
        <f>(E2714/D2714)*100</f>
        <v>131.38181818181818</v>
      </c>
      <c r="O2714" s="13">
        <f>J2714/(60*60*24)+DATE(1970,1,1)</f>
        <v>41432.062037037038</v>
      </c>
      <c r="P2714" s="13">
        <f>I2714/(60*60*24)+"1/1/1970"</f>
        <v>41468.75</v>
      </c>
      <c r="Q2714" t="s">
        <v>8302</v>
      </c>
      <c r="R2714" s="18" t="str">
        <f>LEFT(Q2714,SEARCH("/",Q2714,1)-1)</f>
        <v>theater</v>
      </c>
      <c r="S2714" t="str">
        <f>RIGHT(Q2714,(LEN(Q2714)-SEARCH("/",Q2714,1)))</f>
        <v>spaces</v>
      </c>
      <c r="T2714" s="14">
        <f>IFERROR(E2714/L2714,0)</f>
        <v>50.531468531468533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>
        <f>(E2715/D2715)*100</f>
        <v>102.24133333333334</v>
      </c>
      <c r="O2715" s="13">
        <f>J2715/(60*60*24)+DATE(1970,1,1)</f>
        <v>42322.653749999998</v>
      </c>
      <c r="P2715" s="13">
        <f>I2715/(60*60*24)+"1/1/1970"</f>
        <v>42362.653749999998</v>
      </c>
      <c r="Q2715" t="s">
        <v>8302</v>
      </c>
      <c r="R2715" s="18" t="str">
        <f>LEFT(Q2715,SEARCH("/",Q2715,1)-1)</f>
        <v>theater</v>
      </c>
      <c r="S2715" t="str">
        <f>RIGHT(Q2715,(LEN(Q2715)-SEARCH("/",Q2715,1)))</f>
        <v>spaces</v>
      </c>
      <c r="T2715" s="14">
        <f>IFERROR(E2715/L2715,0)</f>
        <v>108.00140845070422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>
        <f>(E2716/D2716)*100</f>
        <v>116.35599999999999</v>
      </c>
      <c r="O2716" s="13">
        <f>J2716/(60*60*24)+DATE(1970,1,1)</f>
        <v>42629.655046296291</v>
      </c>
      <c r="P2716" s="13">
        <f>I2716/(60*60*24)+"1/1/1970"</f>
        <v>42657.958333333328</v>
      </c>
      <c r="Q2716" t="s">
        <v>8302</v>
      </c>
      <c r="R2716" s="18" t="str">
        <f>LEFT(Q2716,SEARCH("/",Q2716,1)-1)</f>
        <v>theater</v>
      </c>
      <c r="S2716" t="str">
        <f>RIGHT(Q2716,(LEN(Q2716)-SEARCH("/",Q2716,1)))</f>
        <v>spaces</v>
      </c>
      <c r="T2716" s="14">
        <f>IFERROR(E2716/L2716,0)</f>
        <v>95.373770491803285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>
        <f>(E2717/D2717)*100</f>
        <v>264.62241666666665</v>
      </c>
      <c r="O2717" s="13">
        <f>J2717/(60*60*24)+DATE(1970,1,1)</f>
        <v>42387.398472222223</v>
      </c>
      <c r="P2717" s="13">
        <f>I2717/(60*60*24)+"1/1/1970"</f>
        <v>42421.398472222223</v>
      </c>
      <c r="Q2717" t="s">
        <v>8302</v>
      </c>
      <c r="R2717" s="18" t="str">
        <f>LEFT(Q2717,SEARCH("/",Q2717,1)-1)</f>
        <v>theater</v>
      </c>
      <c r="S2717" t="str">
        <f>RIGHT(Q2717,(LEN(Q2717)-SEARCH("/",Q2717,1)))</f>
        <v>spaces</v>
      </c>
      <c r="T2717" s="14">
        <f>IFERROR(E2717/L2717,0)</f>
        <v>57.631016333938291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>
        <f>(E2718/D2718)*100</f>
        <v>119.98010000000001</v>
      </c>
      <c r="O2718" s="13">
        <f>J2718/(60*60*24)+DATE(1970,1,1)</f>
        <v>42255.333252314813</v>
      </c>
      <c r="P2718" s="13">
        <f>I2718/(60*60*24)+"1/1/1970"</f>
        <v>42285.333252314813</v>
      </c>
      <c r="Q2718" t="s">
        <v>8302</v>
      </c>
      <c r="R2718" s="18" t="str">
        <f>LEFT(Q2718,SEARCH("/",Q2718,1)-1)</f>
        <v>theater</v>
      </c>
      <c r="S2718" t="str">
        <f>RIGHT(Q2718,(LEN(Q2718)-SEARCH("/",Q2718,1)))</f>
        <v>spaces</v>
      </c>
      <c r="T2718" s="14">
        <f>IFERROR(E2718/L2718,0)</f>
        <v>64.160481283422456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>
        <f>(E2719/D2719)*100</f>
        <v>120.10400000000001</v>
      </c>
      <c r="O2719" s="13">
        <f>J2719/(60*60*24)+DATE(1970,1,1)</f>
        <v>41934.914918981478</v>
      </c>
      <c r="P2719" s="13">
        <f>I2719/(60*60*24)+"1/1/1970"</f>
        <v>41979.956585648149</v>
      </c>
      <c r="Q2719" t="s">
        <v>8302</v>
      </c>
      <c r="R2719" s="18" t="str">
        <f>LEFT(Q2719,SEARCH("/",Q2719,1)-1)</f>
        <v>theater</v>
      </c>
      <c r="S2719" t="str">
        <f>RIGHT(Q2719,(LEN(Q2719)-SEARCH("/",Q2719,1)))</f>
        <v>spaces</v>
      </c>
      <c r="T2719" s="14">
        <f>IFERROR(E2719/L2719,0)</f>
        <v>92.387692307692305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>
        <f>(E2720/D2720)*100</f>
        <v>103.58333333333334</v>
      </c>
      <c r="O2720" s="13">
        <f>J2720/(60*60*24)+DATE(1970,1,1)</f>
        <v>42465.596585648149</v>
      </c>
      <c r="P2720" s="13">
        <f>I2720/(60*60*24)+"1/1/1970"</f>
        <v>42493.958333333328</v>
      </c>
      <c r="Q2720" t="s">
        <v>8302</v>
      </c>
      <c r="R2720" s="18" t="str">
        <f>LEFT(Q2720,SEARCH("/",Q2720,1)-1)</f>
        <v>theater</v>
      </c>
      <c r="S2720" t="str">
        <f>RIGHT(Q2720,(LEN(Q2720)-SEARCH("/",Q2720,1)))</f>
        <v>spaces</v>
      </c>
      <c r="T2720" s="14">
        <f>IFERROR(E2720/L2720,0)</f>
        <v>125.97972972972973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>
        <f>(E2721/D2721)*100</f>
        <v>108.83333333333334</v>
      </c>
      <c r="O2721" s="13">
        <f>J2721/(60*60*24)+DATE(1970,1,1)</f>
        <v>42418.031180555554</v>
      </c>
      <c r="P2721" s="13">
        <f>I2721/(60*60*24)+"1/1/1970"</f>
        <v>42477.98951388889</v>
      </c>
      <c r="Q2721" t="s">
        <v>8302</v>
      </c>
      <c r="R2721" s="18" t="str">
        <f>LEFT(Q2721,SEARCH("/",Q2721,1)-1)</f>
        <v>theater</v>
      </c>
      <c r="S2721" t="str">
        <f>RIGHT(Q2721,(LEN(Q2721)-SEARCH("/",Q2721,1)))</f>
        <v>spaces</v>
      </c>
      <c r="T2721" s="14">
        <f>IFERROR(E2721/L2721,0)</f>
        <v>94.637681159420296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>
        <f>(E2722/D2722)*100</f>
        <v>118.12400000000001</v>
      </c>
      <c r="O2722" s="13">
        <f>J2722/(60*60*24)+DATE(1970,1,1)</f>
        <v>42655.465891203705</v>
      </c>
      <c r="P2722" s="13">
        <f>I2722/(60*60*24)+"1/1/1970"</f>
        <v>42685.507557870369</v>
      </c>
      <c r="Q2722" t="s">
        <v>8302</v>
      </c>
      <c r="R2722" s="18" t="str">
        <f>LEFT(Q2722,SEARCH("/",Q2722,1)-1)</f>
        <v>theater</v>
      </c>
      <c r="S2722" t="str">
        <f>RIGHT(Q2722,(LEN(Q2722)-SEARCH("/",Q2722,1)))</f>
        <v>spaces</v>
      </c>
      <c r="T2722" s="14">
        <f>IFERROR(E2722/L2722,0)</f>
        <v>170.69942196531792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>
        <f>(E2723/D2723)*100</f>
        <v>1462</v>
      </c>
      <c r="O2723" s="13">
        <f>J2723/(60*60*24)+DATE(1970,1,1)</f>
        <v>41493.543958333335</v>
      </c>
      <c r="P2723" s="13">
        <f>I2723/(60*60*24)+"1/1/1970"</f>
        <v>41523.791666666664</v>
      </c>
      <c r="Q2723" t="s">
        <v>8294</v>
      </c>
      <c r="R2723" s="18" t="str">
        <f>LEFT(Q2723,SEARCH("/",Q2723,1)-1)</f>
        <v>technology</v>
      </c>
      <c r="S2723" t="str">
        <f>RIGHT(Q2723,(LEN(Q2723)-SEARCH("/",Q2723,1)))</f>
        <v>hardware</v>
      </c>
      <c r="T2723" s="14">
        <f>IFERROR(E2723/L2723,0)</f>
        <v>40.762081784386616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>
        <f>(E2724/D2724)*100</f>
        <v>252.54</v>
      </c>
      <c r="O2724" s="13">
        <f>J2724/(60*60*24)+DATE(1970,1,1)</f>
        <v>42704.857094907406</v>
      </c>
      <c r="P2724" s="13">
        <f>I2724/(60*60*24)+"1/1/1970"</f>
        <v>42764.857094907406</v>
      </c>
      <c r="Q2724" t="s">
        <v>8294</v>
      </c>
      <c r="R2724" s="18" t="str">
        <f>LEFT(Q2724,SEARCH("/",Q2724,1)-1)</f>
        <v>technology</v>
      </c>
      <c r="S2724" t="str">
        <f>RIGHT(Q2724,(LEN(Q2724)-SEARCH("/",Q2724,1)))</f>
        <v>hardware</v>
      </c>
      <c r="T2724" s="14">
        <f>IFERROR(E2724/L2724,0)</f>
        <v>68.254054054054052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>
        <f>(E2725/D2725)*100</f>
        <v>140.05000000000001</v>
      </c>
      <c r="O2725" s="13">
        <f>J2725/(60*60*24)+DATE(1970,1,1)</f>
        <v>41944.83898148148</v>
      </c>
      <c r="P2725" s="13">
        <f>I2725/(60*60*24)+"1/1/1970"</f>
        <v>42004.880648148144</v>
      </c>
      <c r="Q2725" t="s">
        <v>8294</v>
      </c>
      <c r="R2725" s="18" t="str">
        <f>LEFT(Q2725,SEARCH("/",Q2725,1)-1)</f>
        <v>technology</v>
      </c>
      <c r="S2725" t="str">
        <f>RIGHT(Q2725,(LEN(Q2725)-SEARCH("/",Q2725,1)))</f>
        <v>hardware</v>
      </c>
      <c r="T2725" s="14">
        <f>IFERROR(E2725/L2725,0)</f>
        <v>95.48863636363636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>
        <f>(E2726/D2726)*100</f>
        <v>296.87520259319291</v>
      </c>
      <c r="O2726" s="13">
        <f>J2726/(60*60*24)+DATE(1970,1,1)</f>
        <v>42199.32707175926</v>
      </c>
      <c r="P2726" s="13">
        <f>I2726/(60*60*24)+"1/1/1970"</f>
        <v>42231.32707175926</v>
      </c>
      <c r="Q2726" t="s">
        <v>8294</v>
      </c>
      <c r="R2726" s="18" t="str">
        <f>LEFT(Q2726,SEARCH("/",Q2726,1)-1)</f>
        <v>technology</v>
      </c>
      <c r="S2726" t="str">
        <f>RIGHT(Q2726,(LEN(Q2726)-SEARCH("/",Q2726,1)))</f>
        <v>hardware</v>
      </c>
      <c r="T2726" s="14">
        <f>IFERROR(E2726/L2726,0)</f>
        <v>7.1902649656526005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>
        <f>(E2727/D2727)*100</f>
        <v>144.54249999999999</v>
      </c>
      <c r="O2727" s="13">
        <f>J2727/(60*60*24)+DATE(1970,1,1)</f>
        <v>42745.744618055556</v>
      </c>
      <c r="P2727" s="13">
        <f>I2727/(60*60*24)+"1/1/1970"</f>
        <v>42795.744618055556</v>
      </c>
      <c r="Q2727" t="s">
        <v>8294</v>
      </c>
      <c r="R2727" s="18" t="str">
        <f>LEFT(Q2727,SEARCH("/",Q2727,1)-1)</f>
        <v>technology</v>
      </c>
      <c r="S2727" t="str">
        <f>RIGHT(Q2727,(LEN(Q2727)-SEARCH("/",Q2727,1)))</f>
        <v>hardware</v>
      </c>
      <c r="T2727" s="14">
        <f>IFERROR(E2727/L2727,0)</f>
        <v>511.65486725663715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>
        <f>(E2728/D2728)*100</f>
        <v>105.745</v>
      </c>
      <c r="O2728" s="13">
        <f>J2728/(60*60*24)+DATE(1970,1,1)</f>
        <v>42452.579988425925</v>
      </c>
      <c r="P2728" s="13">
        <f>I2728/(60*60*24)+"1/1/1970"</f>
        <v>42482.579988425925</v>
      </c>
      <c r="Q2728" t="s">
        <v>8294</v>
      </c>
      <c r="R2728" s="18" t="str">
        <f>LEFT(Q2728,SEARCH("/",Q2728,1)-1)</f>
        <v>technology</v>
      </c>
      <c r="S2728" t="str">
        <f>RIGHT(Q2728,(LEN(Q2728)-SEARCH("/",Q2728,1)))</f>
        <v>hardware</v>
      </c>
      <c r="T2728" s="14">
        <f>IFERROR(E2728/L2728,0)</f>
        <v>261.74504950495049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>
        <f>(E2729/D2729)*100</f>
        <v>493.21000000000004</v>
      </c>
      <c r="O2729" s="13">
        <f>J2729/(60*60*24)+DATE(1970,1,1)</f>
        <v>42198.676655092597</v>
      </c>
      <c r="P2729" s="13">
        <f>I2729/(60*60*24)+"1/1/1970"</f>
        <v>42223.676655092597</v>
      </c>
      <c r="Q2729" t="s">
        <v>8294</v>
      </c>
      <c r="R2729" s="18" t="str">
        <f>LEFT(Q2729,SEARCH("/",Q2729,1)-1)</f>
        <v>technology</v>
      </c>
      <c r="S2729" t="str">
        <f>RIGHT(Q2729,(LEN(Q2729)-SEARCH("/",Q2729,1)))</f>
        <v>hardware</v>
      </c>
      <c r="T2729" s="14">
        <f>IFERROR(E2729/L2729,0)</f>
        <v>69.760961810466767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>
        <f>(E2730/D2730)*100</f>
        <v>201.82666666666668</v>
      </c>
      <c r="O2730" s="13">
        <f>J2730/(60*60*24)+DATE(1970,1,1)</f>
        <v>42333.59993055556</v>
      </c>
      <c r="P2730" s="13">
        <f>I2730/(60*60*24)+"1/1/1970"</f>
        <v>42368.59993055556</v>
      </c>
      <c r="Q2730" t="s">
        <v>8294</v>
      </c>
      <c r="R2730" s="18" t="str">
        <f>LEFT(Q2730,SEARCH("/",Q2730,1)-1)</f>
        <v>technology</v>
      </c>
      <c r="S2730" t="str">
        <f>RIGHT(Q2730,(LEN(Q2730)-SEARCH("/",Q2730,1)))</f>
        <v>hardware</v>
      </c>
      <c r="T2730" s="14">
        <f>IFERROR(E2730/L2730,0)</f>
        <v>77.229591836734699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>
        <f>(E2731/D2731)*100</f>
        <v>104.44</v>
      </c>
      <c r="O2731" s="13">
        <f>J2731/(60*60*24)+DATE(1970,1,1)</f>
        <v>42095.240706018521</v>
      </c>
      <c r="P2731" s="13">
        <f>I2731/(60*60*24)+"1/1/1970"</f>
        <v>42125.240706018521</v>
      </c>
      <c r="Q2731" t="s">
        <v>8294</v>
      </c>
      <c r="R2731" s="18" t="str">
        <f>LEFT(Q2731,SEARCH("/",Q2731,1)-1)</f>
        <v>technology</v>
      </c>
      <c r="S2731" t="str">
        <f>RIGHT(Q2731,(LEN(Q2731)-SEARCH("/",Q2731,1)))</f>
        <v>hardware</v>
      </c>
      <c r="T2731" s="14">
        <f>IFERROR(E2731/L2731,0)</f>
        <v>340.56521739130437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>
        <f>(E2732/D2732)*100</f>
        <v>170.29262962962963</v>
      </c>
      <c r="O2732" s="13">
        <f>J2732/(60*60*24)+DATE(1970,1,1)</f>
        <v>41351.541377314818</v>
      </c>
      <c r="P2732" s="13">
        <f>I2732/(60*60*24)+"1/1/1970"</f>
        <v>41386.541377314818</v>
      </c>
      <c r="Q2732" t="s">
        <v>8294</v>
      </c>
      <c r="R2732" s="18" t="str">
        <f>LEFT(Q2732,SEARCH("/",Q2732,1)-1)</f>
        <v>technology</v>
      </c>
      <c r="S2732" t="str">
        <f>RIGHT(Q2732,(LEN(Q2732)-SEARCH("/",Q2732,1)))</f>
        <v>hardware</v>
      </c>
      <c r="T2732" s="14">
        <f>IFERROR(E2732/L2732,0)</f>
        <v>67.417903225806455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>
        <f>(E2733/D2733)*100</f>
        <v>104.30333333333333</v>
      </c>
      <c r="O2733" s="13">
        <f>J2733/(60*60*24)+DATE(1970,1,1)</f>
        <v>41872.525717592594</v>
      </c>
      <c r="P2733" s="13">
        <f>I2733/(60*60*24)+"1/1/1970"</f>
        <v>41930.166666666664</v>
      </c>
      <c r="Q2733" t="s">
        <v>8294</v>
      </c>
      <c r="R2733" s="18" t="str">
        <f>LEFT(Q2733,SEARCH("/",Q2733,1)-1)</f>
        <v>technology</v>
      </c>
      <c r="S2733" t="str">
        <f>RIGHT(Q2733,(LEN(Q2733)-SEARCH("/",Q2733,1)))</f>
        <v>hardware</v>
      </c>
      <c r="T2733" s="14">
        <f>IFERROR(E2733/L2733,0)</f>
        <v>845.70270270270271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>
        <f>(E2734/D2734)*100</f>
        <v>118.25000000000001</v>
      </c>
      <c r="O2734" s="13">
        <f>J2734/(60*60*24)+DATE(1970,1,1)</f>
        <v>41389.808194444442</v>
      </c>
      <c r="P2734" s="13">
        <f>I2734/(60*60*24)+"1/1/1970"</f>
        <v>41422</v>
      </c>
      <c r="Q2734" t="s">
        <v>8294</v>
      </c>
      <c r="R2734" s="18" t="str">
        <f>LEFT(Q2734,SEARCH("/",Q2734,1)-1)</f>
        <v>technology</v>
      </c>
      <c r="S2734" t="str">
        <f>RIGHT(Q2734,(LEN(Q2734)-SEARCH("/",Q2734,1)))</f>
        <v>hardware</v>
      </c>
      <c r="T2734" s="14">
        <f>IFERROR(E2734/L2734,0)</f>
        <v>97.191780821917803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>
        <f>(E2735/D2735)*100</f>
        <v>107.538</v>
      </c>
      <c r="O2735" s="13">
        <f>J2735/(60*60*24)+DATE(1970,1,1)</f>
        <v>42044.272847222222</v>
      </c>
      <c r="P2735" s="13">
        <f>I2735/(60*60*24)+"1/1/1970"</f>
        <v>42104.231180555551</v>
      </c>
      <c r="Q2735" t="s">
        <v>8294</v>
      </c>
      <c r="R2735" s="18" t="str">
        <f>LEFT(Q2735,SEARCH("/",Q2735,1)-1)</f>
        <v>technology</v>
      </c>
      <c r="S2735" t="str">
        <f>RIGHT(Q2735,(LEN(Q2735)-SEARCH("/",Q2735,1)))</f>
        <v>hardware</v>
      </c>
      <c r="T2735" s="14">
        <f>IFERROR(E2735/L2735,0)</f>
        <v>451.84033613445376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>
        <f>(E2736/D2736)*100</f>
        <v>2260300</v>
      </c>
      <c r="O2736" s="13">
        <f>J2736/(60*60*24)+DATE(1970,1,1)</f>
        <v>42626.668888888889</v>
      </c>
      <c r="P2736" s="13">
        <f>I2736/(60*60*24)+"1/1/1970"</f>
        <v>42656.915972222225</v>
      </c>
      <c r="Q2736" t="s">
        <v>8294</v>
      </c>
      <c r="R2736" s="18" t="str">
        <f>LEFT(Q2736,SEARCH("/",Q2736,1)-1)</f>
        <v>technology</v>
      </c>
      <c r="S2736" t="str">
        <f>RIGHT(Q2736,(LEN(Q2736)-SEARCH("/",Q2736,1)))</f>
        <v>hardware</v>
      </c>
      <c r="T2736" s="14">
        <f>IFERROR(E2736/L2736,0)</f>
        <v>138.66871165644173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>
        <f>(E2737/D2737)*100</f>
        <v>978.13466666666682</v>
      </c>
      <c r="O2737" s="13">
        <f>J2737/(60*60*24)+DATE(1970,1,1)</f>
        <v>41316.120949074073</v>
      </c>
      <c r="P2737" s="13">
        <f>I2737/(60*60*24)+"1/1/1970"</f>
        <v>41346.833333333336</v>
      </c>
      <c r="Q2737" t="s">
        <v>8294</v>
      </c>
      <c r="R2737" s="18" t="str">
        <f>LEFT(Q2737,SEARCH("/",Q2737,1)-1)</f>
        <v>technology</v>
      </c>
      <c r="S2737" t="str">
        <f>RIGHT(Q2737,(LEN(Q2737)-SEARCH("/",Q2737,1)))</f>
        <v>hardware</v>
      </c>
      <c r="T2737" s="14">
        <f>IFERROR(E2737/L2737,0)</f>
        <v>21.640147492625371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>
        <f>(E2738/D2738)*100</f>
        <v>122.9</v>
      </c>
      <c r="O2738" s="13">
        <f>J2738/(60*60*24)+DATE(1970,1,1)</f>
        <v>41722.666354166664</v>
      </c>
      <c r="P2738" s="13">
        <f>I2738/(60*60*24)+"1/1/1970"</f>
        <v>41752.666354166664</v>
      </c>
      <c r="Q2738" t="s">
        <v>8294</v>
      </c>
      <c r="R2738" s="18" t="str">
        <f>LEFT(Q2738,SEARCH("/",Q2738,1)-1)</f>
        <v>technology</v>
      </c>
      <c r="S2738" t="str">
        <f>RIGHT(Q2738,(LEN(Q2738)-SEARCH("/",Q2738,1)))</f>
        <v>hardware</v>
      </c>
      <c r="T2738" s="14">
        <f>IFERROR(E2738/L2738,0)</f>
        <v>169.51724137931035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>
        <f>(E2739/D2739)*100</f>
        <v>246.0608</v>
      </c>
      <c r="O2739" s="13">
        <f>J2739/(60*60*24)+DATE(1970,1,1)</f>
        <v>41611.917673611111</v>
      </c>
      <c r="P2739" s="13">
        <f>I2739/(60*60*24)+"1/1/1970"</f>
        <v>41654.791666666664</v>
      </c>
      <c r="Q2739" t="s">
        <v>8294</v>
      </c>
      <c r="R2739" s="18" t="str">
        <f>LEFT(Q2739,SEARCH("/",Q2739,1)-1)</f>
        <v>technology</v>
      </c>
      <c r="S2739" t="str">
        <f>RIGHT(Q2739,(LEN(Q2739)-SEARCH("/",Q2739,1)))</f>
        <v>hardware</v>
      </c>
      <c r="T2739" s="14">
        <f>IFERROR(E2739/L2739,0)</f>
        <v>161.88210526315791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>
        <f>(E2740/D2740)*100</f>
        <v>147.94</v>
      </c>
      <c r="O2740" s="13">
        <f>J2740/(60*60*24)+DATE(1970,1,1)</f>
        <v>42620.143564814818</v>
      </c>
      <c r="P2740" s="13">
        <f>I2740/(60*60*24)+"1/1/1970"</f>
        <v>42680.143564814818</v>
      </c>
      <c r="Q2740" t="s">
        <v>8294</v>
      </c>
      <c r="R2740" s="18" t="str">
        <f>LEFT(Q2740,SEARCH("/",Q2740,1)-1)</f>
        <v>technology</v>
      </c>
      <c r="S2740" t="str">
        <f>RIGHT(Q2740,(LEN(Q2740)-SEARCH("/",Q2740,1)))</f>
        <v>hardware</v>
      </c>
      <c r="T2740" s="14">
        <f>IFERROR(E2740/L2740,0)</f>
        <v>493.13333333333333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>
        <f>(E2741/D2741)*100</f>
        <v>384.09090909090907</v>
      </c>
      <c r="O2741" s="13">
        <f>J2741/(60*60*24)+DATE(1970,1,1)</f>
        <v>41719.887928240743</v>
      </c>
      <c r="P2741" s="13">
        <f>I2741/(60*60*24)+"1/1/1970"</f>
        <v>41764.887928240743</v>
      </c>
      <c r="Q2741" t="s">
        <v>8294</v>
      </c>
      <c r="R2741" s="18" t="str">
        <f>LEFT(Q2741,SEARCH("/",Q2741,1)-1)</f>
        <v>technology</v>
      </c>
      <c r="S2741" t="str">
        <f>RIGHT(Q2741,(LEN(Q2741)-SEARCH("/",Q2741,1)))</f>
        <v>hardware</v>
      </c>
      <c r="T2741" s="14">
        <f>IFERROR(E2741/L2741,0)</f>
        <v>22.120418848167539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>
        <f>(E2742/D2742)*100</f>
        <v>103.33333333333334</v>
      </c>
      <c r="O2742" s="13">
        <f>J2742/(60*60*24)+DATE(1970,1,1)</f>
        <v>42045.031851851847</v>
      </c>
      <c r="P2742" s="13">
        <f>I2742/(60*60*24)+"1/1/1970"</f>
        <v>42074.99018518519</v>
      </c>
      <c r="Q2742" t="s">
        <v>8294</v>
      </c>
      <c r="R2742" s="18" t="str">
        <f>LEFT(Q2742,SEARCH("/",Q2742,1)-1)</f>
        <v>technology</v>
      </c>
      <c r="S2742" t="str">
        <f>RIGHT(Q2742,(LEN(Q2742)-SEARCH("/",Q2742,1)))</f>
        <v>hardware</v>
      </c>
      <c r="T2742" s="14">
        <f>IFERROR(E2742/L2742,0)</f>
        <v>18.235294117647058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>
        <f>(E2743/D2743)*100</f>
        <v>0.43750000000000006</v>
      </c>
      <c r="O2743" s="13">
        <f>J2743/(60*60*24)+DATE(1970,1,1)</f>
        <v>41911.657430555555</v>
      </c>
      <c r="P2743" s="13">
        <f>I2743/(60*60*24)+"1/1/1970"</f>
        <v>41932.088194444441</v>
      </c>
      <c r="Q2743" t="s">
        <v>8303</v>
      </c>
      <c r="R2743" s="18" t="str">
        <f>LEFT(Q2743,SEARCH("/",Q2743,1)-1)</f>
        <v>publishing</v>
      </c>
      <c r="S2743" t="str">
        <f>RIGHT(Q2743,(LEN(Q2743)-SEARCH("/",Q2743,1)))</f>
        <v>children's books</v>
      </c>
      <c r="T2743" s="14">
        <f>IFERROR(E2743/L2743,0)</f>
        <v>8.75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>
        <f>(E2744/D2744)*100</f>
        <v>29.24</v>
      </c>
      <c r="O2744" s="13">
        <f>J2744/(60*60*24)+DATE(1970,1,1)</f>
        <v>41030.719756944447</v>
      </c>
      <c r="P2744" s="13">
        <f>I2744/(60*60*24)+"1/1/1970"</f>
        <v>41044.719756944447</v>
      </c>
      <c r="Q2744" t="s">
        <v>8303</v>
      </c>
      <c r="R2744" s="18" t="str">
        <f>LEFT(Q2744,SEARCH("/",Q2744,1)-1)</f>
        <v>publishing</v>
      </c>
      <c r="S2744" t="str">
        <f>RIGHT(Q2744,(LEN(Q2744)-SEARCH("/",Q2744,1)))</f>
        <v>children's books</v>
      </c>
      <c r="T2744" s="14">
        <f>IFERROR(E2744/L2744,0)</f>
        <v>40.611111111111114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>
        <f>(E2745/D2745)*100</f>
        <v>0</v>
      </c>
      <c r="O2745" s="13">
        <f>J2745/(60*60*24)+DATE(1970,1,1)</f>
        <v>42632.328784722224</v>
      </c>
      <c r="P2745" s="13">
        <f>I2745/(60*60*24)+"1/1/1970"</f>
        <v>42662.328784722224</v>
      </c>
      <c r="Q2745" t="s">
        <v>8303</v>
      </c>
      <c r="R2745" s="18" t="str">
        <f>LEFT(Q2745,SEARCH("/",Q2745,1)-1)</f>
        <v>publishing</v>
      </c>
      <c r="S2745" t="str">
        <f>RIGHT(Q2745,(LEN(Q2745)-SEARCH("/",Q2745,1)))</f>
        <v>children's books</v>
      </c>
      <c r="T2745" s="14">
        <f>IFERROR(E2745/L2745,0)</f>
        <v>0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>
        <f>(E2746/D2746)*100</f>
        <v>5.21875</v>
      </c>
      <c r="O2746" s="13">
        <f>J2746/(60*60*24)+DATE(1970,1,1)</f>
        <v>40938.062476851854</v>
      </c>
      <c r="P2746" s="13">
        <f>I2746/(60*60*24)+"1/1/1970"</f>
        <v>40968.062476851854</v>
      </c>
      <c r="Q2746" t="s">
        <v>8303</v>
      </c>
      <c r="R2746" s="18" t="str">
        <f>LEFT(Q2746,SEARCH("/",Q2746,1)-1)</f>
        <v>publishing</v>
      </c>
      <c r="S2746" t="str">
        <f>RIGHT(Q2746,(LEN(Q2746)-SEARCH("/",Q2746,1)))</f>
        <v>children's books</v>
      </c>
      <c r="T2746" s="14">
        <f>IFERROR(E2746/L2746,0)</f>
        <v>37.954545454545453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>
        <f>(E2747/D2747)*100</f>
        <v>21.887499999999999</v>
      </c>
      <c r="O2747" s="13">
        <f>J2747/(60*60*24)+DATE(1970,1,1)</f>
        <v>41044.988055555557</v>
      </c>
      <c r="P2747" s="13">
        <f>I2747/(60*60*24)+"1/1/1970"</f>
        <v>41104.988055555557</v>
      </c>
      <c r="Q2747" t="s">
        <v>8303</v>
      </c>
      <c r="R2747" s="18" t="str">
        <f>LEFT(Q2747,SEARCH("/",Q2747,1)-1)</f>
        <v>publishing</v>
      </c>
      <c r="S2747" t="str">
        <f>RIGHT(Q2747,(LEN(Q2747)-SEARCH("/",Q2747,1)))</f>
        <v>children's books</v>
      </c>
      <c r="T2747" s="14">
        <f>IFERROR(E2747/L2747,0)</f>
        <v>35.734693877551024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>
        <f>(E2748/D2748)*100</f>
        <v>26.700000000000003</v>
      </c>
      <c r="O2748" s="13">
        <f>J2748/(60*60*24)+DATE(1970,1,1)</f>
        <v>41850.781377314815</v>
      </c>
      <c r="P2748" s="13">
        <f>I2748/(60*60*24)+"1/1/1970"</f>
        <v>41880.781377314815</v>
      </c>
      <c r="Q2748" t="s">
        <v>8303</v>
      </c>
      <c r="R2748" s="18" t="str">
        <f>LEFT(Q2748,SEARCH("/",Q2748,1)-1)</f>
        <v>publishing</v>
      </c>
      <c r="S2748" t="str">
        <f>RIGHT(Q2748,(LEN(Q2748)-SEARCH("/",Q2748,1)))</f>
        <v>children's books</v>
      </c>
      <c r="T2748" s="14">
        <f>IFERROR(E2748/L2748,0)</f>
        <v>42.157894736842103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>
        <f>(E2749/D2749)*100</f>
        <v>28.000000000000004</v>
      </c>
      <c r="O2749" s="13">
        <f>J2749/(60*60*24)+DATE(1970,1,1)</f>
        <v>41044.648113425923</v>
      </c>
      <c r="P2749" s="13">
        <f>I2749/(60*60*24)+"1/1/1970"</f>
        <v>41076.131944444445</v>
      </c>
      <c r="Q2749" t="s">
        <v>8303</v>
      </c>
      <c r="R2749" s="18" t="str">
        <f>LEFT(Q2749,SEARCH("/",Q2749,1)-1)</f>
        <v>publishing</v>
      </c>
      <c r="S2749" t="str">
        <f>RIGHT(Q2749,(LEN(Q2749)-SEARCH("/",Q2749,1)))</f>
        <v>children's books</v>
      </c>
      <c r="T2749" s="14">
        <f>IFERROR(E2749/L2749,0)</f>
        <v>35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>
        <f>(E2750/D2750)*100</f>
        <v>1.06</v>
      </c>
      <c r="O2750" s="13">
        <f>J2750/(60*60*24)+DATE(1970,1,1)</f>
        <v>42585.7106712963</v>
      </c>
      <c r="P2750" s="13">
        <f>I2750/(60*60*24)+"1/1/1970"</f>
        <v>42615.7106712963</v>
      </c>
      <c r="Q2750" t="s">
        <v>8303</v>
      </c>
      <c r="R2750" s="18" t="str">
        <f>LEFT(Q2750,SEARCH("/",Q2750,1)-1)</f>
        <v>publishing</v>
      </c>
      <c r="S2750" t="str">
        <f>RIGHT(Q2750,(LEN(Q2750)-SEARCH("/",Q2750,1)))</f>
        <v>children's books</v>
      </c>
      <c r="T2750" s="14">
        <f>IFERROR(E2750/L2750,0)</f>
        <v>13.25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>
        <f>(E2751/D2751)*100</f>
        <v>1.0999999999999999</v>
      </c>
      <c r="O2751" s="13">
        <f>J2751/(60*60*24)+DATE(1970,1,1)</f>
        <v>42068.799039351856</v>
      </c>
      <c r="P2751" s="13">
        <f>I2751/(60*60*24)+"1/1/1970"</f>
        <v>42098.757372685184</v>
      </c>
      <c r="Q2751" t="s">
        <v>8303</v>
      </c>
      <c r="R2751" s="18" t="str">
        <f>LEFT(Q2751,SEARCH("/",Q2751,1)-1)</f>
        <v>publishing</v>
      </c>
      <c r="S2751" t="str">
        <f>RIGHT(Q2751,(LEN(Q2751)-SEARCH("/",Q2751,1)))</f>
        <v>children's books</v>
      </c>
      <c r="T2751" s="14">
        <f>IFERROR(E2751/L2751,0)</f>
        <v>55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>
        <f>(E2752/D2752)*100</f>
        <v>0</v>
      </c>
      <c r="O2752" s="13">
        <f>J2752/(60*60*24)+DATE(1970,1,1)</f>
        <v>41078.899826388893</v>
      </c>
      <c r="P2752" s="13">
        <f>I2752/(60*60*24)+"1/1/1970"</f>
        <v>41090.833333333336</v>
      </c>
      <c r="Q2752" t="s">
        <v>8303</v>
      </c>
      <c r="R2752" s="18" t="str">
        <f>LEFT(Q2752,SEARCH("/",Q2752,1)-1)</f>
        <v>publishing</v>
      </c>
      <c r="S2752" t="str">
        <f>RIGHT(Q2752,(LEN(Q2752)-SEARCH("/",Q2752,1)))</f>
        <v>children's books</v>
      </c>
      <c r="T2752" s="14">
        <f>IFERROR(E2752/L2752,0)</f>
        <v>0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>
        <f>(E2753/D2753)*100</f>
        <v>0</v>
      </c>
      <c r="O2753" s="13">
        <f>J2753/(60*60*24)+DATE(1970,1,1)</f>
        <v>41747.887060185181</v>
      </c>
      <c r="P2753" s="13">
        <f>I2753/(60*60*24)+"1/1/1970"</f>
        <v>41807.887060185181</v>
      </c>
      <c r="Q2753" t="s">
        <v>8303</v>
      </c>
      <c r="R2753" s="18" t="str">
        <f>LEFT(Q2753,SEARCH("/",Q2753,1)-1)</f>
        <v>publishing</v>
      </c>
      <c r="S2753" t="str">
        <f>RIGHT(Q2753,(LEN(Q2753)-SEARCH("/",Q2753,1)))</f>
        <v>children's books</v>
      </c>
      <c r="T2753" s="14">
        <f>IFERROR(E2753/L2753,0)</f>
        <v>0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>
        <f>(E2754/D2754)*100</f>
        <v>11.458333333333332</v>
      </c>
      <c r="O2754" s="13">
        <f>J2754/(60*60*24)+DATE(1970,1,1)</f>
        <v>40855.765092592592</v>
      </c>
      <c r="P2754" s="13">
        <f>I2754/(60*60*24)+"1/1/1970"</f>
        <v>40895.765092592592</v>
      </c>
      <c r="Q2754" t="s">
        <v>8303</v>
      </c>
      <c r="R2754" s="18" t="str">
        <f>LEFT(Q2754,SEARCH("/",Q2754,1)-1)</f>
        <v>publishing</v>
      </c>
      <c r="S2754" t="str">
        <f>RIGHT(Q2754,(LEN(Q2754)-SEARCH("/",Q2754,1)))</f>
        <v>children's books</v>
      </c>
      <c r="T2754" s="14">
        <f>IFERROR(E2754/L2754,0)</f>
        <v>39.285714285714285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>
        <f>(E2755/D2755)*100</f>
        <v>19</v>
      </c>
      <c r="O2755" s="13">
        <f>J2755/(60*60*24)+DATE(1970,1,1)</f>
        <v>41117.900729166664</v>
      </c>
      <c r="P2755" s="13">
        <f>I2755/(60*60*24)+"1/1/1970"</f>
        <v>41147.900729166664</v>
      </c>
      <c r="Q2755" t="s">
        <v>8303</v>
      </c>
      <c r="R2755" s="18" t="str">
        <f>LEFT(Q2755,SEARCH("/",Q2755,1)-1)</f>
        <v>publishing</v>
      </c>
      <c r="S2755" t="str">
        <f>RIGHT(Q2755,(LEN(Q2755)-SEARCH("/",Q2755,1)))</f>
        <v>children's books</v>
      </c>
      <c r="T2755" s="14">
        <f>IFERROR(E2755/L2755,0)</f>
        <v>47.5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>
        <f>(E2756/D2756)*100</f>
        <v>0</v>
      </c>
      <c r="O2756" s="13">
        <f>J2756/(60*60*24)+DATE(1970,1,1)</f>
        <v>41863.636006944442</v>
      </c>
      <c r="P2756" s="13">
        <f>I2756/(60*60*24)+"1/1/1970"</f>
        <v>41893.636006944442</v>
      </c>
      <c r="Q2756" t="s">
        <v>8303</v>
      </c>
      <c r="R2756" s="18" t="str">
        <f>LEFT(Q2756,SEARCH("/",Q2756,1)-1)</f>
        <v>publishing</v>
      </c>
      <c r="S2756" t="str">
        <f>RIGHT(Q2756,(LEN(Q2756)-SEARCH("/",Q2756,1)))</f>
        <v>children's books</v>
      </c>
      <c r="T2756" s="14">
        <f>IFERROR(E2756/L2756,0)</f>
        <v>0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>
        <f>(E2757/D2757)*100</f>
        <v>52</v>
      </c>
      <c r="O2757" s="13">
        <f>J2757/(60*60*24)+DATE(1970,1,1)</f>
        <v>42072.790821759263</v>
      </c>
      <c r="P2757" s="13">
        <f>I2757/(60*60*24)+"1/1/1970"</f>
        <v>42102.790821759263</v>
      </c>
      <c r="Q2757" t="s">
        <v>8303</v>
      </c>
      <c r="R2757" s="18" t="str">
        <f>LEFT(Q2757,SEARCH("/",Q2757,1)-1)</f>
        <v>publishing</v>
      </c>
      <c r="S2757" t="str">
        <f>RIGHT(Q2757,(LEN(Q2757)-SEARCH("/",Q2757,1)))</f>
        <v>children's books</v>
      </c>
      <c r="T2757" s="14">
        <f>IFERROR(E2757/L2757,0)</f>
        <v>17.333333333333332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>
        <f>(E2758/D2758)*100</f>
        <v>10.48</v>
      </c>
      <c r="O2758" s="13">
        <f>J2758/(60*60*24)+DATE(1970,1,1)</f>
        <v>41620.900474537033</v>
      </c>
      <c r="P2758" s="13">
        <f>I2758/(60*60*24)+"1/1/1970"</f>
        <v>41650.900474537033</v>
      </c>
      <c r="Q2758" t="s">
        <v>8303</v>
      </c>
      <c r="R2758" s="18" t="str">
        <f>LEFT(Q2758,SEARCH("/",Q2758,1)-1)</f>
        <v>publishing</v>
      </c>
      <c r="S2758" t="str">
        <f>RIGHT(Q2758,(LEN(Q2758)-SEARCH("/",Q2758,1)))</f>
        <v>children's books</v>
      </c>
      <c r="T2758" s="14">
        <f>IFERROR(E2758/L2758,0)</f>
        <v>31.757575757575758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>
        <f>(E2759/D2759)*100</f>
        <v>0.66666666666666674</v>
      </c>
      <c r="O2759" s="13">
        <f>J2759/(60*60*24)+DATE(1970,1,1)</f>
        <v>42573.65662037037</v>
      </c>
      <c r="P2759" s="13">
        <f>I2759/(60*60*24)+"1/1/1970"</f>
        <v>42588.65662037037</v>
      </c>
      <c r="Q2759" t="s">
        <v>8303</v>
      </c>
      <c r="R2759" s="18" t="str">
        <f>LEFT(Q2759,SEARCH("/",Q2759,1)-1)</f>
        <v>publishing</v>
      </c>
      <c r="S2759" t="str">
        <f>RIGHT(Q2759,(LEN(Q2759)-SEARCH("/",Q2759,1)))</f>
        <v>children's books</v>
      </c>
      <c r="T2759" s="14">
        <f>IFERROR(E2759/L2759,0)</f>
        <v>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>
        <f>(E2760/D2760)*100</f>
        <v>11.700000000000001</v>
      </c>
      <c r="O2760" s="13">
        <f>J2760/(60*60*24)+DATE(1970,1,1)</f>
        <v>42639.441932870366</v>
      </c>
      <c r="P2760" s="13">
        <f>I2760/(60*60*24)+"1/1/1970"</f>
        <v>42653.441932870366</v>
      </c>
      <c r="Q2760" t="s">
        <v>8303</v>
      </c>
      <c r="R2760" s="18" t="str">
        <f>LEFT(Q2760,SEARCH("/",Q2760,1)-1)</f>
        <v>publishing</v>
      </c>
      <c r="S2760" t="str">
        <f>RIGHT(Q2760,(LEN(Q2760)-SEARCH("/",Q2760,1)))</f>
        <v>children's books</v>
      </c>
      <c r="T2760" s="14">
        <f>IFERROR(E2760/L2760,0)</f>
        <v>39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>
        <f>(E2761/D2761)*100</f>
        <v>10.5</v>
      </c>
      <c r="O2761" s="13">
        <f>J2761/(60*60*24)+DATE(1970,1,1)</f>
        <v>42524.36650462963</v>
      </c>
      <c r="P2761" s="13">
        <f>I2761/(60*60*24)+"1/1/1970"</f>
        <v>42567.36650462963</v>
      </c>
      <c r="Q2761" t="s">
        <v>8303</v>
      </c>
      <c r="R2761" s="18" t="str">
        <f>LEFT(Q2761,SEARCH("/",Q2761,1)-1)</f>
        <v>publishing</v>
      </c>
      <c r="S2761" t="str">
        <f>RIGHT(Q2761,(LEN(Q2761)-SEARCH("/",Q2761,1)))</f>
        <v>children's books</v>
      </c>
      <c r="T2761" s="14">
        <f>IFERROR(E2761/L2761,0)</f>
        <v>52.5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>
        <f>(E2762/D2762)*100</f>
        <v>0</v>
      </c>
      <c r="O2762" s="13">
        <f>J2762/(60*60*24)+DATE(1970,1,1)</f>
        <v>41415.461319444446</v>
      </c>
      <c r="P2762" s="13">
        <f>I2762/(60*60*24)+"1/1/1970"</f>
        <v>41445.461319444446</v>
      </c>
      <c r="Q2762" t="s">
        <v>8303</v>
      </c>
      <c r="R2762" s="18" t="str">
        <f>LEFT(Q2762,SEARCH("/",Q2762,1)-1)</f>
        <v>publishing</v>
      </c>
      <c r="S2762" t="str">
        <f>RIGHT(Q2762,(LEN(Q2762)-SEARCH("/",Q2762,1)))</f>
        <v>children's books</v>
      </c>
      <c r="T2762" s="14">
        <f>IFERROR(E2762/L2762,0)</f>
        <v>0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>
        <f>(E2763/D2763)*100</f>
        <v>0.72</v>
      </c>
      <c r="O2763" s="13">
        <f>J2763/(60*60*24)+DATE(1970,1,1)</f>
        <v>41247.063576388886</v>
      </c>
      <c r="P2763" s="13">
        <f>I2763/(60*60*24)+"1/1/1970"</f>
        <v>41277.063576388886</v>
      </c>
      <c r="Q2763" t="s">
        <v>8303</v>
      </c>
      <c r="R2763" s="18" t="str">
        <f>LEFT(Q2763,SEARCH("/",Q2763,1)-1)</f>
        <v>publishing</v>
      </c>
      <c r="S2763" t="str">
        <f>RIGHT(Q2763,(LEN(Q2763)-SEARCH("/",Q2763,1)))</f>
        <v>children's books</v>
      </c>
      <c r="T2763" s="14">
        <f>IFERROR(E2763/L2763,0)</f>
        <v>9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>
        <f>(E2764/D2764)*100</f>
        <v>0.76923076923076927</v>
      </c>
      <c r="O2764" s="13">
        <f>J2764/(60*60*24)+DATE(1970,1,1)</f>
        <v>40927.036979166667</v>
      </c>
      <c r="P2764" s="13">
        <f>I2764/(60*60*24)+"1/1/1970"</f>
        <v>40986.995312500003</v>
      </c>
      <c r="Q2764" t="s">
        <v>8303</v>
      </c>
      <c r="R2764" s="18" t="str">
        <f>LEFT(Q2764,SEARCH("/",Q2764,1)-1)</f>
        <v>publishing</v>
      </c>
      <c r="S2764" t="str">
        <f>RIGHT(Q2764,(LEN(Q2764)-SEARCH("/",Q2764,1)))</f>
        <v>children's books</v>
      </c>
      <c r="T2764" s="14">
        <f>IFERROR(E2764/L2764,0)</f>
        <v>25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>
        <f>(E2765/D2765)*100</f>
        <v>0.22842639593908631</v>
      </c>
      <c r="O2765" s="13">
        <f>J2765/(60*60*24)+DATE(1970,1,1)</f>
        <v>41373.579675925925</v>
      </c>
      <c r="P2765" s="13">
        <f>I2765/(60*60*24)+"1/1/1970"</f>
        <v>41418.579675925925</v>
      </c>
      <c r="Q2765" t="s">
        <v>8303</v>
      </c>
      <c r="R2765" s="18" t="str">
        <f>LEFT(Q2765,SEARCH("/",Q2765,1)-1)</f>
        <v>publishing</v>
      </c>
      <c r="S2765" t="str">
        <f>RIGHT(Q2765,(LEN(Q2765)-SEARCH("/",Q2765,1)))</f>
        <v>children's books</v>
      </c>
      <c r="T2765" s="14">
        <f>IFERROR(E2765/L2765,0)</f>
        <v>30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>
        <f>(E2766/D2766)*100</f>
        <v>1.125</v>
      </c>
      <c r="O2766" s="13">
        <f>J2766/(60*60*24)+DATE(1970,1,1)</f>
        <v>41030.292025462964</v>
      </c>
      <c r="P2766" s="13">
        <f>I2766/(60*60*24)+"1/1/1970"</f>
        <v>41059.791666666664</v>
      </c>
      <c r="Q2766" t="s">
        <v>8303</v>
      </c>
      <c r="R2766" s="18" t="str">
        <f>LEFT(Q2766,SEARCH("/",Q2766,1)-1)</f>
        <v>publishing</v>
      </c>
      <c r="S2766" t="str">
        <f>RIGHT(Q2766,(LEN(Q2766)-SEARCH("/",Q2766,1)))</f>
        <v>children's books</v>
      </c>
      <c r="T2766" s="14">
        <f>IFERROR(E2766/L2766,0)</f>
        <v>11.25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>
        <f>(E2767/D2767)*100</f>
        <v>0</v>
      </c>
      <c r="O2767" s="13">
        <f>J2767/(60*60*24)+DATE(1970,1,1)</f>
        <v>41194.579027777778</v>
      </c>
      <c r="P2767" s="13">
        <f>I2767/(60*60*24)+"1/1/1970"</f>
        <v>41210.579027777778</v>
      </c>
      <c r="Q2767" t="s">
        <v>8303</v>
      </c>
      <c r="R2767" s="18" t="str">
        <f>LEFT(Q2767,SEARCH("/",Q2767,1)-1)</f>
        <v>publishing</v>
      </c>
      <c r="S2767" t="str">
        <f>RIGHT(Q2767,(LEN(Q2767)-SEARCH("/",Q2767,1)))</f>
        <v>children's books</v>
      </c>
      <c r="T2767" s="14">
        <f>IFERROR(E2767/L2767,0)</f>
        <v>0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>
        <f>(E2768/D2768)*100</f>
        <v>2</v>
      </c>
      <c r="O2768" s="13">
        <f>J2768/(60*60*24)+DATE(1970,1,1)</f>
        <v>40736.668032407411</v>
      </c>
      <c r="P2768" s="13">
        <f>I2768/(60*60*24)+"1/1/1970"</f>
        <v>40766.668032407411</v>
      </c>
      <c r="Q2768" t="s">
        <v>8303</v>
      </c>
      <c r="R2768" s="18" t="str">
        <f>LEFT(Q2768,SEARCH("/",Q2768,1)-1)</f>
        <v>publishing</v>
      </c>
      <c r="S2768" t="str">
        <f>RIGHT(Q2768,(LEN(Q2768)-SEARCH("/",Q2768,1)))</f>
        <v>children's books</v>
      </c>
      <c r="T2768" s="14">
        <f>IFERROR(E2768/L2768,0)</f>
        <v>25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>
        <f>(E2769/D2769)*100</f>
        <v>0.85000000000000009</v>
      </c>
      <c r="O2769" s="13">
        <f>J2769/(60*60*24)+DATE(1970,1,1)</f>
        <v>42172.958912037036</v>
      </c>
      <c r="P2769" s="13">
        <f>I2769/(60*60*24)+"1/1/1970"</f>
        <v>42232.958912037036</v>
      </c>
      <c r="Q2769" t="s">
        <v>8303</v>
      </c>
      <c r="R2769" s="18" t="str">
        <f>LEFT(Q2769,SEARCH("/",Q2769,1)-1)</f>
        <v>publishing</v>
      </c>
      <c r="S2769" t="str">
        <f>RIGHT(Q2769,(LEN(Q2769)-SEARCH("/",Q2769,1)))</f>
        <v>children's books</v>
      </c>
      <c r="T2769" s="14">
        <f>IFERROR(E2769/L2769,0)</f>
        <v>11.333333333333334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>
        <f>(E2770/D2770)*100</f>
        <v>14.314285714285715</v>
      </c>
      <c r="O2770" s="13">
        <f>J2770/(60*60*24)+DATE(1970,1,1)</f>
        <v>40967.614849537036</v>
      </c>
      <c r="P2770" s="13">
        <f>I2770/(60*60*24)+"1/1/1970"</f>
        <v>40997.573182870372</v>
      </c>
      <c r="Q2770" t="s">
        <v>8303</v>
      </c>
      <c r="R2770" s="18" t="str">
        <f>LEFT(Q2770,SEARCH("/",Q2770,1)-1)</f>
        <v>publishing</v>
      </c>
      <c r="S2770" t="str">
        <f>RIGHT(Q2770,(LEN(Q2770)-SEARCH("/",Q2770,1)))</f>
        <v>children's books</v>
      </c>
      <c r="T2770" s="14">
        <f>IFERROR(E2770/L2770,0)</f>
        <v>29.470588235294116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>
        <f>(E2771/D2771)*100</f>
        <v>0.25</v>
      </c>
      <c r="O2771" s="13">
        <f>J2771/(60*60*24)+DATE(1970,1,1)</f>
        <v>41745.826273148152</v>
      </c>
      <c r="P2771" s="13">
        <f>I2771/(60*60*24)+"1/1/1970"</f>
        <v>41795.826273148152</v>
      </c>
      <c r="Q2771" t="s">
        <v>8303</v>
      </c>
      <c r="R2771" s="18" t="str">
        <f>LEFT(Q2771,SEARCH("/",Q2771,1)-1)</f>
        <v>publishing</v>
      </c>
      <c r="S2771" t="str">
        <f>RIGHT(Q2771,(LEN(Q2771)-SEARCH("/",Q2771,1)))</f>
        <v>children's books</v>
      </c>
      <c r="T2771" s="14">
        <f>IFERROR(E2771/L2771,0)</f>
        <v>1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>
        <f>(E2772/D2772)*100</f>
        <v>10.411249999999999</v>
      </c>
      <c r="O2772" s="13">
        <f>J2772/(60*60*24)+DATE(1970,1,1)</f>
        <v>41686.705208333333</v>
      </c>
      <c r="P2772" s="13">
        <f>I2772/(60*60*24)+"1/1/1970"</f>
        <v>41716.663541666669</v>
      </c>
      <c r="Q2772" t="s">
        <v>8303</v>
      </c>
      <c r="R2772" s="18" t="str">
        <f>LEFT(Q2772,SEARCH("/",Q2772,1)-1)</f>
        <v>publishing</v>
      </c>
      <c r="S2772" t="str">
        <f>RIGHT(Q2772,(LEN(Q2772)-SEARCH("/",Q2772,1)))</f>
        <v>children's books</v>
      </c>
      <c r="T2772" s="14">
        <f>IFERROR(E2772/L2772,0)</f>
        <v>63.098484848484851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>
        <f>(E2773/D2773)*100</f>
        <v>0</v>
      </c>
      <c r="O2773" s="13">
        <f>J2773/(60*60*24)+DATE(1970,1,1)</f>
        <v>41257.531712962962</v>
      </c>
      <c r="P2773" s="13">
        <f>I2773/(60*60*24)+"1/1/1970"</f>
        <v>41306.708333333336</v>
      </c>
      <c r="Q2773" t="s">
        <v>8303</v>
      </c>
      <c r="R2773" s="18" t="str">
        <f>LEFT(Q2773,SEARCH("/",Q2773,1)-1)</f>
        <v>publishing</v>
      </c>
      <c r="S2773" t="str">
        <f>RIGHT(Q2773,(LEN(Q2773)-SEARCH("/",Q2773,1)))</f>
        <v>children's books</v>
      </c>
      <c r="T2773" s="14">
        <f>IFERROR(E2773/L2773,0)</f>
        <v>0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>
        <f>(E2774/D2774)*100</f>
        <v>0</v>
      </c>
      <c r="O2774" s="13">
        <f>J2774/(60*60*24)+DATE(1970,1,1)</f>
        <v>41537.869143518517</v>
      </c>
      <c r="P2774" s="13">
        <f>I2774/(60*60*24)+"1/1/1970"</f>
        <v>41552.869143518517</v>
      </c>
      <c r="Q2774" t="s">
        <v>8303</v>
      </c>
      <c r="R2774" s="18" t="str">
        <f>LEFT(Q2774,SEARCH("/",Q2774,1)-1)</f>
        <v>publishing</v>
      </c>
      <c r="S2774" t="str">
        <f>RIGHT(Q2774,(LEN(Q2774)-SEARCH("/",Q2774,1)))</f>
        <v>children's books</v>
      </c>
      <c r="T2774" s="14">
        <f>IFERROR(E2774/L2774,0)</f>
        <v>0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>
        <f>(E2775/D2775)*100</f>
        <v>0.18867924528301888</v>
      </c>
      <c r="O2775" s="13">
        <f>J2775/(60*60*24)+DATE(1970,1,1)</f>
        <v>42474.86482638889</v>
      </c>
      <c r="P2775" s="13">
        <f>I2775/(60*60*24)+"1/1/1970"</f>
        <v>42484.86482638889</v>
      </c>
      <c r="Q2775" t="s">
        <v>8303</v>
      </c>
      <c r="R2775" s="18" t="str">
        <f>LEFT(Q2775,SEARCH("/",Q2775,1)-1)</f>
        <v>publishing</v>
      </c>
      <c r="S2775" t="str">
        <f>RIGHT(Q2775,(LEN(Q2775)-SEARCH("/",Q2775,1)))</f>
        <v>children's books</v>
      </c>
      <c r="T2775" s="14">
        <f>IFERROR(E2775/L2775,0)</f>
        <v>1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>
        <f>(E2776/D2776)*100</f>
        <v>14.249999999999998</v>
      </c>
      <c r="O2776" s="13">
        <f>J2776/(60*60*24)+DATE(1970,1,1)</f>
        <v>41311.126481481479</v>
      </c>
      <c r="P2776" s="13">
        <f>I2776/(60*60*24)+"1/1/1970"</f>
        <v>41341.126481481479</v>
      </c>
      <c r="Q2776" t="s">
        <v>8303</v>
      </c>
      <c r="R2776" s="18" t="str">
        <f>LEFT(Q2776,SEARCH("/",Q2776,1)-1)</f>
        <v>publishing</v>
      </c>
      <c r="S2776" t="str">
        <f>RIGHT(Q2776,(LEN(Q2776)-SEARCH("/",Q2776,1)))</f>
        <v>children's books</v>
      </c>
      <c r="T2776" s="14">
        <f>IFERROR(E2776/L2776,0)</f>
        <v>43.846153846153847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>
        <f>(E2777/D2777)*100</f>
        <v>3</v>
      </c>
      <c r="O2777" s="13">
        <f>J2777/(60*60*24)+DATE(1970,1,1)</f>
        <v>40863.013356481482</v>
      </c>
      <c r="P2777" s="13">
        <f>I2777/(60*60*24)+"1/1/1970"</f>
        <v>40893.013356481482</v>
      </c>
      <c r="Q2777" t="s">
        <v>8303</v>
      </c>
      <c r="R2777" s="18" t="str">
        <f>LEFT(Q2777,SEARCH("/",Q2777,1)-1)</f>
        <v>publishing</v>
      </c>
      <c r="S2777" t="str">
        <f>RIGHT(Q2777,(LEN(Q2777)-SEARCH("/",Q2777,1)))</f>
        <v>children's books</v>
      </c>
      <c r="T2777" s="14">
        <f>IFERROR(E2777/L2777,0)</f>
        <v>75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>
        <f>(E2778/D2778)*100</f>
        <v>7.8809523809523814</v>
      </c>
      <c r="O2778" s="13">
        <f>J2778/(60*60*24)+DATE(1970,1,1)</f>
        <v>42136.297175925924</v>
      </c>
      <c r="P2778" s="13">
        <f>I2778/(60*60*24)+"1/1/1970"</f>
        <v>42167.297175925924</v>
      </c>
      <c r="Q2778" t="s">
        <v>8303</v>
      </c>
      <c r="R2778" s="18" t="str">
        <f>LEFT(Q2778,SEARCH("/",Q2778,1)-1)</f>
        <v>publishing</v>
      </c>
      <c r="S2778" t="str">
        <f>RIGHT(Q2778,(LEN(Q2778)-SEARCH("/",Q2778,1)))</f>
        <v>children's books</v>
      </c>
      <c r="T2778" s="14">
        <f>IFERROR(E2778/L2778,0)</f>
        <v>45.972222222222221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>
        <f>(E2779/D2779)*100</f>
        <v>0.33333333333333337</v>
      </c>
      <c r="O2779" s="13">
        <f>J2779/(60*60*24)+DATE(1970,1,1)</f>
        <v>42172.669027777782</v>
      </c>
      <c r="P2779" s="13">
        <f>I2779/(60*60*24)+"1/1/1970"</f>
        <v>42202.669027777782</v>
      </c>
      <c r="Q2779" t="s">
        <v>8303</v>
      </c>
      <c r="R2779" s="18" t="str">
        <f>LEFT(Q2779,SEARCH("/",Q2779,1)-1)</f>
        <v>publishing</v>
      </c>
      <c r="S2779" t="str">
        <f>RIGHT(Q2779,(LEN(Q2779)-SEARCH("/",Q2779,1)))</f>
        <v>children's books</v>
      </c>
      <c r="T2779" s="14">
        <f>IFERROR(E2779/L2779,0)</f>
        <v>10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>
        <f>(E2780/D2780)*100</f>
        <v>25.545454545454543</v>
      </c>
      <c r="O2780" s="13">
        <f>J2780/(60*60*24)+DATE(1970,1,1)</f>
        <v>41846.978078703702</v>
      </c>
      <c r="P2780" s="13">
        <f>I2780/(60*60*24)+"1/1/1970"</f>
        <v>41876.978078703702</v>
      </c>
      <c r="Q2780" t="s">
        <v>8303</v>
      </c>
      <c r="R2780" s="18" t="str">
        <f>LEFT(Q2780,SEARCH("/",Q2780,1)-1)</f>
        <v>publishing</v>
      </c>
      <c r="S2780" t="str">
        <f>RIGHT(Q2780,(LEN(Q2780)-SEARCH("/",Q2780,1)))</f>
        <v>children's books</v>
      </c>
      <c r="T2780" s="14">
        <f>IFERROR(E2780/L2780,0)</f>
        <v>93.666666666666671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>
        <f>(E2781/D2781)*100</f>
        <v>2.12</v>
      </c>
      <c r="O2781" s="13">
        <f>J2781/(60*60*24)+DATE(1970,1,1)</f>
        <v>42300.585891203707</v>
      </c>
      <c r="P2781" s="13">
        <f>I2781/(60*60*24)+"1/1/1970"</f>
        <v>42330.627557870372</v>
      </c>
      <c r="Q2781" t="s">
        <v>8303</v>
      </c>
      <c r="R2781" s="18" t="str">
        <f>LEFT(Q2781,SEARCH("/",Q2781,1)-1)</f>
        <v>publishing</v>
      </c>
      <c r="S2781" t="str">
        <f>RIGHT(Q2781,(LEN(Q2781)-SEARCH("/",Q2781,1)))</f>
        <v>children's books</v>
      </c>
      <c r="T2781" s="14">
        <f>IFERROR(E2781/L2781,0)</f>
        <v>53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>
        <f>(E2782/D2782)*100</f>
        <v>0</v>
      </c>
      <c r="O2782" s="13">
        <f>J2782/(60*60*24)+DATE(1970,1,1)</f>
        <v>42774.447777777779</v>
      </c>
      <c r="P2782" s="13">
        <f>I2782/(60*60*24)+"1/1/1970"</f>
        <v>42804.447777777779</v>
      </c>
      <c r="Q2782" t="s">
        <v>8303</v>
      </c>
      <c r="R2782" s="18" t="str">
        <f>LEFT(Q2782,SEARCH("/",Q2782,1)-1)</f>
        <v>publishing</v>
      </c>
      <c r="S2782" t="str">
        <f>RIGHT(Q2782,(LEN(Q2782)-SEARCH("/",Q2782,1)))</f>
        <v>children's books</v>
      </c>
      <c r="T2782" s="14">
        <f>IFERROR(E2782/L2782,0)</f>
        <v>0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>
        <f>(E2783/D2783)*100</f>
        <v>105.28</v>
      </c>
      <c r="O2783" s="13">
        <f>J2783/(60*60*24)+DATE(1970,1,1)</f>
        <v>42018.94159722222</v>
      </c>
      <c r="P2783" s="13">
        <f>I2783/(60*60*24)+"1/1/1970"</f>
        <v>42047.291666666672</v>
      </c>
      <c r="Q2783" t="s">
        <v>8270</v>
      </c>
      <c r="R2783" s="18" t="str">
        <f>LEFT(Q2783,SEARCH("/",Q2783,1)-1)</f>
        <v>theater</v>
      </c>
      <c r="S2783" t="str">
        <f>RIGHT(Q2783,(LEN(Q2783)-SEARCH("/",Q2783,1)))</f>
        <v>plays</v>
      </c>
      <c r="T2783" s="14">
        <f>IFERROR(E2783/L2783,0)</f>
        <v>47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>
        <f>(E2784/D2784)*100</f>
        <v>120</v>
      </c>
      <c r="O2784" s="13">
        <f>J2784/(60*60*24)+DATE(1970,1,1)</f>
        <v>42026.924976851849</v>
      </c>
      <c r="P2784" s="13">
        <f>I2784/(60*60*24)+"1/1/1970"</f>
        <v>42052.207638888889</v>
      </c>
      <c r="Q2784" t="s">
        <v>8270</v>
      </c>
      <c r="R2784" s="18" t="str">
        <f>LEFT(Q2784,SEARCH("/",Q2784,1)-1)</f>
        <v>theater</v>
      </c>
      <c r="S2784" t="str">
        <f>RIGHT(Q2784,(LEN(Q2784)-SEARCH("/",Q2784,1)))</f>
        <v>plays</v>
      </c>
      <c r="T2784" s="14">
        <f>IFERROR(E2784/L2784,0)</f>
        <v>66.666666666666671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>
        <f>(E2785/D2785)*100</f>
        <v>114.5</v>
      </c>
      <c r="O2785" s="13">
        <f>J2785/(60*60*24)+DATE(1970,1,1)</f>
        <v>42103.535254629634</v>
      </c>
      <c r="P2785" s="13">
        <f>I2785/(60*60*24)+"1/1/1970"</f>
        <v>42117.535254629634</v>
      </c>
      <c r="Q2785" t="s">
        <v>8270</v>
      </c>
      <c r="R2785" s="18" t="str">
        <f>LEFT(Q2785,SEARCH("/",Q2785,1)-1)</f>
        <v>theater</v>
      </c>
      <c r="S2785" t="str">
        <f>RIGHT(Q2785,(LEN(Q2785)-SEARCH("/",Q2785,1)))</f>
        <v>plays</v>
      </c>
      <c r="T2785" s="14">
        <f>IFERROR(E2785/L2785,0)</f>
        <v>18.770491803278688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>
        <f>(E2786/D2786)*100</f>
        <v>119</v>
      </c>
      <c r="O2786" s="13">
        <f>J2786/(60*60*24)+DATE(1970,1,1)</f>
        <v>41920.787534722222</v>
      </c>
      <c r="P2786" s="13">
        <f>I2786/(60*60*24)+"1/1/1970"</f>
        <v>41941.787534722222</v>
      </c>
      <c r="Q2786" t="s">
        <v>8270</v>
      </c>
      <c r="R2786" s="18" t="str">
        <f>LEFT(Q2786,SEARCH("/",Q2786,1)-1)</f>
        <v>theater</v>
      </c>
      <c r="S2786" t="str">
        <f>RIGHT(Q2786,(LEN(Q2786)-SEARCH("/",Q2786,1)))</f>
        <v>plays</v>
      </c>
      <c r="T2786" s="14">
        <f>IFERROR(E2786/L2786,0)</f>
        <v>66.111111111111114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>
        <f>(E2787/D2787)*100</f>
        <v>104.67999999999999</v>
      </c>
      <c r="O2787" s="13">
        <f>J2787/(60*60*24)+DATE(1970,1,1)</f>
        <v>42558.189432870371</v>
      </c>
      <c r="P2787" s="13">
        <f>I2787/(60*60*24)+"1/1/1970"</f>
        <v>42587.875</v>
      </c>
      <c r="Q2787" t="s">
        <v>8270</v>
      </c>
      <c r="R2787" s="18" t="str">
        <f>LEFT(Q2787,SEARCH("/",Q2787,1)-1)</f>
        <v>theater</v>
      </c>
      <c r="S2787" t="str">
        <f>RIGHT(Q2787,(LEN(Q2787)-SEARCH("/",Q2787,1)))</f>
        <v>plays</v>
      </c>
      <c r="T2787" s="14">
        <f>IFERROR(E2787/L2787,0)</f>
        <v>36.859154929577464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>
        <f>(E2788/D2788)*100</f>
        <v>117.83999999999999</v>
      </c>
      <c r="O2788" s="13">
        <f>J2788/(60*60*24)+DATE(1970,1,1)</f>
        <v>41815.569212962961</v>
      </c>
      <c r="P2788" s="13">
        <f>I2788/(60*60*24)+"1/1/1970"</f>
        <v>41829.569212962961</v>
      </c>
      <c r="Q2788" t="s">
        <v>8270</v>
      </c>
      <c r="R2788" s="18" t="str">
        <f>LEFT(Q2788,SEARCH("/",Q2788,1)-1)</f>
        <v>theater</v>
      </c>
      <c r="S2788" t="str">
        <f>RIGHT(Q2788,(LEN(Q2788)-SEARCH("/",Q2788,1)))</f>
        <v>plays</v>
      </c>
      <c r="T2788" s="14">
        <f>IFERROR(E2788/L2788,0)</f>
        <v>39.810810810810814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>
        <f>(E2789/D2789)*100</f>
        <v>119.7</v>
      </c>
      <c r="O2789" s="13">
        <f>J2789/(60*60*24)+DATE(1970,1,1)</f>
        <v>41808.198518518519</v>
      </c>
      <c r="P2789" s="13">
        <f>I2789/(60*60*24)+"1/1/1970"</f>
        <v>41838.198518518519</v>
      </c>
      <c r="Q2789" t="s">
        <v>8270</v>
      </c>
      <c r="R2789" s="18" t="str">
        <f>LEFT(Q2789,SEARCH("/",Q2789,1)-1)</f>
        <v>theater</v>
      </c>
      <c r="S2789" t="str">
        <f>RIGHT(Q2789,(LEN(Q2789)-SEARCH("/",Q2789,1)))</f>
        <v>plays</v>
      </c>
      <c r="T2789" s="14">
        <f>IFERROR(E2789/L2789,0)</f>
        <v>31.5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>
        <f>(E2790/D2790)*100</f>
        <v>102.49999999999999</v>
      </c>
      <c r="O2790" s="13">
        <f>J2790/(60*60*24)+DATE(1970,1,1)</f>
        <v>42550.701886574076</v>
      </c>
      <c r="P2790" s="13">
        <f>I2790/(60*60*24)+"1/1/1970"</f>
        <v>42580.701886574076</v>
      </c>
      <c r="Q2790" t="s">
        <v>8270</v>
      </c>
      <c r="R2790" s="18" t="str">
        <f>LEFT(Q2790,SEARCH("/",Q2790,1)-1)</f>
        <v>theater</v>
      </c>
      <c r="S2790" t="str">
        <f>RIGHT(Q2790,(LEN(Q2790)-SEARCH("/",Q2790,1)))</f>
        <v>plays</v>
      </c>
      <c r="T2790" s="14">
        <f>IFERROR(E2790/L2790,0)</f>
        <v>102.5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>
        <f>(E2791/D2791)*100</f>
        <v>101.16666666666667</v>
      </c>
      <c r="O2791" s="13">
        <f>J2791/(60*60*24)+DATE(1970,1,1)</f>
        <v>42056.013124999998</v>
      </c>
      <c r="P2791" s="13">
        <f>I2791/(60*60*24)+"1/1/1970"</f>
        <v>42075.166666666672</v>
      </c>
      <c r="Q2791" t="s">
        <v>8270</v>
      </c>
      <c r="R2791" s="18" t="str">
        <f>LEFT(Q2791,SEARCH("/",Q2791,1)-1)</f>
        <v>theater</v>
      </c>
      <c r="S2791" t="str">
        <f>RIGHT(Q2791,(LEN(Q2791)-SEARCH("/",Q2791,1)))</f>
        <v>plays</v>
      </c>
      <c r="T2791" s="14">
        <f>IFERROR(E2791/L2791,0)</f>
        <v>126.45833333333333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>
        <f>(E2792/D2792)*100</f>
        <v>105.33333333333333</v>
      </c>
      <c r="O2792" s="13">
        <f>J2792/(60*60*24)+DATE(1970,1,1)</f>
        <v>42016.938692129625</v>
      </c>
      <c r="P2792" s="13">
        <f>I2792/(60*60*24)+"1/1/1970"</f>
        <v>42046.938692129625</v>
      </c>
      <c r="Q2792" t="s">
        <v>8270</v>
      </c>
      <c r="R2792" s="18" t="str">
        <f>LEFT(Q2792,SEARCH("/",Q2792,1)-1)</f>
        <v>theater</v>
      </c>
      <c r="S2792" t="str">
        <f>RIGHT(Q2792,(LEN(Q2792)-SEARCH("/",Q2792,1)))</f>
        <v>plays</v>
      </c>
      <c r="T2792" s="14">
        <f>IFERROR(E2792/L2792,0)</f>
        <v>47.878787878787875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>
        <f>(E2793/D2793)*100</f>
        <v>102.49999999999999</v>
      </c>
      <c r="O2793" s="13">
        <f>J2793/(60*60*24)+DATE(1970,1,1)</f>
        <v>42591.899988425925</v>
      </c>
      <c r="P2793" s="13">
        <f>I2793/(60*60*24)+"1/1/1970"</f>
        <v>42622.166666666672</v>
      </c>
      <c r="Q2793" t="s">
        <v>8270</v>
      </c>
      <c r="R2793" s="18" t="str">
        <f>LEFT(Q2793,SEARCH("/",Q2793,1)-1)</f>
        <v>theater</v>
      </c>
      <c r="S2793" t="str">
        <f>RIGHT(Q2793,(LEN(Q2793)-SEARCH("/",Q2793,1)))</f>
        <v>plays</v>
      </c>
      <c r="T2793" s="14">
        <f>IFERROR(E2793/L2793,0)</f>
        <v>73.214285714285708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>
        <f>(E2794/D2794)*100</f>
        <v>107.60000000000001</v>
      </c>
      <c r="O2794" s="13">
        <f>J2794/(60*60*24)+DATE(1970,1,1)</f>
        <v>42183.231006944443</v>
      </c>
      <c r="P2794" s="13">
        <f>I2794/(60*60*24)+"1/1/1970"</f>
        <v>42228.231006944443</v>
      </c>
      <c r="Q2794" t="s">
        <v>8270</v>
      </c>
      <c r="R2794" s="18" t="str">
        <f>LEFT(Q2794,SEARCH("/",Q2794,1)-1)</f>
        <v>theater</v>
      </c>
      <c r="S2794" t="str">
        <f>RIGHT(Q2794,(LEN(Q2794)-SEARCH("/",Q2794,1)))</f>
        <v>plays</v>
      </c>
      <c r="T2794" s="14">
        <f>IFERROR(E2794/L2794,0)</f>
        <v>89.666666666666671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>
        <f>(E2795/D2795)*100</f>
        <v>110.5675</v>
      </c>
      <c r="O2795" s="13">
        <f>J2795/(60*60*24)+DATE(1970,1,1)</f>
        <v>42176.419039351851</v>
      </c>
      <c r="P2795" s="13">
        <f>I2795/(60*60*24)+"1/1/1970"</f>
        <v>42206.419039351851</v>
      </c>
      <c r="Q2795" t="s">
        <v>8270</v>
      </c>
      <c r="R2795" s="18" t="str">
        <f>LEFT(Q2795,SEARCH("/",Q2795,1)-1)</f>
        <v>theater</v>
      </c>
      <c r="S2795" t="str">
        <f>RIGHT(Q2795,(LEN(Q2795)-SEARCH("/",Q2795,1)))</f>
        <v>plays</v>
      </c>
      <c r="T2795" s="14">
        <f>IFERROR(E2795/L2795,0)</f>
        <v>151.4623287671233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>
        <f>(E2796/D2796)*100</f>
        <v>150</v>
      </c>
      <c r="O2796" s="13">
        <f>J2796/(60*60*24)+DATE(1970,1,1)</f>
        <v>42416.691655092596</v>
      </c>
      <c r="P2796" s="13">
        <f>I2796/(60*60*24)+"1/1/1970"</f>
        <v>42432.791666666672</v>
      </c>
      <c r="Q2796" t="s">
        <v>8270</v>
      </c>
      <c r="R2796" s="18" t="str">
        <f>LEFT(Q2796,SEARCH("/",Q2796,1)-1)</f>
        <v>theater</v>
      </c>
      <c r="S2796" t="str">
        <f>RIGHT(Q2796,(LEN(Q2796)-SEARCH("/",Q2796,1)))</f>
        <v>plays</v>
      </c>
      <c r="T2796" s="14">
        <f>IFERROR(E2796/L2796,0)</f>
        <v>25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>
        <f>(E2797/D2797)*100</f>
        <v>104.28571428571429</v>
      </c>
      <c r="O2797" s="13">
        <f>J2797/(60*60*24)+DATE(1970,1,1)</f>
        <v>41780.525937500002</v>
      </c>
      <c r="P2797" s="13">
        <f>I2797/(60*60*24)+"1/1/1970"</f>
        <v>41796.958333333336</v>
      </c>
      <c r="Q2797" t="s">
        <v>8270</v>
      </c>
      <c r="R2797" s="18" t="str">
        <f>LEFT(Q2797,SEARCH("/",Q2797,1)-1)</f>
        <v>theater</v>
      </c>
      <c r="S2797" t="str">
        <f>RIGHT(Q2797,(LEN(Q2797)-SEARCH("/",Q2797,1)))</f>
        <v>plays</v>
      </c>
      <c r="T2797" s="14">
        <f>IFERROR(E2797/L2797,0)</f>
        <v>36.5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>
        <f>(E2798/D2798)*100</f>
        <v>115.5</v>
      </c>
      <c r="O2798" s="13">
        <f>J2798/(60*60*24)+DATE(1970,1,1)</f>
        <v>41795.528101851851</v>
      </c>
      <c r="P2798" s="13">
        <f>I2798/(60*60*24)+"1/1/1970"</f>
        <v>41825.528101851851</v>
      </c>
      <c r="Q2798" t="s">
        <v>8270</v>
      </c>
      <c r="R2798" s="18" t="str">
        <f>LEFT(Q2798,SEARCH("/",Q2798,1)-1)</f>
        <v>theater</v>
      </c>
      <c r="S2798" t="str">
        <f>RIGHT(Q2798,(LEN(Q2798)-SEARCH("/",Q2798,1)))</f>
        <v>plays</v>
      </c>
      <c r="T2798" s="14">
        <f>IFERROR(E2798/L2798,0)</f>
        <v>44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>
        <f>(E2799/D2799)*100</f>
        <v>102.64512500000001</v>
      </c>
      <c r="O2799" s="13">
        <f>J2799/(60*60*24)+DATE(1970,1,1)</f>
        <v>41798.94027777778</v>
      </c>
      <c r="P2799" s="13">
        <f>I2799/(60*60*24)+"1/1/1970"</f>
        <v>41828.94027777778</v>
      </c>
      <c r="Q2799" t="s">
        <v>8270</v>
      </c>
      <c r="R2799" s="18" t="str">
        <f>LEFT(Q2799,SEARCH("/",Q2799,1)-1)</f>
        <v>theater</v>
      </c>
      <c r="S2799" t="str">
        <f>RIGHT(Q2799,(LEN(Q2799)-SEARCH("/",Q2799,1)))</f>
        <v>plays</v>
      </c>
      <c r="T2799" s="14">
        <f>IFERROR(E2799/L2799,0)</f>
        <v>87.357553191489373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>
        <f>(E2800/D2800)*100</f>
        <v>101.4</v>
      </c>
      <c r="O2800" s="13">
        <f>J2800/(60*60*24)+DATE(1970,1,1)</f>
        <v>42201.675011574072</v>
      </c>
      <c r="P2800" s="13">
        <f>I2800/(60*60*24)+"1/1/1970"</f>
        <v>42216.666666666672</v>
      </c>
      <c r="Q2800" t="s">
        <v>8270</v>
      </c>
      <c r="R2800" s="18" t="str">
        <f>LEFT(Q2800,SEARCH("/",Q2800,1)-1)</f>
        <v>theater</v>
      </c>
      <c r="S2800" t="str">
        <f>RIGHT(Q2800,(LEN(Q2800)-SEARCH("/",Q2800,1)))</f>
        <v>plays</v>
      </c>
      <c r="T2800" s="14">
        <f>IFERROR(E2800/L2800,0)</f>
        <v>36.474820143884891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>
        <f>(E2801/D2801)*100</f>
        <v>116.6348</v>
      </c>
      <c r="O2801" s="13">
        <f>J2801/(60*60*24)+DATE(1970,1,1)</f>
        <v>42507.264699074076</v>
      </c>
      <c r="P2801" s="13">
        <f>I2801/(60*60*24)+"1/1/1970"</f>
        <v>42538.666666666672</v>
      </c>
      <c r="Q2801" t="s">
        <v>8270</v>
      </c>
      <c r="R2801" s="18" t="str">
        <f>LEFT(Q2801,SEARCH("/",Q2801,1)-1)</f>
        <v>theater</v>
      </c>
      <c r="S2801" t="str">
        <f>RIGHT(Q2801,(LEN(Q2801)-SEARCH("/",Q2801,1)))</f>
        <v>plays</v>
      </c>
      <c r="T2801" s="14">
        <f>IFERROR(E2801/L2801,0)</f>
        <v>44.859538461538463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>
        <f>(E2802/D2802)*100</f>
        <v>133</v>
      </c>
      <c r="O2802" s="13">
        <f>J2802/(60*60*24)+DATE(1970,1,1)</f>
        <v>41948.552847222221</v>
      </c>
      <c r="P2802" s="13">
        <f>I2802/(60*60*24)+"1/1/1970"</f>
        <v>42008.552847222221</v>
      </c>
      <c r="Q2802" t="s">
        <v>8270</v>
      </c>
      <c r="R2802" s="18" t="str">
        <f>LEFT(Q2802,SEARCH("/",Q2802,1)-1)</f>
        <v>theater</v>
      </c>
      <c r="S2802" t="str">
        <f>RIGHT(Q2802,(LEN(Q2802)-SEARCH("/",Q2802,1)))</f>
        <v>plays</v>
      </c>
      <c r="T2802" s="14">
        <f>IFERROR(E2802/L2802,0)</f>
        <v>42.903225806451616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>
        <f>(E2803/D2803)*100</f>
        <v>133.20000000000002</v>
      </c>
      <c r="O2803" s="13">
        <f>J2803/(60*60*24)+DATE(1970,1,1)</f>
        <v>41900.243159722224</v>
      </c>
      <c r="P2803" s="13">
        <f>I2803/(60*60*24)+"1/1/1970"</f>
        <v>41922.458333333336</v>
      </c>
      <c r="Q2803" t="s">
        <v>8270</v>
      </c>
      <c r="R2803" s="18" t="str">
        <f>LEFT(Q2803,SEARCH("/",Q2803,1)-1)</f>
        <v>theater</v>
      </c>
      <c r="S2803" t="str">
        <f>RIGHT(Q2803,(LEN(Q2803)-SEARCH("/",Q2803,1)))</f>
        <v>plays</v>
      </c>
      <c r="T2803" s="14">
        <f>IFERROR(E2803/L2803,0)</f>
        <v>51.230769230769234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>
        <f>(E2804/D2804)*100</f>
        <v>101.83333333333333</v>
      </c>
      <c r="O2804" s="13">
        <f>J2804/(60*60*24)+DATE(1970,1,1)</f>
        <v>42192.64707175926</v>
      </c>
      <c r="P2804" s="13">
        <f>I2804/(60*60*24)+"1/1/1970"</f>
        <v>42222.64707175926</v>
      </c>
      <c r="Q2804" t="s">
        <v>8270</v>
      </c>
      <c r="R2804" s="18" t="str">
        <f>LEFT(Q2804,SEARCH("/",Q2804,1)-1)</f>
        <v>theater</v>
      </c>
      <c r="S2804" t="str">
        <f>RIGHT(Q2804,(LEN(Q2804)-SEARCH("/",Q2804,1)))</f>
        <v>plays</v>
      </c>
      <c r="T2804" s="14">
        <f>IFERROR(E2804/L2804,0)</f>
        <v>33.944444444444443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>
        <f>(E2805/D2805)*100</f>
        <v>127.95</v>
      </c>
      <c r="O2805" s="13">
        <f>J2805/(60*60*24)+DATE(1970,1,1)</f>
        <v>42158.065694444449</v>
      </c>
      <c r="P2805" s="13">
        <f>I2805/(60*60*24)+"1/1/1970"</f>
        <v>42201</v>
      </c>
      <c r="Q2805" t="s">
        <v>8270</v>
      </c>
      <c r="R2805" s="18" t="str">
        <f>LEFT(Q2805,SEARCH("/",Q2805,1)-1)</f>
        <v>theater</v>
      </c>
      <c r="S2805" t="str">
        <f>RIGHT(Q2805,(LEN(Q2805)-SEARCH("/",Q2805,1)))</f>
        <v>plays</v>
      </c>
      <c r="T2805" s="14">
        <f>IFERROR(E2805/L2805,0)</f>
        <v>90.744680851063833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>
        <f>(E2806/D2806)*100</f>
        <v>114.99999999999999</v>
      </c>
      <c r="O2806" s="13">
        <f>J2806/(60*60*24)+DATE(1970,1,1)</f>
        <v>41881.453587962962</v>
      </c>
      <c r="P2806" s="13">
        <f>I2806/(60*60*24)+"1/1/1970"</f>
        <v>41911.453587962962</v>
      </c>
      <c r="Q2806" t="s">
        <v>8270</v>
      </c>
      <c r="R2806" s="18" t="str">
        <f>LEFT(Q2806,SEARCH("/",Q2806,1)-1)</f>
        <v>theater</v>
      </c>
      <c r="S2806" t="str">
        <f>RIGHT(Q2806,(LEN(Q2806)-SEARCH("/",Q2806,1)))</f>
        <v>plays</v>
      </c>
      <c r="T2806" s="14">
        <f>IFERROR(E2806/L2806,0)</f>
        <v>50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>
        <f>(E2807/D2807)*100</f>
        <v>110.00000000000001</v>
      </c>
      <c r="O2807" s="13">
        <f>J2807/(60*60*24)+DATE(1970,1,1)</f>
        <v>42213.505474537036</v>
      </c>
      <c r="P2807" s="13">
        <f>I2807/(60*60*24)+"1/1/1970"</f>
        <v>42238.505474537036</v>
      </c>
      <c r="Q2807" t="s">
        <v>8270</v>
      </c>
      <c r="R2807" s="18" t="str">
        <f>LEFT(Q2807,SEARCH("/",Q2807,1)-1)</f>
        <v>theater</v>
      </c>
      <c r="S2807" t="str">
        <f>RIGHT(Q2807,(LEN(Q2807)-SEARCH("/",Q2807,1)))</f>
        <v>plays</v>
      </c>
      <c r="T2807" s="14">
        <f>IFERROR(E2807/L2807,0)</f>
        <v>24.444444444444443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>
        <f>(E2808/D2808)*100</f>
        <v>112.1</v>
      </c>
      <c r="O2808" s="13">
        <f>J2808/(60*60*24)+DATE(1970,1,1)</f>
        <v>42185.267245370371</v>
      </c>
      <c r="P2808" s="13">
        <f>I2808/(60*60*24)+"1/1/1970"</f>
        <v>42221.458333333328</v>
      </c>
      <c r="Q2808" t="s">
        <v>8270</v>
      </c>
      <c r="R2808" s="18" t="str">
        <f>LEFT(Q2808,SEARCH("/",Q2808,1)-1)</f>
        <v>theater</v>
      </c>
      <c r="S2808" t="str">
        <f>RIGHT(Q2808,(LEN(Q2808)-SEARCH("/",Q2808,1)))</f>
        <v>plays</v>
      </c>
      <c r="T2808" s="14">
        <f>IFERROR(E2808/L2808,0)</f>
        <v>44.25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>
        <f>(E2809/D2809)*100</f>
        <v>126</v>
      </c>
      <c r="O2809" s="13">
        <f>J2809/(60*60*24)+DATE(1970,1,1)</f>
        <v>42154.873124999998</v>
      </c>
      <c r="P2809" s="13">
        <f>I2809/(60*60*24)+"1/1/1970"</f>
        <v>42184.873124999998</v>
      </c>
      <c r="Q2809" t="s">
        <v>8270</v>
      </c>
      <c r="R2809" s="18" t="str">
        <f>LEFT(Q2809,SEARCH("/",Q2809,1)-1)</f>
        <v>theater</v>
      </c>
      <c r="S2809" t="str">
        <f>RIGHT(Q2809,(LEN(Q2809)-SEARCH("/",Q2809,1)))</f>
        <v>plays</v>
      </c>
      <c r="T2809" s="14">
        <f>IFERROR(E2809/L2809,0)</f>
        <v>67.741935483870961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>
        <f>(E2810/D2810)*100</f>
        <v>100.24444444444444</v>
      </c>
      <c r="O2810" s="13">
        <f>J2810/(60*60*24)+DATE(1970,1,1)</f>
        <v>42208.84646990741</v>
      </c>
      <c r="P2810" s="13">
        <f>I2810/(60*60*24)+"1/1/1970"</f>
        <v>42238.84646990741</v>
      </c>
      <c r="Q2810" t="s">
        <v>8270</v>
      </c>
      <c r="R2810" s="18" t="str">
        <f>LEFT(Q2810,SEARCH("/",Q2810,1)-1)</f>
        <v>theater</v>
      </c>
      <c r="S2810" t="str">
        <f>RIGHT(Q2810,(LEN(Q2810)-SEARCH("/",Q2810,1)))</f>
        <v>plays</v>
      </c>
      <c r="T2810" s="14">
        <f>IFERROR(E2810/L2810,0)</f>
        <v>65.376811594202906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>
        <f>(E2811/D2811)*100</f>
        <v>102.4</v>
      </c>
      <c r="O2811" s="13">
        <f>J2811/(60*60*24)+DATE(1970,1,1)</f>
        <v>42451.496817129635</v>
      </c>
      <c r="P2811" s="13">
        <f>I2811/(60*60*24)+"1/1/1970"</f>
        <v>42459.610416666663</v>
      </c>
      <c r="Q2811" t="s">
        <v>8270</v>
      </c>
      <c r="R2811" s="18" t="str">
        <f>LEFT(Q2811,SEARCH("/",Q2811,1)-1)</f>
        <v>theater</v>
      </c>
      <c r="S2811" t="str">
        <f>RIGHT(Q2811,(LEN(Q2811)-SEARCH("/",Q2811,1)))</f>
        <v>plays</v>
      </c>
      <c r="T2811" s="14">
        <f>IFERROR(E2811/L2811,0)</f>
        <v>121.9047619047619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>
        <f>(E2812/D2812)*100</f>
        <v>108.2</v>
      </c>
      <c r="O2812" s="13">
        <f>J2812/(60*60*24)+DATE(1970,1,1)</f>
        <v>41759.13962962963</v>
      </c>
      <c r="P2812" s="13">
        <f>I2812/(60*60*24)+"1/1/1970"</f>
        <v>41791.165972222225</v>
      </c>
      <c r="Q2812" t="s">
        <v>8270</v>
      </c>
      <c r="R2812" s="18" t="str">
        <f>LEFT(Q2812,SEARCH("/",Q2812,1)-1)</f>
        <v>theater</v>
      </c>
      <c r="S2812" t="str">
        <f>RIGHT(Q2812,(LEN(Q2812)-SEARCH("/",Q2812,1)))</f>
        <v>plays</v>
      </c>
      <c r="T2812" s="14">
        <f>IFERROR(E2812/L2812,0)</f>
        <v>47.456140350877192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>
        <f>(E2813/D2813)*100</f>
        <v>100.27</v>
      </c>
      <c r="O2813" s="13">
        <f>J2813/(60*60*24)+DATE(1970,1,1)</f>
        <v>42028.496562500004</v>
      </c>
      <c r="P2813" s="13">
        <f>I2813/(60*60*24)+"1/1/1970"</f>
        <v>42058.496562500004</v>
      </c>
      <c r="Q2813" t="s">
        <v>8270</v>
      </c>
      <c r="R2813" s="18" t="str">
        <f>LEFT(Q2813,SEARCH("/",Q2813,1)-1)</f>
        <v>theater</v>
      </c>
      <c r="S2813" t="str">
        <f>RIGHT(Q2813,(LEN(Q2813)-SEARCH("/",Q2813,1)))</f>
        <v>plays</v>
      </c>
      <c r="T2813" s="14">
        <f>IFERROR(E2813/L2813,0)</f>
        <v>92.842592592592595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>
        <f>(E2814/D2814)*100</f>
        <v>113.3</v>
      </c>
      <c r="O2814" s="13">
        <f>J2814/(60*60*24)+DATE(1970,1,1)</f>
        <v>42054.74418981481</v>
      </c>
      <c r="P2814" s="13">
        <f>I2814/(60*60*24)+"1/1/1970"</f>
        <v>42100.166666666672</v>
      </c>
      <c r="Q2814" t="s">
        <v>8270</v>
      </c>
      <c r="R2814" s="18" t="str">
        <f>LEFT(Q2814,SEARCH("/",Q2814,1)-1)</f>
        <v>theater</v>
      </c>
      <c r="S2814" t="str">
        <f>RIGHT(Q2814,(LEN(Q2814)-SEARCH("/",Q2814,1)))</f>
        <v>plays</v>
      </c>
      <c r="T2814" s="14">
        <f>IFERROR(E2814/L2814,0)</f>
        <v>68.253012048192772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>
        <f>(E2815/D2815)*100</f>
        <v>127.57571428571428</v>
      </c>
      <c r="O2815" s="13">
        <f>J2815/(60*60*24)+DATE(1970,1,1)</f>
        <v>42693.742604166662</v>
      </c>
      <c r="P2815" s="13">
        <f>I2815/(60*60*24)+"1/1/1970"</f>
        <v>42718.742604166662</v>
      </c>
      <c r="Q2815" t="s">
        <v>8270</v>
      </c>
      <c r="R2815" s="18" t="str">
        <f>LEFT(Q2815,SEARCH("/",Q2815,1)-1)</f>
        <v>theater</v>
      </c>
      <c r="S2815" t="str">
        <f>RIGHT(Q2815,(LEN(Q2815)-SEARCH("/",Q2815,1)))</f>
        <v>plays</v>
      </c>
      <c r="T2815" s="14">
        <f>IFERROR(E2815/L2815,0)</f>
        <v>37.209583333333335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>
        <f>(E2816/D2816)*100</f>
        <v>107.73333333333332</v>
      </c>
      <c r="O2816" s="13">
        <f>J2816/(60*60*24)+DATE(1970,1,1)</f>
        <v>42103.399479166663</v>
      </c>
      <c r="P2816" s="13">
        <f>I2816/(60*60*24)+"1/1/1970"</f>
        <v>42133.399479166663</v>
      </c>
      <c r="Q2816" t="s">
        <v>8270</v>
      </c>
      <c r="R2816" s="18" t="str">
        <f>LEFT(Q2816,SEARCH("/",Q2816,1)-1)</f>
        <v>theater</v>
      </c>
      <c r="S2816" t="str">
        <f>RIGHT(Q2816,(LEN(Q2816)-SEARCH("/",Q2816,1)))</f>
        <v>plays</v>
      </c>
      <c r="T2816" s="14">
        <f>IFERROR(E2816/L2816,0)</f>
        <v>25.25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>
        <f>(E2817/D2817)*100</f>
        <v>242</v>
      </c>
      <c r="O2817" s="13">
        <f>J2817/(60*60*24)+DATE(1970,1,1)</f>
        <v>42559.776724537034</v>
      </c>
      <c r="P2817" s="13">
        <f>I2817/(60*60*24)+"1/1/1970"</f>
        <v>42589.776724537034</v>
      </c>
      <c r="Q2817" t="s">
        <v>8270</v>
      </c>
      <c r="R2817" s="18" t="str">
        <f>LEFT(Q2817,SEARCH("/",Q2817,1)-1)</f>
        <v>theater</v>
      </c>
      <c r="S2817" t="str">
        <f>RIGHT(Q2817,(LEN(Q2817)-SEARCH("/",Q2817,1)))</f>
        <v>plays</v>
      </c>
      <c r="T2817" s="14">
        <f>IFERROR(E2817/L2817,0)</f>
        <v>43.214285714285715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>
        <f>(E2818/D2818)*100</f>
        <v>141.56666666666666</v>
      </c>
      <c r="O2818" s="13">
        <f>J2818/(60*60*24)+DATE(1970,1,1)</f>
        <v>42188.467499999999</v>
      </c>
      <c r="P2818" s="13">
        <f>I2818/(60*60*24)+"1/1/1970"</f>
        <v>42218.666666666672</v>
      </c>
      <c r="Q2818" t="s">
        <v>8270</v>
      </c>
      <c r="R2818" s="18" t="str">
        <f>LEFT(Q2818,SEARCH("/",Q2818,1)-1)</f>
        <v>theater</v>
      </c>
      <c r="S2818" t="str">
        <f>RIGHT(Q2818,(LEN(Q2818)-SEARCH("/",Q2818,1)))</f>
        <v>plays</v>
      </c>
      <c r="T2818" s="14">
        <f>IFERROR(E2818/L2818,0)</f>
        <v>25.130177514792898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>
        <f>(E2819/D2819)*100</f>
        <v>130</v>
      </c>
      <c r="O2819" s="13">
        <f>J2819/(60*60*24)+DATE(1970,1,1)</f>
        <v>42023.634976851856</v>
      </c>
      <c r="P2819" s="13">
        <f>I2819/(60*60*24)+"1/1/1970"</f>
        <v>42063.634976851856</v>
      </c>
      <c r="Q2819" t="s">
        <v>8270</v>
      </c>
      <c r="R2819" s="18" t="str">
        <f>LEFT(Q2819,SEARCH("/",Q2819,1)-1)</f>
        <v>theater</v>
      </c>
      <c r="S2819" t="str">
        <f>RIGHT(Q2819,(LEN(Q2819)-SEARCH("/",Q2819,1)))</f>
        <v>plays</v>
      </c>
      <c r="T2819" s="14">
        <f>IFERROR(E2819/L2819,0)</f>
        <v>23.636363636363637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>
        <f>(E2820/D2820)*100</f>
        <v>106.03</v>
      </c>
      <c r="O2820" s="13">
        <f>J2820/(60*60*24)+DATE(1970,1,1)</f>
        <v>42250.598217592589</v>
      </c>
      <c r="P2820" s="13">
        <f>I2820/(60*60*24)+"1/1/1970"</f>
        <v>42270.598217592589</v>
      </c>
      <c r="Q2820" t="s">
        <v>8270</v>
      </c>
      <c r="R2820" s="18" t="str">
        <f>LEFT(Q2820,SEARCH("/",Q2820,1)-1)</f>
        <v>theater</v>
      </c>
      <c r="S2820" t="str">
        <f>RIGHT(Q2820,(LEN(Q2820)-SEARCH("/",Q2820,1)))</f>
        <v>plays</v>
      </c>
      <c r="T2820" s="14">
        <f>IFERROR(E2820/L2820,0)</f>
        <v>103.95098039215686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>
        <f>(E2821/D2821)*100</f>
        <v>104.80000000000001</v>
      </c>
      <c r="O2821" s="13">
        <f>J2821/(60*60*24)+DATE(1970,1,1)</f>
        <v>42139.525567129633</v>
      </c>
      <c r="P2821" s="13">
        <f>I2821/(60*60*24)+"1/1/1970"</f>
        <v>42169.525567129633</v>
      </c>
      <c r="Q2821" t="s">
        <v>8270</v>
      </c>
      <c r="R2821" s="18" t="str">
        <f>LEFT(Q2821,SEARCH("/",Q2821,1)-1)</f>
        <v>theater</v>
      </c>
      <c r="S2821" t="str">
        <f>RIGHT(Q2821,(LEN(Q2821)-SEARCH("/",Q2821,1)))</f>
        <v>plays</v>
      </c>
      <c r="T2821" s="14">
        <f>IFERROR(E2821/L2821,0)</f>
        <v>50.384615384615387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>
        <f>(E2822/D2822)*100</f>
        <v>136</v>
      </c>
      <c r="O2822" s="13">
        <f>J2822/(60*60*24)+DATE(1970,1,1)</f>
        <v>42401.610983796301</v>
      </c>
      <c r="P2822" s="13">
        <f>I2822/(60*60*24)+"1/1/1970"</f>
        <v>42426</v>
      </c>
      <c r="Q2822" t="s">
        <v>8270</v>
      </c>
      <c r="R2822" s="18" t="str">
        <f>LEFT(Q2822,SEARCH("/",Q2822,1)-1)</f>
        <v>theater</v>
      </c>
      <c r="S2822" t="str">
        <f>RIGHT(Q2822,(LEN(Q2822)-SEARCH("/",Q2822,1)))</f>
        <v>plays</v>
      </c>
      <c r="T2822" s="14">
        <f>IFERROR(E2822/L2822,0)</f>
        <v>13.6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>
        <f>(E2823/D2823)*100</f>
        <v>100</v>
      </c>
      <c r="O2823" s="13">
        <f>J2823/(60*60*24)+DATE(1970,1,1)</f>
        <v>41875.922858796301</v>
      </c>
      <c r="P2823" s="13">
        <f>I2823/(60*60*24)+"1/1/1970"</f>
        <v>41905.922858796301</v>
      </c>
      <c r="Q2823" t="s">
        <v>8270</v>
      </c>
      <c r="R2823" s="18" t="str">
        <f>LEFT(Q2823,SEARCH("/",Q2823,1)-1)</f>
        <v>theater</v>
      </c>
      <c r="S2823" t="str">
        <f>RIGHT(Q2823,(LEN(Q2823)-SEARCH("/",Q2823,1)))</f>
        <v>plays</v>
      </c>
      <c r="T2823" s="14">
        <f>IFERROR(E2823/L2823,0)</f>
        <v>28.571428571428573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>
        <f>(E2824/D2824)*100</f>
        <v>100</v>
      </c>
      <c r="O2824" s="13">
        <f>J2824/(60*60*24)+DATE(1970,1,1)</f>
        <v>42060.683935185181</v>
      </c>
      <c r="P2824" s="13">
        <f>I2824/(60*60*24)+"1/1/1970"</f>
        <v>42090.642268518517</v>
      </c>
      <c r="Q2824" t="s">
        <v>8270</v>
      </c>
      <c r="R2824" s="18" t="str">
        <f>LEFT(Q2824,SEARCH("/",Q2824,1)-1)</f>
        <v>theater</v>
      </c>
      <c r="S2824" t="str">
        <f>RIGHT(Q2824,(LEN(Q2824)-SEARCH("/",Q2824,1)))</f>
        <v>plays</v>
      </c>
      <c r="T2824" s="14">
        <f>IFERROR(E2824/L2824,0)</f>
        <v>63.829787234042556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>
        <f>(E2825/D2825)*100</f>
        <v>124</v>
      </c>
      <c r="O2825" s="13">
        <f>J2825/(60*60*24)+DATE(1970,1,1)</f>
        <v>42067.011643518519</v>
      </c>
      <c r="P2825" s="13">
        <f>I2825/(60*60*24)+"1/1/1970"</f>
        <v>42094.957638888889</v>
      </c>
      <c r="Q2825" t="s">
        <v>8270</v>
      </c>
      <c r="R2825" s="18" t="str">
        <f>LEFT(Q2825,SEARCH("/",Q2825,1)-1)</f>
        <v>theater</v>
      </c>
      <c r="S2825" t="str">
        <f>RIGHT(Q2825,(LEN(Q2825)-SEARCH("/",Q2825,1)))</f>
        <v>plays</v>
      </c>
      <c r="T2825" s="14">
        <f>IFERROR(E2825/L2825,0)</f>
        <v>8.8571428571428577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>
        <f>(E2826/D2826)*100</f>
        <v>116.92307692307693</v>
      </c>
      <c r="O2826" s="13">
        <f>J2826/(60*60*24)+DATE(1970,1,1)</f>
        <v>42136.270787037036</v>
      </c>
      <c r="P2826" s="13">
        <f>I2826/(60*60*24)+"1/1/1970"</f>
        <v>42168.071527777778</v>
      </c>
      <c r="Q2826" t="s">
        <v>8270</v>
      </c>
      <c r="R2826" s="18" t="str">
        <f>LEFT(Q2826,SEARCH("/",Q2826,1)-1)</f>
        <v>theater</v>
      </c>
      <c r="S2826" t="str">
        <f>RIGHT(Q2826,(LEN(Q2826)-SEARCH("/",Q2826,1)))</f>
        <v>plays</v>
      </c>
      <c r="T2826" s="14">
        <f>IFERROR(E2826/L2826,0)</f>
        <v>50.666666666666664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>
        <f>(E2827/D2827)*100</f>
        <v>103.33333333333334</v>
      </c>
      <c r="O2827" s="13">
        <f>J2827/(60*60*24)+DATE(1970,1,1)</f>
        <v>42312.792662037042</v>
      </c>
      <c r="P2827" s="13">
        <f>I2827/(60*60*24)+"1/1/1970"</f>
        <v>42342.792662037042</v>
      </c>
      <c r="Q2827" t="s">
        <v>8270</v>
      </c>
      <c r="R2827" s="18" t="str">
        <f>LEFT(Q2827,SEARCH("/",Q2827,1)-1)</f>
        <v>theater</v>
      </c>
      <c r="S2827" t="str">
        <f>RIGHT(Q2827,(LEN(Q2827)-SEARCH("/",Q2827,1)))</f>
        <v>plays</v>
      </c>
      <c r="T2827" s="14">
        <f>IFERROR(E2827/L2827,0)</f>
        <v>60.784313725490193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>
        <f>(E2828/D2828)*100</f>
        <v>107.74999999999999</v>
      </c>
      <c r="O2828" s="13">
        <f>J2828/(60*60*24)+DATE(1970,1,1)</f>
        <v>42171.034861111111</v>
      </c>
      <c r="P2828" s="13">
        <f>I2828/(60*60*24)+"1/1/1970"</f>
        <v>42195.291666666672</v>
      </c>
      <c r="Q2828" t="s">
        <v>8270</v>
      </c>
      <c r="R2828" s="18" t="str">
        <f>LEFT(Q2828,SEARCH("/",Q2828,1)-1)</f>
        <v>theater</v>
      </c>
      <c r="S2828" t="str">
        <f>RIGHT(Q2828,(LEN(Q2828)-SEARCH("/",Q2828,1)))</f>
        <v>plays</v>
      </c>
      <c r="T2828" s="14">
        <f>IFERROR(E2828/L2828,0)</f>
        <v>113.42105263157895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>
        <f>(E2829/D2829)*100</f>
        <v>120.24999999999999</v>
      </c>
      <c r="O2829" s="13">
        <f>J2829/(60*60*24)+DATE(1970,1,1)</f>
        <v>42494.683634259258</v>
      </c>
      <c r="P2829" s="13">
        <f>I2829/(60*60*24)+"1/1/1970"</f>
        <v>42524.6875</v>
      </c>
      <c r="Q2829" t="s">
        <v>8270</v>
      </c>
      <c r="R2829" s="18" t="str">
        <f>LEFT(Q2829,SEARCH("/",Q2829,1)-1)</f>
        <v>theater</v>
      </c>
      <c r="S2829" t="str">
        <f>RIGHT(Q2829,(LEN(Q2829)-SEARCH("/",Q2829,1)))</f>
        <v>plays</v>
      </c>
      <c r="T2829" s="14">
        <f>IFERROR(E2829/L2829,0)</f>
        <v>104.56521739130434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>
        <f>(E2830/D2830)*100</f>
        <v>100.37894736842105</v>
      </c>
      <c r="O2830" s="13">
        <f>J2830/(60*60*24)+DATE(1970,1,1)</f>
        <v>42254.264687499999</v>
      </c>
      <c r="P2830" s="13">
        <f>I2830/(60*60*24)+"1/1/1970"</f>
        <v>42279.958333333328</v>
      </c>
      <c r="Q2830" t="s">
        <v>8270</v>
      </c>
      <c r="R2830" s="18" t="str">
        <f>LEFT(Q2830,SEARCH("/",Q2830,1)-1)</f>
        <v>theater</v>
      </c>
      <c r="S2830" t="str">
        <f>RIGHT(Q2830,(LEN(Q2830)-SEARCH("/",Q2830,1)))</f>
        <v>plays</v>
      </c>
      <c r="T2830" s="14">
        <f>IFERROR(E2830/L2830,0)</f>
        <v>98.30927835051547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>
        <f>(E2831/D2831)*100</f>
        <v>106.52</v>
      </c>
      <c r="O2831" s="13">
        <f>J2831/(60*60*24)+DATE(1970,1,1)</f>
        <v>42495.434236111112</v>
      </c>
      <c r="P2831" s="13">
        <f>I2831/(60*60*24)+"1/1/1970"</f>
        <v>42523.434236111112</v>
      </c>
      <c r="Q2831" t="s">
        <v>8270</v>
      </c>
      <c r="R2831" s="18" t="str">
        <f>LEFT(Q2831,SEARCH("/",Q2831,1)-1)</f>
        <v>theater</v>
      </c>
      <c r="S2831" t="str">
        <f>RIGHT(Q2831,(LEN(Q2831)-SEARCH("/",Q2831,1)))</f>
        <v>plays</v>
      </c>
      <c r="T2831" s="14">
        <f>IFERROR(E2831/L2831,0)</f>
        <v>35.039473684210527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>
        <f>(E2832/D2832)*100</f>
        <v>100</v>
      </c>
      <c r="O2832" s="13">
        <f>J2832/(60*60*24)+DATE(1970,1,1)</f>
        <v>41758.839675925927</v>
      </c>
      <c r="P2832" s="13">
        <f>I2832/(60*60*24)+"1/1/1970"</f>
        <v>41771.165972222225</v>
      </c>
      <c r="Q2832" t="s">
        <v>8270</v>
      </c>
      <c r="R2832" s="18" t="str">
        <f>LEFT(Q2832,SEARCH("/",Q2832,1)-1)</f>
        <v>theater</v>
      </c>
      <c r="S2832" t="str">
        <f>RIGHT(Q2832,(LEN(Q2832)-SEARCH("/",Q2832,1)))</f>
        <v>plays</v>
      </c>
      <c r="T2832" s="14">
        <f>IFERROR(E2832/L2832,0)</f>
        <v>272.72727272727275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>
        <f>(E2833/D2833)*100</f>
        <v>110.66666666666667</v>
      </c>
      <c r="O2833" s="13">
        <f>J2833/(60*60*24)+DATE(1970,1,1)</f>
        <v>42171.824884259258</v>
      </c>
      <c r="P2833" s="13">
        <f>I2833/(60*60*24)+"1/1/1970"</f>
        <v>42201.824884259258</v>
      </c>
      <c r="Q2833" t="s">
        <v>8270</v>
      </c>
      <c r="R2833" s="18" t="str">
        <f>LEFT(Q2833,SEARCH("/",Q2833,1)-1)</f>
        <v>theater</v>
      </c>
      <c r="S2833" t="str">
        <f>RIGHT(Q2833,(LEN(Q2833)-SEARCH("/",Q2833,1)))</f>
        <v>plays</v>
      </c>
      <c r="T2833" s="14">
        <f>IFERROR(E2833/L2833,0)</f>
        <v>63.846153846153847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>
        <f>(E2834/D2834)*100</f>
        <v>114.71959999999999</v>
      </c>
      <c r="O2834" s="13">
        <f>J2834/(60*60*24)+DATE(1970,1,1)</f>
        <v>41938.709421296298</v>
      </c>
      <c r="P2834" s="13">
        <f>I2834/(60*60*24)+"1/1/1970"</f>
        <v>41966.916666666672</v>
      </c>
      <c r="Q2834" t="s">
        <v>8270</v>
      </c>
      <c r="R2834" s="18" t="str">
        <f>LEFT(Q2834,SEARCH("/",Q2834,1)-1)</f>
        <v>theater</v>
      </c>
      <c r="S2834" t="str">
        <f>RIGHT(Q2834,(LEN(Q2834)-SEARCH("/",Q2834,1)))</f>
        <v>plays</v>
      </c>
      <c r="T2834" s="14">
        <f>IFERROR(E2834/L2834,0)</f>
        <v>30.189368421052631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>
        <f>(E2835/D2835)*100</f>
        <v>108.25925925925925</v>
      </c>
      <c r="O2835" s="13">
        <f>J2835/(60*60*24)+DATE(1970,1,1)</f>
        <v>42268.127696759257</v>
      </c>
      <c r="P2835" s="13">
        <f>I2835/(60*60*24)+"1/1/1970"</f>
        <v>42288.083333333328</v>
      </c>
      <c r="Q2835" t="s">
        <v>8270</v>
      </c>
      <c r="R2835" s="18" t="str">
        <f>LEFT(Q2835,SEARCH("/",Q2835,1)-1)</f>
        <v>theater</v>
      </c>
      <c r="S2835" t="str">
        <f>RIGHT(Q2835,(LEN(Q2835)-SEARCH("/",Q2835,1)))</f>
        <v>plays</v>
      </c>
      <c r="T2835" s="14">
        <f>IFERROR(E2835/L2835,0)</f>
        <v>83.51428571428572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>
        <f>(E2836/D2836)*100</f>
        <v>170</v>
      </c>
      <c r="O2836" s="13">
        <f>J2836/(60*60*24)+DATE(1970,1,1)</f>
        <v>42019.959837962961</v>
      </c>
      <c r="P2836" s="13">
        <f>I2836/(60*60*24)+"1/1/1970"</f>
        <v>42034.959837962961</v>
      </c>
      <c r="Q2836" t="s">
        <v>8270</v>
      </c>
      <c r="R2836" s="18" t="str">
        <f>LEFT(Q2836,SEARCH("/",Q2836,1)-1)</f>
        <v>theater</v>
      </c>
      <c r="S2836" t="str">
        <f>RIGHT(Q2836,(LEN(Q2836)-SEARCH("/",Q2836,1)))</f>
        <v>plays</v>
      </c>
      <c r="T2836" s="14">
        <f>IFERROR(E2836/L2836,0)</f>
        <v>64.761904761904759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>
        <f>(E2837/D2837)*100</f>
        <v>187.09899999999999</v>
      </c>
      <c r="O2837" s="13">
        <f>J2837/(60*60*24)+DATE(1970,1,1)</f>
        <v>42313.703900462962</v>
      </c>
      <c r="P2837" s="13">
        <f>I2837/(60*60*24)+"1/1/1970"</f>
        <v>42343</v>
      </c>
      <c r="Q2837" t="s">
        <v>8270</v>
      </c>
      <c r="R2837" s="18" t="str">
        <f>LEFT(Q2837,SEARCH("/",Q2837,1)-1)</f>
        <v>theater</v>
      </c>
      <c r="S2837" t="str">
        <f>RIGHT(Q2837,(LEN(Q2837)-SEARCH("/",Q2837,1)))</f>
        <v>plays</v>
      </c>
      <c r="T2837" s="14">
        <f>IFERROR(E2837/L2837,0)</f>
        <v>20.118172043010752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>
        <f>(E2838/D2838)*100</f>
        <v>107.77777777777777</v>
      </c>
      <c r="O2838" s="13">
        <f>J2838/(60*60*24)+DATE(1970,1,1)</f>
        <v>42746.261782407411</v>
      </c>
      <c r="P2838" s="13">
        <f>I2838/(60*60*24)+"1/1/1970"</f>
        <v>42784.207638888889</v>
      </c>
      <c r="Q2838" t="s">
        <v>8270</v>
      </c>
      <c r="R2838" s="18" t="str">
        <f>LEFT(Q2838,SEARCH("/",Q2838,1)-1)</f>
        <v>theater</v>
      </c>
      <c r="S2838" t="str">
        <f>RIGHT(Q2838,(LEN(Q2838)-SEARCH("/",Q2838,1)))</f>
        <v>plays</v>
      </c>
      <c r="T2838" s="14">
        <f>IFERROR(E2838/L2838,0)</f>
        <v>44.090909090909093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>
        <f>(E2839/D2839)*100</f>
        <v>100</v>
      </c>
      <c r="O2839" s="13">
        <f>J2839/(60*60*24)+DATE(1970,1,1)</f>
        <v>42307.908379629633</v>
      </c>
      <c r="P2839" s="13">
        <f>I2839/(60*60*24)+"1/1/1970"</f>
        <v>42347.950046296297</v>
      </c>
      <c r="Q2839" t="s">
        <v>8270</v>
      </c>
      <c r="R2839" s="18" t="str">
        <f>LEFT(Q2839,SEARCH("/",Q2839,1)-1)</f>
        <v>theater</v>
      </c>
      <c r="S2839" t="str">
        <f>RIGHT(Q2839,(LEN(Q2839)-SEARCH("/",Q2839,1)))</f>
        <v>plays</v>
      </c>
      <c r="T2839" s="14">
        <f>IFERROR(E2839/L2839,0)</f>
        <v>40.476190476190474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>
        <f>(E2840/D2840)*100</f>
        <v>120.24999999999999</v>
      </c>
      <c r="O2840" s="13">
        <f>J2840/(60*60*24)+DATE(1970,1,1)</f>
        <v>41842.607592592591</v>
      </c>
      <c r="P2840" s="13">
        <f>I2840/(60*60*24)+"1/1/1970"</f>
        <v>41864.916666666664</v>
      </c>
      <c r="Q2840" t="s">
        <v>8270</v>
      </c>
      <c r="R2840" s="18" t="str">
        <f>LEFT(Q2840,SEARCH("/",Q2840,1)-1)</f>
        <v>theater</v>
      </c>
      <c r="S2840" t="str">
        <f>RIGHT(Q2840,(LEN(Q2840)-SEARCH("/",Q2840,1)))</f>
        <v>plays</v>
      </c>
      <c r="T2840" s="14">
        <f>IFERROR(E2840/L2840,0)</f>
        <v>44.537037037037038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>
        <f>(E2841/D2841)*100</f>
        <v>111.42857142857143</v>
      </c>
      <c r="O2841" s="13">
        <f>J2841/(60*60*24)+DATE(1970,1,1)</f>
        <v>41853.240208333329</v>
      </c>
      <c r="P2841" s="13">
        <f>I2841/(60*60*24)+"1/1/1970"</f>
        <v>41876.207638888889</v>
      </c>
      <c r="Q2841" t="s">
        <v>8270</v>
      </c>
      <c r="R2841" s="18" t="str">
        <f>LEFT(Q2841,SEARCH("/",Q2841,1)-1)</f>
        <v>theater</v>
      </c>
      <c r="S2841" t="str">
        <f>RIGHT(Q2841,(LEN(Q2841)-SEARCH("/",Q2841,1)))</f>
        <v>plays</v>
      </c>
      <c r="T2841" s="14">
        <f>IFERROR(E2841/L2841,0)</f>
        <v>125.80645161290323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>
        <f>(E2842/D2842)*100</f>
        <v>104</v>
      </c>
      <c r="O2842" s="13">
        <f>J2842/(60*60*24)+DATE(1970,1,1)</f>
        <v>42060.035636574074</v>
      </c>
      <c r="P2842" s="13">
        <f>I2842/(60*60*24)+"1/1/1970"</f>
        <v>42081.708333333328</v>
      </c>
      <c r="Q2842" t="s">
        <v>8270</v>
      </c>
      <c r="R2842" s="18" t="str">
        <f>LEFT(Q2842,SEARCH("/",Q2842,1)-1)</f>
        <v>theater</v>
      </c>
      <c r="S2842" t="str">
        <f>RIGHT(Q2842,(LEN(Q2842)-SEARCH("/",Q2842,1)))</f>
        <v>plays</v>
      </c>
      <c r="T2842" s="14">
        <f>IFERROR(E2842/L2842,0)</f>
        <v>19.696969696969695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>
        <f>(E2843/D2843)*100</f>
        <v>1</v>
      </c>
      <c r="O2843" s="13">
        <f>J2843/(60*60*24)+DATE(1970,1,1)</f>
        <v>42291.739548611113</v>
      </c>
      <c r="P2843" s="13">
        <f>I2843/(60*60*24)+"1/1/1970"</f>
        <v>42351.781215277777</v>
      </c>
      <c r="Q2843" t="s">
        <v>8270</v>
      </c>
      <c r="R2843" s="18" t="str">
        <f>LEFT(Q2843,SEARCH("/",Q2843,1)-1)</f>
        <v>theater</v>
      </c>
      <c r="S2843" t="str">
        <f>RIGHT(Q2843,(LEN(Q2843)-SEARCH("/",Q2843,1)))</f>
        <v>plays</v>
      </c>
      <c r="T2843" s="14">
        <f>IFERROR(E2843/L2843,0)</f>
        <v>10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>
        <f>(E2844/D2844)*100</f>
        <v>0</v>
      </c>
      <c r="O2844" s="13">
        <f>J2844/(60*60*24)+DATE(1970,1,1)</f>
        <v>41784.95248842593</v>
      </c>
      <c r="P2844" s="13">
        <f>I2844/(60*60*24)+"1/1/1970"</f>
        <v>41811.458333333336</v>
      </c>
      <c r="Q2844" t="s">
        <v>8270</v>
      </c>
      <c r="R2844" s="18" t="str">
        <f>LEFT(Q2844,SEARCH("/",Q2844,1)-1)</f>
        <v>theater</v>
      </c>
      <c r="S2844" t="str">
        <f>RIGHT(Q2844,(LEN(Q2844)-SEARCH("/",Q2844,1)))</f>
        <v>plays</v>
      </c>
      <c r="T2844" s="14">
        <f>IFERROR(E2844/L2844,0)</f>
        <v>0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>
        <f>(E2845/D2845)*100</f>
        <v>0</v>
      </c>
      <c r="O2845" s="13">
        <f>J2845/(60*60*24)+DATE(1970,1,1)</f>
        <v>42492.737847222219</v>
      </c>
      <c r="P2845" s="13">
        <f>I2845/(60*60*24)+"1/1/1970"</f>
        <v>42534.166666666672</v>
      </c>
      <c r="Q2845" t="s">
        <v>8270</v>
      </c>
      <c r="R2845" s="18" t="str">
        <f>LEFT(Q2845,SEARCH("/",Q2845,1)-1)</f>
        <v>theater</v>
      </c>
      <c r="S2845" t="str">
        <f>RIGHT(Q2845,(LEN(Q2845)-SEARCH("/",Q2845,1)))</f>
        <v>plays</v>
      </c>
      <c r="T2845" s="14">
        <f>IFERROR(E2845/L2845,0)</f>
        <v>0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>
        <f>(E2846/D2846)*100</f>
        <v>5.4545454545454541</v>
      </c>
      <c r="O2846" s="13">
        <f>J2846/(60*60*24)+DATE(1970,1,1)</f>
        <v>42709.546064814815</v>
      </c>
      <c r="P2846" s="13">
        <f>I2846/(60*60*24)+"1/1/1970"</f>
        <v>42739.546064814815</v>
      </c>
      <c r="Q2846" t="s">
        <v>8270</v>
      </c>
      <c r="R2846" s="18" t="str">
        <f>LEFT(Q2846,SEARCH("/",Q2846,1)-1)</f>
        <v>theater</v>
      </c>
      <c r="S2846" t="str">
        <f>RIGHT(Q2846,(LEN(Q2846)-SEARCH("/",Q2846,1)))</f>
        <v>plays</v>
      </c>
      <c r="T2846" s="14">
        <f>IFERROR(E2846/L2846,0)</f>
        <v>30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>
        <f>(E2847/D2847)*100</f>
        <v>31.546666666666667</v>
      </c>
      <c r="O2847" s="13">
        <f>J2847/(60*60*24)+DATE(1970,1,1)</f>
        <v>42103.016585648147</v>
      </c>
      <c r="P2847" s="13">
        <f>I2847/(60*60*24)+"1/1/1970"</f>
        <v>42163.016585648147</v>
      </c>
      <c r="Q2847" t="s">
        <v>8270</v>
      </c>
      <c r="R2847" s="18" t="str">
        <f>LEFT(Q2847,SEARCH("/",Q2847,1)-1)</f>
        <v>theater</v>
      </c>
      <c r="S2847" t="str">
        <f>RIGHT(Q2847,(LEN(Q2847)-SEARCH("/",Q2847,1)))</f>
        <v>plays</v>
      </c>
      <c r="T2847" s="14">
        <f>IFERROR(E2847/L2847,0)</f>
        <v>60.666666666666664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>
        <f>(E2848/D2848)*100</f>
        <v>0</v>
      </c>
      <c r="O2848" s="13">
        <f>J2848/(60*60*24)+DATE(1970,1,1)</f>
        <v>42108.692060185189</v>
      </c>
      <c r="P2848" s="13">
        <f>I2848/(60*60*24)+"1/1/1970"</f>
        <v>42153.692060185189</v>
      </c>
      <c r="Q2848" t="s">
        <v>8270</v>
      </c>
      <c r="R2848" s="18" t="str">
        <f>LEFT(Q2848,SEARCH("/",Q2848,1)-1)</f>
        <v>theater</v>
      </c>
      <c r="S2848" t="str">
        <f>RIGHT(Q2848,(LEN(Q2848)-SEARCH("/",Q2848,1)))</f>
        <v>plays</v>
      </c>
      <c r="T2848" s="14">
        <f>IFERROR(E2848/L2848,0)</f>
        <v>0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>
        <f>(E2849/D2849)*100</f>
        <v>0</v>
      </c>
      <c r="O2849" s="13">
        <f>J2849/(60*60*24)+DATE(1970,1,1)</f>
        <v>42453.806307870371</v>
      </c>
      <c r="P2849" s="13">
        <f>I2849/(60*60*24)+"1/1/1970"</f>
        <v>42513.806307870371</v>
      </c>
      <c r="Q2849" t="s">
        <v>8270</v>
      </c>
      <c r="R2849" s="18" t="str">
        <f>LEFT(Q2849,SEARCH("/",Q2849,1)-1)</f>
        <v>theater</v>
      </c>
      <c r="S2849" t="str">
        <f>RIGHT(Q2849,(LEN(Q2849)-SEARCH("/",Q2849,1)))</f>
        <v>plays</v>
      </c>
      <c r="T2849" s="14">
        <f>IFERROR(E2849/L2849,0)</f>
        <v>0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>
        <f>(E2850/D2850)*100</f>
        <v>0.2</v>
      </c>
      <c r="O2850" s="13">
        <f>J2850/(60*60*24)+DATE(1970,1,1)</f>
        <v>42123.648831018523</v>
      </c>
      <c r="P2850" s="13">
        <f>I2850/(60*60*24)+"1/1/1970"</f>
        <v>42153.648831018523</v>
      </c>
      <c r="Q2850" t="s">
        <v>8270</v>
      </c>
      <c r="R2850" s="18" t="str">
        <f>LEFT(Q2850,SEARCH("/",Q2850,1)-1)</f>
        <v>theater</v>
      </c>
      <c r="S2850" t="str">
        <f>RIGHT(Q2850,(LEN(Q2850)-SEARCH("/",Q2850,1)))</f>
        <v>plays</v>
      </c>
      <c r="T2850" s="14">
        <f>IFERROR(E2850/L2850,0)</f>
        <v>23.333333333333332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>
        <f>(E2851/D2851)*100</f>
        <v>1</v>
      </c>
      <c r="O2851" s="13">
        <f>J2851/(60*60*24)+DATE(1970,1,1)</f>
        <v>42453.428240740745</v>
      </c>
      <c r="P2851" s="13">
        <f>I2851/(60*60*24)+"1/1/1970"</f>
        <v>42483.428240740745</v>
      </c>
      <c r="Q2851" t="s">
        <v>8270</v>
      </c>
      <c r="R2851" s="18" t="str">
        <f>LEFT(Q2851,SEARCH("/",Q2851,1)-1)</f>
        <v>theater</v>
      </c>
      <c r="S2851" t="str">
        <f>RIGHT(Q2851,(LEN(Q2851)-SEARCH("/",Q2851,1)))</f>
        <v>plays</v>
      </c>
      <c r="T2851" s="14">
        <f>IFERROR(E2851/L2851,0)</f>
        <v>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>
        <f>(E2852/D2852)*100</f>
        <v>3.8875000000000002</v>
      </c>
      <c r="O2852" s="13">
        <f>J2852/(60*60*24)+DATE(1970,1,1)</f>
        <v>41858.007071759261</v>
      </c>
      <c r="P2852" s="13">
        <f>I2852/(60*60*24)+"1/1/1970"</f>
        <v>41888.007071759261</v>
      </c>
      <c r="Q2852" t="s">
        <v>8270</v>
      </c>
      <c r="R2852" s="18" t="str">
        <f>LEFT(Q2852,SEARCH("/",Q2852,1)-1)</f>
        <v>theater</v>
      </c>
      <c r="S2852" t="str">
        <f>RIGHT(Q2852,(LEN(Q2852)-SEARCH("/",Q2852,1)))</f>
        <v>plays</v>
      </c>
      <c r="T2852" s="14">
        <f>IFERROR(E2852/L2852,0)</f>
        <v>23.923076923076923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>
        <f>(E2853/D2853)*100</f>
        <v>0</v>
      </c>
      <c r="O2853" s="13">
        <f>J2853/(60*60*24)+DATE(1970,1,1)</f>
        <v>42390.002650462964</v>
      </c>
      <c r="P2853" s="13">
        <f>I2853/(60*60*24)+"1/1/1970"</f>
        <v>42398.970138888893</v>
      </c>
      <c r="Q2853" t="s">
        <v>8270</v>
      </c>
      <c r="R2853" s="18" t="str">
        <f>LEFT(Q2853,SEARCH("/",Q2853,1)-1)</f>
        <v>theater</v>
      </c>
      <c r="S2853" t="str">
        <f>RIGHT(Q2853,(LEN(Q2853)-SEARCH("/",Q2853,1)))</f>
        <v>plays</v>
      </c>
      <c r="T2853" s="14">
        <f>IFERROR(E2853/L2853,0)</f>
        <v>0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>
        <f>(E2854/D2854)*100</f>
        <v>1.9</v>
      </c>
      <c r="O2854" s="13">
        <f>J2854/(60*60*24)+DATE(1970,1,1)</f>
        <v>41781.045173611114</v>
      </c>
      <c r="P2854" s="13">
        <f>I2854/(60*60*24)+"1/1/1970"</f>
        <v>41811.045173611114</v>
      </c>
      <c r="Q2854" t="s">
        <v>8270</v>
      </c>
      <c r="R2854" s="18" t="str">
        <f>LEFT(Q2854,SEARCH("/",Q2854,1)-1)</f>
        <v>theater</v>
      </c>
      <c r="S2854" t="str">
        <f>RIGHT(Q2854,(LEN(Q2854)-SEARCH("/",Q2854,1)))</f>
        <v>plays</v>
      </c>
      <c r="T2854" s="14">
        <f>IFERROR(E2854/L2854,0)</f>
        <v>15.833333333333334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>
        <f>(E2855/D2855)*100</f>
        <v>0</v>
      </c>
      <c r="O2855" s="13">
        <f>J2855/(60*60*24)+DATE(1970,1,1)</f>
        <v>41836.190937499996</v>
      </c>
      <c r="P2855" s="13">
        <f>I2855/(60*60*24)+"1/1/1970"</f>
        <v>41896.190937499996</v>
      </c>
      <c r="Q2855" t="s">
        <v>8270</v>
      </c>
      <c r="R2855" s="18" t="str">
        <f>LEFT(Q2855,SEARCH("/",Q2855,1)-1)</f>
        <v>theater</v>
      </c>
      <c r="S2855" t="str">
        <f>RIGHT(Q2855,(LEN(Q2855)-SEARCH("/",Q2855,1)))</f>
        <v>plays</v>
      </c>
      <c r="T2855" s="14">
        <f>IFERROR(E2855/L2855,0)</f>
        <v>0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>
        <f>(E2856/D2856)*100</f>
        <v>41.699999999999996</v>
      </c>
      <c r="O2856" s="13">
        <f>J2856/(60*60*24)+DATE(1970,1,1)</f>
        <v>42111.71665509259</v>
      </c>
      <c r="P2856" s="13">
        <f>I2856/(60*60*24)+"1/1/1970"</f>
        <v>42131.71665509259</v>
      </c>
      <c r="Q2856" t="s">
        <v>8270</v>
      </c>
      <c r="R2856" s="18" t="str">
        <f>LEFT(Q2856,SEARCH("/",Q2856,1)-1)</f>
        <v>theater</v>
      </c>
      <c r="S2856" t="str">
        <f>RIGHT(Q2856,(LEN(Q2856)-SEARCH("/",Q2856,1)))</f>
        <v>plays</v>
      </c>
      <c r="T2856" s="14">
        <f>IFERROR(E2856/L2856,0)</f>
        <v>29.785714285714285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>
        <f>(E2857/D2857)*100</f>
        <v>50</v>
      </c>
      <c r="O2857" s="13">
        <f>J2857/(60*60*24)+DATE(1970,1,1)</f>
        <v>42370.007766203707</v>
      </c>
      <c r="P2857" s="13">
        <f>I2857/(60*60*24)+"1/1/1970"</f>
        <v>42398.981944444444</v>
      </c>
      <c r="Q2857" t="s">
        <v>8270</v>
      </c>
      <c r="R2857" s="18" t="str">
        <f>LEFT(Q2857,SEARCH("/",Q2857,1)-1)</f>
        <v>theater</v>
      </c>
      <c r="S2857" t="str">
        <f>RIGHT(Q2857,(LEN(Q2857)-SEARCH("/",Q2857,1)))</f>
        <v>plays</v>
      </c>
      <c r="T2857" s="14">
        <f>IFERROR(E2857/L2857,0)</f>
        <v>60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>
        <f>(E2858/D2858)*100</f>
        <v>4.8666666666666663</v>
      </c>
      <c r="O2858" s="13">
        <f>J2858/(60*60*24)+DATE(1970,1,1)</f>
        <v>42165.037581018521</v>
      </c>
      <c r="P2858" s="13">
        <f>I2858/(60*60*24)+"1/1/1970"</f>
        <v>42224.898611111115</v>
      </c>
      <c r="Q2858" t="s">
        <v>8270</v>
      </c>
      <c r="R2858" s="18" t="str">
        <f>LEFT(Q2858,SEARCH("/",Q2858,1)-1)</f>
        <v>theater</v>
      </c>
      <c r="S2858" t="str">
        <f>RIGHT(Q2858,(LEN(Q2858)-SEARCH("/",Q2858,1)))</f>
        <v>plays</v>
      </c>
      <c r="T2858" s="14">
        <f>IFERROR(E2858/L2858,0)</f>
        <v>24.333333333333332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>
        <f>(E2859/D2859)*100</f>
        <v>19.736842105263158</v>
      </c>
      <c r="O2859" s="13">
        <f>J2859/(60*60*24)+DATE(1970,1,1)</f>
        <v>42726.920081018514</v>
      </c>
      <c r="P2859" s="13">
        <f>I2859/(60*60*24)+"1/1/1970"</f>
        <v>42786.75</v>
      </c>
      <c r="Q2859" t="s">
        <v>8270</v>
      </c>
      <c r="R2859" s="18" t="str">
        <f>LEFT(Q2859,SEARCH("/",Q2859,1)-1)</f>
        <v>theater</v>
      </c>
      <c r="S2859" t="str">
        <f>RIGHT(Q2859,(LEN(Q2859)-SEARCH("/",Q2859,1)))</f>
        <v>plays</v>
      </c>
      <c r="T2859" s="14">
        <f>IFERROR(E2859/L2859,0)</f>
        <v>500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>
        <f>(E2860/D2860)*100</f>
        <v>0</v>
      </c>
      <c r="O2860" s="13">
        <f>J2860/(60*60*24)+DATE(1970,1,1)</f>
        <v>41954.545081018514</v>
      </c>
      <c r="P2860" s="13">
        <f>I2860/(60*60*24)+"1/1/1970"</f>
        <v>41978.477777777778</v>
      </c>
      <c r="Q2860" t="s">
        <v>8270</v>
      </c>
      <c r="R2860" s="18" t="str">
        <f>LEFT(Q2860,SEARCH("/",Q2860,1)-1)</f>
        <v>theater</v>
      </c>
      <c r="S2860" t="str">
        <f>RIGHT(Q2860,(LEN(Q2860)-SEARCH("/",Q2860,1)))</f>
        <v>plays</v>
      </c>
      <c r="T2860" s="14">
        <f>IFERROR(E2860/L2860,0)</f>
        <v>0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>
        <f>(E2861/D2861)*100</f>
        <v>1.7500000000000002</v>
      </c>
      <c r="O2861" s="13">
        <f>J2861/(60*60*24)+DATE(1970,1,1)</f>
        <v>42233.362314814818</v>
      </c>
      <c r="P2861" s="13">
        <f>I2861/(60*60*24)+"1/1/1970"</f>
        <v>42293.362314814818</v>
      </c>
      <c r="Q2861" t="s">
        <v>8270</v>
      </c>
      <c r="R2861" s="18" t="str">
        <f>LEFT(Q2861,SEARCH("/",Q2861,1)-1)</f>
        <v>theater</v>
      </c>
      <c r="S2861" t="str">
        <f>RIGHT(Q2861,(LEN(Q2861)-SEARCH("/",Q2861,1)))</f>
        <v>plays</v>
      </c>
      <c r="T2861" s="14">
        <f>IFERROR(E2861/L2861,0)</f>
        <v>35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>
        <f>(E2862/D2862)*100</f>
        <v>6.65</v>
      </c>
      <c r="O2862" s="13">
        <f>J2862/(60*60*24)+DATE(1970,1,1)</f>
        <v>42480.80064814815</v>
      </c>
      <c r="P2862" s="13">
        <f>I2862/(60*60*24)+"1/1/1970"</f>
        <v>42540.80064814815</v>
      </c>
      <c r="Q2862" t="s">
        <v>8270</v>
      </c>
      <c r="R2862" s="18" t="str">
        <f>LEFT(Q2862,SEARCH("/",Q2862,1)-1)</f>
        <v>theater</v>
      </c>
      <c r="S2862" t="str">
        <f>RIGHT(Q2862,(LEN(Q2862)-SEARCH("/",Q2862,1)))</f>
        <v>plays</v>
      </c>
      <c r="T2862" s="14">
        <f>IFERROR(E2862/L2862,0)</f>
        <v>29.555555555555557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>
        <f>(E2863/D2863)*100</f>
        <v>32</v>
      </c>
      <c r="O2863" s="13">
        <f>J2863/(60*60*24)+DATE(1970,1,1)</f>
        <v>42257.590833333335</v>
      </c>
      <c r="P2863" s="13">
        <f>I2863/(60*60*24)+"1/1/1970"</f>
        <v>42271.590833333335</v>
      </c>
      <c r="Q2863" t="s">
        <v>8270</v>
      </c>
      <c r="R2863" s="18" t="str">
        <f>LEFT(Q2863,SEARCH("/",Q2863,1)-1)</f>
        <v>theater</v>
      </c>
      <c r="S2863" t="str">
        <f>RIGHT(Q2863,(LEN(Q2863)-SEARCH("/",Q2863,1)))</f>
        <v>plays</v>
      </c>
      <c r="T2863" s="14">
        <f>IFERROR(E2863/L2863,0)</f>
        <v>26.666666666666668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>
        <f>(E2864/D2864)*100</f>
        <v>0.43307086614173229</v>
      </c>
      <c r="O2864" s="13">
        <f>J2864/(60*60*24)+DATE(1970,1,1)</f>
        <v>41784.789687500001</v>
      </c>
      <c r="P2864" s="13">
        <f>I2864/(60*60*24)+"1/1/1970"</f>
        <v>41814.789687500001</v>
      </c>
      <c r="Q2864" t="s">
        <v>8270</v>
      </c>
      <c r="R2864" s="18" t="str">
        <f>LEFT(Q2864,SEARCH("/",Q2864,1)-1)</f>
        <v>theater</v>
      </c>
      <c r="S2864" t="str">
        <f>RIGHT(Q2864,(LEN(Q2864)-SEARCH("/",Q2864,1)))</f>
        <v>plays</v>
      </c>
      <c r="T2864" s="14">
        <f>IFERROR(E2864/L2864,0)</f>
        <v>18.333333333333332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>
        <f>(E2865/D2865)*100</f>
        <v>0.04</v>
      </c>
      <c r="O2865" s="13">
        <f>J2865/(60*60*24)+DATE(1970,1,1)</f>
        <v>41831.675034722226</v>
      </c>
      <c r="P2865" s="13">
        <f>I2865/(60*60*24)+"1/1/1970"</f>
        <v>41891.675034722226</v>
      </c>
      <c r="Q2865" t="s">
        <v>8270</v>
      </c>
      <c r="R2865" s="18" t="str">
        <f>LEFT(Q2865,SEARCH("/",Q2865,1)-1)</f>
        <v>theater</v>
      </c>
      <c r="S2865" t="str">
        <f>RIGHT(Q2865,(LEN(Q2865)-SEARCH("/",Q2865,1)))</f>
        <v>plays</v>
      </c>
      <c r="T2865" s="14">
        <f>IFERROR(E2865/L2865,0)</f>
        <v>20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>
        <f>(E2866/D2866)*100</f>
        <v>1.6</v>
      </c>
      <c r="O2866" s="13">
        <f>J2866/(60*60*24)+DATE(1970,1,1)</f>
        <v>42172.613506944443</v>
      </c>
      <c r="P2866" s="13">
        <f>I2866/(60*60*24)+"1/1/1970"</f>
        <v>42202.554166666669</v>
      </c>
      <c r="Q2866" t="s">
        <v>8270</v>
      </c>
      <c r="R2866" s="18" t="str">
        <f>LEFT(Q2866,SEARCH("/",Q2866,1)-1)</f>
        <v>theater</v>
      </c>
      <c r="S2866" t="str">
        <f>RIGHT(Q2866,(LEN(Q2866)-SEARCH("/",Q2866,1)))</f>
        <v>plays</v>
      </c>
      <c r="T2866" s="14">
        <f>IFERROR(E2866/L2866,0)</f>
        <v>13.333333333333334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>
        <f>(E2867/D2867)*100</f>
        <v>0</v>
      </c>
      <c r="O2867" s="13">
        <f>J2867/(60*60*24)+DATE(1970,1,1)</f>
        <v>41950.114108796297</v>
      </c>
      <c r="P2867" s="13">
        <f>I2867/(60*60*24)+"1/1/1970"</f>
        <v>42010.114108796297</v>
      </c>
      <c r="Q2867" t="s">
        <v>8270</v>
      </c>
      <c r="R2867" s="18" t="str">
        <f>LEFT(Q2867,SEARCH("/",Q2867,1)-1)</f>
        <v>theater</v>
      </c>
      <c r="S2867" t="str">
        <f>RIGHT(Q2867,(LEN(Q2867)-SEARCH("/",Q2867,1)))</f>
        <v>plays</v>
      </c>
      <c r="T2867" s="14">
        <f>IFERROR(E2867/L2867,0)</f>
        <v>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>
        <f>(E2868/D2868)*100</f>
        <v>0.89999999999999991</v>
      </c>
      <c r="O2868" s="13">
        <f>J2868/(60*60*24)+DATE(1970,1,1)</f>
        <v>42627.955104166671</v>
      </c>
      <c r="P2868" s="13">
        <f>I2868/(60*60*24)+"1/1/1970"</f>
        <v>42657.916666666672</v>
      </c>
      <c r="Q2868" t="s">
        <v>8270</v>
      </c>
      <c r="R2868" s="18" t="str">
        <f>LEFT(Q2868,SEARCH("/",Q2868,1)-1)</f>
        <v>theater</v>
      </c>
      <c r="S2868" t="str">
        <f>RIGHT(Q2868,(LEN(Q2868)-SEARCH("/",Q2868,1)))</f>
        <v>plays</v>
      </c>
      <c r="T2868" s="14">
        <f>IFERROR(E2868/L2868,0)</f>
        <v>22.5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>
        <f>(E2869/D2869)*100</f>
        <v>20.16</v>
      </c>
      <c r="O2869" s="13">
        <f>J2869/(60*60*24)+DATE(1970,1,1)</f>
        <v>42531.195277777777</v>
      </c>
      <c r="P2869" s="13">
        <f>I2869/(60*60*24)+"1/1/1970"</f>
        <v>42555.166666666672</v>
      </c>
      <c r="Q2869" t="s">
        <v>8270</v>
      </c>
      <c r="R2869" s="18" t="str">
        <f>LEFT(Q2869,SEARCH("/",Q2869,1)-1)</f>
        <v>theater</v>
      </c>
      <c r="S2869" t="str">
        <f>RIGHT(Q2869,(LEN(Q2869)-SEARCH("/",Q2869,1)))</f>
        <v>plays</v>
      </c>
      <c r="T2869" s="14">
        <f>IFERROR(E2869/L2869,0)</f>
        <v>50.4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>
        <f>(E2870/D2870)*100</f>
        <v>42.011733333333332</v>
      </c>
      <c r="O2870" s="13">
        <f>J2870/(60*60*24)+DATE(1970,1,1)</f>
        <v>42618.827013888891</v>
      </c>
      <c r="P2870" s="13">
        <f>I2870/(60*60*24)+"1/1/1970"</f>
        <v>42648.827013888891</v>
      </c>
      <c r="Q2870" t="s">
        <v>8270</v>
      </c>
      <c r="R2870" s="18" t="str">
        <f>LEFT(Q2870,SEARCH("/",Q2870,1)-1)</f>
        <v>theater</v>
      </c>
      <c r="S2870" t="str">
        <f>RIGHT(Q2870,(LEN(Q2870)-SEARCH("/",Q2870,1)))</f>
        <v>plays</v>
      </c>
      <c r="T2870" s="14">
        <f>IFERROR(E2870/L2870,0)</f>
        <v>105.02933333333334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>
        <f>(E2871/D2871)*100</f>
        <v>0.88500000000000001</v>
      </c>
      <c r="O2871" s="13">
        <f>J2871/(60*60*24)+DATE(1970,1,1)</f>
        <v>42540.593530092592</v>
      </c>
      <c r="P2871" s="13">
        <f>I2871/(60*60*24)+"1/1/1970"</f>
        <v>42570.593530092592</v>
      </c>
      <c r="Q2871" t="s">
        <v>8270</v>
      </c>
      <c r="R2871" s="18" t="str">
        <f>LEFT(Q2871,SEARCH("/",Q2871,1)-1)</f>
        <v>theater</v>
      </c>
      <c r="S2871" t="str">
        <f>RIGHT(Q2871,(LEN(Q2871)-SEARCH("/",Q2871,1)))</f>
        <v>plays</v>
      </c>
      <c r="T2871" s="14">
        <f>IFERROR(E2871/L2871,0)</f>
        <v>35.4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>
        <f>(E2872/D2872)*100</f>
        <v>15</v>
      </c>
      <c r="O2872" s="13">
        <f>J2872/(60*60*24)+DATE(1970,1,1)</f>
        <v>41746.189409722225</v>
      </c>
      <c r="P2872" s="13">
        <f>I2872/(60*60*24)+"1/1/1970"</f>
        <v>41776.189409722225</v>
      </c>
      <c r="Q2872" t="s">
        <v>8270</v>
      </c>
      <c r="R2872" s="18" t="str">
        <f>LEFT(Q2872,SEARCH("/",Q2872,1)-1)</f>
        <v>theater</v>
      </c>
      <c r="S2872" t="str">
        <f>RIGHT(Q2872,(LEN(Q2872)-SEARCH("/",Q2872,1)))</f>
        <v>plays</v>
      </c>
      <c r="T2872" s="14">
        <f>IFERROR(E2872/L2872,0)</f>
        <v>83.333333333333329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>
        <f>(E2873/D2873)*100</f>
        <v>4.67</v>
      </c>
      <c r="O2873" s="13">
        <f>J2873/(60*60*24)+DATE(1970,1,1)</f>
        <v>41974.738576388889</v>
      </c>
      <c r="P2873" s="13">
        <f>I2873/(60*60*24)+"1/1/1970"</f>
        <v>41994.738576388889</v>
      </c>
      <c r="Q2873" t="s">
        <v>8270</v>
      </c>
      <c r="R2873" s="18" t="str">
        <f>LEFT(Q2873,SEARCH("/",Q2873,1)-1)</f>
        <v>theater</v>
      </c>
      <c r="S2873" t="str">
        <f>RIGHT(Q2873,(LEN(Q2873)-SEARCH("/",Q2873,1)))</f>
        <v>plays</v>
      </c>
      <c r="T2873" s="14">
        <f>IFERROR(E2873/L2873,0)</f>
        <v>35.92307692307692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>
        <f>(E2874/D2874)*100</f>
        <v>0</v>
      </c>
      <c r="O2874" s="13">
        <f>J2874/(60*60*24)+DATE(1970,1,1)</f>
        <v>42115.11618055556</v>
      </c>
      <c r="P2874" s="13">
        <f>I2874/(60*60*24)+"1/1/1970"</f>
        <v>42175.11618055556</v>
      </c>
      <c r="Q2874" t="s">
        <v>8270</v>
      </c>
      <c r="R2874" s="18" t="str">
        <f>LEFT(Q2874,SEARCH("/",Q2874,1)-1)</f>
        <v>theater</v>
      </c>
      <c r="S2874" t="str">
        <f>RIGHT(Q2874,(LEN(Q2874)-SEARCH("/",Q2874,1)))</f>
        <v>plays</v>
      </c>
      <c r="T2874" s="14">
        <f>IFERROR(E2874/L2874,0)</f>
        <v>0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>
        <f>(E2875/D2875)*100</f>
        <v>38.119999999999997</v>
      </c>
      <c r="O2875" s="13">
        <f>J2875/(60*60*24)+DATE(1970,1,1)</f>
        <v>42002.817488425921</v>
      </c>
      <c r="P2875" s="13">
        <f>I2875/(60*60*24)+"1/1/1970"</f>
        <v>42032.817488425921</v>
      </c>
      <c r="Q2875" t="s">
        <v>8270</v>
      </c>
      <c r="R2875" s="18" t="str">
        <f>LEFT(Q2875,SEARCH("/",Q2875,1)-1)</f>
        <v>theater</v>
      </c>
      <c r="S2875" t="str">
        <f>RIGHT(Q2875,(LEN(Q2875)-SEARCH("/",Q2875,1)))</f>
        <v>plays</v>
      </c>
      <c r="T2875" s="14">
        <f>IFERROR(E2875/L2875,0)</f>
        <v>119.125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>
        <f>(E2876/D2876)*100</f>
        <v>5.42</v>
      </c>
      <c r="O2876" s="13">
        <f>J2876/(60*60*24)+DATE(1970,1,1)</f>
        <v>42722.84474537037</v>
      </c>
      <c r="P2876" s="13">
        <f>I2876/(60*60*24)+"1/1/1970"</f>
        <v>42752.84474537037</v>
      </c>
      <c r="Q2876" t="s">
        <v>8270</v>
      </c>
      <c r="R2876" s="18" t="str">
        <f>LEFT(Q2876,SEARCH("/",Q2876,1)-1)</f>
        <v>theater</v>
      </c>
      <c r="S2876" t="str">
        <f>RIGHT(Q2876,(LEN(Q2876)-SEARCH("/",Q2876,1)))</f>
        <v>plays</v>
      </c>
      <c r="T2876" s="14">
        <f>IFERROR(E2876/L2876,0)</f>
        <v>90.333333333333329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>
        <f>(E2877/D2877)*100</f>
        <v>3.4999999999999996E-2</v>
      </c>
      <c r="O2877" s="13">
        <f>J2877/(60*60*24)+DATE(1970,1,1)</f>
        <v>42465.128391203703</v>
      </c>
      <c r="P2877" s="13">
        <f>I2877/(60*60*24)+"1/1/1970"</f>
        <v>42495.128391203703</v>
      </c>
      <c r="Q2877" t="s">
        <v>8270</v>
      </c>
      <c r="R2877" s="18" t="str">
        <f>LEFT(Q2877,SEARCH("/",Q2877,1)-1)</f>
        <v>theater</v>
      </c>
      <c r="S2877" t="str">
        <f>RIGHT(Q2877,(LEN(Q2877)-SEARCH("/",Q2877,1)))</f>
        <v>plays</v>
      </c>
      <c r="T2877" s="14">
        <f>IFERROR(E2877/L2877,0)</f>
        <v>2.3333333333333335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>
        <f>(E2878/D2878)*100</f>
        <v>0</v>
      </c>
      <c r="O2878" s="13">
        <f>J2878/(60*60*24)+DATE(1970,1,1)</f>
        <v>42171.743969907402</v>
      </c>
      <c r="P2878" s="13">
        <f>I2878/(60*60*24)+"1/1/1970"</f>
        <v>42201.743969907402</v>
      </c>
      <c r="Q2878" t="s">
        <v>8270</v>
      </c>
      <c r="R2878" s="18" t="str">
        <f>LEFT(Q2878,SEARCH("/",Q2878,1)-1)</f>
        <v>theater</v>
      </c>
      <c r="S2878" t="str">
        <f>RIGHT(Q2878,(LEN(Q2878)-SEARCH("/",Q2878,1)))</f>
        <v>plays</v>
      </c>
      <c r="T2878" s="14">
        <f>IFERROR(E2878/L2878,0)</f>
        <v>0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>
        <f>(E2879/D2879)*100</f>
        <v>10.833333333333334</v>
      </c>
      <c r="O2879" s="13">
        <f>J2879/(60*60*24)+DATE(1970,1,1)</f>
        <v>42672.955138888894</v>
      </c>
      <c r="P2879" s="13">
        <f>I2879/(60*60*24)+"1/1/1970"</f>
        <v>42704.708333333328</v>
      </c>
      <c r="Q2879" t="s">
        <v>8270</v>
      </c>
      <c r="R2879" s="18" t="str">
        <f>LEFT(Q2879,SEARCH("/",Q2879,1)-1)</f>
        <v>theater</v>
      </c>
      <c r="S2879" t="str">
        <f>RIGHT(Q2879,(LEN(Q2879)-SEARCH("/",Q2879,1)))</f>
        <v>plays</v>
      </c>
      <c r="T2879" s="14">
        <f>IFERROR(E2879/L2879,0)</f>
        <v>108.33333333333333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>
        <f>(E2880/D2880)*100</f>
        <v>2.1</v>
      </c>
      <c r="O2880" s="13">
        <f>J2880/(60*60*24)+DATE(1970,1,1)</f>
        <v>42128.615682870368</v>
      </c>
      <c r="P2880" s="13">
        <f>I2880/(60*60*24)+"1/1/1970"</f>
        <v>42188.615682870368</v>
      </c>
      <c r="Q2880" t="s">
        <v>8270</v>
      </c>
      <c r="R2880" s="18" t="str">
        <f>LEFT(Q2880,SEARCH("/",Q2880,1)-1)</f>
        <v>theater</v>
      </c>
      <c r="S2880" t="str">
        <f>RIGHT(Q2880,(LEN(Q2880)-SEARCH("/",Q2880,1)))</f>
        <v>plays</v>
      </c>
      <c r="T2880" s="14">
        <f>IFERROR(E2880/L2880,0)</f>
        <v>15.75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>
        <f>(E2881/D2881)*100</f>
        <v>0.2589285714285714</v>
      </c>
      <c r="O2881" s="13">
        <f>J2881/(60*60*24)+DATE(1970,1,1)</f>
        <v>42359.725243055553</v>
      </c>
      <c r="P2881" s="13">
        <f>I2881/(60*60*24)+"1/1/1970"</f>
        <v>42389.725243055553</v>
      </c>
      <c r="Q2881" t="s">
        <v>8270</v>
      </c>
      <c r="R2881" s="18" t="str">
        <f>LEFT(Q2881,SEARCH("/",Q2881,1)-1)</f>
        <v>theater</v>
      </c>
      <c r="S2881" t="str">
        <f>RIGHT(Q2881,(LEN(Q2881)-SEARCH("/",Q2881,1)))</f>
        <v>plays</v>
      </c>
      <c r="T2881" s="14">
        <f>IFERROR(E2881/L2881,0)</f>
        <v>29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>
        <f>(E2882/D2882)*100</f>
        <v>23.333333333333332</v>
      </c>
      <c r="O2882" s="13">
        <f>J2882/(60*60*24)+DATE(1970,1,1)</f>
        <v>42192.905694444446</v>
      </c>
      <c r="P2882" s="13">
        <f>I2882/(60*60*24)+"1/1/1970"</f>
        <v>42236.711805555555</v>
      </c>
      <c r="Q2882" t="s">
        <v>8270</v>
      </c>
      <c r="R2882" s="18" t="str">
        <f>LEFT(Q2882,SEARCH("/",Q2882,1)-1)</f>
        <v>theater</v>
      </c>
      <c r="S2882" t="str">
        <f>RIGHT(Q2882,(LEN(Q2882)-SEARCH("/",Q2882,1)))</f>
        <v>plays</v>
      </c>
      <c r="T2882" s="14">
        <f>IFERROR(E2882/L2882,0)</f>
        <v>96.551724137931032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>
        <f>(E2883/D2883)*100</f>
        <v>0</v>
      </c>
      <c r="O2883" s="13">
        <f>J2883/(60*60*24)+DATE(1970,1,1)</f>
        <v>41916.597638888888</v>
      </c>
      <c r="P2883" s="13">
        <f>I2883/(60*60*24)+"1/1/1970"</f>
        <v>41976.639305555553</v>
      </c>
      <c r="Q2883" t="s">
        <v>8270</v>
      </c>
      <c r="R2883" s="18" t="str">
        <f>LEFT(Q2883,SEARCH("/",Q2883,1)-1)</f>
        <v>theater</v>
      </c>
      <c r="S2883" t="str">
        <f>RIGHT(Q2883,(LEN(Q2883)-SEARCH("/",Q2883,1)))</f>
        <v>plays</v>
      </c>
      <c r="T2883" s="14">
        <f>IFERROR(E2883/L2883,0)</f>
        <v>0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>
        <f>(E2884/D2884)*100</f>
        <v>33.6</v>
      </c>
      <c r="O2884" s="13">
        <f>J2884/(60*60*24)+DATE(1970,1,1)</f>
        <v>42461.596273148149</v>
      </c>
      <c r="P2884" s="13">
        <f>I2884/(60*60*24)+"1/1/1970"</f>
        <v>42491.596273148149</v>
      </c>
      <c r="Q2884" t="s">
        <v>8270</v>
      </c>
      <c r="R2884" s="18" t="str">
        <f>LEFT(Q2884,SEARCH("/",Q2884,1)-1)</f>
        <v>theater</v>
      </c>
      <c r="S2884" t="str">
        <f>RIGHT(Q2884,(LEN(Q2884)-SEARCH("/",Q2884,1)))</f>
        <v>plays</v>
      </c>
      <c r="T2884" s="14">
        <f>IFERROR(E2884/L2884,0)</f>
        <v>63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>
        <f>(E2885/D2885)*100</f>
        <v>19.079999999999998</v>
      </c>
      <c r="O2885" s="13">
        <f>J2885/(60*60*24)+DATE(1970,1,1)</f>
        <v>42370.90320601852</v>
      </c>
      <c r="P2885" s="13">
        <f>I2885/(60*60*24)+"1/1/1970"</f>
        <v>42406.207638888889</v>
      </c>
      <c r="Q2885" t="s">
        <v>8270</v>
      </c>
      <c r="R2885" s="18" t="str">
        <f>LEFT(Q2885,SEARCH("/",Q2885,1)-1)</f>
        <v>theater</v>
      </c>
      <c r="S2885" t="str">
        <f>RIGHT(Q2885,(LEN(Q2885)-SEARCH("/",Q2885,1)))</f>
        <v>plays</v>
      </c>
      <c r="T2885" s="14">
        <f>IFERROR(E2885/L2885,0)</f>
        <v>381.6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>
        <f>(E2886/D2886)*100</f>
        <v>0.41111111111111115</v>
      </c>
      <c r="O2886" s="13">
        <f>J2886/(60*60*24)+DATE(1970,1,1)</f>
        <v>41948.727256944447</v>
      </c>
      <c r="P2886" s="13">
        <f>I2886/(60*60*24)+"1/1/1970"</f>
        <v>41978.727256944447</v>
      </c>
      <c r="Q2886" t="s">
        <v>8270</v>
      </c>
      <c r="R2886" s="18" t="str">
        <f>LEFT(Q2886,SEARCH("/",Q2886,1)-1)</f>
        <v>theater</v>
      </c>
      <c r="S2886" t="str">
        <f>RIGHT(Q2886,(LEN(Q2886)-SEARCH("/",Q2886,1)))</f>
        <v>plays</v>
      </c>
      <c r="T2886" s="14">
        <f>IFERROR(E2886/L2886,0)</f>
        <v>46.25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>
        <f>(E2887/D2887)*100</f>
        <v>32.5</v>
      </c>
      <c r="O2887" s="13">
        <f>J2887/(60*60*24)+DATE(1970,1,1)</f>
        <v>42047.07640046296</v>
      </c>
      <c r="P2887" s="13">
        <f>I2887/(60*60*24)+"1/1/1970"</f>
        <v>42077.034733796296</v>
      </c>
      <c r="Q2887" t="s">
        <v>8270</v>
      </c>
      <c r="R2887" s="18" t="str">
        <f>LEFT(Q2887,SEARCH("/",Q2887,1)-1)</f>
        <v>theater</v>
      </c>
      <c r="S2887" t="str">
        <f>RIGHT(Q2887,(LEN(Q2887)-SEARCH("/",Q2887,1)))</f>
        <v>plays</v>
      </c>
      <c r="T2887" s="14">
        <f>IFERROR(E2887/L2887,0)</f>
        <v>26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>
        <f>(E2888/D2888)*100</f>
        <v>5</v>
      </c>
      <c r="O2888" s="13">
        <f>J2888/(60*60*24)+DATE(1970,1,1)</f>
        <v>42261.632916666669</v>
      </c>
      <c r="P2888" s="13">
        <f>I2888/(60*60*24)+"1/1/1970"</f>
        <v>42266.165972222225</v>
      </c>
      <c r="Q2888" t="s">
        <v>8270</v>
      </c>
      <c r="R2888" s="18" t="str">
        <f>LEFT(Q2888,SEARCH("/",Q2888,1)-1)</f>
        <v>theater</v>
      </c>
      <c r="S2888" t="str">
        <f>RIGHT(Q2888,(LEN(Q2888)-SEARCH("/",Q2888,1)))</f>
        <v>plays</v>
      </c>
      <c r="T2888" s="14">
        <f>IFERROR(E2888/L2888,0)</f>
        <v>10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>
        <f>(E2889/D2889)*100</f>
        <v>0.16666666666666669</v>
      </c>
      <c r="O2889" s="13">
        <f>J2889/(60*60*24)+DATE(1970,1,1)</f>
        <v>41985.427361111113</v>
      </c>
      <c r="P2889" s="13">
        <f>I2889/(60*60*24)+"1/1/1970"</f>
        <v>42015.427361111113</v>
      </c>
      <c r="Q2889" t="s">
        <v>8270</v>
      </c>
      <c r="R2889" s="18" t="str">
        <f>LEFT(Q2889,SEARCH("/",Q2889,1)-1)</f>
        <v>theater</v>
      </c>
      <c r="S2889" t="str">
        <f>RIGHT(Q2889,(LEN(Q2889)-SEARCH("/",Q2889,1)))</f>
        <v>plays</v>
      </c>
      <c r="T2889" s="14">
        <f>IFERROR(E2889/L2889,0)</f>
        <v>5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>
        <f>(E2890/D2890)*100</f>
        <v>0</v>
      </c>
      <c r="O2890" s="13">
        <f>J2890/(60*60*24)+DATE(1970,1,1)</f>
        <v>41922.535185185188</v>
      </c>
      <c r="P2890" s="13">
        <f>I2890/(60*60*24)+"1/1/1970"</f>
        <v>41930.207638888889</v>
      </c>
      <c r="Q2890" t="s">
        <v>8270</v>
      </c>
      <c r="R2890" s="18" t="str">
        <f>LEFT(Q2890,SEARCH("/",Q2890,1)-1)</f>
        <v>theater</v>
      </c>
      <c r="S2890" t="str">
        <f>RIGHT(Q2890,(LEN(Q2890)-SEARCH("/",Q2890,1)))</f>
        <v>plays</v>
      </c>
      <c r="T2890" s="14">
        <f>IFERROR(E2890/L2890,0)</f>
        <v>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>
        <f>(E2891/D2891)*100</f>
        <v>38.066666666666663</v>
      </c>
      <c r="O2891" s="13">
        <f>J2891/(60*60*24)+DATE(1970,1,1)</f>
        <v>41850.863252314812</v>
      </c>
      <c r="P2891" s="13">
        <f>I2891/(60*60*24)+"1/1/1970"</f>
        <v>41880.863252314812</v>
      </c>
      <c r="Q2891" t="s">
        <v>8270</v>
      </c>
      <c r="R2891" s="18" t="str">
        <f>LEFT(Q2891,SEARCH("/",Q2891,1)-1)</f>
        <v>theater</v>
      </c>
      <c r="S2891" t="str">
        <f>RIGHT(Q2891,(LEN(Q2891)-SEARCH("/",Q2891,1)))</f>
        <v>plays</v>
      </c>
      <c r="T2891" s="14">
        <f>IFERROR(E2891/L2891,0)</f>
        <v>81.571428571428569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>
        <f>(E2892/D2892)*100</f>
        <v>1.05</v>
      </c>
      <c r="O2892" s="13">
        <f>J2892/(60*60*24)+DATE(1970,1,1)</f>
        <v>41831.742962962962</v>
      </c>
      <c r="P2892" s="13">
        <f>I2892/(60*60*24)+"1/1/1970"</f>
        <v>41860.125</v>
      </c>
      <c r="Q2892" t="s">
        <v>8270</v>
      </c>
      <c r="R2892" s="18" t="str">
        <f>LEFT(Q2892,SEARCH("/",Q2892,1)-1)</f>
        <v>theater</v>
      </c>
      <c r="S2892" t="str">
        <f>RIGHT(Q2892,(LEN(Q2892)-SEARCH("/",Q2892,1)))</f>
        <v>plays</v>
      </c>
      <c r="T2892" s="14">
        <f>IFERROR(E2892/L2892,0)</f>
        <v>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>
        <f>(E2893/D2893)*100</f>
        <v>2.73</v>
      </c>
      <c r="O2893" s="13">
        <f>J2893/(60*60*24)+DATE(1970,1,1)</f>
        <v>42415.883425925931</v>
      </c>
      <c r="P2893" s="13">
        <f>I2893/(60*60*24)+"1/1/1970"</f>
        <v>42475.84175925926</v>
      </c>
      <c r="Q2893" t="s">
        <v>8270</v>
      </c>
      <c r="R2893" s="18" t="str">
        <f>LEFT(Q2893,SEARCH("/",Q2893,1)-1)</f>
        <v>theater</v>
      </c>
      <c r="S2893" t="str">
        <f>RIGHT(Q2893,(LEN(Q2893)-SEARCH("/",Q2893,1)))</f>
        <v>plays</v>
      </c>
      <c r="T2893" s="14">
        <f>IFERROR(E2893/L2893,0)</f>
        <v>27.3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>
        <f>(E2894/D2894)*100</f>
        <v>9.0909090909090917</v>
      </c>
      <c r="O2894" s="13">
        <f>J2894/(60*60*24)+DATE(1970,1,1)</f>
        <v>41869.714166666665</v>
      </c>
      <c r="P2894" s="13">
        <f>I2894/(60*60*24)+"1/1/1970"</f>
        <v>41876.875</v>
      </c>
      <c r="Q2894" t="s">
        <v>8270</v>
      </c>
      <c r="R2894" s="18" t="str">
        <f>LEFT(Q2894,SEARCH("/",Q2894,1)-1)</f>
        <v>theater</v>
      </c>
      <c r="S2894" t="str">
        <f>RIGHT(Q2894,(LEN(Q2894)-SEARCH("/",Q2894,1)))</f>
        <v>plays</v>
      </c>
      <c r="T2894" s="14">
        <f>IFERROR(E2894/L2894,0)</f>
        <v>29.411764705882351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>
        <f>(E2895/D2895)*100</f>
        <v>0.5</v>
      </c>
      <c r="O2895" s="13">
        <f>J2895/(60*60*24)+DATE(1970,1,1)</f>
        <v>41953.773090277777</v>
      </c>
      <c r="P2895" s="13">
        <f>I2895/(60*60*24)+"1/1/1970"</f>
        <v>42013.083333333328</v>
      </c>
      <c r="Q2895" t="s">
        <v>8270</v>
      </c>
      <c r="R2895" s="18" t="str">
        <f>LEFT(Q2895,SEARCH("/",Q2895,1)-1)</f>
        <v>theater</v>
      </c>
      <c r="S2895" t="str">
        <f>RIGHT(Q2895,(LEN(Q2895)-SEARCH("/",Q2895,1)))</f>
        <v>plays</v>
      </c>
      <c r="T2895" s="14">
        <f>IFERROR(E2895/L2895,0)</f>
        <v>12.5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>
        <f>(E2896/D2896)*100</f>
        <v>0</v>
      </c>
      <c r="O2896" s="13">
        <f>J2896/(60*60*24)+DATE(1970,1,1)</f>
        <v>42037.986284722225</v>
      </c>
      <c r="P2896" s="13">
        <f>I2896/(60*60*24)+"1/1/1970"</f>
        <v>42097.944618055553</v>
      </c>
      <c r="Q2896" t="s">
        <v>8270</v>
      </c>
      <c r="R2896" s="18" t="str">
        <f>LEFT(Q2896,SEARCH("/",Q2896,1)-1)</f>
        <v>theater</v>
      </c>
      <c r="S2896" t="str">
        <f>RIGHT(Q2896,(LEN(Q2896)-SEARCH("/",Q2896,1)))</f>
        <v>plays</v>
      </c>
      <c r="T2896" s="14">
        <f>IFERROR(E2896/L2896,0)</f>
        <v>0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>
        <f>(E2897/D2897)*100</f>
        <v>4.5999999999999996</v>
      </c>
      <c r="O2897" s="13">
        <f>J2897/(60*60*24)+DATE(1970,1,1)</f>
        <v>41811.555462962962</v>
      </c>
      <c r="P2897" s="13">
        <f>I2897/(60*60*24)+"1/1/1970"</f>
        <v>41812.875</v>
      </c>
      <c r="Q2897" t="s">
        <v>8270</v>
      </c>
      <c r="R2897" s="18" t="str">
        <f>LEFT(Q2897,SEARCH("/",Q2897,1)-1)</f>
        <v>theater</v>
      </c>
      <c r="S2897" t="str">
        <f>RIGHT(Q2897,(LEN(Q2897)-SEARCH("/",Q2897,1)))</f>
        <v>plays</v>
      </c>
      <c r="T2897" s="14">
        <f>IFERROR(E2897/L2897,0)</f>
        <v>5.75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>
        <f>(E2898/D2898)*100</f>
        <v>20.833333333333336</v>
      </c>
      <c r="O2898" s="13">
        <f>J2898/(60*60*24)+DATE(1970,1,1)</f>
        <v>42701.908807870372</v>
      </c>
      <c r="P2898" s="13">
        <f>I2898/(60*60*24)+"1/1/1970"</f>
        <v>42716.25</v>
      </c>
      <c r="Q2898" t="s">
        <v>8270</v>
      </c>
      <c r="R2898" s="18" t="str">
        <f>LEFT(Q2898,SEARCH("/",Q2898,1)-1)</f>
        <v>theater</v>
      </c>
      <c r="S2898" t="str">
        <f>RIGHT(Q2898,(LEN(Q2898)-SEARCH("/",Q2898,1)))</f>
        <v>plays</v>
      </c>
      <c r="T2898" s="14">
        <f>IFERROR(E2898/L2898,0)</f>
        <v>52.083333333333336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>
        <f>(E2899/D2899)*100</f>
        <v>4.583333333333333</v>
      </c>
      <c r="O2899" s="13">
        <f>J2899/(60*60*24)+DATE(1970,1,1)</f>
        <v>42258.646504629629</v>
      </c>
      <c r="P2899" s="13">
        <f>I2899/(60*60*24)+"1/1/1970"</f>
        <v>42288.645196759258</v>
      </c>
      <c r="Q2899" t="s">
        <v>8270</v>
      </c>
      <c r="R2899" s="18" t="str">
        <f>LEFT(Q2899,SEARCH("/",Q2899,1)-1)</f>
        <v>theater</v>
      </c>
      <c r="S2899" t="str">
        <f>RIGHT(Q2899,(LEN(Q2899)-SEARCH("/",Q2899,1)))</f>
        <v>plays</v>
      </c>
      <c r="T2899" s="14">
        <f>IFERROR(E2899/L2899,0)</f>
        <v>183.33333333333334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>
        <f>(E2900/D2900)*100</f>
        <v>4.2133333333333338</v>
      </c>
      <c r="O2900" s="13">
        <f>J2900/(60*60*24)+DATE(1970,1,1)</f>
        <v>42278.664965277778</v>
      </c>
      <c r="P2900" s="13">
        <f>I2900/(60*60*24)+"1/1/1970"</f>
        <v>42308.664965277778</v>
      </c>
      <c r="Q2900" t="s">
        <v>8270</v>
      </c>
      <c r="R2900" s="18" t="str">
        <f>LEFT(Q2900,SEARCH("/",Q2900,1)-1)</f>
        <v>theater</v>
      </c>
      <c r="S2900" t="str">
        <f>RIGHT(Q2900,(LEN(Q2900)-SEARCH("/",Q2900,1)))</f>
        <v>plays</v>
      </c>
      <c r="T2900" s="14">
        <f>IFERROR(E2900/L2900,0)</f>
        <v>26.333333333333332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>
        <f>(E2901/D2901)*100</f>
        <v>0</v>
      </c>
      <c r="O2901" s="13">
        <f>J2901/(60*60*24)+DATE(1970,1,1)</f>
        <v>42515.078217592592</v>
      </c>
      <c r="P2901" s="13">
        <f>I2901/(60*60*24)+"1/1/1970"</f>
        <v>42575.078217592592</v>
      </c>
      <c r="Q2901" t="s">
        <v>8270</v>
      </c>
      <c r="R2901" s="18" t="str">
        <f>LEFT(Q2901,SEARCH("/",Q2901,1)-1)</f>
        <v>theater</v>
      </c>
      <c r="S2901" t="str">
        <f>RIGHT(Q2901,(LEN(Q2901)-SEARCH("/",Q2901,1)))</f>
        <v>plays</v>
      </c>
      <c r="T2901" s="14">
        <f>IFERROR(E2901/L2901,0)</f>
        <v>0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>
        <f>(E2902/D2902)*100</f>
        <v>61.909090909090914</v>
      </c>
      <c r="O2902" s="13">
        <f>J2902/(60*60*24)+DATE(1970,1,1)</f>
        <v>41830.234166666669</v>
      </c>
      <c r="P2902" s="13">
        <f>I2902/(60*60*24)+"1/1/1970"</f>
        <v>41860.234166666669</v>
      </c>
      <c r="Q2902" t="s">
        <v>8270</v>
      </c>
      <c r="R2902" s="18" t="str">
        <f>LEFT(Q2902,SEARCH("/",Q2902,1)-1)</f>
        <v>theater</v>
      </c>
      <c r="S2902" t="str">
        <f>RIGHT(Q2902,(LEN(Q2902)-SEARCH("/",Q2902,1)))</f>
        <v>plays</v>
      </c>
      <c r="T2902" s="14">
        <f>IFERROR(E2902/L2902,0)</f>
        <v>486.42857142857144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>
        <f>(E2903/D2903)*100</f>
        <v>0.8</v>
      </c>
      <c r="O2903" s="13">
        <f>J2903/(60*60*24)+DATE(1970,1,1)</f>
        <v>41982.904386574075</v>
      </c>
      <c r="P2903" s="13">
        <f>I2903/(60*60*24)+"1/1/1970"</f>
        <v>42042.904386574075</v>
      </c>
      <c r="Q2903" t="s">
        <v>8270</v>
      </c>
      <c r="R2903" s="18" t="str">
        <f>LEFT(Q2903,SEARCH("/",Q2903,1)-1)</f>
        <v>theater</v>
      </c>
      <c r="S2903" t="str">
        <f>RIGHT(Q2903,(LEN(Q2903)-SEARCH("/",Q2903,1)))</f>
        <v>plays</v>
      </c>
      <c r="T2903" s="14">
        <f>IFERROR(E2903/L2903,0)</f>
        <v>3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>
        <f>(E2904/D2904)*100</f>
        <v>1.6666666666666666E-2</v>
      </c>
      <c r="O2904" s="13">
        <f>J2904/(60*60*24)+DATE(1970,1,1)</f>
        <v>42210.439768518518</v>
      </c>
      <c r="P2904" s="13">
        <f>I2904/(60*60*24)+"1/1/1970"</f>
        <v>42240.439768518518</v>
      </c>
      <c r="Q2904" t="s">
        <v>8270</v>
      </c>
      <c r="R2904" s="18" t="str">
        <f>LEFT(Q2904,SEARCH("/",Q2904,1)-1)</f>
        <v>theater</v>
      </c>
      <c r="S2904" t="str">
        <f>RIGHT(Q2904,(LEN(Q2904)-SEARCH("/",Q2904,1)))</f>
        <v>plays</v>
      </c>
      <c r="T2904" s="14">
        <f>IFERROR(E2904/L2904,0)</f>
        <v>25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>
        <f>(E2905/D2905)*100</f>
        <v>0.77999999999999992</v>
      </c>
      <c r="O2905" s="13">
        <f>J2905/(60*60*24)+DATE(1970,1,1)</f>
        <v>42196.166874999995</v>
      </c>
      <c r="P2905" s="13">
        <f>I2905/(60*60*24)+"1/1/1970"</f>
        <v>42256.166874999995</v>
      </c>
      <c r="Q2905" t="s">
        <v>8270</v>
      </c>
      <c r="R2905" s="18" t="str">
        <f>LEFT(Q2905,SEARCH("/",Q2905,1)-1)</f>
        <v>theater</v>
      </c>
      <c r="S2905" t="str">
        <f>RIGHT(Q2905,(LEN(Q2905)-SEARCH("/",Q2905,1)))</f>
        <v>plays</v>
      </c>
      <c r="T2905" s="14">
        <f>IFERROR(E2905/L2905,0)</f>
        <v>9.75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>
        <f>(E2906/D2906)*100</f>
        <v>5</v>
      </c>
      <c r="O2906" s="13">
        <f>J2906/(60*60*24)+DATE(1970,1,1)</f>
        <v>41940.967951388891</v>
      </c>
      <c r="P2906" s="13">
        <f>I2906/(60*60*24)+"1/1/1970"</f>
        <v>41952.5</v>
      </c>
      <c r="Q2906" t="s">
        <v>8270</v>
      </c>
      <c r="R2906" s="18" t="str">
        <f>LEFT(Q2906,SEARCH("/",Q2906,1)-1)</f>
        <v>theater</v>
      </c>
      <c r="S2906" t="str">
        <f>RIGHT(Q2906,(LEN(Q2906)-SEARCH("/",Q2906,1)))</f>
        <v>plays</v>
      </c>
      <c r="T2906" s="14">
        <f>IFERROR(E2906/L2906,0)</f>
        <v>18.75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>
        <f>(E2907/D2907)*100</f>
        <v>17.771428571428572</v>
      </c>
      <c r="O2907" s="13">
        <f>J2907/(60*60*24)+DATE(1970,1,1)</f>
        <v>42606.056863425925</v>
      </c>
      <c r="P2907" s="13">
        <f>I2907/(60*60*24)+"1/1/1970"</f>
        <v>42620.056863425925</v>
      </c>
      <c r="Q2907" t="s">
        <v>8270</v>
      </c>
      <c r="R2907" s="18" t="str">
        <f>LEFT(Q2907,SEARCH("/",Q2907,1)-1)</f>
        <v>theater</v>
      </c>
      <c r="S2907" t="str">
        <f>RIGHT(Q2907,(LEN(Q2907)-SEARCH("/",Q2907,1)))</f>
        <v>plays</v>
      </c>
      <c r="T2907" s="14">
        <f>IFERROR(E2907/L2907,0)</f>
        <v>36.588235294117645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>
        <f>(E2908/D2908)*100</f>
        <v>9.4166666666666661</v>
      </c>
      <c r="O2908" s="13">
        <f>J2908/(60*60*24)+DATE(1970,1,1)</f>
        <v>42199.648912037039</v>
      </c>
      <c r="P2908" s="13">
        <f>I2908/(60*60*24)+"1/1/1970"</f>
        <v>42217.041666666672</v>
      </c>
      <c r="Q2908" t="s">
        <v>8270</v>
      </c>
      <c r="R2908" s="18" t="str">
        <f>LEFT(Q2908,SEARCH("/",Q2908,1)-1)</f>
        <v>theater</v>
      </c>
      <c r="S2908" t="str">
        <f>RIGHT(Q2908,(LEN(Q2908)-SEARCH("/",Q2908,1)))</f>
        <v>plays</v>
      </c>
      <c r="T2908" s="14">
        <f>IFERROR(E2908/L2908,0)</f>
        <v>80.714285714285708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>
        <f>(E2909/D2909)*100</f>
        <v>0.08</v>
      </c>
      <c r="O2909" s="13">
        <f>J2909/(60*60*24)+DATE(1970,1,1)</f>
        <v>42444.877743055556</v>
      </c>
      <c r="P2909" s="13">
        <f>I2909/(60*60*24)+"1/1/1970"</f>
        <v>42504.877743055556</v>
      </c>
      <c r="Q2909" t="s">
        <v>8270</v>
      </c>
      <c r="R2909" s="18" t="str">
        <f>LEFT(Q2909,SEARCH("/",Q2909,1)-1)</f>
        <v>theater</v>
      </c>
      <c r="S2909" t="str">
        <f>RIGHT(Q2909,(LEN(Q2909)-SEARCH("/",Q2909,1)))</f>
        <v>plays</v>
      </c>
      <c r="T2909" s="14">
        <f>IFERROR(E2909/L2909,0)</f>
        <v>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>
        <f>(E2910/D2910)*100</f>
        <v>2.75</v>
      </c>
      <c r="O2910" s="13">
        <f>J2910/(60*60*24)+DATE(1970,1,1)</f>
        <v>42499.73170138889</v>
      </c>
      <c r="P2910" s="13">
        <f>I2910/(60*60*24)+"1/1/1970"</f>
        <v>42529.73170138889</v>
      </c>
      <c r="Q2910" t="s">
        <v>8270</v>
      </c>
      <c r="R2910" s="18" t="str">
        <f>LEFT(Q2910,SEARCH("/",Q2910,1)-1)</f>
        <v>theater</v>
      </c>
      <c r="S2910" t="str">
        <f>RIGHT(Q2910,(LEN(Q2910)-SEARCH("/",Q2910,1)))</f>
        <v>plays</v>
      </c>
      <c r="T2910" s="14">
        <f>IFERROR(E2910/L2910,0)</f>
        <v>52.8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>
        <f>(E2911/D2911)*100</f>
        <v>1.1111111111111112E-2</v>
      </c>
      <c r="O2911" s="13">
        <f>J2911/(60*60*24)+DATE(1970,1,1)</f>
        <v>41929.266215277778</v>
      </c>
      <c r="P2911" s="13">
        <f>I2911/(60*60*24)+"1/1/1970"</f>
        <v>41968.823611111111</v>
      </c>
      <c r="Q2911" t="s">
        <v>8270</v>
      </c>
      <c r="R2911" s="18" t="str">
        <f>LEFT(Q2911,SEARCH("/",Q2911,1)-1)</f>
        <v>theater</v>
      </c>
      <c r="S2911" t="str">
        <f>RIGHT(Q2911,(LEN(Q2911)-SEARCH("/",Q2911,1)))</f>
        <v>plays</v>
      </c>
      <c r="T2911" s="14">
        <f>IFERROR(E2911/L2911,0)</f>
        <v>20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>
        <f>(E2912/D2912)*100</f>
        <v>3.3333333333333335E-3</v>
      </c>
      <c r="O2912" s="13">
        <f>J2912/(60*60*24)+DATE(1970,1,1)</f>
        <v>42107.841284722221</v>
      </c>
      <c r="P2912" s="13">
        <f>I2912/(60*60*24)+"1/1/1970"</f>
        <v>42167.841284722221</v>
      </c>
      <c r="Q2912" t="s">
        <v>8270</v>
      </c>
      <c r="R2912" s="18" t="str">
        <f>LEFT(Q2912,SEARCH("/",Q2912,1)-1)</f>
        <v>theater</v>
      </c>
      <c r="S2912" t="str">
        <f>RIGHT(Q2912,(LEN(Q2912)-SEARCH("/",Q2912,1)))</f>
        <v>plays</v>
      </c>
      <c r="T2912" s="14">
        <f>IFERROR(E2912/L2912,0)</f>
        <v>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>
        <f>(E2913/D2913)*100</f>
        <v>36.5</v>
      </c>
      <c r="O2913" s="13">
        <f>J2913/(60*60*24)+DATE(1970,1,1)</f>
        <v>42142.768819444449</v>
      </c>
      <c r="P2913" s="13">
        <f>I2913/(60*60*24)+"1/1/1970"</f>
        <v>42182.768819444449</v>
      </c>
      <c r="Q2913" t="s">
        <v>8270</v>
      </c>
      <c r="R2913" s="18" t="str">
        <f>LEFT(Q2913,SEARCH("/",Q2913,1)-1)</f>
        <v>theater</v>
      </c>
      <c r="S2913" t="str">
        <f>RIGHT(Q2913,(LEN(Q2913)-SEARCH("/",Q2913,1)))</f>
        <v>plays</v>
      </c>
      <c r="T2913" s="14">
        <f>IFERROR(E2913/L2913,0)</f>
        <v>46.928571428571431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>
        <f>(E2914/D2914)*100</f>
        <v>14.058171745152354</v>
      </c>
      <c r="O2914" s="13">
        <f>J2914/(60*60*24)+DATE(1970,1,1)</f>
        <v>42354.131643518514</v>
      </c>
      <c r="P2914" s="13">
        <f>I2914/(60*60*24)+"1/1/1970"</f>
        <v>42384.131643518514</v>
      </c>
      <c r="Q2914" t="s">
        <v>8270</v>
      </c>
      <c r="R2914" s="18" t="str">
        <f>LEFT(Q2914,SEARCH("/",Q2914,1)-1)</f>
        <v>theater</v>
      </c>
      <c r="S2914" t="str">
        <f>RIGHT(Q2914,(LEN(Q2914)-SEARCH("/",Q2914,1)))</f>
        <v>plays</v>
      </c>
      <c r="T2914" s="14">
        <f>IFERROR(E2914/L2914,0)</f>
        <v>78.07692307692308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>
        <f>(E2915/D2915)*100</f>
        <v>0.02</v>
      </c>
      <c r="O2915" s="13">
        <f>J2915/(60*60*24)+DATE(1970,1,1)</f>
        <v>41828.922905092593</v>
      </c>
      <c r="P2915" s="13">
        <f>I2915/(60*60*24)+"1/1/1970"</f>
        <v>41888.922905092593</v>
      </c>
      <c r="Q2915" t="s">
        <v>8270</v>
      </c>
      <c r="R2915" s="18" t="str">
        <f>LEFT(Q2915,SEARCH("/",Q2915,1)-1)</f>
        <v>theater</v>
      </c>
      <c r="S2915" t="str">
        <f>RIGHT(Q2915,(LEN(Q2915)-SEARCH("/",Q2915,1)))</f>
        <v>plays</v>
      </c>
      <c r="T2915" s="14">
        <f>IFERROR(E2915/L2915,0)</f>
        <v>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>
        <f>(E2916/D2916)*100</f>
        <v>4.0000000000000001E-3</v>
      </c>
      <c r="O2916" s="13">
        <f>J2916/(60*60*24)+DATE(1970,1,1)</f>
        <v>42017.907337962963</v>
      </c>
      <c r="P2916" s="13">
        <f>I2916/(60*60*24)+"1/1/1970"</f>
        <v>42077.865671296298</v>
      </c>
      <c r="Q2916" t="s">
        <v>8270</v>
      </c>
      <c r="R2916" s="18" t="str">
        <f>LEFT(Q2916,SEARCH("/",Q2916,1)-1)</f>
        <v>theater</v>
      </c>
      <c r="S2916" t="str">
        <f>RIGHT(Q2916,(LEN(Q2916)-SEARCH("/",Q2916,1)))</f>
        <v>plays</v>
      </c>
      <c r="T2916" s="14">
        <f>IFERROR(E2916/L2916,0)</f>
        <v>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>
        <f>(E2917/D2917)*100</f>
        <v>61.1</v>
      </c>
      <c r="O2917" s="13">
        <f>J2917/(60*60*24)+DATE(1970,1,1)</f>
        <v>42415.398032407407</v>
      </c>
      <c r="P2917" s="13">
        <f>I2917/(60*60*24)+"1/1/1970"</f>
        <v>42445.356365740736</v>
      </c>
      <c r="Q2917" t="s">
        <v>8270</v>
      </c>
      <c r="R2917" s="18" t="str">
        <f>LEFT(Q2917,SEARCH("/",Q2917,1)-1)</f>
        <v>theater</v>
      </c>
      <c r="S2917" t="str">
        <f>RIGHT(Q2917,(LEN(Q2917)-SEARCH("/",Q2917,1)))</f>
        <v>plays</v>
      </c>
      <c r="T2917" s="14">
        <f>IFERROR(E2917/L2917,0)</f>
        <v>203.66666666666666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>
        <f>(E2918/D2918)*100</f>
        <v>7.8378378378378386</v>
      </c>
      <c r="O2918" s="13">
        <f>J2918/(60*60*24)+DATE(1970,1,1)</f>
        <v>41755.476724537039</v>
      </c>
      <c r="P2918" s="13">
        <f>I2918/(60*60*24)+"1/1/1970"</f>
        <v>41778.476724537039</v>
      </c>
      <c r="Q2918" t="s">
        <v>8270</v>
      </c>
      <c r="R2918" s="18" t="str">
        <f>LEFT(Q2918,SEARCH("/",Q2918,1)-1)</f>
        <v>theater</v>
      </c>
      <c r="S2918" t="str">
        <f>RIGHT(Q2918,(LEN(Q2918)-SEARCH("/",Q2918,1)))</f>
        <v>plays</v>
      </c>
      <c r="T2918" s="14">
        <f>IFERROR(E2918/L2918,0)</f>
        <v>20.714285714285715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>
        <f>(E2919/D2919)*100</f>
        <v>21.85</v>
      </c>
      <c r="O2919" s="13">
        <f>J2919/(60*60*24)+DATE(1970,1,1)</f>
        <v>42245.234340277777</v>
      </c>
      <c r="P2919" s="13">
        <f>I2919/(60*60*24)+"1/1/1970"</f>
        <v>42263.234340277777</v>
      </c>
      <c r="Q2919" t="s">
        <v>8270</v>
      </c>
      <c r="R2919" s="18" t="str">
        <f>LEFT(Q2919,SEARCH("/",Q2919,1)-1)</f>
        <v>theater</v>
      </c>
      <c r="S2919" t="str">
        <f>RIGHT(Q2919,(LEN(Q2919)-SEARCH("/",Q2919,1)))</f>
        <v>plays</v>
      </c>
      <c r="T2919" s="14">
        <f>IFERROR(E2919/L2919,0)</f>
        <v>48.555555555555557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>
        <f>(E2920/D2920)*100</f>
        <v>27.24</v>
      </c>
      <c r="O2920" s="13">
        <f>J2920/(60*60*24)+DATE(1970,1,1)</f>
        <v>42278.629710648151</v>
      </c>
      <c r="P2920" s="13">
        <f>I2920/(60*60*24)+"1/1/1970"</f>
        <v>42306.629710648151</v>
      </c>
      <c r="Q2920" t="s">
        <v>8270</v>
      </c>
      <c r="R2920" s="18" t="str">
        <f>LEFT(Q2920,SEARCH("/",Q2920,1)-1)</f>
        <v>theater</v>
      </c>
      <c r="S2920" t="str">
        <f>RIGHT(Q2920,(LEN(Q2920)-SEARCH("/",Q2920,1)))</f>
        <v>plays</v>
      </c>
      <c r="T2920" s="14">
        <f>IFERROR(E2920/L2920,0)</f>
        <v>68.099999999999994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>
        <f>(E2921/D2921)*100</f>
        <v>8.5</v>
      </c>
      <c r="O2921" s="13">
        <f>J2921/(60*60*24)+DATE(1970,1,1)</f>
        <v>41826.61954861111</v>
      </c>
      <c r="P2921" s="13">
        <f>I2921/(60*60*24)+"1/1/1970"</f>
        <v>41856.61954861111</v>
      </c>
      <c r="Q2921" t="s">
        <v>8270</v>
      </c>
      <c r="R2921" s="18" t="str">
        <f>LEFT(Q2921,SEARCH("/",Q2921,1)-1)</f>
        <v>theater</v>
      </c>
      <c r="S2921" t="str">
        <f>RIGHT(Q2921,(LEN(Q2921)-SEARCH("/",Q2921,1)))</f>
        <v>plays</v>
      </c>
      <c r="T2921" s="14">
        <f>IFERROR(E2921/L2921,0)</f>
        <v>8.5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>
        <f>(E2922/D2922)*100</f>
        <v>26.840000000000003</v>
      </c>
      <c r="O2922" s="13">
        <f>J2922/(60*60*24)+DATE(1970,1,1)</f>
        <v>42058.792476851857</v>
      </c>
      <c r="P2922" s="13">
        <f>I2922/(60*60*24)+"1/1/1970"</f>
        <v>42088.750810185185</v>
      </c>
      <c r="Q2922" t="s">
        <v>8270</v>
      </c>
      <c r="R2922" s="18" t="str">
        <f>LEFT(Q2922,SEARCH("/",Q2922,1)-1)</f>
        <v>theater</v>
      </c>
      <c r="S2922" t="str">
        <f>RIGHT(Q2922,(LEN(Q2922)-SEARCH("/",Q2922,1)))</f>
        <v>plays</v>
      </c>
      <c r="T2922" s="14">
        <f>IFERROR(E2922/L2922,0)</f>
        <v>51.615384615384613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>
        <f>(E2923/D2923)*100</f>
        <v>129</v>
      </c>
      <c r="O2923" s="13">
        <f>J2923/(60*60*24)+DATE(1970,1,1)</f>
        <v>41877.886620370373</v>
      </c>
      <c r="P2923" s="13">
        <f>I2923/(60*60*24)+"1/1/1970"</f>
        <v>41907.886620370373</v>
      </c>
      <c r="Q2923" t="s">
        <v>8304</v>
      </c>
      <c r="R2923" s="18" t="str">
        <f>LEFT(Q2923,SEARCH("/",Q2923,1)-1)</f>
        <v>theater</v>
      </c>
      <c r="S2923" t="str">
        <f>RIGHT(Q2923,(LEN(Q2923)-SEARCH("/",Q2923,1)))</f>
        <v>musical</v>
      </c>
      <c r="T2923" s="14">
        <f>IFERROR(E2923/L2923,0)</f>
        <v>43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>
        <f>(E2924/D2924)*100</f>
        <v>100</v>
      </c>
      <c r="O2924" s="13">
        <f>J2924/(60*60*24)+DATE(1970,1,1)</f>
        <v>42097.874155092592</v>
      </c>
      <c r="P2924" s="13">
        <f>I2924/(60*60*24)+"1/1/1970"</f>
        <v>42142.874155092592</v>
      </c>
      <c r="Q2924" t="s">
        <v>8304</v>
      </c>
      <c r="R2924" s="18" t="str">
        <f>LEFT(Q2924,SEARCH("/",Q2924,1)-1)</f>
        <v>theater</v>
      </c>
      <c r="S2924" t="str">
        <f>RIGHT(Q2924,(LEN(Q2924)-SEARCH("/",Q2924,1)))</f>
        <v>musical</v>
      </c>
      <c r="T2924" s="14">
        <f>IFERROR(E2924/L2924,0)</f>
        <v>83.333333333333329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>
        <f>(E2925/D2925)*100</f>
        <v>100</v>
      </c>
      <c r="O2925" s="13">
        <f>J2925/(60*60*24)+DATE(1970,1,1)</f>
        <v>42013.15253472222</v>
      </c>
      <c r="P2925" s="13">
        <f>I2925/(60*60*24)+"1/1/1970"</f>
        <v>42028.125</v>
      </c>
      <c r="Q2925" t="s">
        <v>8304</v>
      </c>
      <c r="R2925" s="18" t="str">
        <f>LEFT(Q2925,SEARCH("/",Q2925,1)-1)</f>
        <v>theater</v>
      </c>
      <c r="S2925" t="str">
        <f>RIGHT(Q2925,(LEN(Q2925)-SEARCH("/",Q2925,1)))</f>
        <v>musical</v>
      </c>
      <c r="T2925" s="14">
        <f>IFERROR(E2925/L2925,0)</f>
        <v>30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>
        <f>(E2926/D2926)*100</f>
        <v>103.2</v>
      </c>
      <c r="O2926" s="13">
        <f>J2926/(60*60*24)+DATE(1970,1,1)</f>
        <v>42103.556828703702</v>
      </c>
      <c r="P2926" s="13">
        <f>I2926/(60*60*24)+"1/1/1970"</f>
        <v>42133.165972222225</v>
      </c>
      <c r="Q2926" t="s">
        <v>8304</v>
      </c>
      <c r="R2926" s="18" t="str">
        <f>LEFT(Q2926,SEARCH("/",Q2926,1)-1)</f>
        <v>theater</v>
      </c>
      <c r="S2926" t="str">
        <f>RIGHT(Q2926,(LEN(Q2926)-SEARCH("/",Q2926,1)))</f>
        <v>musical</v>
      </c>
      <c r="T2926" s="14">
        <f>IFERROR(E2926/L2926,0)</f>
        <v>175.51020408163265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>
        <f>(E2927/D2927)*100</f>
        <v>102.44597777777777</v>
      </c>
      <c r="O2927" s="13">
        <f>J2927/(60*60*24)+DATE(1970,1,1)</f>
        <v>41863.584120370375</v>
      </c>
      <c r="P2927" s="13">
        <f>I2927/(60*60*24)+"1/1/1970"</f>
        <v>41893.584120370375</v>
      </c>
      <c r="Q2927" t="s">
        <v>8304</v>
      </c>
      <c r="R2927" s="18" t="str">
        <f>LEFT(Q2927,SEARCH("/",Q2927,1)-1)</f>
        <v>theater</v>
      </c>
      <c r="S2927" t="str">
        <f>RIGHT(Q2927,(LEN(Q2927)-SEARCH("/",Q2927,1)))</f>
        <v>musical</v>
      </c>
      <c r="T2927" s="14">
        <f>IFERROR(E2927/L2927,0)</f>
        <v>231.66175879396985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>
        <f>(E2928/D2928)*100</f>
        <v>125</v>
      </c>
      <c r="O2928" s="13">
        <f>J2928/(60*60*24)+DATE(1970,1,1)</f>
        <v>42044.765960648147</v>
      </c>
      <c r="P2928" s="13">
        <f>I2928/(60*60*24)+"1/1/1970"</f>
        <v>42058.765960648147</v>
      </c>
      <c r="Q2928" t="s">
        <v>8304</v>
      </c>
      <c r="R2928" s="18" t="str">
        <f>LEFT(Q2928,SEARCH("/",Q2928,1)-1)</f>
        <v>theater</v>
      </c>
      <c r="S2928" t="str">
        <f>RIGHT(Q2928,(LEN(Q2928)-SEARCH("/",Q2928,1)))</f>
        <v>musical</v>
      </c>
      <c r="T2928" s="14">
        <f>IFERROR(E2928/L2928,0)</f>
        <v>75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>
        <f>(E2929/D2929)*100</f>
        <v>130.83333333333334</v>
      </c>
      <c r="O2929" s="13">
        <f>J2929/(60*60*24)+DATE(1970,1,1)</f>
        <v>41806.669317129628</v>
      </c>
      <c r="P2929" s="13">
        <f>I2929/(60*60*24)+"1/1/1970"</f>
        <v>41835.208333333336</v>
      </c>
      <c r="Q2929" t="s">
        <v>8304</v>
      </c>
      <c r="R2929" s="18" t="str">
        <f>LEFT(Q2929,SEARCH("/",Q2929,1)-1)</f>
        <v>theater</v>
      </c>
      <c r="S2929" t="str">
        <f>RIGHT(Q2929,(LEN(Q2929)-SEARCH("/",Q2929,1)))</f>
        <v>musical</v>
      </c>
      <c r="T2929" s="14">
        <f>IFERROR(E2929/L2929,0)</f>
        <v>112.14285714285714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>
        <f>(E2930/D2930)*100</f>
        <v>100</v>
      </c>
      <c r="O2930" s="13">
        <f>J2930/(60*60*24)+DATE(1970,1,1)</f>
        <v>42403.998217592598</v>
      </c>
      <c r="P2930" s="13">
        <f>I2930/(60*60*24)+"1/1/1970"</f>
        <v>42433.998217592598</v>
      </c>
      <c r="Q2930" t="s">
        <v>8304</v>
      </c>
      <c r="R2930" s="18" t="str">
        <f>LEFT(Q2930,SEARCH("/",Q2930,1)-1)</f>
        <v>theater</v>
      </c>
      <c r="S2930" t="str">
        <f>RIGHT(Q2930,(LEN(Q2930)-SEARCH("/",Q2930,1)))</f>
        <v>musical</v>
      </c>
      <c r="T2930" s="14">
        <f>IFERROR(E2930/L2930,0)</f>
        <v>41.666666666666664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>
        <f>(E2931/D2931)*100</f>
        <v>102.06937499999999</v>
      </c>
      <c r="O2931" s="13">
        <f>J2931/(60*60*24)+DATE(1970,1,1)</f>
        <v>41754.564328703702</v>
      </c>
      <c r="P2931" s="13">
        <f>I2931/(60*60*24)+"1/1/1970"</f>
        <v>41784.564328703702</v>
      </c>
      <c r="Q2931" t="s">
        <v>8304</v>
      </c>
      <c r="R2931" s="18" t="str">
        <f>LEFT(Q2931,SEARCH("/",Q2931,1)-1)</f>
        <v>theater</v>
      </c>
      <c r="S2931" t="str">
        <f>RIGHT(Q2931,(LEN(Q2931)-SEARCH("/",Q2931,1)))</f>
        <v>musical</v>
      </c>
      <c r="T2931" s="14">
        <f>IFERROR(E2931/L2931,0)</f>
        <v>255.17343750000001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>
        <f>(E2932/D2932)*100</f>
        <v>100.92000000000002</v>
      </c>
      <c r="O2932" s="13">
        <f>J2932/(60*60*24)+DATE(1970,1,1)</f>
        <v>42101.584074074075</v>
      </c>
      <c r="P2932" s="13">
        <f>I2932/(60*60*24)+"1/1/1970"</f>
        <v>42131.584074074075</v>
      </c>
      <c r="Q2932" t="s">
        <v>8304</v>
      </c>
      <c r="R2932" s="18" t="str">
        <f>LEFT(Q2932,SEARCH("/",Q2932,1)-1)</f>
        <v>theater</v>
      </c>
      <c r="S2932" t="str">
        <f>RIGHT(Q2932,(LEN(Q2932)-SEARCH("/",Q2932,1)))</f>
        <v>musical</v>
      </c>
      <c r="T2932" s="14">
        <f>IFERROR(E2932/L2932,0)</f>
        <v>162.7741935483871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>
        <f>(E2933/D2933)*100</f>
        <v>106</v>
      </c>
      <c r="O2933" s="13">
        <f>J2933/(60*60*24)+DATE(1970,1,1)</f>
        <v>41872.291238425925</v>
      </c>
      <c r="P2933" s="13">
        <f>I2933/(60*60*24)+"1/1/1970"</f>
        <v>41897.255555555559</v>
      </c>
      <c r="Q2933" t="s">
        <v>8304</v>
      </c>
      <c r="R2933" s="18" t="str">
        <f>LEFT(Q2933,SEARCH("/",Q2933,1)-1)</f>
        <v>theater</v>
      </c>
      <c r="S2933" t="str">
        <f>RIGHT(Q2933,(LEN(Q2933)-SEARCH("/",Q2933,1)))</f>
        <v>musical</v>
      </c>
      <c r="T2933" s="14">
        <f>IFERROR(E2933/L2933,0)</f>
        <v>88.333333333333329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>
        <f>(E2934/D2934)*100</f>
        <v>105.0967741935484</v>
      </c>
      <c r="O2934" s="13">
        <f>J2934/(60*60*24)+DATE(1970,1,1)</f>
        <v>42025.164780092593</v>
      </c>
      <c r="P2934" s="13">
        <f>I2934/(60*60*24)+"1/1/1970"</f>
        <v>42056.458333333328</v>
      </c>
      <c r="Q2934" t="s">
        <v>8304</v>
      </c>
      <c r="R2934" s="18" t="str">
        <f>LEFT(Q2934,SEARCH("/",Q2934,1)-1)</f>
        <v>theater</v>
      </c>
      <c r="S2934" t="str">
        <f>RIGHT(Q2934,(LEN(Q2934)-SEARCH("/",Q2934,1)))</f>
        <v>musical</v>
      </c>
      <c r="T2934" s="14">
        <f>IFERROR(E2934/L2934,0)</f>
        <v>85.736842105263165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>
        <f>(E2935/D2935)*100</f>
        <v>102.76</v>
      </c>
      <c r="O2935" s="13">
        <f>J2935/(60*60*24)+DATE(1970,1,1)</f>
        <v>42495.956631944442</v>
      </c>
      <c r="P2935" s="13">
        <f>I2935/(60*60*24)+"1/1/1970"</f>
        <v>42525.956631944442</v>
      </c>
      <c r="Q2935" t="s">
        <v>8304</v>
      </c>
      <c r="R2935" s="18" t="str">
        <f>LEFT(Q2935,SEARCH("/",Q2935,1)-1)</f>
        <v>theater</v>
      </c>
      <c r="S2935" t="str">
        <f>RIGHT(Q2935,(LEN(Q2935)-SEARCH("/",Q2935,1)))</f>
        <v>musical</v>
      </c>
      <c r="T2935" s="14">
        <f>IFERROR(E2935/L2935,0)</f>
        <v>47.574074074074076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>
        <f>(E2936/D2936)*100</f>
        <v>108</v>
      </c>
      <c r="O2936" s="13">
        <f>J2936/(60*60*24)+DATE(1970,1,1)</f>
        <v>41775.636157407411</v>
      </c>
      <c r="P2936" s="13">
        <f>I2936/(60*60*24)+"1/1/1970"</f>
        <v>41805.636157407411</v>
      </c>
      <c r="Q2936" t="s">
        <v>8304</v>
      </c>
      <c r="R2936" s="18" t="str">
        <f>LEFT(Q2936,SEARCH("/",Q2936,1)-1)</f>
        <v>theater</v>
      </c>
      <c r="S2936" t="str">
        <f>RIGHT(Q2936,(LEN(Q2936)-SEARCH("/",Q2936,1)))</f>
        <v>musical</v>
      </c>
      <c r="T2936" s="14">
        <f>IFERROR(E2936/L2936,0)</f>
        <v>72.972972972972968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>
        <f>(E2937/D2937)*100</f>
        <v>100.88571428571429</v>
      </c>
      <c r="O2937" s="13">
        <f>J2937/(60*60*24)+DATE(1970,1,1)</f>
        <v>42553.583425925928</v>
      </c>
      <c r="P2937" s="13">
        <f>I2937/(60*60*24)+"1/1/1970"</f>
        <v>42611.708333333328</v>
      </c>
      <c r="Q2937" t="s">
        <v>8304</v>
      </c>
      <c r="R2937" s="18" t="str">
        <f>LEFT(Q2937,SEARCH("/",Q2937,1)-1)</f>
        <v>theater</v>
      </c>
      <c r="S2937" t="str">
        <f>RIGHT(Q2937,(LEN(Q2937)-SEARCH("/",Q2937,1)))</f>
        <v>musical</v>
      </c>
      <c r="T2937" s="14">
        <f>IFERROR(E2937/L2937,0)</f>
        <v>90.538461538461533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>
        <f>(E2938/D2938)*100</f>
        <v>128</v>
      </c>
      <c r="O2938" s="13">
        <f>J2938/(60*60*24)+DATE(1970,1,1)</f>
        <v>41912.650729166664</v>
      </c>
      <c r="P2938" s="13">
        <f>I2938/(60*60*24)+"1/1/1970"</f>
        <v>41925.207638888889</v>
      </c>
      <c r="Q2938" t="s">
        <v>8304</v>
      </c>
      <c r="R2938" s="18" t="str">
        <f>LEFT(Q2938,SEARCH("/",Q2938,1)-1)</f>
        <v>theater</v>
      </c>
      <c r="S2938" t="str">
        <f>RIGHT(Q2938,(LEN(Q2938)-SEARCH("/",Q2938,1)))</f>
        <v>musical</v>
      </c>
      <c r="T2938" s="14">
        <f>IFERROR(E2938/L2938,0)</f>
        <v>37.647058823529413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>
        <f>(E2939/D2939)*100</f>
        <v>133.33333333333331</v>
      </c>
      <c r="O2939" s="13">
        <f>J2939/(60*60*24)+DATE(1970,1,1)</f>
        <v>41803.457326388889</v>
      </c>
      <c r="P2939" s="13">
        <f>I2939/(60*60*24)+"1/1/1970"</f>
        <v>41833.457326388889</v>
      </c>
      <c r="Q2939" t="s">
        <v>8304</v>
      </c>
      <c r="R2939" s="18" t="str">
        <f>LEFT(Q2939,SEARCH("/",Q2939,1)-1)</f>
        <v>theater</v>
      </c>
      <c r="S2939" t="str">
        <f>RIGHT(Q2939,(LEN(Q2939)-SEARCH("/",Q2939,1)))</f>
        <v>musical</v>
      </c>
      <c r="T2939" s="14">
        <f>IFERROR(E2939/L2939,0)</f>
        <v>36.363636363636367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>
        <f>(E2940/D2940)*100</f>
        <v>101.375</v>
      </c>
      <c r="O2940" s="13">
        <f>J2940/(60*60*24)+DATE(1970,1,1)</f>
        <v>42004.703865740739</v>
      </c>
      <c r="P2940" s="13">
        <f>I2940/(60*60*24)+"1/1/1970"</f>
        <v>42034.703865740739</v>
      </c>
      <c r="Q2940" t="s">
        <v>8304</v>
      </c>
      <c r="R2940" s="18" t="str">
        <f>LEFT(Q2940,SEARCH("/",Q2940,1)-1)</f>
        <v>theater</v>
      </c>
      <c r="S2940" t="str">
        <f>RIGHT(Q2940,(LEN(Q2940)-SEARCH("/",Q2940,1)))</f>
        <v>musical</v>
      </c>
      <c r="T2940" s="14">
        <f>IFERROR(E2940/L2940,0)</f>
        <v>126.71875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>
        <f>(E2941/D2941)*100</f>
        <v>102.875</v>
      </c>
      <c r="O2941" s="13">
        <f>J2941/(60*60*24)+DATE(1970,1,1)</f>
        <v>41845.809166666666</v>
      </c>
      <c r="P2941" s="13">
        <f>I2941/(60*60*24)+"1/1/1970"</f>
        <v>41879.041666666664</v>
      </c>
      <c r="Q2941" t="s">
        <v>8304</v>
      </c>
      <c r="R2941" s="18" t="str">
        <f>LEFT(Q2941,SEARCH("/",Q2941,1)-1)</f>
        <v>theater</v>
      </c>
      <c r="S2941" t="str">
        <f>RIGHT(Q2941,(LEN(Q2941)-SEARCH("/",Q2941,1)))</f>
        <v>musical</v>
      </c>
      <c r="T2941" s="14">
        <f>IFERROR(E2941/L2941,0)</f>
        <v>329.2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>
        <f>(E2942/D2942)*100</f>
        <v>107.24000000000001</v>
      </c>
      <c r="O2942" s="13">
        <f>J2942/(60*60*24)+DATE(1970,1,1)</f>
        <v>41982.773356481484</v>
      </c>
      <c r="P2942" s="13">
        <f>I2942/(60*60*24)+"1/1/1970"</f>
        <v>42022.773356481484</v>
      </c>
      <c r="Q2942" t="s">
        <v>8304</v>
      </c>
      <c r="R2942" s="18" t="str">
        <f>LEFT(Q2942,SEARCH("/",Q2942,1)-1)</f>
        <v>theater</v>
      </c>
      <c r="S2942" t="str">
        <f>RIGHT(Q2942,(LEN(Q2942)-SEARCH("/",Q2942,1)))</f>
        <v>musical</v>
      </c>
      <c r="T2942" s="14">
        <f>IFERROR(E2942/L2942,0)</f>
        <v>81.242424242424249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>
        <f>(E2943/D2943)*100</f>
        <v>4.0000000000000001E-3</v>
      </c>
      <c r="O2943" s="13">
        <f>J2943/(60*60*24)+DATE(1970,1,1)</f>
        <v>42034.960127314815</v>
      </c>
      <c r="P2943" s="13">
        <f>I2943/(60*60*24)+"1/1/1970"</f>
        <v>42064.960127314815</v>
      </c>
      <c r="Q2943" t="s">
        <v>8302</v>
      </c>
      <c r="R2943" s="18" t="str">
        <f>LEFT(Q2943,SEARCH("/",Q2943,1)-1)</f>
        <v>theater</v>
      </c>
      <c r="S2943" t="str">
        <f>RIGHT(Q2943,(LEN(Q2943)-SEARCH("/",Q2943,1)))</f>
        <v>spaces</v>
      </c>
      <c r="T2943" s="14">
        <f>IFERROR(E2943/L2943,0)</f>
        <v>1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>
        <f>(E2944/D2944)*100</f>
        <v>20.424999999999997</v>
      </c>
      <c r="O2944" s="13">
        <f>J2944/(60*60*24)+DATE(1970,1,1)</f>
        <v>42334.803923611107</v>
      </c>
      <c r="P2944" s="13">
        <f>I2944/(60*60*24)+"1/1/1970"</f>
        <v>42354.845833333333</v>
      </c>
      <c r="Q2944" t="s">
        <v>8302</v>
      </c>
      <c r="R2944" s="18" t="str">
        <f>LEFT(Q2944,SEARCH("/",Q2944,1)-1)</f>
        <v>theater</v>
      </c>
      <c r="S2944" t="str">
        <f>RIGHT(Q2944,(LEN(Q2944)-SEARCH("/",Q2944,1)))</f>
        <v>spaces</v>
      </c>
      <c r="T2944" s="14">
        <f>IFERROR(E2944/L2944,0)</f>
        <v>202.22772277227722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>
        <f>(E2945/D2945)*100</f>
        <v>0</v>
      </c>
      <c r="O2945" s="13">
        <f>J2945/(60*60*24)+DATE(1970,1,1)</f>
        <v>42077.129398148143</v>
      </c>
      <c r="P2945" s="13">
        <f>I2945/(60*60*24)+"1/1/1970"</f>
        <v>42107.129398148143</v>
      </c>
      <c r="Q2945" t="s">
        <v>8302</v>
      </c>
      <c r="R2945" s="18" t="str">
        <f>LEFT(Q2945,SEARCH("/",Q2945,1)-1)</f>
        <v>theater</v>
      </c>
      <c r="S2945" t="str">
        <f>RIGHT(Q2945,(LEN(Q2945)-SEARCH("/",Q2945,1)))</f>
        <v>spaces</v>
      </c>
      <c r="T2945" s="14">
        <f>IFERROR(E2945/L2945,0)</f>
        <v>0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>
        <f>(E2946/D2946)*100</f>
        <v>1</v>
      </c>
      <c r="O2946" s="13">
        <f>J2946/(60*60*24)+DATE(1970,1,1)</f>
        <v>42132.9143287037</v>
      </c>
      <c r="P2946" s="13">
        <f>I2946/(60*60*24)+"1/1/1970"</f>
        <v>42162.9143287037</v>
      </c>
      <c r="Q2946" t="s">
        <v>8302</v>
      </c>
      <c r="R2946" s="18" t="str">
        <f>LEFT(Q2946,SEARCH("/",Q2946,1)-1)</f>
        <v>theater</v>
      </c>
      <c r="S2946" t="str">
        <f>RIGHT(Q2946,(LEN(Q2946)-SEARCH("/",Q2946,1)))</f>
        <v>spaces</v>
      </c>
      <c r="T2946" s="14">
        <f>IFERROR(E2946/L2946,0)</f>
        <v>100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>
        <f>(E2947/D2947)*100</f>
        <v>0</v>
      </c>
      <c r="O2947" s="13">
        <f>J2947/(60*60*24)+DATE(1970,1,1)</f>
        <v>42118.139583333337</v>
      </c>
      <c r="P2947" s="13">
        <f>I2947/(60*60*24)+"1/1/1970"</f>
        <v>42148.139583333337</v>
      </c>
      <c r="Q2947" t="s">
        <v>8302</v>
      </c>
      <c r="R2947" s="18" t="str">
        <f>LEFT(Q2947,SEARCH("/",Q2947,1)-1)</f>
        <v>theater</v>
      </c>
      <c r="S2947" t="str">
        <f>RIGHT(Q2947,(LEN(Q2947)-SEARCH("/",Q2947,1)))</f>
        <v>spaces</v>
      </c>
      <c r="T2947" s="14">
        <f>IFERROR(E2947/L2947,0)</f>
        <v>0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>
        <f>(E2948/D2948)*100</f>
        <v>0.1</v>
      </c>
      <c r="O2948" s="13">
        <f>J2948/(60*60*24)+DATE(1970,1,1)</f>
        <v>42567.531157407408</v>
      </c>
      <c r="P2948" s="13">
        <f>I2948/(60*60*24)+"1/1/1970"</f>
        <v>42597.531157407408</v>
      </c>
      <c r="Q2948" t="s">
        <v>8302</v>
      </c>
      <c r="R2948" s="18" t="str">
        <f>LEFT(Q2948,SEARCH("/",Q2948,1)-1)</f>
        <v>theater</v>
      </c>
      <c r="S2948" t="str">
        <f>RIGHT(Q2948,(LEN(Q2948)-SEARCH("/",Q2948,1)))</f>
        <v>spaces</v>
      </c>
      <c r="T2948" s="14">
        <f>IFERROR(E2948/L2948,0)</f>
        <v>1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>
        <f>(E2949/D2949)*100</f>
        <v>4.2880000000000003</v>
      </c>
      <c r="O2949" s="13">
        <f>J2949/(60*60*24)+DATE(1970,1,1)</f>
        <v>42649.562118055561</v>
      </c>
      <c r="P2949" s="13">
        <f>I2949/(60*60*24)+"1/1/1970"</f>
        <v>42698.71597222222</v>
      </c>
      <c r="Q2949" t="s">
        <v>8302</v>
      </c>
      <c r="R2949" s="18" t="str">
        <f>LEFT(Q2949,SEARCH("/",Q2949,1)-1)</f>
        <v>theater</v>
      </c>
      <c r="S2949" t="str">
        <f>RIGHT(Q2949,(LEN(Q2949)-SEARCH("/",Q2949,1)))</f>
        <v>spaces</v>
      </c>
      <c r="T2949" s="14">
        <f>IFERROR(E2949/L2949,0)</f>
        <v>82.461538461538467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>
        <f>(E2950/D2950)*100</f>
        <v>4.8000000000000004E-3</v>
      </c>
      <c r="O2950" s="13">
        <f>J2950/(60*60*24)+DATE(1970,1,1)</f>
        <v>42097.649224537032</v>
      </c>
      <c r="P2950" s="13">
        <f>I2950/(60*60*24)+"1/1/1970"</f>
        <v>42157.649224537032</v>
      </c>
      <c r="Q2950" t="s">
        <v>8302</v>
      </c>
      <c r="R2950" s="18" t="str">
        <f>LEFT(Q2950,SEARCH("/",Q2950,1)-1)</f>
        <v>theater</v>
      </c>
      <c r="S2950" t="str">
        <f>RIGHT(Q2950,(LEN(Q2950)-SEARCH("/",Q2950,1)))</f>
        <v>spaces</v>
      </c>
      <c r="T2950" s="14">
        <f>IFERROR(E2950/L2950,0)</f>
        <v>2.6666666666666665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>
        <f>(E2951/D2951)*100</f>
        <v>2.5</v>
      </c>
      <c r="O2951" s="13">
        <f>J2951/(60*60*24)+DATE(1970,1,1)</f>
        <v>42297.823113425926</v>
      </c>
      <c r="P2951" s="13">
        <f>I2951/(60*60*24)+"1/1/1970"</f>
        <v>42327.864780092597</v>
      </c>
      <c r="Q2951" t="s">
        <v>8302</v>
      </c>
      <c r="R2951" s="18" t="str">
        <f>LEFT(Q2951,SEARCH("/",Q2951,1)-1)</f>
        <v>theater</v>
      </c>
      <c r="S2951" t="str">
        <f>RIGHT(Q2951,(LEN(Q2951)-SEARCH("/",Q2951,1)))</f>
        <v>spaces</v>
      </c>
      <c r="T2951" s="14">
        <f>IFERROR(E2951/L2951,0)</f>
        <v>12.5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>
        <f>(E2952/D2952)*100</f>
        <v>0</v>
      </c>
      <c r="O2952" s="13">
        <f>J2952/(60*60*24)+DATE(1970,1,1)</f>
        <v>42362.36518518519</v>
      </c>
      <c r="P2952" s="13">
        <f>I2952/(60*60*24)+"1/1/1970"</f>
        <v>42392.36518518519</v>
      </c>
      <c r="Q2952" t="s">
        <v>8302</v>
      </c>
      <c r="R2952" s="18" t="str">
        <f>LEFT(Q2952,SEARCH("/",Q2952,1)-1)</f>
        <v>theater</v>
      </c>
      <c r="S2952" t="str">
        <f>RIGHT(Q2952,(LEN(Q2952)-SEARCH("/",Q2952,1)))</f>
        <v>spaces</v>
      </c>
      <c r="T2952" s="14">
        <f>IFERROR(E2952/L2952,0)</f>
        <v>0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>
        <f>(E2953/D2953)*100</f>
        <v>2.1919999999999997</v>
      </c>
      <c r="O2953" s="13">
        <f>J2953/(60*60*24)+DATE(1970,1,1)</f>
        <v>41872.802928240737</v>
      </c>
      <c r="P2953" s="13">
        <f>I2953/(60*60*24)+"1/1/1970"</f>
        <v>41917.802928240737</v>
      </c>
      <c r="Q2953" t="s">
        <v>8302</v>
      </c>
      <c r="R2953" s="18" t="str">
        <f>LEFT(Q2953,SEARCH("/",Q2953,1)-1)</f>
        <v>theater</v>
      </c>
      <c r="S2953" t="str">
        <f>RIGHT(Q2953,(LEN(Q2953)-SEARCH("/",Q2953,1)))</f>
        <v>spaces</v>
      </c>
      <c r="T2953" s="14">
        <f>IFERROR(E2953/L2953,0)</f>
        <v>18.896551724137932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>
        <f>(E2954/D2954)*100</f>
        <v>8.0250000000000004</v>
      </c>
      <c r="O2954" s="13">
        <f>J2954/(60*60*24)+DATE(1970,1,1)</f>
        <v>42628.690266203703</v>
      </c>
      <c r="P2954" s="13">
        <f>I2954/(60*60*24)+"1/1/1970"</f>
        <v>42660.166666666672</v>
      </c>
      <c r="Q2954" t="s">
        <v>8302</v>
      </c>
      <c r="R2954" s="18" t="str">
        <f>LEFT(Q2954,SEARCH("/",Q2954,1)-1)</f>
        <v>theater</v>
      </c>
      <c r="S2954" t="str">
        <f>RIGHT(Q2954,(LEN(Q2954)-SEARCH("/",Q2954,1)))</f>
        <v>spaces</v>
      </c>
      <c r="T2954" s="14">
        <f>IFERROR(E2954/L2954,0)</f>
        <v>200.625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>
        <f>(E2955/D2955)*100</f>
        <v>0.15125</v>
      </c>
      <c r="O2955" s="13">
        <f>J2955/(60*60*24)+DATE(1970,1,1)</f>
        <v>42255.791909722218</v>
      </c>
      <c r="P2955" s="13">
        <f>I2955/(60*60*24)+"1/1/1970"</f>
        <v>42285.791909722218</v>
      </c>
      <c r="Q2955" t="s">
        <v>8302</v>
      </c>
      <c r="R2955" s="18" t="str">
        <f>LEFT(Q2955,SEARCH("/",Q2955,1)-1)</f>
        <v>theater</v>
      </c>
      <c r="S2955" t="str">
        <f>RIGHT(Q2955,(LEN(Q2955)-SEARCH("/",Q2955,1)))</f>
        <v>spaces</v>
      </c>
      <c r="T2955" s="14">
        <f>IFERROR(E2955/L2955,0)</f>
        <v>201.66666666666666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>
        <f>(E2956/D2956)*100</f>
        <v>0</v>
      </c>
      <c r="O2956" s="13">
        <f>J2956/(60*60*24)+DATE(1970,1,1)</f>
        <v>42790.583368055552</v>
      </c>
      <c r="P2956" s="13">
        <f>I2956/(60*60*24)+"1/1/1970"</f>
        <v>42810.541701388887</v>
      </c>
      <c r="Q2956" t="s">
        <v>8302</v>
      </c>
      <c r="R2956" s="18" t="str">
        <f>LEFT(Q2956,SEARCH("/",Q2956,1)-1)</f>
        <v>theater</v>
      </c>
      <c r="S2956" t="str">
        <f>RIGHT(Q2956,(LEN(Q2956)-SEARCH("/",Q2956,1)))</f>
        <v>spaces</v>
      </c>
      <c r="T2956" s="14">
        <f>IFERROR(E2956/L2956,0)</f>
        <v>0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>
        <f>(E2957/D2957)*100</f>
        <v>59.583333333333336</v>
      </c>
      <c r="O2957" s="13">
        <f>J2957/(60*60*24)+DATE(1970,1,1)</f>
        <v>42141.741307870368</v>
      </c>
      <c r="P2957" s="13">
        <f>I2957/(60*60*24)+"1/1/1970"</f>
        <v>42171.741307870368</v>
      </c>
      <c r="Q2957" t="s">
        <v>8302</v>
      </c>
      <c r="R2957" s="18" t="str">
        <f>LEFT(Q2957,SEARCH("/",Q2957,1)-1)</f>
        <v>theater</v>
      </c>
      <c r="S2957" t="str">
        <f>RIGHT(Q2957,(LEN(Q2957)-SEARCH("/",Q2957,1)))</f>
        <v>spaces</v>
      </c>
      <c r="T2957" s="14">
        <f>IFERROR(E2957/L2957,0)</f>
        <v>65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>
        <f>(E2958/D2958)*100</f>
        <v>16.734177215189874</v>
      </c>
      <c r="O2958" s="13">
        <f>J2958/(60*60*24)+DATE(1970,1,1)</f>
        <v>42464.958912037036</v>
      </c>
      <c r="P2958" s="13">
        <f>I2958/(60*60*24)+"1/1/1970"</f>
        <v>42494.958912037036</v>
      </c>
      <c r="Q2958" t="s">
        <v>8302</v>
      </c>
      <c r="R2958" s="18" t="str">
        <f>LEFT(Q2958,SEARCH("/",Q2958,1)-1)</f>
        <v>theater</v>
      </c>
      <c r="S2958" t="str">
        <f>RIGHT(Q2958,(LEN(Q2958)-SEARCH("/",Q2958,1)))</f>
        <v>spaces</v>
      </c>
      <c r="T2958" s="14">
        <f>IFERROR(E2958/L2958,0)</f>
        <v>66.099999999999994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>
        <f>(E2959/D2959)*100</f>
        <v>1.8666666666666669</v>
      </c>
      <c r="O2959" s="13">
        <f>J2959/(60*60*24)+DATE(1970,1,1)</f>
        <v>42031.011249999996</v>
      </c>
      <c r="P2959" s="13">
        <f>I2959/(60*60*24)+"1/1/1970"</f>
        <v>42090.969583333332</v>
      </c>
      <c r="Q2959" t="s">
        <v>8302</v>
      </c>
      <c r="R2959" s="18" t="str">
        <f>LEFT(Q2959,SEARCH("/",Q2959,1)-1)</f>
        <v>theater</v>
      </c>
      <c r="S2959" t="str">
        <f>RIGHT(Q2959,(LEN(Q2959)-SEARCH("/",Q2959,1)))</f>
        <v>spaces</v>
      </c>
      <c r="T2959" s="14">
        <f>IFERROR(E2959/L2959,0)</f>
        <v>93.333333333333329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>
        <f>(E2960/D2960)*100</f>
        <v>0</v>
      </c>
      <c r="O2960" s="13">
        <f>J2960/(60*60*24)+DATE(1970,1,1)</f>
        <v>42438.779131944444</v>
      </c>
      <c r="P2960" s="13">
        <f>I2960/(60*60*24)+"1/1/1970"</f>
        <v>42498.73746527778</v>
      </c>
      <c r="Q2960" t="s">
        <v>8302</v>
      </c>
      <c r="R2960" s="18" t="str">
        <f>LEFT(Q2960,SEARCH("/",Q2960,1)-1)</f>
        <v>theater</v>
      </c>
      <c r="S2960" t="str">
        <f>RIGHT(Q2960,(LEN(Q2960)-SEARCH("/",Q2960,1)))</f>
        <v>spaces</v>
      </c>
      <c r="T2960" s="14">
        <f>IFERROR(E2960/L2960,0)</f>
        <v>0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>
        <f>(E2961/D2961)*100</f>
        <v>0</v>
      </c>
      <c r="O2961" s="13">
        <f>J2961/(60*60*24)+DATE(1970,1,1)</f>
        <v>42498.008391203708</v>
      </c>
      <c r="P2961" s="13">
        <f>I2961/(60*60*24)+"1/1/1970"</f>
        <v>42528.008391203708</v>
      </c>
      <c r="Q2961" t="s">
        <v>8302</v>
      </c>
      <c r="R2961" s="18" t="str">
        <f>LEFT(Q2961,SEARCH("/",Q2961,1)-1)</f>
        <v>theater</v>
      </c>
      <c r="S2961" t="str">
        <f>RIGHT(Q2961,(LEN(Q2961)-SEARCH("/",Q2961,1)))</f>
        <v>spaces</v>
      </c>
      <c r="T2961" s="14">
        <f>IFERROR(E2961/L2961,0)</f>
        <v>0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>
        <f>(E2962/D2962)*100</f>
        <v>0</v>
      </c>
      <c r="O2962" s="13">
        <f>J2962/(60*60*24)+DATE(1970,1,1)</f>
        <v>41863.757210648146</v>
      </c>
      <c r="P2962" s="13">
        <f>I2962/(60*60*24)+"1/1/1970"</f>
        <v>41893.757210648146</v>
      </c>
      <c r="Q2962" t="s">
        <v>8302</v>
      </c>
      <c r="R2962" s="18" t="str">
        <f>LEFT(Q2962,SEARCH("/",Q2962,1)-1)</f>
        <v>theater</v>
      </c>
      <c r="S2962" t="str">
        <f>RIGHT(Q2962,(LEN(Q2962)-SEARCH("/",Q2962,1)))</f>
        <v>spaces</v>
      </c>
      <c r="T2962" s="14">
        <f>IFERROR(E2962/L2962,0)</f>
        <v>0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>
        <f>(E2963/D2963)*100</f>
        <v>109.62</v>
      </c>
      <c r="O2963" s="13">
        <f>J2963/(60*60*24)+DATE(1970,1,1)</f>
        <v>42061.212488425925</v>
      </c>
      <c r="P2963" s="13">
        <f>I2963/(60*60*24)+"1/1/1970"</f>
        <v>42089.166666666672</v>
      </c>
      <c r="Q2963" t="s">
        <v>8270</v>
      </c>
      <c r="R2963" s="18" t="str">
        <f>LEFT(Q2963,SEARCH("/",Q2963,1)-1)</f>
        <v>theater</v>
      </c>
      <c r="S2963" t="str">
        <f>RIGHT(Q2963,(LEN(Q2963)-SEARCH("/",Q2963,1)))</f>
        <v>plays</v>
      </c>
      <c r="T2963" s="14">
        <f>IFERROR(E2963/L2963,0)</f>
        <v>50.75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>
        <f>(E2964/D2964)*100</f>
        <v>121.8</v>
      </c>
      <c r="O2964" s="13">
        <f>J2964/(60*60*24)+DATE(1970,1,1)</f>
        <v>42036.24428240741</v>
      </c>
      <c r="P2964" s="13">
        <f>I2964/(60*60*24)+"1/1/1970"</f>
        <v>42064.290972222225</v>
      </c>
      <c r="Q2964" t="s">
        <v>8270</v>
      </c>
      <c r="R2964" s="18" t="str">
        <f>LEFT(Q2964,SEARCH("/",Q2964,1)-1)</f>
        <v>theater</v>
      </c>
      <c r="S2964" t="str">
        <f>RIGHT(Q2964,(LEN(Q2964)-SEARCH("/",Q2964,1)))</f>
        <v>plays</v>
      </c>
      <c r="T2964" s="14">
        <f>IFERROR(E2964/L2964,0)</f>
        <v>60.9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>
        <f>(E2965/D2965)*100</f>
        <v>106.85</v>
      </c>
      <c r="O2965" s="13">
        <f>J2965/(60*60*24)+DATE(1970,1,1)</f>
        <v>42157.470185185186</v>
      </c>
      <c r="P2965" s="13">
        <f>I2965/(60*60*24)+"1/1/1970"</f>
        <v>42187.470185185186</v>
      </c>
      <c r="Q2965" t="s">
        <v>8270</v>
      </c>
      <c r="R2965" s="18" t="str">
        <f>LEFT(Q2965,SEARCH("/",Q2965,1)-1)</f>
        <v>theater</v>
      </c>
      <c r="S2965" t="str">
        <f>RIGHT(Q2965,(LEN(Q2965)-SEARCH("/",Q2965,1)))</f>
        <v>plays</v>
      </c>
      <c r="T2965" s="14">
        <f>IFERROR(E2965/L2965,0)</f>
        <v>109.03061224489795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>
        <f>(E2966/D2966)*100</f>
        <v>100.71379999999999</v>
      </c>
      <c r="O2966" s="13">
        <f>J2966/(60*60*24)+DATE(1970,1,1)</f>
        <v>41827.909942129627</v>
      </c>
      <c r="P2966" s="13">
        <f>I2966/(60*60*24)+"1/1/1970"</f>
        <v>41857.897222222222</v>
      </c>
      <c r="Q2966" t="s">
        <v>8270</v>
      </c>
      <c r="R2966" s="18" t="str">
        <f>LEFT(Q2966,SEARCH("/",Q2966,1)-1)</f>
        <v>theater</v>
      </c>
      <c r="S2966" t="str">
        <f>RIGHT(Q2966,(LEN(Q2966)-SEARCH("/",Q2966,1)))</f>
        <v>plays</v>
      </c>
      <c r="T2966" s="14">
        <f>IFERROR(E2966/L2966,0)</f>
        <v>25.692295918367346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>
        <f>(E2967/D2967)*100</f>
        <v>109.00000000000001</v>
      </c>
      <c r="O2967" s="13">
        <f>J2967/(60*60*24)+DATE(1970,1,1)</f>
        <v>42162.729548611111</v>
      </c>
      <c r="P2967" s="13">
        <f>I2967/(60*60*24)+"1/1/1970"</f>
        <v>42192.729548611111</v>
      </c>
      <c r="Q2967" t="s">
        <v>8270</v>
      </c>
      <c r="R2967" s="18" t="str">
        <f>LEFT(Q2967,SEARCH("/",Q2967,1)-1)</f>
        <v>theater</v>
      </c>
      <c r="S2967" t="str">
        <f>RIGHT(Q2967,(LEN(Q2967)-SEARCH("/",Q2967,1)))</f>
        <v>plays</v>
      </c>
      <c r="T2967" s="14">
        <f>IFERROR(E2967/L2967,0)</f>
        <v>41.92307692307692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>
        <f>(E2968/D2968)*100</f>
        <v>113.63000000000001</v>
      </c>
      <c r="O2968" s="13">
        <f>J2968/(60*60*24)+DATE(1970,1,1)</f>
        <v>42233.738564814819</v>
      </c>
      <c r="P2968" s="13">
        <f>I2968/(60*60*24)+"1/1/1970"</f>
        <v>42263.738564814819</v>
      </c>
      <c r="Q2968" t="s">
        <v>8270</v>
      </c>
      <c r="R2968" s="18" t="str">
        <f>LEFT(Q2968,SEARCH("/",Q2968,1)-1)</f>
        <v>theater</v>
      </c>
      <c r="S2968" t="str">
        <f>RIGHT(Q2968,(LEN(Q2968)-SEARCH("/",Q2968,1)))</f>
        <v>plays</v>
      </c>
      <c r="T2968" s="14">
        <f>IFERROR(E2968/L2968,0)</f>
        <v>88.7734375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>
        <f>(E2969/D2969)*100</f>
        <v>113.92</v>
      </c>
      <c r="O2969" s="13">
        <f>J2969/(60*60*24)+DATE(1970,1,1)</f>
        <v>42042.197824074072</v>
      </c>
      <c r="P2969" s="13">
        <f>I2969/(60*60*24)+"1/1/1970"</f>
        <v>42072.156157407408</v>
      </c>
      <c r="Q2969" t="s">
        <v>8270</v>
      </c>
      <c r="R2969" s="18" t="str">
        <f>LEFT(Q2969,SEARCH("/",Q2969,1)-1)</f>
        <v>theater</v>
      </c>
      <c r="S2969" t="str">
        <f>RIGHT(Q2969,(LEN(Q2969)-SEARCH("/",Q2969,1)))</f>
        <v>plays</v>
      </c>
      <c r="T2969" s="14">
        <f>IFERROR(E2969/L2969,0)</f>
        <v>80.225352112676063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>
        <f>(E2970/D2970)*100</f>
        <v>106</v>
      </c>
      <c r="O2970" s="13">
        <f>J2970/(60*60*24)+DATE(1970,1,1)</f>
        <v>42585.523842592593</v>
      </c>
      <c r="P2970" s="13">
        <f>I2970/(60*60*24)+"1/1/1970"</f>
        <v>42599.165972222225</v>
      </c>
      <c r="Q2970" t="s">
        <v>8270</v>
      </c>
      <c r="R2970" s="18" t="str">
        <f>LEFT(Q2970,SEARCH("/",Q2970,1)-1)</f>
        <v>theater</v>
      </c>
      <c r="S2970" t="str">
        <f>RIGHT(Q2970,(LEN(Q2970)-SEARCH("/",Q2970,1)))</f>
        <v>plays</v>
      </c>
      <c r="T2970" s="14">
        <f>IFERROR(E2970/L2970,0)</f>
        <v>78.936170212765958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>
        <f>(E2971/D2971)*100</f>
        <v>162.5</v>
      </c>
      <c r="O2971" s="13">
        <f>J2971/(60*60*24)+DATE(1970,1,1)</f>
        <v>42097.786493055552</v>
      </c>
      <c r="P2971" s="13">
        <f>I2971/(60*60*24)+"1/1/1970"</f>
        <v>42127.952083333337</v>
      </c>
      <c r="Q2971" t="s">
        <v>8270</v>
      </c>
      <c r="R2971" s="18" t="str">
        <f>LEFT(Q2971,SEARCH("/",Q2971,1)-1)</f>
        <v>theater</v>
      </c>
      <c r="S2971" t="str">
        <f>RIGHT(Q2971,(LEN(Q2971)-SEARCH("/",Q2971,1)))</f>
        <v>plays</v>
      </c>
      <c r="T2971" s="14">
        <f>IFERROR(E2971/L2971,0)</f>
        <v>95.588235294117652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>
        <f>(E2972/D2972)*100</f>
        <v>106</v>
      </c>
      <c r="O2972" s="13">
        <f>J2972/(60*60*24)+DATE(1970,1,1)</f>
        <v>41808.669571759259</v>
      </c>
      <c r="P2972" s="13">
        <f>I2972/(60*60*24)+"1/1/1970"</f>
        <v>41838.669571759259</v>
      </c>
      <c r="Q2972" t="s">
        <v>8270</v>
      </c>
      <c r="R2972" s="18" t="str">
        <f>LEFT(Q2972,SEARCH("/",Q2972,1)-1)</f>
        <v>theater</v>
      </c>
      <c r="S2972" t="str">
        <f>RIGHT(Q2972,(LEN(Q2972)-SEARCH("/",Q2972,1)))</f>
        <v>plays</v>
      </c>
      <c r="T2972" s="14">
        <f>IFERROR(E2972/L2972,0)</f>
        <v>69.890109890109883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>
        <f>(E2973/D2973)*100</f>
        <v>100.15624999999999</v>
      </c>
      <c r="O2973" s="13">
        <f>J2973/(60*60*24)+DATE(1970,1,1)</f>
        <v>41852.658310185187</v>
      </c>
      <c r="P2973" s="13">
        <f>I2973/(60*60*24)+"1/1/1970"</f>
        <v>41882.658310185187</v>
      </c>
      <c r="Q2973" t="s">
        <v>8270</v>
      </c>
      <c r="R2973" s="18" t="str">
        <f>LEFT(Q2973,SEARCH("/",Q2973,1)-1)</f>
        <v>theater</v>
      </c>
      <c r="S2973" t="str">
        <f>RIGHT(Q2973,(LEN(Q2973)-SEARCH("/",Q2973,1)))</f>
        <v>plays</v>
      </c>
      <c r="T2973" s="14">
        <f>IFERROR(E2973/L2973,0)</f>
        <v>74.534883720930239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>
        <f>(E2974/D2974)*100</f>
        <v>105.35000000000001</v>
      </c>
      <c r="O2974" s="13">
        <f>J2974/(60*60*24)+DATE(1970,1,1)</f>
        <v>42694.110185185185</v>
      </c>
      <c r="P2974" s="13">
        <f>I2974/(60*60*24)+"1/1/1970"</f>
        <v>42709.041666666672</v>
      </c>
      <c r="Q2974" t="s">
        <v>8270</v>
      </c>
      <c r="R2974" s="18" t="str">
        <f>LEFT(Q2974,SEARCH("/",Q2974,1)-1)</f>
        <v>theater</v>
      </c>
      <c r="S2974" t="str">
        <f>RIGHT(Q2974,(LEN(Q2974)-SEARCH("/",Q2974,1)))</f>
        <v>plays</v>
      </c>
      <c r="T2974" s="14">
        <f>IFERROR(E2974/L2974,0)</f>
        <v>123.94117647058823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>
        <f>(E2975/D2975)*100</f>
        <v>174.8</v>
      </c>
      <c r="O2975" s="13">
        <f>J2975/(60*60*24)+DATE(1970,1,1)</f>
        <v>42341.818379629629</v>
      </c>
      <c r="P2975" s="13">
        <f>I2975/(60*60*24)+"1/1/1970"</f>
        <v>42370.166666666672</v>
      </c>
      <c r="Q2975" t="s">
        <v>8270</v>
      </c>
      <c r="R2975" s="18" t="str">
        <f>LEFT(Q2975,SEARCH("/",Q2975,1)-1)</f>
        <v>theater</v>
      </c>
      <c r="S2975" t="str">
        <f>RIGHT(Q2975,(LEN(Q2975)-SEARCH("/",Q2975,1)))</f>
        <v>plays</v>
      </c>
      <c r="T2975" s="14">
        <f>IFERROR(E2975/L2975,0)</f>
        <v>264.84848484848487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>
        <f>(E2976/D2976)*100</f>
        <v>102</v>
      </c>
      <c r="O2976" s="13">
        <f>J2976/(60*60*24)+DATE(1970,1,1)</f>
        <v>41880.061006944445</v>
      </c>
      <c r="P2976" s="13">
        <f>I2976/(60*60*24)+"1/1/1970"</f>
        <v>41908.065972222219</v>
      </c>
      <c r="Q2976" t="s">
        <v>8270</v>
      </c>
      <c r="R2976" s="18" t="str">
        <f>LEFT(Q2976,SEARCH("/",Q2976,1)-1)</f>
        <v>theater</v>
      </c>
      <c r="S2976" t="str">
        <f>RIGHT(Q2976,(LEN(Q2976)-SEARCH("/",Q2976,1)))</f>
        <v>plays</v>
      </c>
      <c r="T2976" s="14">
        <f>IFERROR(E2976/L2976,0)</f>
        <v>58.620689655172413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>
        <f>(E2977/D2977)*100</f>
        <v>100.125</v>
      </c>
      <c r="O2977" s="13">
        <f>J2977/(60*60*24)+DATE(1970,1,1)</f>
        <v>41941.683865740742</v>
      </c>
      <c r="P2977" s="13">
        <f>I2977/(60*60*24)+"1/1/1970"</f>
        <v>41970.125</v>
      </c>
      <c r="Q2977" t="s">
        <v>8270</v>
      </c>
      <c r="R2977" s="18" t="str">
        <f>LEFT(Q2977,SEARCH("/",Q2977,1)-1)</f>
        <v>theater</v>
      </c>
      <c r="S2977" t="str">
        <f>RIGHT(Q2977,(LEN(Q2977)-SEARCH("/",Q2977,1)))</f>
        <v>plays</v>
      </c>
      <c r="T2977" s="14">
        <f>IFERROR(E2977/L2977,0)</f>
        <v>70.884955752212392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>
        <f>(E2978/D2978)*100</f>
        <v>171.42857142857142</v>
      </c>
      <c r="O2978" s="13">
        <f>J2978/(60*60*24)+DATE(1970,1,1)</f>
        <v>42425.730671296296</v>
      </c>
      <c r="P2978" s="13">
        <f>I2978/(60*60*24)+"1/1/1970"</f>
        <v>42442.5</v>
      </c>
      <c r="Q2978" t="s">
        <v>8270</v>
      </c>
      <c r="R2978" s="18" t="str">
        <f>LEFT(Q2978,SEARCH("/",Q2978,1)-1)</f>
        <v>theater</v>
      </c>
      <c r="S2978" t="str">
        <f>RIGHT(Q2978,(LEN(Q2978)-SEARCH("/",Q2978,1)))</f>
        <v>plays</v>
      </c>
      <c r="T2978" s="14">
        <f>IFERROR(E2978/L2978,0)</f>
        <v>8.5714285714285712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>
        <f>(E2979/D2979)*100</f>
        <v>113.56666666666666</v>
      </c>
      <c r="O2979" s="13">
        <f>J2979/(60*60*24)+DATE(1970,1,1)</f>
        <v>42026.88118055556</v>
      </c>
      <c r="P2979" s="13">
        <f>I2979/(60*60*24)+"1/1/1970"</f>
        <v>42086.093055555553</v>
      </c>
      <c r="Q2979" t="s">
        <v>8270</v>
      </c>
      <c r="R2979" s="18" t="str">
        <f>LEFT(Q2979,SEARCH("/",Q2979,1)-1)</f>
        <v>theater</v>
      </c>
      <c r="S2979" t="str">
        <f>RIGHT(Q2979,(LEN(Q2979)-SEARCH("/",Q2979,1)))</f>
        <v>plays</v>
      </c>
      <c r="T2979" s="14">
        <f>IFERROR(E2979/L2979,0)</f>
        <v>113.56666666666666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>
        <f>(E2980/D2980)*100</f>
        <v>129.46666666666667</v>
      </c>
      <c r="O2980" s="13">
        <f>J2980/(60*60*24)+DATE(1970,1,1)</f>
        <v>41922.640590277777</v>
      </c>
      <c r="P2980" s="13">
        <f>I2980/(60*60*24)+"1/1/1970"</f>
        <v>41932.249305555553</v>
      </c>
      <c r="Q2980" t="s">
        <v>8270</v>
      </c>
      <c r="R2980" s="18" t="str">
        <f>LEFT(Q2980,SEARCH("/",Q2980,1)-1)</f>
        <v>theater</v>
      </c>
      <c r="S2980" t="str">
        <f>RIGHT(Q2980,(LEN(Q2980)-SEARCH("/",Q2980,1)))</f>
        <v>plays</v>
      </c>
      <c r="T2980" s="14">
        <f>IFERROR(E2980/L2980,0)</f>
        <v>60.6875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>
        <f>(E2981/D2981)*100</f>
        <v>101.4</v>
      </c>
      <c r="O2981" s="13">
        <f>J2981/(60*60*24)+DATE(1970,1,1)</f>
        <v>41993.824340277773</v>
      </c>
      <c r="P2981" s="13">
        <f>I2981/(60*60*24)+"1/1/1970"</f>
        <v>42010.25</v>
      </c>
      <c r="Q2981" t="s">
        <v>8270</v>
      </c>
      <c r="R2981" s="18" t="str">
        <f>LEFT(Q2981,SEARCH("/",Q2981,1)-1)</f>
        <v>theater</v>
      </c>
      <c r="S2981" t="str">
        <f>RIGHT(Q2981,(LEN(Q2981)-SEARCH("/",Q2981,1)))</f>
        <v>plays</v>
      </c>
      <c r="T2981" s="14">
        <f>IFERROR(E2981/L2981,0)</f>
        <v>110.21739130434783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>
        <f>(E2982/D2982)*100</f>
        <v>109.16666666666666</v>
      </c>
      <c r="O2982" s="13">
        <f>J2982/(60*60*24)+DATE(1970,1,1)</f>
        <v>42219.915856481486</v>
      </c>
      <c r="P2982" s="13">
        <f>I2982/(60*60*24)+"1/1/1970"</f>
        <v>42240.083333333328</v>
      </c>
      <c r="Q2982" t="s">
        <v>8270</v>
      </c>
      <c r="R2982" s="18" t="str">
        <f>LEFT(Q2982,SEARCH("/",Q2982,1)-1)</f>
        <v>theater</v>
      </c>
      <c r="S2982" t="str">
        <f>RIGHT(Q2982,(LEN(Q2982)-SEARCH("/",Q2982,1)))</f>
        <v>plays</v>
      </c>
      <c r="T2982" s="14">
        <f>IFERROR(E2982/L2982,0)</f>
        <v>136.45833333333334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>
        <f>(E2983/D2983)*100</f>
        <v>128.92500000000001</v>
      </c>
      <c r="O2983" s="13">
        <f>J2983/(60*60*24)+DATE(1970,1,1)</f>
        <v>42225.559675925921</v>
      </c>
      <c r="P2983" s="13">
        <f>I2983/(60*60*24)+"1/1/1970"</f>
        <v>42270.559675925921</v>
      </c>
      <c r="Q2983" t="s">
        <v>8302</v>
      </c>
      <c r="R2983" s="18" t="str">
        <f>LEFT(Q2983,SEARCH("/",Q2983,1)-1)</f>
        <v>theater</v>
      </c>
      <c r="S2983" t="str">
        <f>RIGHT(Q2983,(LEN(Q2983)-SEARCH("/",Q2983,1)))</f>
        <v>spaces</v>
      </c>
      <c r="T2983" s="14">
        <f>IFERROR(E2983/L2983,0)</f>
        <v>53.164948453608247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>
        <f>(E2984/D2984)*100</f>
        <v>102.06</v>
      </c>
      <c r="O2984" s="13">
        <f>J2984/(60*60*24)+DATE(1970,1,1)</f>
        <v>42381.686840277776</v>
      </c>
      <c r="P2984" s="13">
        <f>I2984/(60*60*24)+"1/1/1970"</f>
        <v>42411.686840277776</v>
      </c>
      <c r="Q2984" t="s">
        <v>8302</v>
      </c>
      <c r="R2984" s="18" t="str">
        <f>LEFT(Q2984,SEARCH("/",Q2984,1)-1)</f>
        <v>theater</v>
      </c>
      <c r="S2984" t="str">
        <f>RIGHT(Q2984,(LEN(Q2984)-SEARCH("/",Q2984,1)))</f>
        <v>spaces</v>
      </c>
      <c r="T2984" s="14">
        <f>IFERROR(E2984/L2984,0)</f>
        <v>86.491525423728817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>
        <f>(E2985/D2985)*100</f>
        <v>146.53957758620692</v>
      </c>
      <c r="O2985" s="13">
        <f>J2985/(60*60*24)+DATE(1970,1,1)</f>
        <v>41894.632361111115</v>
      </c>
      <c r="P2985" s="13">
        <f>I2985/(60*60*24)+"1/1/1970"</f>
        <v>41954.674027777779</v>
      </c>
      <c r="Q2985" t="s">
        <v>8302</v>
      </c>
      <c r="R2985" s="18" t="str">
        <f>LEFT(Q2985,SEARCH("/",Q2985,1)-1)</f>
        <v>theater</v>
      </c>
      <c r="S2985" t="str">
        <f>RIGHT(Q2985,(LEN(Q2985)-SEARCH("/",Q2985,1)))</f>
        <v>spaces</v>
      </c>
      <c r="T2985" s="14">
        <f>IFERROR(E2985/L2985,0)</f>
        <v>155.23827397260274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>
        <f>(E2986/D2986)*100</f>
        <v>100.352</v>
      </c>
      <c r="O2986" s="13">
        <f>J2986/(60*60*24)+DATE(1970,1,1)</f>
        <v>42576.278715277775</v>
      </c>
      <c r="P2986" s="13">
        <f>I2986/(60*60*24)+"1/1/1970"</f>
        <v>42606.278715277775</v>
      </c>
      <c r="Q2986" t="s">
        <v>8302</v>
      </c>
      <c r="R2986" s="18" t="str">
        <f>LEFT(Q2986,SEARCH("/",Q2986,1)-1)</f>
        <v>theater</v>
      </c>
      <c r="S2986" t="str">
        <f>RIGHT(Q2986,(LEN(Q2986)-SEARCH("/",Q2986,1)))</f>
        <v>spaces</v>
      </c>
      <c r="T2986" s="14">
        <f>IFERROR(E2986/L2986,0)</f>
        <v>115.08256880733946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>
        <f>(E2987/D2987)*100</f>
        <v>121.64999999999999</v>
      </c>
      <c r="O2987" s="13">
        <f>J2987/(60*60*24)+DATE(1970,1,1)</f>
        <v>42654.973703703705</v>
      </c>
      <c r="P2987" s="13">
        <f>I2987/(60*60*24)+"1/1/1970"</f>
        <v>42674.166666666672</v>
      </c>
      <c r="Q2987" t="s">
        <v>8302</v>
      </c>
      <c r="R2987" s="18" t="str">
        <f>LEFT(Q2987,SEARCH("/",Q2987,1)-1)</f>
        <v>theater</v>
      </c>
      <c r="S2987" t="str">
        <f>RIGHT(Q2987,(LEN(Q2987)-SEARCH("/",Q2987,1)))</f>
        <v>spaces</v>
      </c>
      <c r="T2987" s="14">
        <f>IFERROR(E2987/L2987,0)</f>
        <v>109.5945945945946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>
        <f>(E2988/D2988)*100</f>
        <v>105.5</v>
      </c>
      <c r="O2988" s="13">
        <f>J2988/(60*60*24)+DATE(1970,1,1)</f>
        <v>42431.500069444446</v>
      </c>
      <c r="P2988" s="13">
        <f>I2988/(60*60*24)+"1/1/1970"</f>
        <v>42491.458402777775</v>
      </c>
      <c r="Q2988" t="s">
        <v>8302</v>
      </c>
      <c r="R2988" s="18" t="str">
        <f>LEFT(Q2988,SEARCH("/",Q2988,1)-1)</f>
        <v>theater</v>
      </c>
      <c r="S2988" t="str">
        <f>RIGHT(Q2988,(LEN(Q2988)-SEARCH("/",Q2988,1)))</f>
        <v>spaces</v>
      </c>
      <c r="T2988" s="14">
        <f>IFERROR(E2988/L2988,0)</f>
        <v>45.214285714285715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>
        <f>(E2989/D2989)*100</f>
        <v>110.4008</v>
      </c>
      <c r="O2989" s="13">
        <f>J2989/(60*60*24)+DATE(1970,1,1)</f>
        <v>42627.307303240741</v>
      </c>
      <c r="P2989" s="13">
        <f>I2989/(60*60*24)+"1/1/1970"</f>
        <v>42656</v>
      </c>
      <c r="Q2989" t="s">
        <v>8302</v>
      </c>
      <c r="R2989" s="18" t="str">
        <f>LEFT(Q2989,SEARCH("/",Q2989,1)-1)</f>
        <v>theater</v>
      </c>
      <c r="S2989" t="str">
        <f>RIGHT(Q2989,(LEN(Q2989)-SEARCH("/",Q2989,1)))</f>
        <v>spaces</v>
      </c>
      <c r="T2989" s="14">
        <f>IFERROR(E2989/L2989,0)</f>
        <v>104.15169811320754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>
        <f>(E2990/D2990)*100</f>
        <v>100</v>
      </c>
      <c r="O2990" s="13">
        <f>J2990/(60*60*24)+DATE(1970,1,1)</f>
        <v>42511.36204861111</v>
      </c>
      <c r="P2990" s="13">
        <f>I2990/(60*60*24)+"1/1/1970"</f>
        <v>42541.36204861111</v>
      </c>
      <c r="Q2990" t="s">
        <v>8302</v>
      </c>
      <c r="R2990" s="18" t="str">
        <f>LEFT(Q2990,SEARCH("/",Q2990,1)-1)</f>
        <v>theater</v>
      </c>
      <c r="S2990" t="str">
        <f>RIGHT(Q2990,(LEN(Q2990)-SEARCH("/",Q2990,1)))</f>
        <v>spaces</v>
      </c>
      <c r="T2990" s="14">
        <f>IFERROR(E2990/L2990,0)</f>
        <v>35.714285714285715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>
        <f>(E2991/D2991)*100</f>
        <v>176.535</v>
      </c>
      <c r="O2991" s="13">
        <f>J2991/(60*60*24)+DATE(1970,1,1)</f>
        <v>42337.02039351852</v>
      </c>
      <c r="P2991" s="13">
        <f>I2991/(60*60*24)+"1/1/1970"</f>
        <v>42359.207638888889</v>
      </c>
      <c r="Q2991" t="s">
        <v>8302</v>
      </c>
      <c r="R2991" s="18" t="str">
        <f>LEFT(Q2991,SEARCH("/",Q2991,1)-1)</f>
        <v>theater</v>
      </c>
      <c r="S2991" t="str">
        <f>RIGHT(Q2991,(LEN(Q2991)-SEARCH("/",Q2991,1)))</f>
        <v>spaces</v>
      </c>
      <c r="T2991" s="14">
        <f>IFERROR(E2991/L2991,0)</f>
        <v>96.997252747252745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>
        <f>(E2992/D2992)*100</f>
        <v>100</v>
      </c>
      <c r="O2992" s="13">
        <f>J2992/(60*60*24)+DATE(1970,1,1)</f>
        <v>42341.57430555555</v>
      </c>
      <c r="P2992" s="13">
        <f>I2992/(60*60*24)+"1/1/1970"</f>
        <v>42376.57430555555</v>
      </c>
      <c r="Q2992" t="s">
        <v>8302</v>
      </c>
      <c r="R2992" s="18" t="str">
        <f>LEFT(Q2992,SEARCH("/",Q2992,1)-1)</f>
        <v>theater</v>
      </c>
      <c r="S2992" t="str">
        <f>RIGHT(Q2992,(LEN(Q2992)-SEARCH("/",Q2992,1)))</f>
        <v>spaces</v>
      </c>
      <c r="T2992" s="14">
        <f>IFERROR(E2992/L2992,0)</f>
        <v>370.37037037037038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>
        <f>(E2993/D2993)*100</f>
        <v>103.29411764705883</v>
      </c>
      <c r="O2993" s="13">
        <f>J2993/(60*60*24)+DATE(1970,1,1)</f>
        <v>42740.837152777778</v>
      </c>
      <c r="P2993" s="13">
        <f>I2993/(60*60*24)+"1/1/1970"</f>
        <v>42762.837152777778</v>
      </c>
      <c r="Q2993" t="s">
        <v>8302</v>
      </c>
      <c r="R2993" s="18" t="str">
        <f>LEFT(Q2993,SEARCH("/",Q2993,1)-1)</f>
        <v>theater</v>
      </c>
      <c r="S2993" t="str">
        <f>RIGHT(Q2993,(LEN(Q2993)-SEARCH("/",Q2993,1)))</f>
        <v>spaces</v>
      </c>
      <c r="T2993" s="14">
        <f>IFERROR(E2993/L2993,0)</f>
        <v>94.408602150537632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>
        <f>(E2994/D2994)*100</f>
        <v>104.5</v>
      </c>
      <c r="O2994" s="13">
        <f>J2994/(60*60*24)+DATE(1970,1,1)</f>
        <v>42622.767476851848</v>
      </c>
      <c r="P2994" s="13">
        <f>I2994/(60*60*24)+"1/1/1970"</f>
        <v>42652.767476851848</v>
      </c>
      <c r="Q2994" t="s">
        <v>8302</v>
      </c>
      <c r="R2994" s="18" t="str">
        <f>LEFT(Q2994,SEARCH("/",Q2994,1)-1)</f>
        <v>theater</v>
      </c>
      <c r="S2994" t="str">
        <f>RIGHT(Q2994,(LEN(Q2994)-SEARCH("/",Q2994,1)))</f>
        <v>spaces</v>
      </c>
      <c r="T2994" s="14">
        <f>IFERROR(E2994/L2994,0)</f>
        <v>48.984375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>
        <f>(E2995/D2995)*100</f>
        <v>100.29999999999998</v>
      </c>
      <c r="O2995" s="13">
        <f>J2995/(60*60*24)+DATE(1970,1,1)</f>
        <v>42390.838738425926</v>
      </c>
      <c r="P2995" s="13">
        <f>I2995/(60*60*24)+"1/1/1970"</f>
        <v>42420.838738425926</v>
      </c>
      <c r="Q2995" t="s">
        <v>8302</v>
      </c>
      <c r="R2995" s="18" t="str">
        <f>LEFT(Q2995,SEARCH("/",Q2995,1)-1)</f>
        <v>theater</v>
      </c>
      <c r="S2995" t="str">
        <f>RIGHT(Q2995,(LEN(Q2995)-SEARCH("/",Q2995,1)))</f>
        <v>spaces</v>
      </c>
      <c r="T2995" s="14">
        <f>IFERROR(E2995/L2995,0)</f>
        <v>45.590909090909093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>
        <f>(E2996/D2996)*100</f>
        <v>457.74666666666673</v>
      </c>
      <c r="O2996" s="13">
        <f>J2996/(60*60*24)+DATE(1970,1,1)</f>
        <v>41885.478842592594</v>
      </c>
      <c r="P2996" s="13">
        <f>I2996/(60*60*24)+"1/1/1970"</f>
        <v>41915.478842592594</v>
      </c>
      <c r="Q2996" t="s">
        <v>8302</v>
      </c>
      <c r="R2996" s="18" t="str">
        <f>LEFT(Q2996,SEARCH("/",Q2996,1)-1)</f>
        <v>theater</v>
      </c>
      <c r="S2996" t="str">
        <f>RIGHT(Q2996,(LEN(Q2996)-SEARCH("/",Q2996,1)))</f>
        <v>spaces</v>
      </c>
      <c r="T2996" s="14">
        <f>IFERROR(E2996/L2996,0)</f>
        <v>23.275254237288134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>
        <f>(E2997/D2997)*100</f>
        <v>104.96000000000001</v>
      </c>
      <c r="O2997" s="13">
        <f>J2997/(60*60*24)+DATE(1970,1,1)</f>
        <v>42724.665173611109</v>
      </c>
      <c r="P2997" s="13">
        <f>I2997/(60*60*24)+"1/1/1970"</f>
        <v>42754.665173611109</v>
      </c>
      <c r="Q2997" t="s">
        <v>8302</v>
      </c>
      <c r="R2997" s="18" t="str">
        <f>LEFT(Q2997,SEARCH("/",Q2997,1)-1)</f>
        <v>theater</v>
      </c>
      <c r="S2997" t="str">
        <f>RIGHT(Q2997,(LEN(Q2997)-SEARCH("/",Q2997,1)))</f>
        <v>spaces</v>
      </c>
      <c r="T2997" s="14">
        <f>IFERROR(E2997/L2997,0)</f>
        <v>63.2289156626506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>
        <f>(E2998/D2998)*100</f>
        <v>171.94285714285715</v>
      </c>
      <c r="O2998" s="13">
        <f>J2998/(60*60*24)+DATE(1970,1,1)</f>
        <v>42090.912499999999</v>
      </c>
      <c r="P2998" s="13">
        <f>I2998/(60*60*24)+"1/1/1970"</f>
        <v>42150.912499999999</v>
      </c>
      <c r="Q2998" t="s">
        <v>8302</v>
      </c>
      <c r="R2998" s="18" t="str">
        <f>LEFT(Q2998,SEARCH("/",Q2998,1)-1)</f>
        <v>theater</v>
      </c>
      <c r="S2998" t="str">
        <f>RIGHT(Q2998,(LEN(Q2998)-SEARCH("/",Q2998,1)))</f>
        <v>spaces</v>
      </c>
      <c r="T2998" s="14">
        <f>IFERROR(E2998/L2998,0)</f>
        <v>153.5204081632653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>
        <f>(E2999/D2999)*100</f>
        <v>103.73000000000002</v>
      </c>
      <c r="O2999" s="13">
        <f>J2999/(60*60*24)+DATE(1970,1,1)</f>
        <v>42775.733715277776</v>
      </c>
      <c r="P2999" s="13">
        <f>I2999/(60*60*24)+"1/1/1970"</f>
        <v>42793.207638888889</v>
      </c>
      <c r="Q2999" t="s">
        <v>8302</v>
      </c>
      <c r="R2999" s="18" t="str">
        <f>LEFT(Q2999,SEARCH("/",Q2999,1)-1)</f>
        <v>theater</v>
      </c>
      <c r="S2999" t="str">
        <f>RIGHT(Q2999,(LEN(Q2999)-SEARCH("/",Q2999,1)))</f>
        <v>spaces</v>
      </c>
      <c r="T2999" s="14">
        <f>IFERROR(E2999/L2999,0)</f>
        <v>90.2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>
        <f>(E3000/D3000)*100</f>
        <v>103.029</v>
      </c>
      <c r="O3000" s="13">
        <f>J3000/(60*60*24)+DATE(1970,1,1)</f>
        <v>41778.193622685183</v>
      </c>
      <c r="P3000" s="13">
        <f>I3000/(60*60*24)+"1/1/1970"</f>
        <v>41806.184027777781</v>
      </c>
      <c r="Q3000" t="s">
        <v>8302</v>
      </c>
      <c r="R3000" s="18" t="str">
        <f>LEFT(Q3000,SEARCH("/",Q3000,1)-1)</f>
        <v>theater</v>
      </c>
      <c r="S3000" t="str">
        <f>RIGHT(Q3000,(LEN(Q3000)-SEARCH("/",Q3000,1)))</f>
        <v>spaces</v>
      </c>
      <c r="T3000" s="14">
        <f>IFERROR(E3000/L3000,0)</f>
        <v>118.97113163972287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>
        <f>(E3001/D3001)*100</f>
        <v>118.88888888888889</v>
      </c>
      <c r="O3001" s="13">
        <f>J3001/(60*60*24)+DATE(1970,1,1)</f>
        <v>42780.740277777775</v>
      </c>
      <c r="P3001" s="13">
        <f>I3001/(60*60*24)+"1/1/1970"</f>
        <v>42795.083333333328</v>
      </c>
      <c r="Q3001" t="s">
        <v>8302</v>
      </c>
      <c r="R3001" s="18" t="str">
        <f>LEFT(Q3001,SEARCH("/",Q3001,1)-1)</f>
        <v>theater</v>
      </c>
      <c r="S3001" t="str">
        <f>RIGHT(Q3001,(LEN(Q3001)-SEARCH("/",Q3001,1)))</f>
        <v>spaces</v>
      </c>
      <c r="T3001" s="14">
        <f>IFERROR(E3001/L3001,0)</f>
        <v>80.25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>
        <f>(E3002/D3002)*100</f>
        <v>100</v>
      </c>
      <c r="O3002" s="13">
        <f>J3002/(60*60*24)+DATE(1970,1,1)</f>
        <v>42752.827199074076</v>
      </c>
      <c r="P3002" s="13">
        <f>I3002/(60*60*24)+"1/1/1970"</f>
        <v>42766.75</v>
      </c>
      <c r="Q3002" t="s">
        <v>8302</v>
      </c>
      <c r="R3002" s="18" t="str">
        <f>LEFT(Q3002,SEARCH("/",Q3002,1)-1)</f>
        <v>theater</v>
      </c>
      <c r="S3002" t="str">
        <f>RIGHT(Q3002,(LEN(Q3002)-SEARCH("/",Q3002,1)))</f>
        <v>spaces</v>
      </c>
      <c r="T3002" s="14">
        <f>IFERROR(E3002/L3002,0)</f>
        <v>62.5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>
        <f>(E3003/D3003)*100</f>
        <v>318.69988910451895</v>
      </c>
      <c r="O3003" s="13">
        <f>J3003/(60*60*24)+DATE(1970,1,1)</f>
        <v>42534.895625000005</v>
      </c>
      <c r="P3003" s="13">
        <f>I3003/(60*60*24)+"1/1/1970"</f>
        <v>42564.895625000005</v>
      </c>
      <c r="Q3003" t="s">
        <v>8302</v>
      </c>
      <c r="R3003" s="18" t="str">
        <f>LEFT(Q3003,SEARCH("/",Q3003,1)-1)</f>
        <v>theater</v>
      </c>
      <c r="S3003" t="str">
        <f>RIGHT(Q3003,(LEN(Q3003)-SEARCH("/",Q3003,1)))</f>
        <v>spaces</v>
      </c>
      <c r="T3003" s="14">
        <f>IFERROR(E3003/L3003,0)</f>
        <v>131.37719999999999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>
        <f>(E3004/D3004)*100</f>
        <v>108.50614285714286</v>
      </c>
      <c r="O3004" s="13">
        <f>J3004/(60*60*24)+DATE(1970,1,1)</f>
        <v>41239.83625</v>
      </c>
      <c r="P3004" s="13">
        <f>I3004/(60*60*24)+"1/1/1970"</f>
        <v>41269.83625</v>
      </c>
      <c r="Q3004" t="s">
        <v>8302</v>
      </c>
      <c r="R3004" s="18" t="str">
        <f>LEFT(Q3004,SEARCH("/",Q3004,1)-1)</f>
        <v>theater</v>
      </c>
      <c r="S3004" t="str">
        <f>RIGHT(Q3004,(LEN(Q3004)-SEARCH("/",Q3004,1)))</f>
        <v>spaces</v>
      </c>
      <c r="T3004" s="14">
        <f>IFERROR(E3004/L3004,0)</f>
        <v>73.032980769230775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>
        <f>(E3005/D3005)*100</f>
        <v>101.16666666666667</v>
      </c>
      <c r="O3005" s="13">
        <f>J3005/(60*60*24)+DATE(1970,1,1)</f>
        <v>42398.849259259259</v>
      </c>
      <c r="P3005" s="13">
        <f>I3005/(60*60*24)+"1/1/1970"</f>
        <v>42430.249305555553</v>
      </c>
      <c r="Q3005" t="s">
        <v>8302</v>
      </c>
      <c r="R3005" s="18" t="str">
        <f>LEFT(Q3005,SEARCH("/",Q3005,1)-1)</f>
        <v>theater</v>
      </c>
      <c r="S3005" t="str">
        <f>RIGHT(Q3005,(LEN(Q3005)-SEARCH("/",Q3005,1)))</f>
        <v>spaces</v>
      </c>
      <c r="T3005" s="14">
        <f>IFERROR(E3005/L3005,0)</f>
        <v>178.52941176470588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>
        <f>(E3006/D3006)*100</f>
        <v>112.815</v>
      </c>
      <c r="O3006" s="13">
        <f>J3006/(60*60*24)+DATE(1970,1,1)</f>
        <v>41928.881064814814</v>
      </c>
      <c r="P3006" s="13">
        <f>I3006/(60*60*24)+"1/1/1970"</f>
        <v>41958.922731481478</v>
      </c>
      <c r="Q3006" t="s">
        <v>8302</v>
      </c>
      <c r="R3006" s="18" t="str">
        <f>LEFT(Q3006,SEARCH("/",Q3006,1)-1)</f>
        <v>theater</v>
      </c>
      <c r="S3006" t="str">
        <f>RIGHT(Q3006,(LEN(Q3006)-SEARCH("/",Q3006,1)))</f>
        <v>spaces</v>
      </c>
      <c r="T3006" s="14">
        <f>IFERROR(E3006/L3006,0)</f>
        <v>162.90974729241879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>
        <f>(E3007/D3007)*100</f>
        <v>120.49622641509434</v>
      </c>
      <c r="O3007" s="13">
        <f>J3007/(60*60*24)+DATE(1970,1,1)</f>
        <v>41888.674826388888</v>
      </c>
      <c r="P3007" s="13">
        <f>I3007/(60*60*24)+"1/1/1970"</f>
        <v>41918.674826388888</v>
      </c>
      <c r="Q3007" t="s">
        <v>8302</v>
      </c>
      <c r="R3007" s="18" t="str">
        <f>LEFT(Q3007,SEARCH("/",Q3007,1)-1)</f>
        <v>theater</v>
      </c>
      <c r="S3007" t="str">
        <f>RIGHT(Q3007,(LEN(Q3007)-SEARCH("/",Q3007,1)))</f>
        <v>spaces</v>
      </c>
      <c r="T3007" s="14">
        <f>IFERROR(E3007/L3007,0)</f>
        <v>108.24237288135593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>
        <f>(E3008/D3008)*100</f>
        <v>107.74999999999999</v>
      </c>
      <c r="O3008" s="13">
        <f>J3008/(60*60*24)+DATE(1970,1,1)</f>
        <v>41957.756840277776</v>
      </c>
      <c r="P3008" s="13">
        <f>I3008/(60*60*24)+"1/1/1970"</f>
        <v>41987.756840277776</v>
      </c>
      <c r="Q3008" t="s">
        <v>8302</v>
      </c>
      <c r="R3008" s="18" t="str">
        <f>LEFT(Q3008,SEARCH("/",Q3008,1)-1)</f>
        <v>theater</v>
      </c>
      <c r="S3008" t="str">
        <f>RIGHT(Q3008,(LEN(Q3008)-SEARCH("/",Q3008,1)))</f>
        <v>spaces</v>
      </c>
      <c r="T3008" s="14">
        <f>IFERROR(E3008/L3008,0)</f>
        <v>88.865979381443296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>
        <f>(E3009/D3009)*100</f>
        <v>180</v>
      </c>
      <c r="O3009" s="13">
        <f>J3009/(60*60*24)+DATE(1970,1,1)</f>
        <v>42098.216238425928</v>
      </c>
      <c r="P3009" s="13">
        <f>I3009/(60*60*24)+"1/1/1970"</f>
        <v>42119.216238425928</v>
      </c>
      <c r="Q3009" t="s">
        <v>8302</v>
      </c>
      <c r="R3009" s="18" t="str">
        <f>LEFT(Q3009,SEARCH("/",Q3009,1)-1)</f>
        <v>theater</v>
      </c>
      <c r="S3009" t="str">
        <f>RIGHT(Q3009,(LEN(Q3009)-SEARCH("/",Q3009,1)))</f>
        <v>spaces</v>
      </c>
      <c r="T3009" s="14">
        <f>IFERROR(E3009/L3009,0)</f>
        <v>54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>
        <f>(E3010/D3010)*100</f>
        <v>101.16666666666667</v>
      </c>
      <c r="O3010" s="13">
        <f>J3010/(60*60*24)+DATE(1970,1,1)</f>
        <v>42360.212025462963</v>
      </c>
      <c r="P3010" s="13">
        <f>I3010/(60*60*24)+"1/1/1970"</f>
        <v>42390.212025462963</v>
      </c>
      <c r="Q3010" t="s">
        <v>8302</v>
      </c>
      <c r="R3010" s="18" t="str">
        <f>LEFT(Q3010,SEARCH("/",Q3010,1)-1)</f>
        <v>theater</v>
      </c>
      <c r="S3010" t="str">
        <f>RIGHT(Q3010,(LEN(Q3010)-SEARCH("/",Q3010,1)))</f>
        <v>spaces</v>
      </c>
      <c r="T3010" s="14">
        <f>IFERROR(E3010/L3010,0)</f>
        <v>116.73076923076923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>
        <f>(E3011/D3011)*100</f>
        <v>119.756</v>
      </c>
      <c r="O3011" s="13">
        <f>J3011/(60*60*24)+DATE(1970,1,1)</f>
        <v>41939.569907407407</v>
      </c>
      <c r="P3011" s="13">
        <f>I3011/(60*60*24)+"1/1/1970"</f>
        <v>41969.611574074079</v>
      </c>
      <c r="Q3011" t="s">
        <v>8302</v>
      </c>
      <c r="R3011" s="18" t="str">
        <f>LEFT(Q3011,SEARCH("/",Q3011,1)-1)</f>
        <v>theater</v>
      </c>
      <c r="S3011" t="str">
        <f>RIGHT(Q3011,(LEN(Q3011)-SEARCH("/",Q3011,1)))</f>
        <v>spaces</v>
      </c>
      <c r="T3011" s="14">
        <f>IFERROR(E3011/L3011,0)</f>
        <v>233.8984375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>
        <f>(E3012/D3012)*100</f>
        <v>158</v>
      </c>
      <c r="O3012" s="13">
        <f>J3012/(60*60*24)+DATE(1970,1,1)</f>
        <v>41996.832395833335</v>
      </c>
      <c r="P3012" s="13">
        <f>I3012/(60*60*24)+"1/1/1970"</f>
        <v>42056.832395833335</v>
      </c>
      <c r="Q3012" t="s">
        <v>8302</v>
      </c>
      <c r="R3012" s="18" t="str">
        <f>LEFT(Q3012,SEARCH("/",Q3012,1)-1)</f>
        <v>theater</v>
      </c>
      <c r="S3012" t="str">
        <f>RIGHT(Q3012,(LEN(Q3012)-SEARCH("/",Q3012,1)))</f>
        <v>spaces</v>
      </c>
      <c r="T3012" s="14">
        <f>IFERROR(E3012/L3012,0)</f>
        <v>158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>
        <f>(E3013/D3013)*100</f>
        <v>123.66666666666666</v>
      </c>
      <c r="O3013" s="13">
        <f>J3013/(60*60*24)+DATE(1970,1,1)</f>
        <v>42334.468935185185</v>
      </c>
      <c r="P3013" s="13">
        <f>I3013/(60*60*24)+"1/1/1970"</f>
        <v>42361.957638888889</v>
      </c>
      <c r="Q3013" t="s">
        <v>8302</v>
      </c>
      <c r="R3013" s="18" t="str">
        <f>LEFT(Q3013,SEARCH("/",Q3013,1)-1)</f>
        <v>theater</v>
      </c>
      <c r="S3013" t="str">
        <f>RIGHT(Q3013,(LEN(Q3013)-SEARCH("/",Q3013,1)))</f>
        <v>spaces</v>
      </c>
      <c r="T3013" s="14">
        <f>IFERROR(E3013/L3013,0)</f>
        <v>14.84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>
        <f>(E3014/D3014)*100</f>
        <v>117.12499999999999</v>
      </c>
      <c r="O3014" s="13">
        <f>J3014/(60*60*24)+DATE(1970,1,1)</f>
        <v>42024.702893518523</v>
      </c>
      <c r="P3014" s="13">
        <f>I3014/(60*60*24)+"1/1/1970"</f>
        <v>42045.702893518523</v>
      </c>
      <c r="Q3014" t="s">
        <v>8302</v>
      </c>
      <c r="R3014" s="18" t="str">
        <f>LEFT(Q3014,SEARCH("/",Q3014,1)-1)</f>
        <v>theater</v>
      </c>
      <c r="S3014" t="str">
        <f>RIGHT(Q3014,(LEN(Q3014)-SEARCH("/",Q3014,1)))</f>
        <v>spaces</v>
      </c>
      <c r="T3014" s="14">
        <f>IFERROR(E3014/L3014,0)</f>
        <v>85.181818181818187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>
        <f>(E3015/D3015)*100</f>
        <v>156.96</v>
      </c>
      <c r="O3015" s="13">
        <f>J3015/(60*60*24)+DATE(1970,1,1)</f>
        <v>42146.836215277777</v>
      </c>
      <c r="P3015" s="13">
        <f>I3015/(60*60*24)+"1/1/1970"</f>
        <v>42176.836215277777</v>
      </c>
      <c r="Q3015" t="s">
        <v>8302</v>
      </c>
      <c r="R3015" s="18" t="str">
        <f>LEFT(Q3015,SEARCH("/",Q3015,1)-1)</f>
        <v>theater</v>
      </c>
      <c r="S3015" t="str">
        <f>RIGHT(Q3015,(LEN(Q3015)-SEARCH("/",Q3015,1)))</f>
        <v>spaces</v>
      </c>
      <c r="T3015" s="14">
        <f>IFERROR(E3015/L3015,0)</f>
        <v>146.69158878504672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>
        <f>(E3016/D3016)*100</f>
        <v>113.104</v>
      </c>
      <c r="O3016" s="13">
        <f>J3016/(60*60*24)+DATE(1970,1,1)</f>
        <v>41920.123611111107</v>
      </c>
      <c r="P3016" s="13">
        <f>I3016/(60*60*24)+"1/1/1970"</f>
        <v>41948.208333333336</v>
      </c>
      <c r="Q3016" t="s">
        <v>8302</v>
      </c>
      <c r="R3016" s="18" t="str">
        <f>LEFT(Q3016,SEARCH("/",Q3016,1)-1)</f>
        <v>theater</v>
      </c>
      <c r="S3016" t="str">
        <f>RIGHT(Q3016,(LEN(Q3016)-SEARCH("/",Q3016,1)))</f>
        <v>spaces</v>
      </c>
      <c r="T3016" s="14">
        <f>IFERROR(E3016/L3016,0)</f>
        <v>50.764811490125673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>
        <f>(E3017/D3017)*100</f>
        <v>103.17647058823529</v>
      </c>
      <c r="O3017" s="13">
        <f>J3017/(60*60*24)+DATE(1970,1,1)</f>
        <v>41785.72729166667</v>
      </c>
      <c r="P3017" s="13">
        <f>I3017/(60*60*24)+"1/1/1970"</f>
        <v>41801.166666666664</v>
      </c>
      <c r="Q3017" t="s">
        <v>8302</v>
      </c>
      <c r="R3017" s="18" t="str">
        <f>LEFT(Q3017,SEARCH("/",Q3017,1)-1)</f>
        <v>theater</v>
      </c>
      <c r="S3017" t="str">
        <f>RIGHT(Q3017,(LEN(Q3017)-SEARCH("/",Q3017,1)))</f>
        <v>spaces</v>
      </c>
      <c r="T3017" s="14">
        <f>IFERROR(E3017/L3017,0)</f>
        <v>87.7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>
        <f>(E3018/D3018)*100</f>
        <v>102.61176470588236</v>
      </c>
      <c r="O3018" s="13">
        <f>J3018/(60*60*24)+DATE(1970,1,1)</f>
        <v>41778.548055555555</v>
      </c>
      <c r="P3018" s="13">
        <f>I3018/(60*60*24)+"1/1/1970"</f>
        <v>41838.548055555555</v>
      </c>
      <c r="Q3018" t="s">
        <v>8302</v>
      </c>
      <c r="R3018" s="18" t="str">
        <f>LEFT(Q3018,SEARCH("/",Q3018,1)-1)</f>
        <v>theater</v>
      </c>
      <c r="S3018" t="str">
        <f>RIGHT(Q3018,(LEN(Q3018)-SEARCH("/",Q3018,1)))</f>
        <v>spaces</v>
      </c>
      <c r="T3018" s="14">
        <f>IFERROR(E3018/L3018,0)</f>
        <v>242.27777777777777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>
        <f>(E3019/D3019)*100</f>
        <v>105.84090909090908</v>
      </c>
      <c r="O3019" s="13">
        <f>J3019/(60*60*24)+DATE(1970,1,1)</f>
        <v>41841.850034722222</v>
      </c>
      <c r="P3019" s="13">
        <f>I3019/(60*60*24)+"1/1/1970"</f>
        <v>41871.850034722222</v>
      </c>
      <c r="Q3019" t="s">
        <v>8302</v>
      </c>
      <c r="R3019" s="18" t="str">
        <f>LEFT(Q3019,SEARCH("/",Q3019,1)-1)</f>
        <v>theater</v>
      </c>
      <c r="S3019" t="str">
        <f>RIGHT(Q3019,(LEN(Q3019)-SEARCH("/",Q3019,1)))</f>
        <v>spaces</v>
      </c>
      <c r="T3019" s="14">
        <f>IFERROR(E3019/L3019,0)</f>
        <v>146.44654088050314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>
        <f>(E3020/D3020)*100</f>
        <v>100.71428571428571</v>
      </c>
      <c r="O3020" s="13">
        <f>J3020/(60*60*24)+DATE(1970,1,1)</f>
        <v>42163.298333333332</v>
      </c>
      <c r="P3020" s="13">
        <f>I3020/(60*60*24)+"1/1/1970"</f>
        <v>42205.916666666672</v>
      </c>
      <c r="Q3020" t="s">
        <v>8302</v>
      </c>
      <c r="R3020" s="18" t="str">
        <f>LEFT(Q3020,SEARCH("/",Q3020,1)-1)</f>
        <v>theater</v>
      </c>
      <c r="S3020" t="str">
        <f>RIGHT(Q3020,(LEN(Q3020)-SEARCH("/",Q3020,1)))</f>
        <v>spaces</v>
      </c>
      <c r="T3020" s="14">
        <f>IFERROR(E3020/L3020,0)</f>
        <v>103.17073170731707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>
        <f>(E3021/D3021)*100</f>
        <v>121.23333333333332</v>
      </c>
      <c r="O3021" s="13">
        <f>J3021/(60*60*24)+DATE(1970,1,1)</f>
        <v>41758.833564814813</v>
      </c>
      <c r="P3021" s="13">
        <f>I3021/(60*60*24)+"1/1/1970"</f>
        <v>41786.125</v>
      </c>
      <c r="Q3021" t="s">
        <v>8302</v>
      </c>
      <c r="R3021" s="18" t="str">
        <f>LEFT(Q3021,SEARCH("/",Q3021,1)-1)</f>
        <v>theater</v>
      </c>
      <c r="S3021" t="str">
        <f>RIGHT(Q3021,(LEN(Q3021)-SEARCH("/",Q3021,1)))</f>
        <v>spaces</v>
      </c>
      <c r="T3021" s="14">
        <f>IFERROR(E3021/L3021,0)</f>
        <v>80.464601769911511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>
        <f>(E3022/D3022)*100</f>
        <v>100.57142857142858</v>
      </c>
      <c r="O3022" s="13">
        <f>J3022/(60*60*24)+DATE(1970,1,1)</f>
        <v>42170.846446759257</v>
      </c>
      <c r="P3022" s="13">
        <f>I3022/(60*60*24)+"1/1/1970"</f>
        <v>42230.846446759257</v>
      </c>
      <c r="Q3022" t="s">
        <v>8302</v>
      </c>
      <c r="R3022" s="18" t="str">
        <f>LEFT(Q3022,SEARCH("/",Q3022,1)-1)</f>
        <v>theater</v>
      </c>
      <c r="S3022" t="str">
        <f>RIGHT(Q3022,(LEN(Q3022)-SEARCH("/",Q3022,1)))</f>
        <v>spaces</v>
      </c>
      <c r="T3022" s="14">
        <f>IFERROR(E3022/L3022,0)</f>
        <v>234.66666666666666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>
        <f>(E3023/D3023)*100</f>
        <v>116.02222222222223</v>
      </c>
      <c r="O3023" s="13">
        <f>J3023/(60*60*24)+DATE(1970,1,1)</f>
        <v>42660.618854166663</v>
      </c>
      <c r="P3023" s="13">
        <f>I3023/(60*60*24)+"1/1/1970"</f>
        <v>42696.249305555553</v>
      </c>
      <c r="Q3023" t="s">
        <v>8302</v>
      </c>
      <c r="R3023" s="18" t="str">
        <f>LEFT(Q3023,SEARCH("/",Q3023,1)-1)</f>
        <v>theater</v>
      </c>
      <c r="S3023" t="str">
        <f>RIGHT(Q3023,(LEN(Q3023)-SEARCH("/",Q3023,1)))</f>
        <v>spaces</v>
      </c>
      <c r="T3023" s="14">
        <f>IFERROR(E3023/L3023,0)</f>
        <v>50.689320388349515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>
        <f>(E3024/D3024)*100</f>
        <v>100.88</v>
      </c>
      <c r="O3024" s="13">
        <f>J3024/(60*60*24)+DATE(1970,1,1)</f>
        <v>42564.95380787037</v>
      </c>
      <c r="P3024" s="13">
        <f>I3024/(60*60*24)+"1/1/1970"</f>
        <v>42609.95380787037</v>
      </c>
      <c r="Q3024" t="s">
        <v>8302</v>
      </c>
      <c r="R3024" s="18" t="str">
        <f>LEFT(Q3024,SEARCH("/",Q3024,1)-1)</f>
        <v>theater</v>
      </c>
      <c r="S3024" t="str">
        <f>RIGHT(Q3024,(LEN(Q3024)-SEARCH("/",Q3024,1)))</f>
        <v>spaces</v>
      </c>
      <c r="T3024" s="14">
        <f>IFERROR(E3024/L3024,0)</f>
        <v>162.70967741935485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>
        <f>(E3025/D3025)*100</f>
        <v>103</v>
      </c>
      <c r="O3025" s="13">
        <f>J3025/(60*60*24)+DATE(1970,1,1)</f>
        <v>42121.675763888888</v>
      </c>
      <c r="P3025" s="13">
        <f>I3025/(60*60*24)+"1/1/1970"</f>
        <v>42166.675763888888</v>
      </c>
      <c r="Q3025" t="s">
        <v>8302</v>
      </c>
      <c r="R3025" s="18" t="str">
        <f>LEFT(Q3025,SEARCH("/",Q3025,1)-1)</f>
        <v>theater</v>
      </c>
      <c r="S3025" t="str">
        <f>RIGHT(Q3025,(LEN(Q3025)-SEARCH("/",Q3025,1)))</f>
        <v>spaces</v>
      </c>
      <c r="T3025" s="14">
        <f>IFERROR(E3025/L3025,0)</f>
        <v>120.16666666666667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>
        <f>(E3026/D3026)*100</f>
        <v>246.42</v>
      </c>
      <c r="O3026" s="13">
        <f>J3026/(60*60*24)+DATE(1970,1,1)</f>
        <v>41158.993923611109</v>
      </c>
      <c r="P3026" s="13">
        <f>I3026/(60*60*24)+"1/1/1970"</f>
        <v>41188.993923611109</v>
      </c>
      <c r="Q3026" t="s">
        <v>8302</v>
      </c>
      <c r="R3026" s="18" t="str">
        <f>LEFT(Q3026,SEARCH("/",Q3026,1)-1)</f>
        <v>theater</v>
      </c>
      <c r="S3026" t="str">
        <f>RIGHT(Q3026,(LEN(Q3026)-SEARCH("/",Q3026,1)))</f>
        <v>spaces</v>
      </c>
      <c r="T3026" s="14">
        <f>IFERROR(E3026/L3026,0)</f>
        <v>67.697802197802204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>
        <f>(E3027/D3027)*100</f>
        <v>302.2</v>
      </c>
      <c r="O3027" s="13">
        <f>J3027/(60*60*24)+DATE(1970,1,1)</f>
        <v>41761.509409722225</v>
      </c>
      <c r="P3027" s="13">
        <f>I3027/(60*60*24)+"1/1/1970"</f>
        <v>41789.666666666664</v>
      </c>
      <c r="Q3027" t="s">
        <v>8302</v>
      </c>
      <c r="R3027" s="18" t="str">
        <f>LEFT(Q3027,SEARCH("/",Q3027,1)-1)</f>
        <v>theater</v>
      </c>
      <c r="S3027" t="str">
        <f>RIGHT(Q3027,(LEN(Q3027)-SEARCH("/",Q3027,1)))</f>
        <v>spaces</v>
      </c>
      <c r="T3027" s="14">
        <f>IFERROR(E3027/L3027,0)</f>
        <v>52.103448275862071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>
        <f>(E3028/D3028)*100</f>
        <v>143.33333333333334</v>
      </c>
      <c r="O3028" s="13">
        <f>J3028/(60*60*24)+DATE(1970,1,1)</f>
        <v>42783.459398148145</v>
      </c>
      <c r="P3028" s="13">
        <f>I3028/(60*60*24)+"1/1/1970"</f>
        <v>42797.459398148145</v>
      </c>
      <c r="Q3028" t="s">
        <v>8302</v>
      </c>
      <c r="R3028" s="18" t="str">
        <f>LEFT(Q3028,SEARCH("/",Q3028,1)-1)</f>
        <v>theater</v>
      </c>
      <c r="S3028" t="str">
        <f>RIGHT(Q3028,(LEN(Q3028)-SEARCH("/",Q3028,1)))</f>
        <v>spaces</v>
      </c>
      <c r="T3028" s="14">
        <f>IFERROR(E3028/L3028,0)</f>
        <v>51.6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>
        <f>(E3029/D3029)*100</f>
        <v>131.44</v>
      </c>
      <c r="O3029" s="13">
        <f>J3029/(60*60*24)+DATE(1970,1,1)</f>
        <v>42053.704293981486</v>
      </c>
      <c r="P3029" s="13">
        <f>I3029/(60*60*24)+"1/1/1970"</f>
        <v>42083.662627314814</v>
      </c>
      <c r="Q3029" t="s">
        <v>8302</v>
      </c>
      <c r="R3029" s="18" t="str">
        <f>LEFT(Q3029,SEARCH("/",Q3029,1)-1)</f>
        <v>theater</v>
      </c>
      <c r="S3029" t="str">
        <f>RIGHT(Q3029,(LEN(Q3029)-SEARCH("/",Q3029,1)))</f>
        <v>spaces</v>
      </c>
      <c r="T3029" s="14">
        <f>IFERROR(E3029/L3029,0)</f>
        <v>164.3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>
        <f>(E3030/D3030)*100</f>
        <v>168.01999999999998</v>
      </c>
      <c r="O3030" s="13">
        <f>J3030/(60*60*24)+DATE(1970,1,1)</f>
        <v>42567.264178240745</v>
      </c>
      <c r="P3030" s="13">
        <f>I3030/(60*60*24)+"1/1/1970"</f>
        <v>42597.264178240745</v>
      </c>
      <c r="Q3030" t="s">
        <v>8302</v>
      </c>
      <c r="R3030" s="18" t="str">
        <f>LEFT(Q3030,SEARCH("/",Q3030,1)-1)</f>
        <v>theater</v>
      </c>
      <c r="S3030" t="str">
        <f>RIGHT(Q3030,(LEN(Q3030)-SEARCH("/",Q3030,1)))</f>
        <v>spaces</v>
      </c>
      <c r="T3030" s="14">
        <f>IFERROR(E3030/L3030,0)</f>
        <v>84.858585858585855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>
        <f>(E3031/D3031)*100</f>
        <v>109.67666666666666</v>
      </c>
      <c r="O3031" s="13">
        <f>J3031/(60*60*24)+DATE(1970,1,1)</f>
        <v>41932.708877314813</v>
      </c>
      <c r="P3031" s="13">
        <f>I3031/(60*60*24)+"1/1/1970"</f>
        <v>41961.190972222219</v>
      </c>
      <c r="Q3031" t="s">
        <v>8302</v>
      </c>
      <c r="R3031" s="18" t="str">
        <f>LEFT(Q3031,SEARCH("/",Q3031,1)-1)</f>
        <v>theater</v>
      </c>
      <c r="S3031" t="str">
        <f>RIGHT(Q3031,(LEN(Q3031)-SEARCH("/",Q3031,1)))</f>
        <v>spaces</v>
      </c>
      <c r="T3031" s="14">
        <f>IFERROR(E3031/L3031,0)</f>
        <v>94.548850574712645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>
        <f>(E3032/D3032)*100</f>
        <v>106.6857142857143</v>
      </c>
      <c r="O3032" s="13">
        <f>J3032/(60*60*24)+DATE(1970,1,1)</f>
        <v>42233.747349537036</v>
      </c>
      <c r="P3032" s="13">
        <f>I3032/(60*60*24)+"1/1/1970"</f>
        <v>42263.747349537036</v>
      </c>
      <c r="Q3032" t="s">
        <v>8302</v>
      </c>
      <c r="R3032" s="18" t="str">
        <f>LEFT(Q3032,SEARCH("/",Q3032,1)-1)</f>
        <v>theater</v>
      </c>
      <c r="S3032" t="str">
        <f>RIGHT(Q3032,(LEN(Q3032)-SEARCH("/",Q3032,1)))</f>
        <v>spaces</v>
      </c>
      <c r="T3032" s="14">
        <f>IFERROR(E3032/L3032,0)</f>
        <v>45.536585365853661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>
        <f>(E3033/D3033)*100</f>
        <v>100</v>
      </c>
      <c r="O3033" s="13">
        <f>J3033/(60*60*24)+DATE(1970,1,1)</f>
        <v>42597.882488425923</v>
      </c>
      <c r="P3033" s="13">
        <f>I3033/(60*60*24)+"1/1/1970"</f>
        <v>42657.882488425923</v>
      </c>
      <c r="Q3033" t="s">
        <v>8302</v>
      </c>
      <c r="R3033" s="18" t="str">
        <f>LEFT(Q3033,SEARCH("/",Q3033,1)-1)</f>
        <v>theater</v>
      </c>
      <c r="S3033" t="str">
        <f>RIGHT(Q3033,(LEN(Q3033)-SEARCH("/",Q3033,1)))</f>
        <v>spaces</v>
      </c>
      <c r="T3033" s="14">
        <f>IFERROR(E3033/L3033,0)</f>
        <v>51.724137931034484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>
        <f>(E3034/D3034)*100</f>
        <v>127.2</v>
      </c>
      <c r="O3034" s="13">
        <f>J3034/(60*60*24)+DATE(1970,1,1)</f>
        <v>42228.044664351852</v>
      </c>
      <c r="P3034" s="13">
        <f>I3034/(60*60*24)+"1/1/1970"</f>
        <v>42258.044664351852</v>
      </c>
      <c r="Q3034" t="s">
        <v>8302</v>
      </c>
      <c r="R3034" s="18" t="str">
        <f>LEFT(Q3034,SEARCH("/",Q3034,1)-1)</f>
        <v>theater</v>
      </c>
      <c r="S3034" t="str">
        <f>RIGHT(Q3034,(LEN(Q3034)-SEARCH("/",Q3034,1)))</f>
        <v>spaces</v>
      </c>
      <c r="T3034" s="14">
        <f>IFERROR(E3034/L3034,0)</f>
        <v>50.88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>
        <f>(E3035/D3035)*100</f>
        <v>146.53333333333333</v>
      </c>
      <c r="O3035" s="13">
        <f>J3035/(60*60*24)+DATE(1970,1,1)</f>
        <v>42570.110243055555</v>
      </c>
      <c r="P3035" s="13">
        <f>I3035/(60*60*24)+"1/1/1970"</f>
        <v>42600.110243055555</v>
      </c>
      <c r="Q3035" t="s">
        <v>8302</v>
      </c>
      <c r="R3035" s="18" t="str">
        <f>LEFT(Q3035,SEARCH("/",Q3035,1)-1)</f>
        <v>theater</v>
      </c>
      <c r="S3035" t="str">
        <f>RIGHT(Q3035,(LEN(Q3035)-SEARCH("/",Q3035,1)))</f>
        <v>spaces</v>
      </c>
      <c r="T3035" s="14">
        <f>IFERROR(E3035/L3035,0)</f>
        <v>191.13043478260869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>
        <f>(E3036/D3036)*100</f>
        <v>112.53599999999999</v>
      </c>
      <c r="O3036" s="13">
        <f>J3036/(60*60*24)+DATE(1970,1,1)</f>
        <v>42644.535358796296</v>
      </c>
      <c r="P3036" s="13">
        <f>I3036/(60*60*24)+"1/1/1970"</f>
        <v>42675.165972222225</v>
      </c>
      <c r="Q3036" t="s">
        <v>8302</v>
      </c>
      <c r="R3036" s="18" t="str">
        <f>LEFT(Q3036,SEARCH("/",Q3036,1)-1)</f>
        <v>theater</v>
      </c>
      <c r="S3036" t="str">
        <f>RIGHT(Q3036,(LEN(Q3036)-SEARCH("/",Q3036,1)))</f>
        <v>spaces</v>
      </c>
      <c r="T3036" s="14">
        <f>IFERROR(E3036/L3036,0)</f>
        <v>89.314285714285717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>
        <f>(E3037/D3037)*100</f>
        <v>108.78684000000001</v>
      </c>
      <c r="O3037" s="13">
        <f>J3037/(60*60*24)+DATE(1970,1,1)</f>
        <v>41368.560289351852</v>
      </c>
      <c r="P3037" s="13">
        <f>I3037/(60*60*24)+"1/1/1970"</f>
        <v>41398.560289351852</v>
      </c>
      <c r="Q3037" t="s">
        <v>8302</v>
      </c>
      <c r="R3037" s="18" t="str">
        <f>LEFT(Q3037,SEARCH("/",Q3037,1)-1)</f>
        <v>theater</v>
      </c>
      <c r="S3037" t="str">
        <f>RIGHT(Q3037,(LEN(Q3037)-SEARCH("/",Q3037,1)))</f>
        <v>spaces</v>
      </c>
      <c r="T3037" s="14">
        <f>IFERROR(E3037/L3037,0)</f>
        <v>88.588631921824103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>
        <f>(E3038/D3038)*100</f>
        <v>126.732</v>
      </c>
      <c r="O3038" s="13">
        <f>J3038/(60*60*24)+DATE(1970,1,1)</f>
        <v>41466.785231481481</v>
      </c>
      <c r="P3038" s="13">
        <f>I3038/(60*60*24)+"1/1/1970"</f>
        <v>41502.499305555553</v>
      </c>
      <c r="Q3038" t="s">
        <v>8302</v>
      </c>
      <c r="R3038" s="18" t="str">
        <f>LEFT(Q3038,SEARCH("/",Q3038,1)-1)</f>
        <v>theater</v>
      </c>
      <c r="S3038" t="str">
        <f>RIGHT(Q3038,(LEN(Q3038)-SEARCH("/",Q3038,1)))</f>
        <v>spaces</v>
      </c>
      <c r="T3038" s="14">
        <f>IFERROR(E3038/L3038,0)</f>
        <v>96.300911854103347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>
        <f>(E3039/D3039)*100</f>
        <v>213.20000000000002</v>
      </c>
      <c r="O3039" s="13">
        <f>J3039/(60*60*24)+DATE(1970,1,1)</f>
        <v>40378.893206018518</v>
      </c>
      <c r="P3039" s="13">
        <f>I3039/(60*60*24)+"1/1/1970"</f>
        <v>40453.207638888889</v>
      </c>
      <c r="Q3039" t="s">
        <v>8302</v>
      </c>
      <c r="R3039" s="18" t="str">
        <f>LEFT(Q3039,SEARCH("/",Q3039,1)-1)</f>
        <v>theater</v>
      </c>
      <c r="S3039" t="str">
        <f>RIGHT(Q3039,(LEN(Q3039)-SEARCH("/",Q3039,1)))</f>
        <v>spaces</v>
      </c>
      <c r="T3039" s="14">
        <f>IFERROR(E3039/L3039,0)</f>
        <v>33.3125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>
        <f>(E3040/D3040)*100</f>
        <v>100.49999999999999</v>
      </c>
      <c r="O3040" s="13">
        <f>J3040/(60*60*24)+DATE(1970,1,1)</f>
        <v>42373.252280092594</v>
      </c>
      <c r="P3040" s="13">
        <f>I3040/(60*60*24)+"1/1/1970"</f>
        <v>42433.252280092594</v>
      </c>
      <c r="Q3040" t="s">
        <v>8302</v>
      </c>
      <c r="R3040" s="18" t="str">
        <f>LEFT(Q3040,SEARCH("/",Q3040,1)-1)</f>
        <v>theater</v>
      </c>
      <c r="S3040" t="str">
        <f>RIGHT(Q3040,(LEN(Q3040)-SEARCH("/",Q3040,1)))</f>
        <v>spaces</v>
      </c>
      <c r="T3040" s="14">
        <f>IFERROR(E3040/L3040,0)</f>
        <v>37.222222222222221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>
        <f>(E3041/D3041)*100</f>
        <v>108.71389999999998</v>
      </c>
      <c r="O3041" s="13">
        <f>J3041/(60*60*24)+DATE(1970,1,1)</f>
        <v>41610.794421296298</v>
      </c>
      <c r="P3041" s="13">
        <f>I3041/(60*60*24)+"1/1/1970"</f>
        <v>41637.332638888889</v>
      </c>
      <c r="Q3041" t="s">
        <v>8302</v>
      </c>
      <c r="R3041" s="18" t="str">
        <f>LEFT(Q3041,SEARCH("/",Q3041,1)-1)</f>
        <v>theater</v>
      </c>
      <c r="S3041" t="str">
        <f>RIGHT(Q3041,(LEN(Q3041)-SEARCH("/",Q3041,1)))</f>
        <v>spaces</v>
      </c>
      <c r="T3041" s="14">
        <f>IFERROR(E3041/L3041,0)</f>
        <v>92.130423728813554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>
        <f>(E3042/D3042)*100</f>
        <v>107.5</v>
      </c>
      <c r="O3042" s="13">
        <f>J3042/(60*60*24)+DATE(1970,1,1)</f>
        <v>42177.791909722218</v>
      </c>
      <c r="P3042" s="13">
        <f>I3042/(60*60*24)+"1/1/1970"</f>
        <v>42181.958333333328</v>
      </c>
      <c r="Q3042" t="s">
        <v>8302</v>
      </c>
      <c r="R3042" s="18" t="str">
        <f>LEFT(Q3042,SEARCH("/",Q3042,1)-1)</f>
        <v>theater</v>
      </c>
      <c r="S3042" t="str">
        <f>RIGHT(Q3042,(LEN(Q3042)-SEARCH("/",Q3042,1)))</f>
        <v>spaces</v>
      </c>
      <c r="T3042" s="14">
        <f>IFERROR(E3042/L3042,0)</f>
        <v>76.785714285714292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>
        <f>(E3043/D3043)*100</f>
        <v>110.48192771084338</v>
      </c>
      <c r="O3043" s="13">
        <f>J3043/(60*60*24)+DATE(1970,1,1)</f>
        <v>42359.868611111116</v>
      </c>
      <c r="P3043" s="13">
        <f>I3043/(60*60*24)+"1/1/1970"</f>
        <v>42389.868611111116</v>
      </c>
      <c r="Q3043" t="s">
        <v>8302</v>
      </c>
      <c r="R3043" s="18" t="str">
        <f>LEFT(Q3043,SEARCH("/",Q3043,1)-1)</f>
        <v>theater</v>
      </c>
      <c r="S3043" t="str">
        <f>RIGHT(Q3043,(LEN(Q3043)-SEARCH("/",Q3043,1)))</f>
        <v>spaces</v>
      </c>
      <c r="T3043" s="14">
        <f>IFERROR(E3043/L3043,0)</f>
        <v>96.526315789473685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>
        <f>(E3044/D3044)*100</f>
        <v>128</v>
      </c>
      <c r="O3044" s="13">
        <f>J3044/(60*60*24)+DATE(1970,1,1)</f>
        <v>42253.688043981485</v>
      </c>
      <c r="P3044" s="13">
        <f>I3044/(60*60*24)+"1/1/1970"</f>
        <v>42283.688043981485</v>
      </c>
      <c r="Q3044" t="s">
        <v>8302</v>
      </c>
      <c r="R3044" s="18" t="str">
        <f>LEFT(Q3044,SEARCH("/",Q3044,1)-1)</f>
        <v>theater</v>
      </c>
      <c r="S3044" t="str">
        <f>RIGHT(Q3044,(LEN(Q3044)-SEARCH("/",Q3044,1)))</f>
        <v>spaces</v>
      </c>
      <c r="T3044" s="14">
        <f>IFERROR(E3044/L3044,0)</f>
        <v>51.891891891891895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>
        <f>(E3045/D3045)*100</f>
        <v>110.00666666666667</v>
      </c>
      <c r="O3045" s="13">
        <f>J3045/(60*60*24)+DATE(1970,1,1)</f>
        <v>42083.070590277777</v>
      </c>
      <c r="P3045" s="13">
        <f>I3045/(60*60*24)+"1/1/1970"</f>
        <v>42110.118055555555</v>
      </c>
      <c r="Q3045" t="s">
        <v>8302</v>
      </c>
      <c r="R3045" s="18" t="str">
        <f>LEFT(Q3045,SEARCH("/",Q3045,1)-1)</f>
        <v>theater</v>
      </c>
      <c r="S3045" t="str">
        <f>RIGHT(Q3045,(LEN(Q3045)-SEARCH("/",Q3045,1)))</f>
        <v>spaces</v>
      </c>
      <c r="T3045" s="14">
        <f>IFERROR(E3045/L3045,0)</f>
        <v>128.9140625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>
        <f>(E3046/D3046)*100</f>
        <v>109.34166666666667</v>
      </c>
      <c r="O3046" s="13">
        <f>J3046/(60*60*24)+DATE(1970,1,1)</f>
        <v>42387.7268287037</v>
      </c>
      <c r="P3046" s="13">
        <f>I3046/(60*60*24)+"1/1/1970"</f>
        <v>42402.7268287037</v>
      </c>
      <c r="Q3046" t="s">
        <v>8302</v>
      </c>
      <c r="R3046" s="18" t="str">
        <f>LEFT(Q3046,SEARCH("/",Q3046,1)-1)</f>
        <v>theater</v>
      </c>
      <c r="S3046" t="str">
        <f>RIGHT(Q3046,(LEN(Q3046)-SEARCH("/",Q3046,1)))</f>
        <v>spaces</v>
      </c>
      <c r="T3046" s="14">
        <f>IFERROR(E3046/L3046,0)</f>
        <v>84.108974358974365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>
        <f>(E3047/D3047)*100</f>
        <v>132.70650000000001</v>
      </c>
      <c r="O3047" s="13">
        <f>J3047/(60*60*24)+DATE(1970,1,1)</f>
        <v>41843.155729166669</v>
      </c>
      <c r="P3047" s="13">
        <f>I3047/(60*60*24)+"1/1/1970"</f>
        <v>41873.155729166669</v>
      </c>
      <c r="Q3047" t="s">
        <v>8302</v>
      </c>
      <c r="R3047" s="18" t="str">
        <f>LEFT(Q3047,SEARCH("/",Q3047,1)-1)</f>
        <v>theater</v>
      </c>
      <c r="S3047" t="str">
        <f>RIGHT(Q3047,(LEN(Q3047)-SEARCH("/",Q3047,1)))</f>
        <v>spaces</v>
      </c>
      <c r="T3047" s="14">
        <f>IFERROR(E3047/L3047,0)</f>
        <v>82.941562500000003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>
        <f>(E3048/D3048)*100</f>
        <v>190.84810126582278</v>
      </c>
      <c r="O3048" s="13">
        <f>J3048/(60*60*24)+DATE(1970,1,1)</f>
        <v>41862.803078703706</v>
      </c>
      <c r="P3048" s="13">
        <f>I3048/(60*60*24)+"1/1/1970"</f>
        <v>41892.202777777777</v>
      </c>
      <c r="Q3048" t="s">
        <v>8302</v>
      </c>
      <c r="R3048" s="18" t="str">
        <f>LEFT(Q3048,SEARCH("/",Q3048,1)-1)</f>
        <v>theater</v>
      </c>
      <c r="S3048" t="str">
        <f>RIGHT(Q3048,(LEN(Q3048)-SEARCH("/",Q3048,1)))</f>
        <v>spaces</v>
      </c>
      <c r="T3048" s="14">
        <f>IFERROR(E3048/L3048,0)</f>
        <v>259.94827586206895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>
        <f>(E3049/D3049)*100</f>
        <v>149</v>
      </c>
      <c r="O3049" s="13">
        <f>J3049/(60*60*24)+DATE(1970,1,1)</f>
        <v>42443.989050925928</v>
      </c>
      <c r="P3049" s="13">
        <f>I3049/(60*60*24)+"1/1/1970"</f>
        <v>42487.552777777775</v>
      </c>
      <c r="Q3049" t="s">
        <v>8302</v>
      </c>
      <c r="R3049" s="18" t="str">
        <f>LEFT(Q3049,SEARCH("/",Q3049,1)-1)</f>
        <v>theater</v>
      </c>
      <c r="S3049" t="str">
        <f>RIGHT(Q3049,(LEN(Q3049)-SEARCH("/",Q3049,1)))</f>
        <v>spaces</v>
      </c>
      <c r="T3049" s="14">
        <f>IFERROR(E3049/L3049,0)</f>
        <v>37.25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>
        <f>(E3050/D3050)*100</f>
        <v>166.4</v>
      </c>
      <c r="O3050" s="13">
        <f>J3050/(60*60*24)+DATE(1970,1,1)</f>
        <v>41975.901180555556</v>
      </c>
      <c r="P3050" s="13">
        <f>I3050/(60*60*24)+"1/1/1970"</f>
        <v>42004.890277777777</v>
      </c>
      <c r="Q3050" t="s">
        <v>8302</v>
      </c>
      <c r="R3050" s="18" t="str">
        <f>LEFT(Q3050,SEARCH("/",Q3050,1)-1)</f>
        <v>theater</v>
      </c>
      <c r="S3050" t="str">
        <f>RIGHT(Q3050,(LEN(Q3050)-SEARCH("/",Q3050,1)))</f>
        <v>spaces</v>
      </c>
      <c r="T3050" s="14">
        <f>IFERROR(E3050/L3050,0)</f>
        <v>177.02127659574469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>
        <f>(E3051/D3051)*100</f>
        <v>106.66666666666667</v>
      </c>
      <c r="O3051" s="13">
        <f>J3051/(60*60*24)+DATE(1970,1,1)</f>
        <v>42139.014525462961</v>
      </c>
      <c r="P3051" s="13">
        <f>I3051/(60*60*24)+"1/1/1970"</f>
        <v>42169.014525462961</v>
      </c>
      <c r="Q3051" t="s">
        <v>8302</v>
      </c>
      <c r="R3051" s="18" t="str">
        <f>LEFT(Q3051,SEARCH("/",Q3051,1)-1)</f>
        <v>theater</v>
      </c>
      <c r="S3051" t="str">
        <f>RIGHT(Q3051,(LEN(Q3051)-SEARCH("/",Q3051,1)))</f>
        <v>spaces</v>
      </c>
      <c r="T3051" s="14">
        <f>IFERROR(E3051/L3051,0)</f>
        <v>74.074074074074076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>
        <f>(E3052/D3052)*100</f>
        <v>106</v>
      </c>
      <c r="O3052" s="13">
        <f>J3052/(60*60*24)+DATE(1970,1,1)</f>
        <v>42465.16851851852</v>
      </c>
      <c r="P3052" s="13">
        <f>I3052/(60*60*24)+"1/1/1970"</f>
        <v>42495.16851851852</v>
      </c>
      <c r="Q3052" t="s">
        <v>8302</v>
      </c>
      <c r="R3052" s="18" t="str">
        <f>LEFT(Q3052,SEARCH("/",Q3052,1)-1)</f>
        <v>theater</v>
      </c>
      <c r="S3052" t="str">
        <f>RIGHT(Q3052,(LEN(Q3052)-SEARCH("/",Q3052,1)))</f>
        <v>spaces</v>
      </c>
      <c r="T3052" s="14">
        <f>IFERROR(E3052/L3052,0)</f>
        <v>70.666666666666671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>
        <f>(E3053/D3053)*100</f>
        <v>23.62857142857143</v>
      </c>
      <c r="O3053" s="13">
        <f>J3053/(60*60*24)+DATE(1970,1,1)</f>
        <v>42744.416030092594</v>
      </c>
      <c r="P3053" s="13">
        <f>I3053/(60*60*24)+"1/1/1970"</f>
        <v>42774.416030092594</v>
      </c>
      <c r="Q3053" t="s">
        <v>8302</v>
      </c>
      <c r="R3053" s="18" t="str">
        <f>LEFT(Q3053,SEARCH("/",Q3053,1)-1)</f>
        <v>theater</v>
      </c>
      <c r="S3053" t="str">
        <f>RIGHT(Q3053,(LEN(Q3053)-SEARCH("/",Q3053,1)))</f>
        <v>spaces</v>
      </c>
      <c r="T3053" s="14">
        <f>IFERROR(E3053/L3053,0)</f>
        <v>23.62857142857143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>
        <f>(E3054/D3054)*100</f>
        <v>0.15</v>
      </c>
      <c r="O3054" s="13">
        <f>J3054/(60*60*24)+DATE(1970,1,1)</f>
        <v>42122.670069444444</v>
      </c>
      <c r="P3054" s="13">
        <f>I3054/(60*60*24)+"1/1/1970"</f>
        <v>42152.665972222225</v>
      </c>
      <c r="Q3054" t="s">
        <v>8302</v>
      </c>
      <c r="R3054" s="18" t="str">
        <f>LEFT(Q3054,SEARCH("/",Q3054,1)-1)</f>
        <v>theater</v>
      </c>
      <c r="S3054" t="str">
        <f>RIGHT(Q3054,(LEN(Q3054)-SEARCH("/",Q3054,1)))</f>
        <v>spaces</v>
      </c>
      <c r="T3054" s="14">
        <f>IFERROR(E3054/L3054,0)</f>
        <v>37.5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>
        <f>(E3055/D3055)*100</f>
        <v>0.4</v>
      </c>
      <c r="O3055" s="13">
        <f>J3055/(60*60*24)+DATE(1970,1,1)</f>
        <v>41862.761724537035</v>
      </c>
      <c r="P3055" s="13">
        <f>I3055/(60*60*24)+"1/1/1970"</f>
        <v>41914.165972222225</v>
      </c>
      <c r="Q3055" t="s">
        <v>8302</v>
      </c>
      <c r="R3055" s="18" t="str">
        <f>LEFT(Q3055,SEARCH("/",Q3055,1)-1)</f>
        <v>theater</v>
      </c>
      <c r="S3055" t="str">
        <f>RIGHT(Q3055,(LEN(Q3055)-SEARCH("/",Q3055,1)))</f>
        <v>spaces</v>
      </c>
      <c r="T3055" s="14">
        <f>IFERROR(E3055/L3055,0)</f>
        <v>13.333333333333334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>
        <f>(E3056/D3056)*100</f>
        <v>0</v>
      </c>
      <c r="O3056" s="13">
        <f>J3056/(60*60*24)+DATE(1970,1,1)</f>
        <v>42027.832800925928</v>
      </c>
      <c r="P3056" s="13">
        <f>I3056/(60*60*24)+"1/1/1970"</f>
        <v>42065.044444444444</v>
      </c>
      <c r="Q3056" t="s">
        <v>8302</v>
      </c>
      <c r="R3056" s="18" t="str">
        <f>LEFT(Q3056,SEARCH("/",Q3056,1)-1)</f>
        <v>theater</v>
      </c>
      <c r="S3056" t="str">
        <f>RIGHT(Q3056,(LEN(Q3056)-SEARCH("/",Q3056,1)))</f>
        <v>spaces</v>
      </c>
      <c r="T3056" s="14">
        <f>IFERROR(E3056/L3056,0)</f>
        <v>0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>
        <f>(E3057/D3057)*100</f>
        <v>5.0000000000000001E-3</v>
      </c>
      <c r="O3057" s="13">
        <f>J3057/(60*60*24)+DATE(1970,1,1)</f>
        <v>41953.95821759259</v>
      </c>
      <c r="P3057" s="13">
        <f>I3057/(60*60*24)+"1/1/1970"</f>
        <v>42013.95821759259</v>
      </c>
      <c r="Q3057" t="s">
        <v>8302</v>
      </c>
      <c r="R3057" s="18" t="str">
        <f>LEFT(Q3057,SEARCH("/",Q3057,1)-1)</f>
        <v>theater</v>
      </c>
      <c r="S3057" t="str">
        <f>RIGHT(Q3057,(LEN(Q3057)-SEARCH("/",Q3057,1)))</f>
        <v>spaces</v>
      </c>
      <c r="T3057" s="14">
        <f>IFERROR(E3057/L3057,0)</f>
        <v>1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>
        <f>(E3058/D3058)*100</f>
        <v>0</v>
      </c>
      <c r="O3058" s="13">
        <f>J3058/(60*60*24)+DATE(1970,1,1)</f>
        <v>41851.636388888888</v>
      </c>
      <c r="P3058" s="13">
        <f>I3058/(60*60*24)+"1/1/1970"</f>
        <v>41911.636388888888</v>
      </c>
      <c r="Q3058" t="s">
        <v>8302</v>
      </c>
      <c r="R3058" s="18" t="str">
        <f>LEFT(Q3058,SEARCH("/",Q3058,1)-1)</f>
        <v>theater</v>
      </c>
      <c r="S3058" t="str">
        <f>RIGHT(Q3058,(LEN(Q3058)-SEARCH("/",Q3058,1)))</f>
        <v>spaces</v>
      </c>
      <c r="T3058" s="14">
        <f>IFERROR(E3058/L3058,0)</f>
        <v>0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>
        <f>(E3059/D3059)*100</f>
        <v>0</v>
      </c>
      <c r="O3059" s="13">
        <f>J3059/(60*60*24)+DATE(1970,1,1)</f>
        <v>42433.650590277779</v>
      </c>
      <c r="P3059" s="13">
        <f>I3059/(60*60*24)+"1/1/1970"</f>
        <v>42463.608923611115</v>
      </c>
      <c r="Q3059" t="s">
        <v>8302</v>
      </c>
      <c r="R3059" s="18" t="str">
        <f>LEFT(Q3059,SEARCH("/",Q3059,1)-1)</f>
        <v>theater</v>
      </c>
      <c r="S3059" t="str">
        <f>RIGHT(Q3059,(LEN(Q3059)-SEARCH("/",Q3059,1)))</f>
        <v>spaces</v>
      </c>
      <c r="T3059" s="14">
        <f>IFERROR(E3059/L3059,0)</f>
        <v>0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>
        <f>(E3060/D3060)*100</f>
        <v>1.6666666666666666E-2</v>
      </c>
      <c r="O3060" s="13">
        <f>J3060/(60*60*24)+DATE(1970,1,1)</f>
        <v>42460.374305555553</v>
      </c>
      <c r="P3060" s="13">
        <f>I3060/(60*60*24)+"1/1/1970"</f>
        <v>42510.374305555553</v>
      </c>
      <c r="Q3060" t="s">
        <v>8302</v>
      </c>
      <c r="R3060" s="18" t="str">
        <f>LEFT(Q3060,SEARCH("/",Q3060,1)-1)</f>
        <v>theater</v>
      </c>
      <c r="S3060" t="str">
        <f>RIGHT(Q3060,(LEN(Q3060)-SEARCH("/",Q3060,1)))</f>
        <v>spaces</v>
      </c>
      <c r="T3060" s="14">
        <f>IFERROR(E3060/L3060,0)</f>
        <v>1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>
        <f>(E3061/D3061)*100</f>
        <v>3.0066666666666664</v>
      </c>
      <c r="O3061" s="13">
        <f>J3061/(60*60*24)+DATE(1970,1,1)</f>
        <v>41829.935717592591</v>
      </c>
      <c r="P3061" s="13">
        <f>I3061/(60*60*24)+"1/1/1970"</f>
        <v>41859.935717592591</v>
      </c>
      <c r="Q3061" t="s">
        <v>8302</v>
      </c>
      <c r="R3061" s="18" t="str">
        <f>LEFT(Q3061,SEARCH("/",Q3061,1)-1)</f>
        <v>theater</v>
      </c>
      <c r="S3061" t="str">
        <f>RIGHT(Q3061,(LEN(Q3061)-SEARCH("/",Q3061,1)))</f>
        <v>spaces</v>
      </c>
      <c r="T3061" s="14">
        <f>IFERROR(E3061/L3061,0)</f>
        <v>41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>
        <f>(E3062/D3062)*100</f>
        <v>0.15227272727272728</v>
      </c>
      <c r="O3062" s="13">
        <f>J3062/(60*60*24)+DATE(1970,1,1)</f>
        <v>42245.274699074071</v>
      </c>
      <c r="P3062" s="13">
        <f>I3062/(60*60*24)+"1/1/1970"</f>
        <v>42275.274699074071</v>
      </c>
      <c r="Q3062" t="s">
        <v>8302</v>
      </c>
      <c r="R3062" s="18" t="str">
        <f>LEFT(Q3062,SEARCH("/",Q3062,1)-1)</f>
        <v>theater</v>
      </c>
      <c r="S3062" t="str">
        <f>RIGHT(Q3062,(LEN(Q3062)-SEARCH("/",Q3062,1)))</f>
        <v>spaces</v>
      </c>
      <c r="T3062" s="14">
        <f>IFERROR(E3062/L3062,0)</f>
        <v>55.833333333333336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>
        <f>(E3063/D3063)*100</f>
        <v>0</v>
      </c>
      <c r="O3063" s="13">
        <f>J3063/(60*60*24)+DATE(1970,1,1)</f>
        <v>41834.784120370372</v>
      </c>
      <c r="P3063" s="13">
        <f>I3063/(60*60*24)+"1/1/1970"</f>
        <v>41864.784120370372</v>
      </c>
      <c r="Q3063" t="s">
        <v>8302</v>
      </c>
      <c r="R3063" s="18" t="str">
        <f>LEFT(Q3063,SEARCH("/",Q3063,1)-1)</f>
        <v>theater</v>
      </c>
      <c r="S3063" t="str">
        <f>RIGHT(Q3063,(LEN(Q3063)-SEARCH("/",Q3063,1)))</f>
        <v>spaces</v>
      </c>
      <c r="T3063" s="14">
        <f>IFERROR(E3063/L3063,0)</f>
        <v>0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>
        <f>(E3064/D3064)*100</f>
        <v>66.84</v>
      </c>
      <c r="O3064" s="13">
        <f>J3064/(60*60*24)+DATE(1970,1,1)</f>
        <v>42248.535787037035</v>
      </c>
      <c r="P3064" s="13">
        <f>I3064/(60*60*24)+"1/1/1970"</f>
        <v>42277.75</v>
      </c>
      <c r="Q3064" t="s">
        <v>8302</v>
      </c>
      <c r="R3064" s="18" t="str">
        <f>LEFT(Q3064,SEARCH("/",Q3064,1)-1)</f>
        <v>theater</v>
      </c>
      <c r="S3064" t="str">
        <f>RIGHT(Q3064,(LEN(Q3064)-SEARCH("/",Q3064,1)))</f>
        <v>spaces</v>
      </c>
      <c r="T3064" s="14">
        <f>IFERROR(E3064/L3064,0)</f>
        <v>99.761194029850742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>
        <f>(E3065/D3065)*100</f>
        <v>19.566666666666666</v>
      </c>
      <c r="O3065" s="13">
        <f>J3065/(60*60*24)+DATE(1970,1,1)</f>
        <v>42630.922893518524</v>
      </c>
      <c r="P3065" s="13">
        <f>I3065/(60*60*24)+"1/1/1970"</f>
        <v>42665.922893518524</v>
      </c>
      <c r="Q3065" t="s">
        <v>8302</v>
      </c>
      <c r="R3065" s="18" t="str">
        <f>LEFT(Q3065,SEARCH("/",Q3065,1)-1)</f>
        <v>theater</v>
      </c>
      <c r="S3065" t="str">
        <f>RIGHT(Q3065,(LEN(Q3065)-SEARCH("/",Q3065,1)))</f>
        <v>spaces</v>
      </c>
      <c r="T3065" s="14">
        <f>IFERROR(E3065/L3065,0)</f>
        <v>25.521739130434781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>
        <f>(E3066/D3066)*100</f>
        <v>11.294666666666666</v>
      </c>
      <c r="O3066" s="13">
        <f>J3066/(60*60*24)+DATE(1970,1,1)</f>
        <v>42299.130162037036</v>
      </c>
      <c r="P3066" s="13">
        <f>I3066/(60*60*24)+"1/1/1970"</f>
        <v>42330.290972222225</v>
      </c>
      <c r="Q3066" t="s">
        <v>8302</v>
      </c>
      <c r="R3066" s="18" t="str">
        <f>LEFT(Q3066,SEARCH("/",Q3066,1)-1)</f>
        <v>theater</v>
      </c>
      <c r="S3066" t="str">
        <f>RIGHT(Q3066,(LEN(Q3066)-SEARCH("/",Q3066,1)))</f>
        <v>spaces</v>
      </c>
      <c r="T3066" s="14">
        <f>IFERROR(E3066/L3066,0)</f>
        <v>117.65277777777777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>
        <f>(E3067/D3067)*100</f>
        <v>0.04</v>
      </c>
      <c r="O3067" s="13">
        <f>J3067/(60*60*24)+DATE(1970,1,1)</f>
        <v>41825.055231481485</v>
      </c>
      <c r="P3067" s="13">
        <f>I3067/(60*60*24)+"1/1/1970"</f>
        <v>41850.055231481485</v>
      </c>
      <c r="Q3067" t="s">
        <v>8302</v>
      </c>
      <c r="R3067" s="18" t="str">
        <f>LEFT(Q3067,SEARCH("/",Q3067,1)-1)</f>
        <v>theater</v>
      </c>
      <c r="S3067" t="str">
        <f>RIGHT(Q3067,(LEN(Q3067)-SEARCH("/",Q3067,1)))</f>
        <v>spaces</v>
      </c>
      <c r="T3067" s="14">
        <f>IFERROR(E3067/L3067,0)</f>
        <v>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>
        <f>(E3068/D3068)*100</f>
        <v>11.985714285714286</v>
      </c>
      <c r="O3068" s="13">
        <f>J3068/(60*60*24)+DATE(1970,1,1)</f>
        <v>42531.228437500002</v>
      </c>
      <c r="P3068" s="13">
        <f>I3068/(60*60*24)+"1/1/1970"</f>
        <v>42561.228437500002</v>
      </c>
      <c r="Q3068" t="s">
        <v>8302</v>
      </c>
      <c r="R3068" s="18" t="str">
        <f>LEFT(Q3068,SEARCH("/",Q3068,1)-1)</f>
        <v>theater</v>
      </c>
      <c r="S3068" t="str">
        <f>RIGHT(Q3068,(LEN(Q3068)-SEARCH("/",Q3068,1)))</f>
        <v>spaces</v>
      </c>
      <c r="T3068" s="14">
        <f>IFERROR(E3068/L3068,0)</f>
        <v>2796.6666666666665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>
        <f>(E3069/D3069)*100</f>
        <v>2.5</v>
      </c>
      <c r="O3069" s="13">
        <f>J3069/(60*60*24)+DATE(1970,1,1)</f>
        <v>42226.938414351855</v>
      </c>
      <c r="P3069" s="13">
        <f>I3069/(60*60*24)+"1/1/1970"</f>
        <v>42256.938414351855</v>
      </c>
      <c r="Q3069" t="s">
        <v>8302</v>
      </c>
      <c r="R3069" s="18" t="str">
        <f>LEFT(Q3069,SEARCH("/",Q3069,1)-1)</f>
        <v>theater</v>
      </c>
      <c r="S3069" t="str">
        <f>RIGHT(Q3069,(LEN(Q3069)-SEARCH("/",Q3069,1)))</f>
        <v>spaces</v>
      </c>
      <c r="T3069" s="14">
        <f>IFERROR(E3069/L3069,0)</f>
        <v>200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>
        <f>(E3070/D3070)*100</f>
        <v>6.9999999999999993E-2</v>
      </c>
      <c r="O3070" s="13">
        <f>J3070/(60*60*24)+DATE(1970,1,1)</f>
        <v>42263.691574074073</v>
      </c>
      <c r="P3070" s="13">
        <f>I3070/(60*60*24)+"1/1/1970"</f>
        <v>42293.691574074073</v>
      </c>
      <c r="Q3070" t="s">
        <v>8302</v>
      </c>
      <c r="R3070" s="18" t="str">
        <f>LEFT(Q3070,SEARCH("/",Q3070,1)-1)</f>
        <v>theater</v>
      </c>
      <c r="S3070" t="str">
        <f>RIGHT(Q3070,(LEN(Q3070)-SEARCH("/",Q3070,1)))</f>
        <v>spaces</v>
      </c>
      <c r="T3070" s="14">
        <f>IFERROR(E3070/L3070,0)</f>
        <v>87.5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>
        <f>(E3071/D3071)*100</f>
        <v>14.099999999999998</v>
      </c>
      <c r="O3071" s="13">
        <f>J3071/(60*60*24)+DATE(1970,1,1)</f>
        <v>41957.833726851852</v>
      </c>
      <c r="P3071" s="13">
        <f>I3071/(60*60*24)+"1/1/1970"</f>
        <v>41987.833726851852</v>
      </c>
      <c r="Q3071" t="s">
        <v>8302</v>
      </c>
      <c r="R3071" s="18" t="str">
        <f>LEFT(Q3071,SEARCH("/",Q3071,1)-1)</f>
        <v>theater</v>
      </c>
      <c r="S3071" t="str">
        <f>RIGHT(Q3071,(LEN(Q3071)-SEARCH("/",Q3071,1)))</f>
        <v>spaces</v>
      </c>
      <c r="T3071" s="14">
        <f>IFERROR(E3071/L3071,0)</f>
        <v>20.142857142857142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>
        <f>(E3072/D3072)*100</f>
        <v>3.34</v>
      </c>
      <c r="O3072" s="13">
        <f>J3072/(60*60*24)+DATE(1970,1,1)</f>
        <v>42690.733437499999</v>
      </c>
      <c r="P3072" s="13">
        <f>I3072/(60*60*24)+"1/1/1970"</f>
        <v>42711.733437499999</v>
      </c>
      <c r="Q3072" t="s">
        <v>8302</v>
      </c>
      <c r="R3072" s="18" t="str">
        <f>LEFT(Q3072,SEARCH("/",Q3072,1)-1)</f>
        <v>theater</v>
      </c>
      <c r="S3072" t="str">
        <f>RIGHT(Q3072,(LEN(Q3072)-SEARCH("/",Q3072,1)))</f>
        <v>spaces</v>
      </c>
      <c r="T3072" s="14">
        <f>IFERROR(E3072/L3072,0)</f>
        <v>20.875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>
        <f>(E3073/D3073)*100</f>
        <v>59.774999999999999</v>
      </c>
      <c r="O3073" s="13">
        <f>J3073/(60*60*24)+DATE(1970,1,1)</f>
        <v>42097.732418981483</v>
      </c>
      <c r="P3073" s="13">
        <f>I3073/(60*60*24)+"1/1/1970"</f>
        <v>42115.249305555553</v>
      </c>
      <c r="Q3073" t="s">
        <v>8302</v>
      </c>
      <c r="R3073" s="18" t="str">
        <f>LEFT(Q3073,SEARCH("/",Q3073,1)-1)</f>
        <v>theater</v>
      </c>
      <c r="S3073" t="str">
        <f>RIGHT(Q3073,(LEN(Q3073)-SEARCH("/",Q3073,1)))</f>
        <v>spaces</v>
      </c>
      <c r="T3073" s="14">
        <f>IFERROR(E3073/L3073,0)</f>
        <v>61.307692307692307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>
        <f>(E3074/D3074)*100</f>
        <v>1.6666666666666666E-2</v>
      </c>
      <c r="O3074" s="13">
        <f>J3074/(60*60*24)+DATE(1970,1,1)</f>
        <v>42658.690532407403</v>
      </c>
      <c r="P3074" s="13">
        <f>I3074/(60*60*24)+"1/1/1970"</f>
        <v>42673.073611111111</v>
      </c>
      <c r="Q3074" t="s">
        <v>8302</v>
      </c>
      <c r="R3074" s="18" t="str">
        <f>LEFT(Q3074,SEARCH("/",Q3074,1)-1)</f>
        <v>theater</v>
      </c>
      <c r="S3074" t="str">
        <f>RIGHT(Q3074,(LEN(Q3074)-SEARCH("/",Q3074,1)))</f>
        <v>spaces</v>
      </c>
      <c r="T3074" s="14">
        <f>IFERROR(E3074/L3074,0)</f>
        <v>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>
        <f>(E3075/D3075)*100</f>
        <v>2.3035714285714284E-2</v>
      </c>
      <c r="O3075" s="13">
        <f>J3075/(60*60*24)+DATE(1970,1,1)</f>
        <v>42111.684027777781</v>
      </c>
      <c r="P3075" s="13">
        <f>I3075/(60*60*24)+"1/1/1970"</f>
        <v>42169.804861111115</v>
      </c>
      <c r="Q3075" t="s">
        <v>8302</v>
      </c>
      <c r="R3075" s="18" t="str">
        <f>LEFT(Q3075,SEARCH("/",Q3075,1)-1)</f>
        <v>theater</v>
      </c>
      <c r="S3075" t="str">
        <f>RIGHT(Q3075,(LEN(Q3075)-SEARCH("/",Q3075,1)))</f>
        <v>spaces</v>
      </c>
      <c r="T3075" s="14">
        <f>IFERROR(E3075/L3075,0)</f>
        <v>92.142857142857139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>
        <f>(E3076/D3076)*100</f>
        <v>8.8000000000000009E-2</v>
      </c>
      <c r="O3076" s="13">
        <f>J3076/(60*60*24)+DATE(1970,1,1)</f>
        <v>42409.571284722224</v>
      </c>
      <c r="P3076" s="13">
        <f>I3076/(60*60*24)+"1/1/1970"</f>
        <v>42439.571284722224</v>
      </c>
      <c r="Q3076" t="s">
        <v>8302</v>
      </c>
      <c r="R3076" s="18" t="str">
        <f>LEFT(Q3076,SEARCH("/",Q3076,1)-1)</f>
        <v>theater</v>
      </c>
      <c r="S3076" t="str">
        <f>RIGHT(Q3076,(LEN(Q3076)-SEARCH("/",Q3076,1)))</f>
        <v>spaces</v>
      </c>
      <c r="T3076" s="14">
        <f>IFERROR(E3076/L3076,0)</f>
        <v>7.333333333333333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>
        <f>(E3077/D3077)*100</f>
        <v>8.64</v>
      </c>
      <c r="O3077" s="13">
        <f>J3077/(60*60*24)+DATE(1970,1,1)</f>
        <v>42551.102314814816</v>
      </c>
      <c r="P3077" s="13">
        <f>I3077/(60*60*24)+"1/1/1970"</f>
        <v>42601.102314814816</v>
      </c>
      <c r="Q3077" t="s">
        <v>8302</v>
      </c>
      <c r="R3077" s="18" t="str">
        <f>LEFT(Q3077,SEARCH("/",Q3077,1)-1)</f>
        <v>theater</v>
      </c>
      <c r="S3077" t="str">
        <f>RIGHT(Q3077,(LEN(Q3077)-SEARCH("/",Q3077,1)))</f>
        <v>spaces</v>
      </c>
      <c r="T3077" s="14">
        <f>IFERROR(E3077/L3077,0)</f>
        <v>64.8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>
        <f>(E3078/D3078)*100</f>
        <v>15.06</v>
      </c>
      <c r="O3078" s="13">
        <f>J3078/(60*60*24)+DATE(1970,1,1)</f>
        <v>42226.651886574073</v>
      </c>
      <c r="P3078" s="13">
        <f>I3078/(60*60*24)+"1/1/1970"</f>
        <v>42286.651886574073</v>
      </c>
      <c r="Q3078" t="s">
        <v>8302</v>
      </c>
      <c r="R3078" s="18" t="str">
        <f>LEFT(Q3078,SEARCH("/",Q3078,1)-1)</f>
        <v>theater</v>
      </c>
      <c r="S3078" t="str">
        <f>RIGHT(Q3078,(LEN(Q3078)-SEARCH("/",Q3078,1)))</f>
        <v>spaces</v>
      </c>
      <c r="T3078" s="14">
        <f>IFERROR(E3078/L3078,0)</f>
        <v>30.12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>
        <f>(E3079/D3079)*100</f>
        <v>0.47727272727272729</v>
      </c>
      <c r="O3079" s="13">
        <f>J3079/(60*60*24)+DATE(1970,1,1)</f>
        <v>42766.956921296296</v>
      </c>
      <c r="P3079" s="13">
        <f>I3079/(60*60*24)+"1/1/1970"</f>
        <v>42796.956921296296</v>
      </c>
      <c r="Q3079" t="s">
        <v>8302</v>
      </c>
      <c r="R3079" s="18" t="str">
        <f>LEFT(Q3079,SEARCH("/",Q3079,1)-1)</f>
        <v>theater</v>
      </c>
      <c r="S3079" t="str">
        <f>RIGHT(Q3079,(LEN(Q3079)-SEARCH("/",Q3079,1)))</f>
        <v>spaces</v>
      </c>
      <c r="T3079" s="14">
        <f>IFERROR(E3079/L3079,0)</f>
        <v>52.5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>
        <f>(E3080/D3080)*100</f>
        <v>0.11833333333333333</v>
      </c>
      <c r="O3080" s="13">
        <f>J3080/(60*60*24)+DATE(1970,1,1)</f>
        <v>42031.138831018514</v>
      </c>
      <c r="P3080" s="13">
        <f>I3080/(60*60*24)+"1/1/1970"</f>
        <v>42061.138831018514</v>
      </c>
      <c r="Q3080" t="s">
        <v>8302</v>
      </c>
      <c r="R3080" s="18" t="str">
        <f>LEFT(Q3080,SEARCH("/",Q3080,1)-1)</f>
        <v>theater</v>
      </c>
      <c r="S3080" t="str">
        <f>RIGHT(Q3080,(LEN(Q3080)-SEARCH("/",Q3080,1)))</f>
        <v>spaces</v>
      </c>
      <c r="T3080" s="14">
        <f>IFERROR(E3080/L3080,0)</f>
        <v>23.666666666666668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>
        <f>(E3081/D3081)*100</f>
        <v>0.8417399858735245</v>
      </c>
      <c r="O3081" s="13">
        <f>J3081/(60*60*24)+DATE(1970,1,1)</f>
        <v>42055.713368055556</v>
      </c>
      <c r="P3081" s="13">
        <f>I3081/(60*60*24)+"1/1/1970"</f>
        <v>42085.671701388885</v>
      </c>
      <c r="Q3081" t="s">
        <v>8302</v>
      </c>
      <c r="R3081" s="18" t="str">
        <f>LEFT(Q3081,SEARCH("/",Q3081,1)-1)</f>
        <v>theater</v>
      </c>
      <c r="S3081" t="str">
        <f>RIGHT(Q3081,(LEN(Q3081)-SEARCH("/",Q3081,1)))</f>
        <v>spaces</v>
      </c>
      <c r="T3081" s="14">
        <f>IFERROR(E3081/L3081,0)</f>
        <v>415.77777777777777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>
        <f>(E3082/D3082)*100</f>
        <v>1.8799999999999997E-2</v>
      </c>
      <c r="O3082" s="13">
        <f>J3082/(60*60*24)+DATE(1970,1,1)</f>
        <v>41940.028287037036</v>
      </c>
      <c r="P3082" s="13">
        <f>I3082/(60*60*24)+"1/1/1970"</f>
        <v>42000.0699537037</v>
      </c>
      <c r="Q3082" t="s">
        <v>8302</v>
      </c>
      <c r="R3082" s="18" t="str">
        <f>LEFT(Q3082,SEARCH("/",Q3082,1)-1)</f>
        <v>theater</v>
      </c>
      <c r="S3082" t="str">
        <f>RIGHT(Q3082,(LEN(Q3082)-SEARCH("/",Q3082,1)))</f>
        <v>spaces</v>
      </c>
      <c r="T3082" s="14">
        <f>IFERROR(E3082/L3082,0)</f>
        <v>53.714285714285715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>
        <f>(E3083/D3083)*100</f>
        <v>0.21029999999999999</v>
      </c>
      <c r="O3083" s="13">
        <f>J3083/(60*60*24)+DATE(1970,1,1)</f>
        <v>42237.181608796294</v>
      </c>
      <c r="P3083" s="13">
        <f>I3083/(60*60*24)+"1/1/1970"</f>
        <v>42267.181608796294</v>
      </c>
      <c r="Q3083" t="s">
        <v>8302</v>
      </c>
      <c r="R3083" s="18" t="str">
        <f>LEFT(Q3083,SEARCH("/",Q3083,1)-1)</f>
        <v>theater</v>
      </c>
      <c r="S3083" t="str">
        <f>RIGHT(Q3083,(LEN(Q3083)-SEARCH("/",Q3083,1)))</f>
        <v>spaces</v>
      </c>
      <c r="T3083" s="14">
        <f>IFERROR(E3083/L3083,0)</f>
        <v>420.6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>
        <f>(E3084/D3084)*100</f>
        <v>0</v>
      </c>
      <c r="O3084" s="13">
        <f>J3084/(60*60*24)+DATE(1970,1,1)</f>
        <v>42293.922986111109</v>
      </c>
      <c r="P3084" s="13">
        <f>I3084/(60*60*24)+"1/1/1970"</f>
        <v>42323.96465277778</v>
      </c>
      <c r="Q3084" t="s">
        <v>8302</v>
      </c>
      <c r="R3084" s="18" t="str">
        <f>LEFT(Q3084,SEARCH("/",Q3084,1)-1)</f>
        <v>theater</v>
      </c>
      <c r="S3084" t="str">
        <f>RIGHT(Q3084,(LEN(Q3084)-SEARCH("/",Q3084,1)))</f>
        <v>spaces</v>
      </c>
      <c r="T3084" s="14">
        <f>IFERROR(E3084/L3084,0)</f>
        <v>0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>
        <f>(E3085/D3085)*100</f>
        <v>0.27999999999999997</v>
      </c>
      <c r="O3085" s="13">
        <f>J3085/(60*60*24)+DATE(1970,1,1)</f>
        <v>41853.563402777778</v>
      </c>
      <c r="P3085" s="13">
        <f>I3085/(60*60*24)+"1/1/1970"</f>
        <v>41883.208333333336</v>
      </c>
      <c r="Q3085" t="s">
        <v>8302</v>
      </c>
      <c r="R3085" s="18" t="str">
        <f>LEFT(Q3085,SEARCH("/",Q3085,1)-1)</f>
        <v>theater</v>
      </c>
      <c r="S3085" t="str">
        <f>RIGHT(Q3085,(LEN(Q3085)-SEARCH("/",Q3085,1)))</f>
        <v>spaces</v>
      </c>
      <c r="T3085" s="14">
        <f>IFERROR(E3085/L3085,0)</f>
        <v>18.666666666666668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>
        <f>(E3086/D3086)*100</f>
        <v>11.57920670115792</v>
      </c>
      <c r="O3086" s="13">
        <f>J3086/(60*60*24)+DATE(1970,1,1)</f>
        <v>42100.723738425921</v>
      </c>
      <c r="P3086" s="13">
        <f>I3086/(60*60*24)+"1/1/1970"</f>
        <v>42129.783333333333</v>
      </c>
      <c r="Q3086" t="s">
        <v>8302</v>
      </c>
      <c r="R3086" s="18" t="str">
        <f>LEFT(Q3086,SEARCH("/",Q3086,1)-1)</f>
        <v>theater</v>
      </c>
      <c r="S3086" t="str">
        <f>RIGHT(Q3086,(LEN(Q3086)-SEARCH("/",Q3086,1)))</f>
        <v>spaces</v>
      </c>
      <c r="T3086" s="14">
        <f>IFERROR(E3086/L3086,0)</f>
        <v>78.333333333333329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>
        <f>(E3087/D3087)*100</f>
        <v>2.44</v>
      </c>
      <c r="O3087" s="13">
        <f>J3087/(60*60*24)+DATE(1970,1,1)</f>
        <v>42246.883784722224</v>
      </c>
      <c r="P3087" s="13">
        <f>I3087/(60*60*24)+"1/1/1970"</f>
        <v>42276.883784722224</v>
      </c>
      <c r="Q3087" t="s">
        <v>8302</v>
      </c>
      <c r="R3087" s="18" t="str">
        <f>LEFT(Q3087,SEARCH("/",Q3087,1)-1)</f>
        <v>theater</v>
      </c>
      <c r="S3087" t="str">
        <f>RIGHT(Q3087,(LEN(Q3087)-SEARCH("/",Q3087,1)))</f>
        <v>spaces</v>
      </c>
      <c r="T3087" s="14">
        <f>IFERROR(E3087/L3087,0)</f>
        <v>67.777777777777771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>
        <f>(E3088/D3088)*100</f>
        <v>0.25</v>
      </c>
      <c r="O3088" s="13">
        <f>J3088/(60*60*24)+DATE(1970,1,1)</f>
        <v>42173.67082175926</v>
      </c>
      <c r="P3088" s="13">
        <f>I3088/(60*60*24)+"1/1/1970"</f>
        <v>42233.67082175926</v>
      </c>
      <c r="Q3088" t="s">
        <v>8302</v>
      </c>
      <c r="R3088" s="18" t="str">
        <f>LEFT(Q3088,SEARCH("/",Q3088,1)-1)</f>
        <v>theater</v>
      </c>
      <c r="S3088" t="str">
        <f>RIGHT(Q3088,(LEN(Q3088)-SEARCH("/",Q3088,1)))</f>
        <v>spaces</v>
      </c>
      <c r="T3088" s="14">
        <f>IFERROR(E3088/L3088,0)</f>
        <v>16.666666666666668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>
        <f>(E3089/D3089)*100</f>
        <v>0.625</v>
      </c>
      <c r="O3089" s="13">
        <f>J3089/(60*60*24)+DATE(1970,1,1)</f>
        <v>42665.150347222225</v>
      </c>
      <c r="P3089" s="13">
        <f>I3089/(60*60*24)+"1/1/1970"</f>
        <v>42725.192013888889</v>
      </c>
      <c r="Q3089" t="s">
        <v>8302</v>
      </c>
      <c r="R3089" s="18" t="str">
        <f>LEFT(Q3089,SEARCH("/",Q3089,1)-1)</f>
        <v>theater</v>
      </c>
      <c r="S3089" t="str">
        <f>RIGHT(Q3089,(LEN(Q3089)-SEARCH("/",Q3089,1)))</f>
        <v>spaces</v>
      </c>
      <c r="T3089" s="14">
        <f>IFERROR(E3089/L3089,0)</f>
        <v>62.5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>
        <f>(E3090/D3090)*100</f>
        <v>0.19384615384615383</v>
      </c>
      <c r="O3090" s="13">
        <f>J3090/(60*60*24)+DATE(1970,1,1)</f>
        <v>41981.57230324074</v>
      </c>
      <c r="P3090" s="13">
        <f>I3090/(60*60*24)+"1/1/1970"</f>
        <v>42012.570138888885</v>
      </c>
      <c r="Q3090" t="s">
        <v>8302</v>
      </c>
      <c r="R3090" s="18" t="str">
        <f>LEFT(Q3090,SEARCH("/",Q3090,1)-1)</f>
        <v>theater</v>
      </c>
      <c r="S3090" t="str">
        <f>RIGHT(Q3090,(LEN(Q3090)-SEARCH("/",Q3090,1)))</f>
        <v>spaces</v>
      </c>
      <c r="T3090" s="14">
        <f>IFERROR(E3090/L3090,0)</f>
        <v>42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>
        <f>(E3091/D3091)*100</f>
        <v>23.416</v>
      </c>
      <c r="O3091" s="13">
        <f>J3091/(60*60*24)+DATE(1970,1,1)</f>
        <v>42528.542627314819</v>
      </c>
      <c r="P3091" s="13">
        <f>I3091/(60*60*24)+"1/1/1970"</f>
        <v>42560.082638888889</v>
      </c>
      <c r="Q3091" t="s">
        <v>8302</v>
      </c>
      <c r="R3091" s="18" t="str">
        <f>LEFT(Q3091,SEARCH("/",Q3091,1)-1)</f>
        <v>theater</v>
      </c>
      <c r="S3091" t="str">
        <f>RIGHT(Q3091,(LEN(Q3091)-SEARCH("/",Q3091,1)))</f>
        <v>spaces</v>
      </c>
      <c r="T3091" s="14">
        <f>IFERROR(E3091/L3091,0)</f>
        <v>130.0888888888889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>
        <f>(E3092/D3092)*100</f>
        <v>5.0808888888888886</v>
      </c>
      <c r="O3092" s="13">
        <f>J3092/(60*60*24)+DATE(1970,1,1)</f>
        <v>42065.818807870368</v>
      </c>
      <c r="P3092" s="13">
        <f>I3092/(60*60*24)+"1/1/1970"</f>
        <v>42125.777141203704</v>
      </c>
      <c r="Q3092" t="s">
        <v>8302</v>
      </c>
      <c r="R3092" s="18" t="str">
        <f>LEFT(Q3092,SEARCH("/",Q3092,1)-1)</f>
        <v>theater</v>
      </c>
      <c r="S3092" t="str">
        <f>RIGHT(Q3092,(LEN(Q3092)-SEARCH("/",Q3092,1)))</f>
        <v>spaces</v>
      </c>
      <c r="T3092" s="14">
        <f>IFERROR(E3092/L3092,0)</f>
        <v>1270.2222222222222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>
        <f>(E3093/D3093)*100</f>
        <v>15.920000000000002</v>
      </c>
      <c r="O3093" s="13">
        <f>J3093/(60*60*24)+DATE(1970,1,1)</f>
        <v>42566.948414351849</v>
      </c>
      <c r="P3093" s="13">
        <f>I3093/(60*60*24)+"1/1/1970"</f>
        <v>42596.948414351849</v>
      </c>
      <c r="Q3093" t="s">
        <v>8302</v>
      </c>
      <c r="R3093" s="18" t="str">
        <f>LEFT(Q3093,SEARCH("/",Q3093,1)-1)</f>
        <v>theater</v>
      </c>
      <c r="S3093" t="str">
        <f>RIGHT(Q3093,(LEN(Q3093)-SEARCH("/",Q3093,1)))</f>
        <v>spaces</v>
      </c>
      <c r="T3093" s="14">
        <f>IFERROR(E3093/L3093,0)</f>
        <v>88.444444444444443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>
        <f>(E3094/D3094)*100</f>
        <v>1.1831900000000002</v>
      </c>
      <c r="O3094" s="13">
        <f>J3094/(60*60*24)+DATE(1970,1,1)</f>
        <v>42255.619351851856</v>
      </c>
      <c r="P3094" s="13">
        <f>I3094/(60*60*24)+"1/1/1970"</f>
        <v>42292.916666666672</v>
      </c>
      <c r="Q3094" t="s">
        <v>8302</v>
      </c>
      <c r="R3094" s="18" t="str">
        <f>LEFT(Q3094,SEARCH("/",Q3094,1)-1)</f>
        <v>theater</v>
      </c>
      <c r="S3094" t="str">
        <f>RIGHT(Q3094,(LEN(Q3094)-SEARCH("/",Q3094,1)))</f>
        <v>spaces</v>
      </c>
      <c r="T3094" s="14">
        <f>IFERROR(E3094/L3094,0)</f>
        <v>56.342380952380957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>
        <f>(E3095/D3095)*100</f>
        <v>22.75</v>
      </c>
      <c r="O3095" s="13">
        <f>J3095/(60*60*24)+DATE(1970,1,1)</f>
        <v>41760.909039351856</v>
      </c>
      <c r="P3095" s="13">
        <f>I3095/(60*60*24)+"1/1/1970"</f>
        <v>41791.165972222225</v>
      </c>
      <c r="Q3095" t="s">
        <v>8302</v>
      </c>
      <c r="R3095" s="18" t="str">
        <f>LEFT(Q3095,SEARCH("/",Q3095,1)-1)</f>
        <v>theater</v>
      </c>
      <c r="S3095" t="str">
        <f>RIGHT(Q3095,(LEN(Q3095)-SEARCH("/",Q3095,1)))</f>
        <v>spaces</v>
      </c>
      <c r="T3095" s="14">
        <f>IFERROR(E3095/L3095,0)</f>
        <v>53.529411764705884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>
        <f>(E3096/D3096)*100</f>
        <v>2.5000000000000001E-2</v>
      </c>
      <c r="O3096" s="13">
        <f>J3096/(60*60*24)+DATE(1970,1,1)</f>
        <v>42207.795787037037</v>
      </c>
      <c r="P3096" s="13">
        <f>I3096/(60*60*24)+"1/1/1970"</f>
        <v>42267.795787037037</v>
      </c>
      <c r="Q3096" t="s">
        <v>8302</v>
      </c>
      <c r="R3096" s="18" t="str">
        <f>LEFT(Q3096,SEARCH("/",Q3096,1)-1)</f>
        <v>theater</v>
      </c>
      <c r="S3096" t="str">
        <f>RIGHT(Q3096,(LEN(Q3096)-SEARCH("/",Q3096,1)))</f>
        <v>spaces</v>
      </c>
      <c r="T3096" s="14">
        <f>IFERROR(E3096/L3096,0)</f>
        <v>25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>
        <f>(E3097/D3097)*100</f>
        <v>0.33512064343163539</v>
      </c>
      <c r="O3097" s="13">
        <f>J3097/(60*60*24)+DATE(1970,1,1)</f>
        <v>42523.025231481486</v>
      </c>
      <c r="P3097" s="13">
        <f>I3097/(60*60*24)+"1/1/1970"</f>
        <v>42583.025231481486</v>
      </c>
      <c r="Q3097" t="s">
        <v>8302</v>
      </c>
      <c r="R3097" s="18" t="str">
        <f>LEFT(Q3097,SEARCH("/",Q3097,1)-1)</f>
        <v>theater</v>
      </c>
      <c r="S3097" t="str">
        <f>RIGHT(Q3097,(LEN(Q3097)-SEARCH("/",Q3097,1)))</f>
        <v>spaces</v>
      </c>
      <c r="T3097" s="14">
        <f>IFERROR(E3097/L3097,0)</f>
        <v>50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>
        <f>(E3098/D3098)*100</f>
        <v>3.9750000000000001</v>
      </c>
      <c r="O3098" s="13">
        <f>J3098/(60*60*24)+DATE(1970,1,1)</f>
        <v>42114.825532407413</v>
      </c>
      <c r="P3098" s="13">
        <f>I3098/(60*60*24)+"1/1/1970"</f>
        <v>42144.825532407413</v>
      </c>
      <c r="Q3098" t="s">
        <v>8302</v>
      </c>
      <c r="R3098" s="18" t="str">
        <f>LEFT(Q3098,SEARCH("/",Q3098,1)-1)</f>
        <v>theater</v>
      </c>
      <c r="S3098" t="str">
        <f>RIGHT(Q3098,(LEN(Q3098)-SEARCH("/",Q3098,1)))</f>
        <v>spaces</v>
      </c>
      <c r="T3098" s="14">
        <f>IFERROR(E3098/L3098,0)</f>
        <v>56.785714285714285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>
        <f>(E3099/D3099)*100</f>
        <v>17.150000000000002</v>
      </c>
      <c r="O3099" s="13">
        <f>J3099/(60*60*24)+DATE(1970,1,1)</f>
        <v>42629.503483796296</v>
      </c>
      <c r="P3099" s="13">
        <f>I3099/(60*60*24)+"1/1/1970"</f>
        <v>42650.583333333328</v>
      </c>
      <c r="Q3099" t="s">
        <v>8302</v>
      </c>
      <c r="R3099" s="18" t="str">
        <f>LEFT(Q3099,SEARCH("/",Q3099,1)-1)</f>
        <v>theater</v>
      </c>
      <c r="S3099" t="str">
        <f>RIGHT(Q3099,(LEN(Q3099)-SEARCH("/",Q3099,1)))</f>
        <v>spaces</v>
      </c>
      <c r="T3099" s="14">
        <f>IFERROR(E3099/L3099,0)</f>
        <v>40.833333333333336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>
        <f>(E3100/D3100)*100</f>
        <v>3.6080041046690612</v>
      </c>
      <c r="O3100" s="13">
        <f>J3100/(60*60*24)+DATE(1970,1,1)</f>
        <v>42359.792233796295</v>
      </c>
      <c r="P3100" s="13">
        <f>I3100/(60*60*24)+"1/1/1970"</f>
        <v>42408.01180555555</v>
      </c>
      <c r="Q3100" t="s">
        <v>8302</v>
      </c>
      <c r="R3100" s="18" t="str">
        <f>LEFT(Q3100,SEARCH("/",Q3100,1)-1)</f>
        <v>theater</v>
      </c>
      <c r="S3100" t="str">
        <f>RIGHT(Q3100,(LEN(Q3100)-SEARCH("/",Q3100,1)))</f>
        <v>spaces</v>
      </c>
      <c r="T3100" s="14">
        <f>IFERROR(E3100/L3100,0)</f>
        <v>65.111111111111114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>
        <f>(E3101/D3101)*100</f>
        <v>13.900000000000002</v>
      </c>
      <c r="O3101" s="13">
        <f>J3101/(60*60*24)+DATE(1970,1,1)</f>
        <v>42382.189710648148</v>
      </c>
      <c r="P3101" s="13">
        <f>I3101/(60*60*24)+"1/1/1970"</f>
        <v>42412.189710648148</v>
      </c>
      <c r="Q3101" t="s">
        <v>8302</v>
      </c>
      <c r="R3101" s="18" t="str">
        <f>LEFT(Q3101,SEARCH("/",Q3101,1)-1)</f>
        <v>theater</v>
      </c>
      <c r="S3101" t="str">
        <f>RIGHT(Q3101,(LEN(Q3101)-SEARCH("/",Q3101,1)))</f>
        <v>spaces</v>
      </c>
      <c r="T3101" s="14">
        <f>IFERROR(E3101/L3101,0)</f>
        <v>55.6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>
        <f>(E3102/D3102)*100</f>
        <v>15.225</v>
      </c>
      <c r="O3102" s="13">
        <f>J3102/(60*60*24)+DATE(1970,1,1)</f>
        <v>41902.622395833336</v>
      </c>
      <c r="P3102" s="13">
        <f>I3102/(60*60*24)+"1/1/1970"</f>
        <v>41932.622395833336</v>
      </c>
      <c r="Q3102" t="s">
        <v>8302</v>
      </c>
      <c r="R3102" s="18" t="str">
        <f>LEFT(Q3102,SEARCH("/",Q3102,1)-1)</f>
        <v>theater</v>
      </c>
      <c r="S3102" t="str">
        <f>RIGHT(Q3102,(LEN(Q3102)-SEARCH("/",Q3102,1)))</f>
        <v>spaces</v>
      </c>
      <c r="T3102" s="14">
        <f>IFERROR(E3102/L3102,0)</f>
        <v>140.53846153846155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>
        <f>(E3103/D3103)*100</f>
        <v>12</v>
      </c>
      <c r="O3103" s="13">
        <f>J3103/(60*60*24)+DATE(1970,1,1)</f>
        <v>42171.383530092593</v>
      </c>
      <c r="P3103" s="13">
        <f>I3103/(60*60*24)+"1/1/1970"</f>
        <v>42201.330555555556</v>
      </c>
      <c r="Q3103" t="s">
        <v>8302</v>
      </c>
      <c r="R3103" s="18" t="str">
        <f>LEFT(Q3103,SEARCH("/",Q3103,1)-1)</f>
        <v>theater</v>
      </c>
      <c r="S3103" t="str">
        <f>RIGHT(Q3103,(LEN(Q3103)-SEARCH("/",Q3103,1)))</f>
        <v>spaces</v>
      </c>
      <c r="T3103" s="14">
        <f>IFERROR(E3103/L3103,0)</f>
        <v>25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>
        <f>(E3104/D3104)*100</f>
        <v>39.112499999999997</v>
      </c>
      <c r="O3104" s="13">
        <f>J3104/(60*60*24)+DATE(1970,1,1)</f>
        <v>42555.340486111112</v>
      </c>
      <c r="P3104" s="13">
        <f>I3104/(60*60*24)+"1/1/1970"</f>
        <v>42605.340486111112</v>
      </c>
      <c r="Q3104" t="s">
        <v>8302</v>
      </c>
      <c r="R3104" s="18" t="str">
        <f>LEFT(Q3104,SEARCH("/",Q3104,1)-1)</f>
        <v>theater</v>
      </c>
      <c r="S3104" t="str">
        <f>RIGHT(Q3104,(LEN(Q3104)-SEARCH("/",Q3104,1)))</f>
        <v>spaces</v>
      </c>
      <c r="T3104" s="14">
        <f>IFERROR(E3104/L3104,0)</f>
        <v>69.533333333333331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>
        <f>(E3105/D3105)*100</f>
        <v>0.26829268292682928</v>
      </c>
      <c r="O3105" s="13">
        <f>J3105/(60*60*24)+DATE(1970,1,1)</f>
        <v>42107.156319444446</v>
      </c>
      <c r="P3105" s="13">
        <f>I3105/(60*60*24)+"1/1/1970"</f>
        <v>42167.156319444446</v>
      </c>
      <c r="Q3105" t="s">
        <v>8302</v>
      </c>
      <c r="R3105" s="18" t="str">
        <f>LEFT(Q3105,SEARCH("/",Q3105,1)-1)</f>
        <v>theater</v>
      </c>
      <c r="S3105" t="str">
        <f>RIGHT(Q3105,(LEN(Q3105)-SEARCH("/",Q3105,1)))</f>
        <v>spaces</v>
      </c>
      <c r="T3105" s="14">
        <f>IFERROR(E3105/L3105,0)</f>
        <v>5.5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>
        <f>(E3106/D3106)*100</f>
        <v>29.625</v>
      </c>
      <c r="O3106" s="13">
        <f>J3106/(60*60*24)+DATE(1970,1,1)</f>
        <v>42006.908692129626</v>
      </c>
      <c r="P3106" s="13">
        <f>I3106/(60*60*24)+"1/1/1970"</f>
        <v>42038.083333333328</v>
      </c>
      <c r="Q3106" t="s">
        <v>8302</v>
      </c>
      <c r="R3106" s="18" t="str">
        <f>LEFT(Q3106,SEARCH("/",Q3106,1)-1)</f>
        <v>theater</v>
      </c>
      <c r="S3106" t="str">
        <f>RIGHT(Q3106,(LEN(Q3106)-SEARCH("/",Q3106,1)))</f>
        <v>spaces</v>
      </c>
      <c r="T3106" s="14">
        <f>IFERROR(E3106/L3106,0)</f>
        <v>237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>
        <f>(E3107/D3107)*100</f>
        <v>42.360992301112063</v>
      </c>
      <c r="O3107" s="13">
        <f>J3107/(60*60*24)+DATE(1970,1,1)</f>
        <v>41876.718935185185</v>
      </c>
      <c r="P3107" s="13">
        <f>I3107/(60*60*24)+"1/1/1970"</f>
        <v>41931.208333333336</v>
      </c>
      <c r="Q3107" t="s">
        <v>8302</v>
      </c>
      <c r="R3107" s="18" t="str">
        <f>LEFT(Q3107,SEARCH("/",Q3107,1)-1)</f>
        <v>theater</v>
      </c>
      <c r="S3107" t="str">
        <f>RIGHT(Q3107,(LEN(Q3107)-SEARCH("/",Q3107,1)))</f>
        <v>spaces</v>
      </c>
      <c r="T3107" s="14">
        <f>IFERROR(E3107/L3107,0)</f>
        <v>79.870967741935488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>
        <f>(E3108/D3108)*100</f>
        <v>4.1000000000000005</v>
      </c>
      <c r="O3108" s="13">
        <f>J3108/(60*60*24)+DATE(1970,1,1)</f>
        <v>42241.429120370369</v>
      </c>
      <c r="P3108" s="13">
        <f>I3108/(60*60*24)+"1/1/1970"</f>
        <v>42263.916666666672</v>
      </c>
      <c r="Q3108" t="s">
        <v>8302</v>
      </c>
      <c r="R3108" s="18" t="str">
        <f>LEFT(Q3108,SEARCH("/",Q3108,1)-1)</f>
        <v>theater</v>
      </c>
      <c r="S3108" t="str">
        <f>RIGHT(Q3108,(LEN(Q3108)-SEARCH("/",Q3108,1)))</f>
        <v>spaces</v>
      </c>
      <c r="T3108" s="14">
        <f>IFERROR(E3108/L3108,0)</f>
        <v>10.25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>
        <f>(E3109/D3109)*100</f>
        <v>19.762499999999999</v>
      </c>
      <c r="O3109" s="13">
        <f>J3109/(60*60*24)+DATE(1970,1,1)</f>
        <v>42128.814247685186</v>
      </c>
      <c r="P3109" s="13">
        <f>I3109/(60*60*24)+"1/1/1970"</f>
        <v>42135.814247685186</v>
      </c>
      <c r="Q3109" t="s">
        <v>8302</v>
      </c>
      <c r="R3109" s="18" t="str">
        <f>LEFT(Q3109,SEARCH("/",Q3109,1)-1)</f>
        <v>theater</v>
      </c>
      <c r="S3109" t="str">
        <f>RIGHT(Q3109,(LEN(Q3109)-SEARCH("/",Q3109,1)))</f>
        <v>spaces</v>
      </c>
      <c r="T3109" s="14">
        <f>IFERROR(E3109/L3109,0)</f>
        <v>272.58620689655174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>
        <f>(E3110/D3110)*100</f>
        <v>5.1999999999999998E-2</v>
      </c>
      <c r="O3110" s="13">
        <f>J3110/(60*60*24)+DATE(1970,1,1)</f>
        <v>42062.680486111116</v>
      </c>
      <c r="P3110" s="13">
        <f>I3110/(60*60*24)+"1/1/1970"</f>
        <v>42122.638819444444</v>
      </c>
      <c r="Q3110" t="s">
        <v>8302</v>
      </c>
      <c r="R3110" s="18" t="str">
        <f>LEFT(Q3110,SEARCH("/",Q3110,1)-1)</f>
        <v>theater</v>
      </c>
      <c r="S3110" t="str">
        <f>RIGHT(Q3110,(LEN(Q3110)-SEARCH("/",Q3110,1)))</f>
        <v>spaces</v>
      </c>
      <c r="T3110" s="14">
        <f>IFERROR(E3110/L3110,0)</f>
        <v>13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>
        <f>(E3111/D3111)*100</f>
        <v>25.030188679245285</v>
      </c>
      <c r="O3111" s="13">
        <f>J3111/(60*60*24)+DATE(1970,1,1)</f>
        <v>41844.125115740739</v>
      </c>
      <c r="P3111" s="13">
        <f>I3111/(60*60*24)+"1/1/1970"</f>
        <v>41879.125115740739</v>
      </c>
      <c r="Q3111" t="s">
        <v>8302</v>
      </c>
      <c r="R3111" s="18" t="str">
        <f>LEFT(Q3111,SEARCH("/",Q3111,1)-1)</f>
        <v>theater</v>
      </c>
      <c r="S3111" t="str">
        <f>RIGHT(Q3111,(LEN(Q3111)-SEARCH("/",Q3111,1)))</f>
        <v>spaces</v>
      </c>
      <c r="T3111" s="14">
        <f>IFERROR(E3111/L3111,0)</f>
        <v>58.184210526315788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>
        <f>(E3112/D3112)*100</f>
        <v>0.04</v>
      </c>
      <c r="O3112" s="13">
        <f>J3112/(60*60*24)+DATE(1970,1,1)</f>
        <v>42745.031469907408</v>
      </c>
      <c r="P3112" s="13">
        <f>I3112/(60*60*24)+"1/1/1970"</f>
        <v>42785.031469907408</v>
      </c>
      <c r="Q3112" t="s">
        <v>8302</v>
      </c>
      <c r="R3112" s="18" t="str">
        <f>LEFT(Q3112,SEARCH("/",Q3112,1)-1)</f>
        <v>theater</v>
      </c>
      <c r="S3112" t="str">
        <f>RIGHT(Q3112,(LEN(Q3112)-SEARCH("/",Q3112,1)))</f>
        <v>spaces</v>
      </c>
      <c r="T3112" s="14">
        <f>IFERROR(E3112/L3112,0)</f>
        <v>10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>
        <f>(E3113/D3113)*100</f>
        <v>26.640000000000004</v>
      </c>
      <c r="O3113" s="13">
        <f>J3113/(60*60*24)+DATE(1970,1,1)</f>
        <v>41885.595138888893</v>
      </c>
      <c r="P3113" s="13">
        <f>I3113/(60*60*24)+"1/1/1970"</f>
        <v>41916.595138888893</v>
      </c>
      <c r="Q3113" t="s">
        <v>8302</v>
      </c>
      <c r="R3113" s="18" t="str">
        <f>LEFT(Q3113,SEARCH("/",Q3113,1)-1)</f>
        <v>theater</v>
      </c>
      <c r="S3113" t="str">
        <f>RIGHT(Q3113,(LEN(Q3113)-SEARCH("/",Q3113,1)))</f>
        <v>spaces</v>
      </c>
      <c r="T3113" s="14">
        <f>IFERROR(E3113/L3113,0)</f>
        <v>70.10526315789474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>
        <f>(E3114/D3114)*100</f>
        <v>4.7363636363636363</v>
      </c>
      <c r="O3114" s="13">
        <f>J3114/(60*60*24)+DATE(1970,1,1)</f>
        <v>42615.121921296297</v>
      </c>
      <c r="P3114" s="13">
        <f>I3114/(60*60*24)+"1/1/1970"</f>
        <v>42675.121921296297</v>
      </c>
      <c r="Q3114" t="s">
        <v>8302</v>
      </c>
      <c r="R3114" s="18" t="str">
        <f>LEFT(Q3114,SEARCH("/",Q3114,1)-1)</f>
        <v>theater</v>
      </c>
      <c r="S3114" t="str">
        <f>RIGHT(Q3114,(LEN(Q3114)-SEARCH("/",Q3114,1)))</f>
        <v>spaces</v>
      </c>
      <c r="T3114" s="14">
        <f>IFERROR(E3114/L3114,0)</f>
        <v>57.888888888888886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>
        <f>(E3115/D3115)*100</f>
        <v>4.2435339894712749</v>
      </c>
      <c r="O3115" s="13">
        <f>J3115/(60*60*24)+DATE(1970,1,1)</f>
        <v>42081.731273148151</v>
      </c>
      <c r="P3115" s="13">
        <f>I3115/(60*60*24)+"1/1/1970"</f>
        <v>42111.731273148151</v>
      </c>
      <c r="Q3115" t="s">
        <v>8302</v>
      </c>
      <c r="R3115" s="18" t="str">
        <f>LEFT(Q3115,SEARCH("/",Q3115,1)-1)</f>
        <v>theater</v>
      </c>
      <c r="S3115" t="str">
        <f>RIGHT(Q3115,(LEN(Q3115)-SEARCH("/",Q3115,1)))</f>
        <v>spaces</v>
      </c>
      <c r="T3115" s="14">
        <f>IFERROR(E3115/L3115,0)</f>
        <v>125.27027027027027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>
        <f>(E3116/D3116)*100</f>
        <v>0</v>
      </c>
      <c r="O3116" s="13">
        <f>J3116/(60*60*24)+DATE(1970,1,1)</f>
        <v>41843.632523148146</v>
      </c>
      <c r="P3116" s="13">
        <f>I3116/(60*60*24)+"1/1/1970"</f>
        <v>41903.632523148146</v>
      </c>
      <c r="Q3116" t="s">
        <v>8302</v>
      </c>
      <c r="R3116" s="18" t="str">
        <f>LEFT(Q3116,SEARCH("/",Q3116,1)-1)</f>
        <v>theater</v>
      </c>
      <c r="S3116" t="str">
        <f>RIGHT(Q3116,(LEN(Q3116)-SEARCH("/",Q3116,1)))</f>
        <v>spaces</v>
      </c>
      <c r="T3116" s="14">
        <f>IFERROR(E3116/L3116,0)</f>
        <v>0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>
        <f>(E3117/D3117)*100</f>
        <v>3</v>
      </c>
      <c r="O3117" s="13">
        <f>J3117/(60*60*24)+DATE(1970,1,1)</f>
        <v>42496.447071759263</v>
      </c>
      <c r="P3117" s="13">
        <f>I3117/(60*60*24)+"1/1/1970"</f>
        <v>42526.447071759263</v>
      </c>
      <c r="Q3117" t="s">
        <v>8302</v>
      </c>
      <c r="R3117" s="18" t="str">
        <f>LEFT(Q3117,SEARCH("/",Q3117,1)-1)</f>
        <v>theater</v>
      </c>
      <c r="S3117" t="str">
        <f>RIGHT(Q3117,(LEN(Q3117)-SEARCH("/",Q3117,1)))</f>
        <v>spaces</v>
      </c>
      <c r="T3117" s="14">
        <f>IFERROR(E3117/L3117,0)</f>
        <v>300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>
        <f>(E3118/D3118)*100</f>
        <v>57.333333333333336</v>
      </c>
      <c r="O3118" s="13">
        <f>J3118/(60*60*24)+DATE(1970,1,1)</f>
        <v>42081.515335648146</v>
      </c>
      <c r="P3118" s="13">
        <f>I3118/(60*60*24)+"1/1/1970"</f>
        <v>42095.515335648146</v>
      </c>
      <c r="Q3118" t="s">
        <v>8302</v>
      </c>
      <c r="R3118" s="18" t="str">
        <f>LEFT(Q3118,SEARCH("/",Q3118,1)-1)</f>
        <v>theater</v>
      </c>
      <c r="S3118" t="str">
        <f>RIGHT(Q3118,(LEN(Q3118)-SEARCH("/",Q3118,1)))</f>
        <v>spaces</v>
      </c>
      <c r="T3118" s="14">
        <f>IFERROR(E3118/L3118,0)</f>
        <v>43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>
        <f>(E3119/D3119)*100</f>
        <v>0.1</v>
      </c>
      <c r="O3119" s="13">
        <f>J3119/(60*60*24)+DATE(1970,1,1)</f>
        <v>42509.374537037038</v>
      </c>
      <c r="P3119" s="13">
        <f>I3119/(60*60*24)+"1/1/1970"</f>
        <v>42517.55</v>
      </c>
      <c r="Q3119" t="s">
        <v>8302</v>
      </c>
      <c r="R3119" s="18" t="str">
        <f>LEFT(Q3119,SEARCH("/",Q3119,1)-1)</f>
        <v>theater</v>
      </c>
      <c r="S3119" t="str">
        <f>RIGHT(Q3119,(LEN(Q3119)-SEARCH("/",Q3119,1)))</f>
        <v>spaces</v>
      </c>
      <c r="T3119" s="14">
        <f>IFERROR(E3119/L3119,0)</f>
        <v>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>
        <f>(E3120/D3120)*100</f>
        <v>0.31</v>
      </c>
      <c r="O3120" s="13">
        <f>J3120/(60*60*24)+DATE(1970,1,1)</f>
        <v>42534.649571759262</v>
      </c>
      <c r="P3120" s="13">
        <f>I3120/(60*60*24)+"1/1/1970"</f>
        <v>42553.649571759262</v>
      </c>
      <c r="Q3120" t="s">
        <v>8302</v>
      </c>
      <c r="R3120" s="18" t="str">
        <f>LEFT(Q3120,SEARCH("/",Q3120,1)-1)</f>
        <v>theater</v>
      </c>
      <c r="S3120" t="str">
        <f>RIGHT(Q3120,(LEN(Q3120)-SEARCH("/",Q3120,1)))</f>
        <v>spaces</v>
      </c>
      <c r="T3120" s="14">
        <f>IFERROR(E3120/L3120,0)</f>
        <v>775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>
        <f>(E3121/D3121)*100</f>
        <v>0.05</v>
      </c>
      <c r="O3121" s="13">
        <f>J3121/(60*60*24)+DATE(1970,1,1)</f>
        <v>42060.04550925926</v>
      </c>
      <c r="P3121" s="13">
        <f>I3121/(60*60*24)+"1/1/1970"</f>
        <v>42090.003842592589</v>
      </c>
      <c r="Q3121" t="s">
        <v>8302</v>
      </c>
      <c r="R3121" s="18" t="str">
        <f>LEFT(Q3121,SEARCH("/",Q3121,1)-1)</f>
        <v>theater</v>
      </c>
      <c r="S3121" t="str">
        <f>RIGHT(Q3121,(LEN(Q3121)-SEARCH("/",Q3121,1)))</f>
        <v>spaces</v>
      </c>
      <c r="T3121" s="14">
        <f>IFERROR(E3121/L3121,0)</f>
        <v>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>
        <f>(E3122/D3122)*100</f>
        <v>9.8461538461538465E-3</v>
      </c>
      <c r="O3122" s="13">
        <f>J3122/(60*60*24)+DATE(1970,1,1)</f>
        <v>42435.942083333328</v>
      </c>
      <c r="P3122" s="13">
        <f>I3122/(60*60*24)+"1/1/1970"</f>
        <v>42495.900416666671</v>
      </c>
      <c r="Q3122" t="s">
        <v>8302</v>
      </c>
      <c r="R3122" s="18" t="str">
        <f>LEFT(Q3122,SEARCH("/",Q3122,1)-1)</f>
        <v>theater</v>
      </c>
      <c r="S3122" t="str">
        <f>RIGHT(Q3122,(LEN(Q3122)-SEARCH("/",Q3122,1)))</f>
        <v>spaces</v>
      </c>
      <c r="T3122" s="14">
        <f>IFERROR(E3122/L3122,0)</f>
        <v>12.8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>
        <f>(E3123/D3123)*100</f>
        <v>0.66666666666666674</v>
      </c>
      <c r="O3123" s="13">
        <f>J3123/(60*60*24)+DATE(1970,1,1)</f>
        <v>41848.679803240739</v>
      </c>
      <c r="P3123" s="13">
        <f>I3123/(60*60*24)+"1/1/1970"</f>
        <v>41908.679803240739</v>
      </c>
      <c r="Q3123" t="s">
        <v>8302</v>
      </c>
      <c r="R3123" s="18" t="str">
        <f>LEFT(Q3123,SEARCH("/",Q3123,1)-1)</f>
        <v>theater</v>
      </c>
      <c r="S3123" t="str">
        <f>RIGHT(Q3123,(LEN(Q3123)-SEARCH("/",Q3123,1)))</f>
        <v>spaces</v>
      </c>
      <c r="T3123" s="14">
        <f>IFERROR(E3123/L3123,0)</f>
        <v>10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>
        <f>(E3124/D3124)*100</f>
        <v>58.291457286432156</v>
      </c>
      <c r="O3124" s="13">
        <f>J3124/(60*60*24)+DATE(1970,1,1)</f>
        <v>42678.932083333333</v>
      </c>
      <c r="P3124" s="13">
        <f>I3124/(60*60*24)+"1/1/1970"</f>
        <v>42683.973750000005</v>
      </c>
      <c r="Q3124" t="s">
        <v>8302</v>
      </c>
      <c r="R3124" s="18" t="str">
        <f>LEFT(Q3124,SEARCH("/",Q3124,1)-1)</f>
        <v>theater</v>
      </c>
      <c r="S3124" t="str">
        <f>RIGHT(Q3124,(LEN(Q3124)-SEARCH("/",Q3124,1)))</f>
        <v>spaces</v>
      </c>
      <c r="T3124" s="14">
        <f>IFERROR(E3124/L3124,0)</f>
        <v>58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>
        <f>(E3125/D3125)*100</f>
        <v>68.153599999999997</v>
      </c>
      <c r="O3125" s="13">
        <f>J3125/(60*60*24)+DATE(1970,1,1)</f>
        <v>42530.993032407408</v>
      </c>
      <c r="P3125" s="13">
        <f>I3125/(60*60*24)+"1/1/1970"</f>
        <v>42560.993032407408</v>
      </c>
      <c r="Q3125" t="s">
        <v>8302</v>
      </c>
      <c r="R3125" s="18" t="str">
        <f>LEFT(Q3125,SEARCH("/",Q3125,1)-1)</f>
        <v>theater</v>
      </c>
      <c r="S3125" t="str">
        <f>RIGHT(Q3125,(LEN(Q3125)-SEARCH("/",Q3125,1)))</f>
        <v>spaces</v>
      </c>
      <c r="T3125" s="14">
        <f>IFERROR(E3125/L3125,0)</f>
        <v>244.80459770114942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>
        <f>(E3126/D3126)*100</f>
        <v>3.2499999999999999E-3</v>
      </c>
      <c r="O3126" s="13">
        <f>J3126/(60*60*24)+DATE(1970,1,1)</f>
        <v>41977.780104166668</v>
      </c>
      <c r="P3126" s="13">
        <f>I3126/(60*60*24)+"1/1/1970"</f>
        <v>42037.780104166668</v>
      </c>
      <c r="Q3126" t="s">
        <v>8302</v>
      </c>
      <c r="R3126" s="18" t="str">
        <f>LEFT(Q3126,SEARCH("/",Q3126,1)-1)</f>
        <v>theater</v>
      </c>
      <c r="S3126" t="str">
        <f>RIGHT(Q3126,(LEN(Q3126)-SEARCH("/",Q3126,1)))</f>
        <v>spaces</v>
      </c>
      <c r="T3126" s="14">
        <f>IFERROR(E3126/L3126,0)</f>
        <v>6.5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>
        <f>(E3127/D3127)*100</f>
        <v>0</v>
      </c>
      <c r="O3127" s="13">
        <f>J3127/(60*60*24)+DATE(1970,1,1)</f>
        <v>42346.20685185185</v>
      </c>
      <c r="P3127" s="13">
        <f>I3127/(60*60*24)+"1/1/1970"</f>
        <v>42376.20685185185</v>
      </c>
      <c r="Q3127" t="s">
        <v>8302</v>
      </c>
      <c r="R3127" s="18" t="str">
        <f>LEFT(Q3127,SEARCH("/",Q3127,1)-1)</f>
        <v>theater</v>
      </c>
      <c r="S3127" t="str">
        <f>RIGHT(Q3127,(LEN(Q3127)-SEARCH("/",Q3127,1)))</f>
        <v>spaces</v>
      </c>
      <c r="T3127" s="14">
        <f>IFERROR(E3127/L3127,0)</f>
        <v>0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>
        <f>(E3128/D3128)*100</f>
        <v>4.16</v>
      </c>
      <c r="O3128" s="13">
        <f>J3128/(60*60*24)+DATE(1970,1,1)</f>
        <v>42427.018078703702</v>
      </c>
      <c r="P3128" s="13">
        <f>I3128/(60*60*24)+"1/1/1970"</f>
        <v>42456.976412037038</v>
      </c>
      <c r="Q3128" t="s">
        <v>8302</v>
      </c>
      <c r="R3128" s="18" t="str">
        <f>LEFT(Q3128,SEARCH("/",Q3128,1)-1)</f>
        <v>theater</v>
      </c>
      <c r="S3128" t="str">
        <f>RIGHT(Q3128,(LEN(Q3128)-SEARCH("/",Q3128,1)))</f>
        <v>spaces</v>
      </c>
      <c r="T3128" s="14">
        <f>IFERROR(E3128/L3128,0)</f>
        <v>61.176470588235297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>
        <f>(E3129/D3129)*100</f>
        <v>0</v>
      </c>
      <c r="O3129" s="13">
        <f>J3129/(60*60*24)+DATE(1970,1,1)</f>
        <v>42034.856817129628</v>
      </c>
      <c r="P3129" s="13">
        <f>I3129/(60*60*24)+"1/1/1970"</f>
        <v>42064.856817129628</v>
      </c>
      <c r="Q3129" t="s">
        <v>8302</v>
      </c>
      <c r="R3129" s="18" t="str">
        <f>LEFT(Q3129,SEARCH("/",Q3129,1)-1)</f>
        <v>theater</v>
      </c>
      <c r="S3129" t="str">
        <f>RIGHT(Q3129,(LEN(Q3129)-SEARCH("/",Q3129,1)))</f>
        <v>spaces</v>
      </c>
      <c r="T3129" s="14">
        <f>IFERROR(E3129/L3129,0)</f>
        <v>0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>
        <f>(E3130/D3130)*100</f>
        <v>108.60666666666667</v>
      </c>
      <c r="O3130" s="13">
        <f>J3130/(60*60*24)+DATE(1970,1,1)</f>
        <v>42780.825706018513</v>
      </c>
      <c r="P3130" s="13">
        <f>I3130/(60*60*24)+"1/1/1970"</f>
        <v>42810.784039351856</v>
      </c>
      <c r="Q3130" t="s">
        <v>8270</v>
      </c>
      <c r="R3130" s="18" t="str">
        <f>LEFT(Q3130,SEARCH("/",Q3130,1)-1)</f>
        <v>theater</v>
      </c>
      <c r="S3130" t="str">
        <f>RIGHT(Q3130,(LEN(Q3130)-SEARCH("/",Q3130,1)))</f>
        <v>plays</v>
      </c>
      <c r="T3130" s="14">
        <f>IFERROR(E3130/L3130,0)</f>
        <v>139.23931623931625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>
        <f>(E3131/D3131)*100</f>
        <v>0.8</v>
      </c>
      <c r="O3131" s="13">
        <f>J3131/(60*60*24)+DATE(1970,1,1)</f>
        <v>42803.842812499999</v>
      </c>
      <c r="P3131" s="13">
        <f>I3131/(60*60*24)+"1/1/1970"</f>
        <v>42843.801145833335</v>
      </c>
      <c r="Q3131" t="s">
        <v>8270</v>
      </c>
      <c r="R3131" s="18" t="str">
        <f>LEFT(Q3131,SEARCH("/",Q3131,1)-1)</f>
        <v>theater</v>
      </c>
      <c r="S3131" t="str">
        <f>RIGHT(Q3131,(LEN(Q3131)-SEARCH("/",Q3131,1)))</f>
        <v>plays</v>
      </c>
      <c r="T3131" s="14">
        <f>IFERROR(E3131/L3131,0)</f>
        <v>10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>
        <f>(E3132/D3132)*100</f>
        <v>3.75</v>
      </c>
      <c r="O3132" s="13">
        <f>J3132/(60*60*24)+DATE(1970,1,1)</f>
        <v>42808.640231481477</v>
      </c>
      <c r="P3132" s="13">
        <f>I3132/(60*60*24)+"1/1/1970"</f>
        <v>42839.207638888889</v>
      </c>
      <c r="Q3132" t="s">
        <v>8270</v>
      </c>
      <c r="R3132" s="18" t="str">
        <f>LEFT(Q3132,SEARCH("/",Q3132,1)-1)</f>
        <v>theater</v>
      </c>
      <c r="S3132" t="str">
        <f>RIGHT(Q3132,(LEN(Q3132)-SEARCH("/",Q3132,1)))</f>
        <v>plays</v>
      </c>
      <c r="T3132" s="14">
        <f>IFERROR(E3132/L3132,0)</f>
        <v>93.75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>
        <f>(E3133/D3133)*100</f>
        <v>15.731707317073171</v>
      </c>
      <c r="O3133" s="13">
        <f>J3133/(60*60*24)+DATE(1970,1,1)</f>
        <v>42803.579224537039</v>
      </c>
      <c r="P3133" s="13">
        <f>I3133/(60*60*24)+"1/1/1970"</f>
        <v>42833.537557870368</v>
      </c>
      <c r="Q3133" t="s">
        <v>8270</v>
      </c>
      <c r="R3133" s="18" t="str">
        <f>LEFT(Q3133,SEARCH("/",Q3133,1)-1)</f>
        <v>theater</v>
      </c>
      <c r="S3133" t="str">
        <f>RIGHT(Q3133,(LEN(Q3133)-SEARCH("/",Q3133,1)))</f>
        <v>plays</v>
      </c>
      <c r="T3133" s="14">
        <f>IFERROR(E3133/L3133,0)</f>
        <v>53.75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>
        <f>(E3134/D3134)*100</f>
        <v>3.3333333333333333E-2</v>
      </c>
      <c r="O3134" s="13">
        <f>J3134/(60*60*24)+DATE(1970,1,1)</f>
        <v>42786.350231481483</v>
      </c>
      <c r="P3134" s="13">
        <f>I3134/(60*60*24)+"1/1/1970"</f>
        <v>42846.308564814812</v>
      </c>
      <c r="Q3134" t="s">
        <v>8270</v>
      </c>
      <c r="R3134" s="18" t="str">
        <f>LEFT(Q3134,SEARCH("/",Q3134,1)-1)</f>
        <v>theater</v>
      </c>
      <c r="S3134" t="str">
        <f>RIGHT(Q3134,(LEN(Q3134)-SEARCH("/",Q3134,1)))</f>
        <v>plays</v>
      </c>
      <c r="T3134" s="14">
        <f>IFERROR(E3134/L3134,0)</f>
        <v>10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>
        <f>(E3135/D3135)*100</f>
        <v>108</v>
      </c>
      <c r="O3135" s="13">
        <f>J3135/(60*60*24)+DATE(1970,1,1)</f>
        <v>42788.565208333333</v>
      </c>
      <c r="P3135" s="13">
        <f>I3135/(60*60*24)+"1/1/1970"</f>
        <v>42818.523541666669</v>
      </c>
      <c r="Q3135" t="s">
        <v>8270</v>
      </c>
      <c r="R3135" s="18" t="str">
        <f>LEFT(Q3135,SEARCH("/",Q3135,1)-1)</f>
        <v>theater</v>
      </c>
      <c r="S3135" t="str">
        <f>RIGHT(Q3135,(LEN(Q3135)-SEARCH("/",Q3135,1)))</f>
        <v>plays</v>
      </c>
      <c r="T3135" s="14">
        <f>IFERROR(E3135/L3135,0)</f>
        <v>33.75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>
        <f>(E3136/D3136)*100</f>
        <v>22.5</v>
      </c>
      <c r="O3136" s="13">
        <f>J3136/(60*60*24)+DATE(1970,1,1)</f>
        <v>42800.720127314809</v>
      </c>
      <c r="P3136" s="13">
        <f>I3136/(60*60*24)+"1/1/1970"</f>
        <v>42821.678460648152</v>
      </c>
      <c r="Q3136" t="s">
        <v>8270</v>
      </c>
      <c r="R3136" s="18" t="str">
        <f>LEFT(Q3136,SEARCH("/",Q3136,1)-1)</f>
        <v>theater</v>
      </c>
      <c r="S3136" t="str">
        <f>RIGHT(Q3136,(LEN(Q3136)-SEARCH("/",Q3136,1)))</f>
        <v>plays</v>
      </c>
      <c r="T3136" s="14">
        <f>IFERROR(E3136/L3136,0)</f>
        <v>18.75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>
        <f>(E3137/D3137)*100</f>
        <v>20.849420849420849</v>
      </c>
      <c r="O3137" s="13">
        <f>J3137/(60*60*24)+DATE(1970,1,1)</f>
        <v>42807.151863425926</v>
      </c>
      <c r="P3137" s="13">
        <f>I3137/(60*60*24)+"1/1/1970"</f>
        <v>42829.151863425926</v>
      </c>
      <c r="Q3137" t="s">
        <v>8270</v>
      </c>
      <c r="R3137" s="18" t="str">
        <f>LEFT(Q3137,SEARCH("/",Q3137,1)-1)</f>
        <v>theater</v>
      </c>
      <c r="S3137" t="str">
        <f>RIGHT(Q3137,(LEN(Q3137)-SEARCH("/",Q3137,1)))</f>
        <v>plays</v>
      </c>
      <c r="T3137" s="14">
        <f>IFERROR(E3137/L3137,0)</f>
        <v>23.142857142857142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>
        <f>(E3138/D3138)*100</f>
        <v>127.8</v>
      </c>
      <c r="O3138" s="13">
        <f>J3138/(60*60*24)+DATE(1970,1,1)</f>
        <v>42789.462430555555</v>
      </c>
      <c r="P3138" s="13">
        <f>I3138/(60*60*24)+"1/1/1970"</f>
        <v>42825.957638888889</v>
      </c>
      <c r="Q3138" t="s">
        <v>8270</v>
      </c>
      <c r="R3138" s="18" t="str">
        <f>LEFT(Q3138,SEARCH("/",Q3138,1)-1)</f>
        <v>theater</v>
      </c>
      <c r="S3138" t="str">
        <f>RIGHT(Q3138,(LEN(Q3138)-SEARCH("/",Q3138,1)))</f>
        <v>plays</v>
      </c>
      <c r="T3138" s="14">
        <f>IFERROR(E3138/L3138,0)</f>
        <v>29.045454545454547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>
        <f>(E3139/D3139)*100</f>
        <v>3.3333333333333335</v>
      </c>
      <c r="O3139" s="13">
        <f>J3139/(60*60*24)+DATE(1970,1,1)</f>
        <v>42807.885057870371</v>
      </c>
      <c r="P3139" s="13">
        <f>I3139/(60*60*24)+"1/1/1970"</f>
        <v>42858.8</v>
      </c>
      <c r="Q3139" t="s">
        <v>8270</v>
      </c>
      <c r="R3139" s="18" t="str">
        <f>LEFT(Q3139,SEARCH("/",Q3139,1)-1)</f>
        <v>theater</v>
      </c>
      <c r="S3139" t="str">
        <f>RIGHT(Q3139,(LEN(Q3139)-SEARCH("/",Q3139,1)))</f>
        <v>plays</v>
      </c>
      <c r="T3139" s="14">
        <f>IFERROR(E3139/L3139,0)</f>
        <v>50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>
        <f>(E3140/D3140)*100</f>
        <v>0</v>
      </c>
      <c r="O3140" s="13">
        <f>J3140/(60*60*24)+DATE(1970,1,1)</f>
        <v>42809.645914351851</v>
      </c>
      <c r="P3140" s="13">
        <f>I3140/(60*60*24)+"1/1/1970"</f>
        <v>42828.645914351851</v>
      </c>
      <c r="Q3140" t="s">
        <v>8270</v>
      </c>
      <c r="R3140" s="18" t="str">
        <f>LEFT(Q3140,SEARCH("/",Q3140,1)-1)</f>
        <v>theater</v>
      </c>
      <c r="S3140" t="str">
        <f>RIGHT(Q3140,(LEN(Q3140)-SEARCH("/",Q3140,1)))</f>
        <v>plays</v>
      </c>
      <c r="T3140" s="14">
        <f>IFERROR(E3140/L3140,0)</f>
        <v>0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>
        <f>(E3141/D3141)*100</f>
        <v>5.4</v>
      </c>
      <c r="O3141" s="13">
        <f>J3141/(60*60*24)+DATE(1970,1,1)</f>
        <v>42785.270370370374</v>
      </c>
      <c r="P3141" s="13">
        <f>I3141/(60*60*24)+"1/1/1970"</f>
        <v>42819.189583333333</v>
      </c>
      <c r="Q3141" t="s">
        <v>8270</v>
      </c>
      <c r="R3141" s="18" t="str">
        <f>LEFT(Q3141,SEARCH("/",Q3141,1)-1)</f>
        <v>theater</v>
      </c>
      <c r="S3141" t="str">
        <f>RIGHT(Q3141,(LEN(Q3141)-SEARCH("/",Q3141,1)))</f>
        <v>plays</v>
      </c>
      <c r="T3141" s="14">
        <f>IFERROR(E3141/L3141,0)</f>
        <v>450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>
        <f>(E3142/D3142)*100</f>
        <v>0.96</v>
      </c>
      <c r="O3142" s="13">
        <f>J3142/(60*60*24)+DATE(1970,1,1)</f>
        <v>42802.718784722223</v>
      </c>
      <c r="P3142" s="13">
        <f>I3142/(60*60*24)+"1/1/1970"</f>
        <v>42832.677118055552</v>
      </c>
      <c r="Q3142" t="s">
        <v>8270</v>
      </c>
      <c r="R3142" s="18" t="str">
        <f>LEFT(Q3142,SEARCH("/",Q3142,1)-1)</f>
        <v>theater</v>
      </c>
      <c r="S3142" t="str">
        <f>RIGHT(Q3142,(LEN(Q3142)-SEARCH("/",Q3142,1)))</f>
        <v>plays</v>
      </c>
      <c r="T3142" s="14">
        <f>IFERROR(E3142/L3142,0)</f>
        <v>24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>
        <f>(E3143/D3143)*100</f>
        <v>51.6</v>
      </c>
      <c r="O3143" s="13">
        <f>J3143/(60*60*24)+DATE(1970,1,1)</f>
        <v>42800.753333333334</v>
      </c>
      <c r="P3143" s="13">
        <f>I3143/(60*60*24)+"1/1/1970"</f>
        <v>42841.833333333328</v>
      </c>
      <c r="Q3143" t="s">
        <v>8270</v>
      </c>
      <c r="R3143" s="18" t="str">
        <f>LEFT(Q3143,SEARCH("/",Q3143,1)-1)</f>
        <v>theater</v>
      </c>
      <c r="S3143" t="str">
        <f>RIGHT(Q3143,(LEN(Q3143)-SEARCH("/",Q3143,1)))</f>
        <v>plays</v>
      </c>
      <c r="T3143" s="14">
        <f>IFERROR(E3143/L3143,0)</f>
        <v>32.25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>
        <f>(E3144/D3144)*100</f>
        <v>1.6363636363636365</v>
      </c>
      <c r="O3144" s="13">
        <f>J3144/(60*60*24)+DATE(1970,1,1)</f>
        <v>42783.513182870374</v>
      </c>
      <c r="P3144" s="13">
        <f>I3144/(60*60*24)+"1/1/1970"</f>
        <v>42813.471516203703</v>
      </c>
      <c r="Q3144" t="s">
        <v>8270</v>
      </c>
      <c r="R3144" s="18" t="str">
        <f>LEFT(Q3144,SEARCH("/",Q3144,1)-1)</f>
        <v>theater</v>
      </c>
      <c r="S3144" t="str">
        <f>RIGHT(Q3144,(LEN(Q3144)-SEARCH("/",Q3144,1)))</f>
        <v>plays</v>
      </c>
      <c r="T3144" s="14">
        <f>IFERROR(E3144/L3144,0)</f>
        <v>15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>
        <f>(E3145/D3145)*100</f>
        <v>0</v>
      </c>
      <c r="O3145" s="13">
        <f>J3145/(60*60*24)+DATE(1970,1,1)</f>
        <v>42808.358287037037</v>
      </c>
      <c r="P3145" s="13">
        <f>I3145/(60*60*24)+"1/1/1970"</f>
        <v>42834.358287037037</v>
      </c>
      <c r="Q3145" t="s">
        <v>8270</v>
      </c>
      <c r="R3145" s="18" t="str">
        <f>LEFT(Q3145,SEARCH("/",Q3145,1)-1)</f>
        <v>theater</v>
      </c>
      <c r="S3145" t="str">
        <f>RIGHT(Q3145,(LEN(Q3145)-SEARCH("/",Q3145,1)))</f>
        <v>plays</v>
      </c>
      <c r="T3145" s="14">
        <f>IFERROR(E3145/L3145,0)</f>
        <v>0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>
        <f>(E3146/D3146)*100</f>
        <v>75.400000000000006</v>
      </c>
      <c r="O3146" s="13">
        <f>J3146/(60*60*24)+DATE(1970,1,1)</f>
        <v>42796.538275462968</v>
      </c>
      <c r="P3146" s="13">
        <f>I3146/(60*60*24)+"1/1/1970"</f>
        <v>42813.25</v>
      </c>
      <c r="Q3146" t="s">
        <v>8270</v>
      </c>
      <c r="R3146" s="18" t="str">
        <f>LEFT(Q3146,SEARCH("/",Q3146,1)-1)</f>
        <v>theater</v>
      </c>
      <c r="S3146" t="str">
        <f>RIGHT(Q3146,(LEN(Q3146)-SEARCH("/",Q3146,1)))</f>
        <v>plays</v>
      </c>
      <c r="T3146" s="14">
        <f>IFERROR(E3146/L3146,0)</f>
        <v>251.33333333333334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>
        <f>(E3147/D3147)*100</f>
        <v>0</v>
      </c>
      <c r="O3147" s="13">
        <f>J3147/(60*60*24)+DATE(1970,1,1)</f>
        <v>42762.040902777779</v>
      </c>
      <c r="P3147" s="13">
        <f>I3147/(60*60*24)+"1/1/1970"</f>
        <v>42821.999236111107</v>
      </c>
      <c r="Q3147" t="s">
        <v>8270</v>
      </c>
      <c r="R3147" s="18" t="str">
        <f>LEFT(Q3147,SEARCH("/",Q3147,1)-1)</f>
        <v>theater</v>
      </c>
      <c r="S3147" t="str">
        <f>RIGHT(Q3147,(LEN(Q3147)-SEARCH("/",Q3147,1)))</f>
        <v>plays</v>
      </c>
      <c r="T3147" s="14">
        <f>IFERROR(E3147/L3147,0)</f>
        <v>0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>
        <f>(E3148/D3148)*100</f>
        <v>10.5</v>
      </c>
      <c r="O3148" s="13">
        <f>J3148/(60*60*24)+DATE(1970,1,1)</f>
        <v>42796.682476851856</v>
      </c>
      <c r="P3148" s="13">
        <f>I3148/(60*60*24)+"1/1/1970"</f>
        <v>42841.640810185185</v>
      </c>
      <c r="Q3148" t="s">
        <v>8270</v>
      </c>
      <c r="R3148" s="18" t="str">
        <f>LEFT(Q3148,SEARCH("/",Q3148,1)-1)</f>
        <v>theater</v>
      </c>
      <c r="S3148" t="str">
        <f>RIGHT(Q3148,(LEN(Q3148)-SEARCH("/",Q3148,1)))</f>
        <v>plays</v>
      </c>
      <c r="T3148" s="14">
        <f>IFERROR(E3148/L3148,0)</f>
        <v>437.5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>
        <f>(E3149/D3149)*100</f>
        <v>117.52499999999999</v>
      </c>
      <c r="O3149" s="13">
        <f>J3149/(60*60*24)+DATE(1970,1,1)</f>
        <v>41909.96938657407</v>
      </c>
      <c r="P3149" s="13">
        <f>I3149/(60*60*24)+"1/1/1970"</f>
        <v>41950.011053240742</v>
      </c>
      <c r="Q3149" t="s">
        <v>8270</v>
      </c>
      <c r="R3149" s="18" t="str">
        <f>LEFT(Q3149,SEARCH("/",Q3149,1)-1)</f>
        <v>theater</v>
      </c>
      <c r="S3149" t="str">
        <f>RIGHT(Q3149,(LEN(Q3149)-SEARCH("/",Q3149,1)))</f>
        <v>plays</v>
      </c>
      <c r="T3149" s="14">
        <f>IFERROR(E3149/L3149,0)</f>
        <v>110.35211267605634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>
        <f>(E3150/D3150)*100</f>
        <v>131.16666666666669</v>
      </c>
      <c r="O3150" s="13">
        <f>J3150/(60*60*24)+DATE(1970,1,1)</f>
        <v>41891.665324074071</v>
      </c>
      <c r="P3150" s="13">
        <f>I3150/(60*60*24)+"1/1/1970"</f>
        <v>41913.166666666664</v>
      </c>
      <c r="Q3150" t="s">
        <v>8270</v>
      </c>
      <c r="R3150" s="18" t="str">
        <f>LEFT(Q3150,SEARCH("/",Q3150,1)-1)</f>
        <v>theater</v>
      </c>
      <c r="S3150" t="str">
        <f>RIGHT(Q3150,(LEN(Q3150)-SEARCH("/",Q3150,1)))</f>
        <v>plays</v>
      </c>
      <c r="T3150" s="14">
        <f>IFERROR(E3150/L3150,0)</f>
        <v>41.421052631578945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>
        <f>(E3151/D3151)*100</f>
        <v>104</v>
      </c>
      <c r="O3151" s="13">
        <f>J3151/(60*60*24)+DATE(1970,1,1)</f>
        <v>41226.017361111109</v>
      </c>
      <c r="P3151" s="13">
        <f>I3151/(60*60*24)+"1/1/1970"</f>
        <v>41250.083333333336</v>
      </c>
      <c r="Q3151" t="s">
        <v>8270</v>
      </c>
      <c r="R3151" s="18" t="str">
        <f>LEFT(Q3151,SEARCH("/",Q3151,1)-1)</f>
        <v>theater</v>
      </c>
      <c r="S3151" t="str">
        <f>RIGHT(Q3151,(LEN(Q3151)-SEARCH("/",Q3151,1)))</f>
        <v>plays</v>
      </c>
      <c r="T3151" s="14">
        <f>IFERROR(E3151/L3151,0)</f>
        <v>52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>
        <f>(E3152/D3152)*100</f>
        <v>101</v>
      </c>
      <c r="O3152" s="13">
        <f>J3152/(60*60*24)+DATE(1970,1,1)</f>
        <v>40478.263923611114</v>
      </c>
      <c r="P3152" s="13">
        <f>I3152/(60*60*24)+"1/1/1970"</f>
        <v>40568.166666666664</v>
      </c>
      <c r="Q3152" t="s">
        <v>8270</v>
      </c>
      <c r="R3152" s="18" t="str">
        <f>LEFT(Q3152,SEARCH("/",Q3152,1)-1)</f>
        <v>theater</v>
      </c>
      <c r="S3152" t="str">
        <f>RIGHT(Q3152,(LEN(Q3152)-SEARCH("/",Q3152,1)))</f>
        <v>plays</v>
      </c>
      <c r="T3152" s="14">
        <f>IFERROR(E3152/L3152,0)</f>
        <v>33.990384615384613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>
        <f>(E3153/D3153)*100</f>
        <v>100.4</v>
      </c>
      <c r="O3153" s="13">
        <f>J3153/(60*60*24)+DATE(1970,1,1)</f>
        <v>41862.83997685185</v>
      </c>
      <c r="P3153" s="13">
        <f>I3153/(60*60*24)+"1/1/1970"</f>
        <v>41892.83997685185</v>
      </c>
      <c r="Q3153" t="s">
        <v>8270</v>
      </c>
      <c r="R3153" s="18" t="str">
        <f>LEFT(Q3153,SEARCH("/",Q3153,1)-1)</f>
        <v>theater</v>
      </c>
      <c r="S3153" t="str">
        <f>RIGHT(Q3153,(LEN(Q3153)-SEARCH("/",Q3153,1)))</f>
        <v>plays</v>
      </c>
      <c r="T3153" s="14">
        <f>IFERROR(E3153/L3153,0)</f>
        <v>103.35294117647059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>
        <f>(E3154/D3154)*100</f>
        <v>105.95454545454545</v>
      </c>
      <c r="O3154" s="13">
        <f>J3154/(60*60*24)+DATE(1970,1,1)</f>
        <v>41550.867673611108</v>
      </c>
      <c r="P3154" s="13">
        <f>I3154/(60*60*24)+"1/1/1970"</f>
        <v>41580.867673611108</v>
      </c>
      <c r="Q3154" t="s">
        <v>8270</v>
      </c>
      <c r="R3154" s="18" t="str">
        <f>LEFT(Q3154,SEARCH("/",Q3154,1)-1)</f>
        <v>theater</v>
      </c>
      <c r="S3154" t="str">
        <f>RIGHT(Q3154,(LEN(Q3154)-SEARCH("/",Q3154,1)))</f>
        <v>plays</v>
      </c>
      <c r="T3154" s="14">
        <f>IFERROR(E3154/L3154,0)</f>
        <v>34.791044776119406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>
        <f>(E3155/D3155)*100</f>
        <v>335.58333333333337</v>
      </c>
      <c r="O3155" s="13">
        <f>J3155/(60*60*24)+DATE(1970,1,1)</f>
        <v>40633.154363425929</v>
      </c>
      <c r="P3155" s="13">
        <f>I3155/(60*60*24)+"1/1/1970"</f>
        <v>40664.207638888889</v>
      </c>
      <c r="Q3155" t="s">
        <v>8270</v>
      </c>
      <c r="R3155" s="18" t="str">
        <f>LEFT(Q3155,SEARCH("/",Q3155,1)-1)</f>
        <v>theater</v>
      </c>
      <c r="S3155" t="str">
        <f>RIGHT(Q3155,(LEN(Q3155)-SEARCH("/",Q3155,1)))</f>
        <v>plays</v>
      </c>
      <c r="T3155" s="14">
        <f>IFERROR(E3155/L3155,0)</f>
        <v>41.773858921161825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>
        <f>(E3156/D3156)*100</f>
        <v>112.92857142857142</v>
      </c>
      <c r="O3156" s="13">
        <f>J3156/(60*60*24)+DATE(1970,1,1)</f>
        <v>40970.875671296293</v>
      </c>
      <c r="P3156" s="13">
        <f>I3156/(60*60*24)+"1/1/1970"</f>
        <v>41000.834004629629</v>
      </c>
      <c r="Q3156" t="s">
        <v>8270</v>
      </c>
      <c r="R3156" s="18" t="str">
        <f>LEFT(Q3156,SEARCH("/",Q3156,1)-1)</f>
        <v>theater</v>
      </c>
      <c r="S3156" t="str">
        <f>RIGHT(Q3156,(LEN(Q3156)-SEARCH("/",Q3156,1)))</f>
        <v>plays</v>
      </c>
      <c r="T3156" s="14">
        <f>IFERROR(E3156/L3156,0)</f>
        <v>64.268292682926827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>
        <f>(E3157/D3157)*100</f>
        <v>188.50460000000001</v>
      </c>
      <c r="O3157" s="13">
        <f>J3157/(60*60*24)+DATE(1970,1,1)</f>
        <v>41233.499131944445</v>
      </c>
      <c r="P3157" s="13">
        <f>I3157/(60*60*24)+"1/1/1970"</f>
        <v>41263.499131944445</v>
      </c>
      <c r="Q3157" t="s">
        <v>8270</v>
      </c>
      <c r="R3157" s="18" t="str">
        <f>LEFT(Q3157,SEARCH("/",Q3157,1)-1)</f>
        <v>theater</v>
      </c>
      <c r="S3157" t="str">
        <f>RIGHT(Q3157,(LEN(Q3157)-SEARCH("/",Q3157,1)))</f>
        <v>plays</v>
      </c>
      <c r="T3157" s="14">
        <f>IFERROR(E3157/L3157,0)</f>
        <v>31.209370860927152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>
        <f>(E3158/D3158)*100</f>
        <v>101.81818181818181</v>
      </c>
      <c r="O3158" s="13">
        <f>J3158/(60*60*24)+DATE(1970,1,1)</f>
        <v>41026.953055555554</v>
      </c>
      <c r="P3158" s="13">
        <f>I3158/(60*60*24)+"1/1/1970"</f>
        <v>41061.953055555554</v>
      </c>
      <c r="Q3158" t="s">
        <v>8270</v>
      </c>
      <c r="R3158" s="18" t="str">
        <f>LEFT(Q3158,SEARCH("/",Q3158,1)-1)</f>
        <v>theater</v>
      </c>
      <c r="S3158" t="str">
        <f>RIGHT(Q3158,(LEN(Q3158)-SEARCH("/",Q3158,1)))</f>
        <v>plays</v>
      </c>
      <c r="T3158" s="14">
        <f>IFERROR(E3158/L3158,0)</f>
        <v>62.921348314606739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>
        <f>(E3159/D3159)*100</f>
        <v>101</v>
      </c>
      <c r="O3159" s="13">
        <f>J3159/(60*60*24)+DATE(1970,1,1)</f>
        <v>41829.788252314815</v>
      </c>
      <c r="P3159" s="13">
        <f>I3159/(60*60*24)+"1/1/1970"</f>
        <v>41839.208333333336</v>
      </c>
      <c r="Q3159" t="s">
        <v>8270</v>
      </c>
      <c r="R3159" s="18" t="str">
        <f>LEFT(Q3159,SEARCH("/",Q3159,1)-1)</f>
        <v>theater</v>
      </c>
      <c r="S3159" t="str">
        <f>RIGHT(Q3159,(LEN(Q3159)-SEARCH("/",Q3159,1)))</f>
        <v>plays</v>
      </c>
      <c r="T3159" s="14">
        <f>IFERROR(E3159/L3159,0)</f>
        <v>98.536585365853654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>
        <f>(E3160/D3160)*100</f>
        <v>113.99999999999999</v>
      </c>
      <c r="O3160" s="13">
        <f>J3160/(60*60*24)+DATE(1970,1,1)</f>
        <v>41447.839722222227</v>
      </c>
      <c r="P3160" s="13">
        <f>I3160/(60*60*24)+"1/1/1970"</f>
        <v>41477.839722222227</v>
      </c>
      <c r="Q3160" t="s">
        <v>8270</v>
      </c>
      <c r="R3160" s="18" t="str">
        <f>LEFT(Q3160,SEARCH("/",Q3160,1)-1)</f>
        <v>theater</v>
      </c>
      <c r="S3160" t="str">
        <f>RIGHT(Q3160,(LEN(Q3160)-SEARCH("/",Q3160,1)))</f>
        <v>plays</v>
      </c>
      <c r="T3160" s="14">
        <f>IFERROR(E3160/L3160,0)</f>
        <v>82.608695652173907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>
        <f>(E3161/D3161)*100</f>
        <v>133.48133333333334</v>
      </c>
      <c r="O3161" s="13">
        <f>J3161/(60*60*24)+DATE(1970,1,1)</f>
        <v>40884.066678240742</v>
      </c>
      <c r="P3161" s="13">
        <f>I3161/(60*60*24)+"1/1/1970"</f>
        <v>40926.958333333336</v>
      </c>
      <c r="Q3161" t="s">
        <v>8270</v>
      </c>
      <c r="R3161" s="18" t="str">
        <f>LEFT(Q3161,SEARCH("/",Q3161,1)-1)</f>
        <v>theater</v>
      </c>
      <c r="S3161" t="str">
        <f>RIGHT(Q3161,(LEN(Q3161)-SEARCH("/",Q3161,1)))</f>
        <v>plays</v>
      </c>
      <c r="T3161" s="14">
        <f>IFERROR(E3161/L3161,0)</f>
        <v>38.504230769230773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>
        <f>(E3162/D3162)*100</f>
        <v>101.53333333333335</v>
      </c>
      <c r="O3162" s="13">
        <f>J3162/(60*60*24)+DATE(1970,1,1)</f>
        <v>41841.26489583333</v>
      </c>
      <c r="P3162" s="13">
        <f>I3162/(60*60*24)+"1/1/1970"</f>
        <v>41864.207638888889</v>
      </c>
      <c r="Q3162" t="s">
        <v>8270</v>
      </c>
      <c r="R3162" s="18" t="str">
        <f>LEFT(Q3162,SEARCH("/",Q3162,1)-1)</f>
        <v>theater</v>
      </c>
      <c r="S3162" t="str">
        <f>RIGHT(Q3162,(LEN(Q3162)-SEARCH("/",Q3162,1)))</f>
        <v>plays</v>
      </c>
      <c r="T3162" s="14">
        <f>IFERROR(E3162/L3162,0)</f>
        <v>80.15789473684211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>
        <f>(E3163/D3163)*100</f>
        <v>105.1</v>
      </c>
      <c r="O3163" s="13">
        <f>J3163/(60*60*24)+DATE(1970,1,1)</f>
        <v>41897.536134259259</v>
      </c>
      <c r="P3163" s="13">
        <f>I3163/(60*60*24)+"1/1/1970"</f>
        <v>41927.536134259259</v>
      </c>
      <c r="Q3163" t="s">
        <v>8270</v>
      </c>
      <c r="R3163" s="18" t="str">
        <f>LEFT(Q3163,SEARCH("/",Q3163,1)-1)</f>
        <v>theater</v>
      </c>
      <c r="S3163" t="str">
        <f>RIGHT(Q3163,(LEN(Q3163)-SEARCH("/",Q3163,1)))</f>
        <v>plays</v>
      </c>
      <c r="T3163" s="14">
        <f>IFERROR(E3163/L3163,0)</f>
        <v>28.405405405405407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>
        <f>(E3164/D3164)*100</f>
        <v>127.15</v>
      </c>
      <c r="O3164" s="13">
        <f>J3164/(60*60*24)+DATE(1970,1,1)</f>
        <v>41799.685902777775</v>
      </c>
      <c r="P3164" s="13">
        <f>I3164/(60*60*24)+"1/1/1970"</f>
        <v>41827.083333333336</v>
      </c>
      <c r="Q3164" t="s">
        <v>8270</v>
      </c>
      <c r="R3164" s="18" t="str">
        <f>LEFT(Q3164,SEARCH("/",Q3164,1)-1)</f>
        <v>theater</v>
      </c>
      <c r="S3164" t="str">
        <f>RIGHT(Q3164,(LEN(Q3164)-SEARCH("/",Q3164,1)))</f>
        <v>plays</v>
      </c>
      <c r="T3164" s="14">
        <f>IFERROR(E3164/L3164,0)</f>
        <v>80.730158730158735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>
        <f>(E3165/D3165)*100</f>
        <v>111.15384615384616</v>
      </c>
      <c r="O3165" s="13">
        <f>J3165/(60*60*24)+DATE(1970,1,1)</f>
        <v>41775.753761574073</v>
      </c>
      <c r="P3165" s="13">
        <f>I3165/(60*60*24)+"1/1/1970"</f>
        <v>41805.753761574073</v>
      </c>
      <c r="Q3165" t="s">
        <v>8270</v>
      </c>
      <c r="R3165" s="18" t="str">
        <f>LEFT(Q3165,SEARCH("/",Q3165,1)-1)</f>
        <v>theater</v>
      </c>
      <c r="S3165" t="str">
        <f>RIGHT(Q3165,(LEN(Q3165)-SEARCH("/",Q3165,1)))</f>
        <v>plays</v>
      </c>
      <c r="T3165" s="14">
        <f>IFERROR(E3165/L3165,0)</f>
        <v>200.69444444444446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>
        <f>(E3166/D3166)*100</f>
        <v>106.76</v>
      </c>
      <c r="O3166" s="13">
        <f>J3166/(60*60*24)+DATE(1970,1,1)</f>
        <v>41766.805729166663</v>
      </c>
      <c r="P3166" s="13">
        <f>I3166/(60*60*24)+"1/1/1970"</f>
        <v>41799.805729166663</v>
      </c>
      <c r="Q3166" t="s">
        <v>8270</v>
      </c>
      <c r="R3166" s="18" t="str">
        <f>LEFT(Q3166,SEARCH("/",Q3166,1)-1)</f>
        <v>theater</v>
      </c>
      <c r="S3166" t="str">
        <f>RIGHT(Q3166,(LEN(Q3166)-SEARCH("/",Q3166,1)))</f>
        <v>plays</v>
      </c>
      <c r="T3166" s="14">
        <f>IFERROR(E3166/L3166,0)</f>
        <v>37.591549295774648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>
        <f>(E3167/D3167)*100</f>
        <v>162.66666666666666</v>
      </c>
      <c r="O3167" s="13">
        <f>J3167/(60*60*24)+DATE(1970,1,1)</f>
        <v>40644.159259259257</v>
      </c>
      <c r="P3167" s="13">
        <f>I3167/(60*60*24)+"1/1/1970"</f>
        <v>40666.165972222225</v>
      </c>
      <c r="Q3167" t="s">
        <v>8270</v>
      </c>
      <c r="R3167" s="18" t="str">
        <f>LEFT(Q3167,SEARCH("/",Q3167,1)-1)</f>
        <v>theater</v>
      </c>
      <c r="S3167" t="str">
        <f>RIGHT(Q3167,(LEN(Q3167)-SEARCH("/",Q3167,1)))</f>
        <v>plays</v>
      </c>
      <c r="T3167" s="14">
        <f>IFERROR(E3167/L3167,0)</f>
        <v>58.095238095238095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>
        <f>(E3168/D3168)*100</f>
        <v>160.22808571428573</v>
      </c>
      <c r="O3168" s="13">
        <f>J3168/(60*60*24)+DATE(1970,1,1)</f>
        <v>41940.69158564815</v>
      </c>
      <c r="P3168" s="13">
        <f>I3168/(60*60*24)+"1/1/1970"</f>
        <v>41969.332638888889</v>
      </c>
      <c r="Q3168" t="s">
        <v>8270</v>
      </c>
      <c r="R3168" s="18" t="str">
        <f>LEFT(Q3168,SEARCH("/",Q3168,1)-1)</f>
        <v>theater</v>
      </c>
      <c r="S3168" t="str">
        <f>RIGHT(Q3168,(LEN(Q3168)-SEARCH("/",Q3168,1)))</f>
        <v>plays</v>
      </c>
      <c r="T3168" s="14">
        <f>IFERROR(E3168/L3168,0)</f>
        <v>60.300892473118282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>
        <f>(E3169/D3169)*100</f>
        <v>116.16666666666666</v>
      </c>
      <c r="O3169" s="13">
        <f>J3169/(60*60*24)+DATE(1970,1,1)</f>
        <v>41839.175706018519</v>
      </c>
      <c r="P3169" s="13">
        <f>I3169/(60*60*24)+"1/1/1970"</f>
        <v>41853.175706018519</v>
      </c>
      <c r="Q3169" t="s">
        <v>8270</v>
      </c>
      <c r="R3169" s="18" t="str">
        <f>LEFT(Q3169,SEARCH("/",Q3169,1)-1)</f>
        <v>theater</v>
      </c>
      <c r="S3169" t="str">
        <f>RIGHT(Q3169,(LEN(Q3169)-SEARCH("/",Q3169,1)))</f>
        <v>plays</v>
      </c>
      <c r="T3169" s="14">
        <f>IFERROR(E3169/L3169,0)</f>
        <v>63.363636363636367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>
        <f>(E3170/D3170)*100</f>
        <v>124.2</v>
      </c>
      <c r="O3170" s="13">
        <f>J3170/(60*60*24)+DATE(1970,1,1)</f>
        <v>41772.105937500004</v>
      </c>
      <c r="P3170" s="13">
        <f>I3170/(60*60*24)+"1/1/1970"</f>
        <v>41803.916666666664</v>
      </c>
      <c r="Q3170" t="s">
        <v>8270</v>
      </c>
      <c r="R3170" s="18" t="str">
        <f>LEFT(Q3170,SEARCH("/",Q3170,1)-1)</f>
        <v>theater</v>
      </c>
      <c r="S3170" t="str">
        <f>RIGHT(Q3170,(LEN(Q3170)-SEARCH("/",Q3170,1)))</f>
        <v>plays</v>
      </c>
      <c r="T3170" s="14">
        <f>IFERROR(E3170/L3170,0)</f>
        <v>50.901639344262293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>
        <f>(E3171/D3171)*100</f>
        <v>103.01249999999999</v>
      </c>
      <c r="O3171" s="13">
        <f>J3171/(60*60*24)+DATE(1970,1,1)</f>
        <v>41591.737974537034</v>
      </c>
      <c r="P3171" s="13">
        <f>I3171/(60*60*24)+"1/1/1970"</f>
        <v>41621.207638888889</v>
      </c>
      <c r="Q3171" t="s">
        <v>8270</v>
      </c>
      <c r="R3171" s="18" t="str">
        <f>LEFT(Q3171,SEARCH("/",Q3171,1)-1)</f>
        <v>theater</v>
      </c>
      <c r="S3171" t="str">
        <f>RIGHT(Q3171,(LEN(Q3171)-SEARCH("/",Q3171,1)))</f>
        <v>plays</v>
      </c>
      <c r="T3171" s="14">
        <f>IFERROR(E3171/L3171,0)</f>
        <v>100.5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>
        <f>(E3172/D3172)*100</f>
        <v>112.25</v>
      </c>
      <c r="O3172" s="13">
        <f>J3172/(60*60*24)+DATE(1970,1,1)</f>
        <v>41789.080370370371</v>
      </c>
      <c r="P3172" s="13">
        <f>I3172/(60*60*24)+"1/1/1970"</f>
        <v>41822.166666666664</v>
      </c>
      <c r="Q3172" t="s">
        <v>8270</v>
      </c>
      <c r="R3172" s="18" t="str">
        <f>LEFT(Q3172,SEARCH("/",Q3172,1)-1)</f>
        <v>theater</v>
      </c>
      <c r="S3172" t="str">
        <f>RIGHT(Q3172,(LEN(Q3172)-SEARCH("/",Q3172,1)))</f>
        <v>plays</v>
      </c>
      <c r="T3172" s="14">
        <f>IFERROR(E3172/L3172,0)</f>
        <v>31.619718309859156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>
        <f>(E3173/D3173)*100</f>
        <v>108.8142857142857</v>
      </c>
      <c r="O3173" s="13">
        <f>J3173/(60*60*24)+DATE(1970,1,1)</f>
        <v>42466.608310185184</v>
      </c>
      <c r="P3173" s="13">
        <f>I3173/(60*60*24)+"1/1/1970"</f>
        <v>42496.608310185184</v>
      </c>
      <c r="Q3173" t="s">
        <v>8270</v>
      </c>
      <c r="R3173" s="18" t="str">
        <f>LEFT(Q3173,SEARCH("/",Q3173,1)-1)</f>
        <v>theater</v>
      </c>
      <c r="S3173" t="str">
        <f>RIGHT(Q3173,(LEN(Q3173)-SEARCH("/",Q3173,1)))</f>
        <v>plays</v>
      </c>
      <c r="T3173" s="14">
        <f>IFERROR(E3173/L3173,0)</f>
        <v>65.102564102564102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>
        <f>(E3174/D3174)*100</f>
        <v>114.99999999999999</v>
      </c>
      <c r="O3174" s="13">
        <f>J3174/(60*60*24)+DATE(1970,1,1)</f>
        <v>40923.729953703703</v>
      </c>
      <c r="P3174" s="13">
        <f>I3174/(60*60*24)+"1/1/1970"</f>
        <v>40953.729953703703</v>
      </c>
      <c r="Q3174" t="s">
        <v>8270</v>
      </c>
      <c r="R3174" s="18" t="str">
        <f>LEFT(Q3174,SEARCH("/",Q3174,1)-1)</f>
        <v>theater</v>
      </c>
      <c r="S3174" t="str">
        <f>RIGHT(Q3174,(LEN(Q3174)-SEARCH("/",Q3174,1)))</f>
        <v>plays</v>
      </c>
      <c r="T3174" s="14">
        <f>IFERROR(E3174/L3174,0)</f>
        <v>79.310344827586206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>
        <f>(E3175/D3175)*100</f>
        <v>103</v>
      </c>
      <c r="O3175" s="13">
        <f>J3175/(60*60*24)+DATE(1970,1,1)</f>
        <v>41878.878379629634</v>
      </c>
      <c r="P3175" s="13">
        <f>I3175/(60*60*24)+"1/1/1970"</f>
        <v>41908.878379629634</v>
      </c>
      <c r="Q3175" t="s">
        <v>8270</v>
      </c>
      <c r="R3175" s="18" t="str">
        <f>LEFT(Q3175,SEARCH("/",Q3175,1)-1)</f>
        <v>theater</v>
      </c>
      <c r="S3175" t="str">
        <f>RIGHT(Q3175,(LEN(Q3175)-SEARCH("/",Q3175,1)))</f>
        <v>plays</v>
      </c>
      <c r="T3175" s="14">
        <f>IFERROR(E3175/L3175,0)</f>
        <v>139.18918918918919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>
        <f>(E3176/D3176)*100</f>
        <v>101.13333333333334</v>
      </c>
      <c r="O3176" s="13">
        <f>J3176/(60*60*24)+DATE(1970,1,1)</f>
        <v>41862.864675925928</v>
      </c>
      <c r="P3176" s="13">
        <f>I3176/(60*60*24)+"1/1/1970"</f>
        <v>41876.864675925928</v>
      </c>
      <c r="Q3176" t="s">
        <v>8270</v>
      </c>
      <c r="R3176" s="18" t="str">
        <f>LEFT(Q3176,SEARCH("/",Q3176,1)-1)</f>
        <v>theater</v>
      </c>
      <c r="S3176" t="str">
        <f>RIGHT(Q3176,(LEN(Q3176)-SEARCH("/",Q3176,1)))</f>
        <v>plays</v>
      </c>
      <c r="T3176" s="14">
        <f>IFERROR(E3176/L3176,0)</f>
        <v>131.91304347826087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>
        <f>(E3177/D3177)*100</f>
        <v>109.55999999999999</v>
      </c>
      <c r="O3177" s="13">
        <f>J3177/(60*60*24)+DATE(1970,1,1)</f>
        <v>40531.886886574073</v>
      </c>
      <c r="P3177" s="13">
        <f>I3177/(60*60*24)+"1/1/1970"</f>
        <v>40591.886886574073</v>
      </c>
      <c r="Q3177" t="s">
        <v>8270</v>
      </c>
      <c r="R3177" s="18" t="str">
        <f>LEFT(Q3177,SEARCH("/",Q3177,1)-1)</f>
        <v>theater</v>
      </c>
      <c r="S3177" t="str">
        <f>RIGHT(Q3177,(LEN(Q3177)-SEARCH("/",Q3177,1)))</f>
        <v>plays</v>
      </c>
      <c r="T3177" s="14">
        <f>IFERROR(E3177/L3177,0)</f>
        <v>91.3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>
        <f>(E3178/D3178)*100</f>
        <v>114.8421052631579</v>
      </c>
      <c r="O3178" s="13">
        <f>J3178/(60*60*24)+DATE(1970,1,1)</f>
        <v>41477.930914351848</v>
      </c>
      <c r="P3178" s="13">
        <f>I3178/(60*60*24)+"1/1/1970"</f>
        <v>41504.625</v>
      </c>
      <c r="Q3178" t="s">
        <v>8270</v>
      </c>
      <c r="R3178" s="18" t="str">
        <f>LEFT(Q3178,SEARCH("/",Q3178,1)-1)</f>
        <v>theater</v>
      </c>
      <c r="S3178" t="str">
        <f>RIGHT(Q3178,(LEN(Q3178)-SEARCH("/",Q3178,1)))</f>
        <v>plays</v>
      </c>
      <c r="T3178" s="14">
        <f>IFERROR(E3178/L3178,0)</f>
        <v>39.672727272727272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>
        <f>(E3179/D3179)*100</f>
        <v>117.39999999999999</v>
      </c>
      <c r="O3179" s="13">
        <f>J3179/(60*60*24)+DATE(1970,1,1)</f>
        <v>41781.666770833333</v>
      </c>
      <c r="P3179" s="13">
        <f>I3179/(60*60*24)+"1/1/1970"</f>
        <v>41811.666770833333</v>
      </c>
      <c r="Q3179" t="s">
        <v>8270</v>
      </c>
      <c r="R3179" s="18" t="str">
        <f>LEFT(Q3179,SEARCH("/",Q3179,1)-1)</f>
        <v>theater</v>
      </c>
      <c r="S3179" t="str">
        <f>RIGHT(Q3179,(LEN(Q3179)-SEARCH("/",Q3179,1)))</f>
        <v>plays</v>
      </c>
      <c r="T3179" s="14">
        <f>IFERROR(E3179/L3179,0)</f>
        <v>57.549019607843135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>
        <f>(E3180/D3180)*100</f>
        <v>171.73333333333335</v>
      </c>
      <c r="O3180" s="13">
        <f>J3180/(60*60*24)+DATE(1970,1,1)</f>
        <v>41806.605034722219</v>
      </c>
      <c r="P3180" s="13">
        <f>I3180/(60*60*24)+"1/1/1970"</f>
        <v>41836.605034722219</v>
      </c>
      <c r="Q3180" t="s">
        <v>8270</v>
      </c>
      <c r="R3180" s="18" t="str">
        <f>LEFT(Q3180,SEARCH("/",Q3180,1)-1)</f>
        <v>theater</v>
      </c>
      <c r="S3180" t="str">
        <f>RIGHT(Q3180,(LEN(Q3180)-SEARCH("/",Q3180,1)))</f>
        <v>plays</v>
      </c>
      <c r="T3180" s="14">
        <f>IFERROR(E3180/L3180,0)</f>
        <v>33.025641025641029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>
        <f>(E3181/D3181)*100</f>
        <v>114.16238095238094</v>
      </c>
      <c r="O3181" s="13">
        <f>J3181/(60*60*24)+DATE(1970,1,1)</f>
        <v>41375.702210648145</v>
      </c>
      <c r="P3181" s="13">
        <f>I3181/(60*60*24)+"1/1/1970"</f>
        <v>41400.702210648145</v>
      </c>
      <c r="Q3181" t="s">
        <v>8270</v>
      </c>
      <c r="R3181" s="18" t="str">
        <f>LEFT(Q3181,SEARCH("/",Q3181,1)-1)</f>
        <v>theater</v>
      </c>
      <c r="S3181" t="str">
        <f>RIGHT(Q3181,(LEN(Q3181)-SEARCH("/",Q3181,1)))</f>
        <v>plays</v>
      </c>
      <c r="T3181" s="14">
        <f>IFERROR(E3181/L3181,0)</f>
        <v>77.335806451612896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>
        <f>(E3182/D3182)*100</f>
        <v>119.75</v>
      </c>
      <c r="O3182" s="13">
        <f>J3182/(60*60*24)+DATE(1970,1,1)</f>
        <v>41780.412604166668</v>
      </c>
      <c r="P3182" s="13">
        <f>I3182/(60*60*24)+"1/1/1970"</f>
        <v>41810.412604166668</v>
      </c>
      <c r="Q3182" t="s">
        <v>8270</v>
      </c>
      <c r="R3182" s="18" t="str">
        <f>LEFT(Q3182,SEARCH("/",Q3182,1)-1)</f>
        <v>theater</v>
      </c>
      <c r="S3182" t="str">
        <f>RIGHT(Q3182,(LEN(Q3182)-SEARCH("/",Q3182,1)))</f>
        <v>plays</v>
      </c>
      <c r="T3182" s="14">
        <f>IFERROR(E3182/L3182,0)</f>
        <v>31.933333333333334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>
        <f>(E3183/D3183)*100</f>
        <v>109.00000000000001</v>
      </c>
      <c r="O3183" s="13">
        <f>J3183/(60*60*24)+DATE(1970,1,1)</f>
        <v>41779.310034722221</v>
      </c>
      <c r="P3183" s="13">
        <f>I3183/(60*60*24)+"1/1/1970"</f>
        <v>41805.666666666664</v>
      </c>
      <c r="Q3183" t="s">
        <v>8270</v>
      </c>
      <c r="R3183" s="18" t="str">
        <f>LEFT(Q3183,SEARCH("/",Q3183,1)-1)</f>
        <v>theater</v>
      </c>
      <c r="S3183" t="str">
        <f>RIGHT(Q3183,(LEN(Q3183)-SEARCH("/",Q3183,1)))</f>
        <v>plays</v>
      </c>
      <c r="T3183" s="14">
        <f>IFERROR(E3183/L3183,0)</f>
        <v>36.333333333333336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>
        <f>(E3184/D3184)*100</f>
        <v>100.88571428571429</v>
      </c>
      <c r="O3184" s="13">
        <f>J3184/(60*60*24)+DATE(1970,1,1)</f>
        <v>40883.949317129627</v>
      </c>
      <c r="P3184" s="13">
        <f>I3184/(60*60*24)+"1/1/1970"</f>
        <v>40939.708333333336</v>
      </c>
      <c r="Q3184" t="s">
        <v>8270</v>
      </c>
      <c r="R3184" s="18" t="str">
        <f>LEFT(Q3184,SEARCH("/",Q3184,1)-1)</f>
        <v>theater</v>
      </c>
      <c r="S3184" t="str">
        <f>RIGHT(Q3184,(LEN(Q3184)-SEARCH("/",Q3184,1)))</f>
        <v>plays</v>
      </c>
      <c r="T3184" s="14">
        <f>IFERROR(E3184/L3184,0)</f>
        <v>46.768211920529801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>
        <f>(E3185/D3185)*100</f>
        <v>109.00000000000001</v>
      </c>
      <c r="O3185" s="13">
        <f>J3185/(60*60*24)+DATE(1970,1,1)</f>
        <v>41491.79478009259</v>
      </c>
      <c r="P3185" s="13">
        <f>I3185/(60*60*24)+"1/1/1970"</f>
        <v>41509.79478009259</v>
      </c>
      <c r="Q3185" t="s">
        <v>8270</v>
      </c>
      <c r="R3185" s="18" t="str">
        <f>LEFT(Q3185,SEARCH("/",Q3185,1)-1)</f>
        <v>theater</v>
      </c>
      <c r="S3185" t="str">
        <f>RIGHT(Q3185,(LEN(Q3185)-SEARCH("/",Q3185,1)))</f>
        <v>plays</v>
      </c>
      <c r="T3185" s="14">
        <f>IFERROR(E3185/L3185,0)</f>
        <v>40.073529411764703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>
        <f>(E3186/D3186)*100</f>
        <v>107.20930232558139</v>
      </c>
      <c r="O3186" s="13">
        <f>J3186/(60*60*24)+DATE(1970,1,1)</f>
        <v>41791.993414351848</v>
      </c>
      <c r="P3186" s="13">
        <f>I3186/(60*60*24)+"1/1/1970"</f>
        <v>41821.993414351848</v>
      </c>
      <c r="Q3186" t="s">
        <v>8270</v>
      </c>
      <c r="R3186" s="18" t="str">
        <f>LEFT(Q3186,SEARCH("/",Q3186,1)-1)</f>
        <v>theater</v>
      </c>
      <c r="S3186" t="str">
        <f>RIGHT(Q3186,(LEN(Q3186)-SEARCH("/",Q3186,1)))</f>
        <v>plays</v>
      </c>
      <c r="T3186" s="14">
        <f>IFERROR(E3186/L3186,0)</f>
        <v>100.21739130434783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>
        <f>(E3187/D3187)*100</f>
        <v>100</v>
      </c>
      <c r="O3187" s="13">
        <f>J3187/(60*60*24)+DATE(1970,1,1)</f>
        <v>41829.977326388893</v>
      </c>
      <c r="P3187" s="13">
        <f>I3187/(60*60*24)+"1/1/1970"</f>
        <v>41836.977326388893</v>
      </c>
      <c r="Q3187" t="s">
        <v>8270</v>
      </c>
      <c r="R3187" s="18" t="str">
        <f>LEFT(Q3187,SEARCH("/",Q3187,1)-1)</f>
        <v>theater</v>
      </c>
      <c r="S3187" t="str">
        <f>RIGHT(Q3187,(LEN(Q3187)-SEARCH("/",Q3187,1)))</f>
        <v>plays</v>
      </c>
      <c r="T3187" s="14">
        <f>IFERROR(E3187/L3187,0)</f>
        <v>41.666666666666664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>
        <f>(E3188/D3188)*100</f>
        <v>102.18750000000001</v>
      </c>
      <c r="O3188" s="13">
        <f>J3188/(60*60*24)+DATE(1970,1,1)</f>
        <v>41868.924050925925</v>
      </c>
      <c r="P3188" s="13">
        <f>I3188/(60*60*24)+"1/1/1970"</f>
        <v>41898.875</v>
      </c>
      <c r="Q3188" t="s">
        <v>8270</v>
      </c>
      <c r="R3188" s="18" t="str">
        <f>LEFT(Q3188,SEARCH("/",Q3188,1)-1)</f>
        <v>theater</v>
      </c>
      <c r="S3188" t="str">
        <f>RIGHT(Q3188,(LEN(Q3188)-SEARCH("/",Q3188,1)))</f>
        <v>plays</v>
      </c>
      <c r="T3188" s="14">
        <f>IFERROR(E3188/L3188,0)</f>
        <v>46.714285714285715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>
        <f>(E3189/D3189)*100</f>
        <v>116.29333333333334</v>
      </c>
      <c r="O3189" s="13">
        <f>J3189/(60*60*24)+DATE(1970,1,1)</f>
        <v>41835.666354166664</v>
      </c>
      <c r="P3189" s="13">
        <f>I3189/(60*60*24)+"1/1/1970"</f>
        <v>41855.666354166664</v>
      </c>
      <c r="Q3189" t="s">
        <v>8270</v>
      </c>
      <c r="R3189" s="18" t="str">
        <f>LEFT(Q3189,SEARCH("/",Q3189,1)-1)</f>
        <v>theater</v>
      </c>
      <c r="S3189" t="str">
        <f>RIGHT(Q3189,(LEN(Q3189)-SEARCH("/",Q3189,1)))</f>
        <v>plays</v>
      </c>
      <c r="T3189" s="14">
        <f>IFERROR(E3189/L3189,0)</f>
        <v>71.491803278688522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>
        <f>(E3190/D3190)*100</f>
        <v>65</v>
      </c>
      <c r="O3190" s="13">
        <f>J3190/(60*60*24)+DATE(1970,1,1)</f>
        <v>42144.415532407409</v>
      </c>
      <c r="P3190" s="13">
        <f>I3190/(60*60*24)+"1/1/1970"</f>
        <v>42165.415532407409</v>
      </c>
      <c r="Q3190" t="s">
        <v>8304</v>
      </c>
      <c r="R3190" s="18" t="str">
        <f>LEFT(Q3190,SEARCH("/",Q3190,1)-1)</f>
        <v>theater</v>
      </c>
      <c r="S3190" t="str">
        <f>RIGHT(Q3190,(LEN(Q3190)-SEARCH("/",Q3190,1)))</f>
        <v>musical</v>
      </c>
      <c r="T3190" s="14">
        <f>IFERROR(E3190/L3190,0)</f>
        <v>14.444444444444445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>
        <f>(E3191/D3191)*100</f>
        <v>12.327272727272726</v>
      </c>
      <c r="O3191" s="13">
        <f>J3191/(60*60*24)+DATE(1970,1,1)</f>
        <v>42118.346435185187</v>
      </c>
      <c r="P3191" s="13">
        <f>I3191/(60*60*24)+"1/1/1970"</f>
        <v>42148.346435185187</v>
      </c>
      <c r="Q3191" t="s">
        <v>8304</v>
      </c>
      <c r="R3191" s="18" t="str">
        <f>LEFT(Q3191,SEARCH("/",Q3191,1)-1)</f>
        <v>theater</v>
      </c>
      <c r="S3191" t="str">
        <f>RIGHT(Q3191,(LEN(Q3191)-SEARCH("/",Q3191,1)))</f>
        <v>musical</v>
      </c>
      <c r="T3191" s="14">
        <f>IFERROR(E3191/L3191,0)</f>
        <v>356.84210526315792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>
        <f>(E3192/D3192)*100</f>
        <v>0</v>
      </c>
      <c r="O3192" s="13">
        <f>J3192/(60*60*24)+DATE(1970,1,1)</f>
        <v>42683.151331018518</v>
      </c>
      <c r="P3192" s="13">
        <f>I3192/(60*60*24)+"1/1/1970"</f>
        <v>42713.192997685182</v>
      </c>
      <c r="Q3192" t="s">
        <v>8304</v>
      </c>
      <c r="R3192" s="18" t="str">
        <f>LEFT(Q3192,SEARCH("/",Q3192,1)-1)</f>
        <v>theater</v>
      </c>
      <c r="S3192" t="str">
        <f>RIGHT(Q3192,(LEN(Q3192)-SEARCH("/",Q3192,1)))</f>
        <v>musical</v>
      </c>
      <c r="T3192" s="14">
        <f>IFERROR(E3192/L3192,0)</f>
        <v>0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>
        <f>(E3193/D3193)*100</f>
        <v>4.0266666666666664</v>
      </c>
      <c r="O3193" s="13">
        <f>J3193/(60*60*24)+DATE(1970,1,1)</f>
        <v>42538.755428240736</v>
      </c>
      <c r="P3193" s="13">
        <f>I3193/(60*60*24)+"1/1/1970"</f>
        <v>42598.755428240736</v>
      </c>
      <c r="Q3193" t="s">
        <v>8304</v>
      </c>
      <c r="R3193" s="18" t="str">
        <f>LEFT(Q3193,SEARCH("/",Q3193,1)-1)</f>
        <v>theater</v>
      </c>
      <c r="S3193" t="str">
        <f>RIGHT(Q3193,(LEN(Q3193)-SEARCH("/",Q3193,1)))</f>
        <v>musical</v>
      </c>
      <c r="T3193" s="14">
        <f>IFERROR(E3193/L3193,0)</f>
        <v>37.75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>
        <f>(E3194/D3194)*100</f>
        <v>1.02</v>
      </c>
      <c r="O3194" s="13">
        <f>J3194/(60*60*24)+DATE(1970,1,1)</f>
        <v>42018.94049768518</v>
      </c>
      <c r="P3194" s="13">
        <f>I3194/(60*60*24)+"1/1/1970"</f>
        <v>42063.916666666672</v>
      </c>
      <c r="Q3194" t="s">
        <v>8304</v>
      </c>
      <c r="R3194" s="18" t="str">
        <f>LEFT(Q3194,SEARCH("/",Q3194,1)-1)</f>
        <v>theater</v>
      </c>
      <c r="S3194" t="str">
        <f>RIGHT(Q3194,(LEN(Q3194)-SEARCH("/",Q3194,1)))</f>
        <v>musical</v>
      </c>
      <c r="T3194" s="14">
        <f>IFERROR(E3194/L3194,0)</f>
        <v>12.75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>
        <f>(E3195/D3195)*100</f>
        <v>11.74</v>
      </c>
      <c r="O3195" s="13">
        <f>J3195/(60*60*24)+DATE(1970,1,1)</f>
        <v>42010.968240740738</v>
      </c>
      <c r="P3195" s="13">
        <f>I3195/(60*60*24)+"1/1/1970"</f>
        <v>42055.968240740738</v>
      </c>
      <c r="Q3195" t="s">
        <v>8304</v>
      </c>
      <c r="R3195" s="18" t="str">
        <f>LEFT(Q3195,SEARCH("/",Q3195,1)-1)</f>
        <v>theater</v>
      </c>
      <c r="S3195" t="str">
        <f>RIGHT(Q3195,(LEN(Q3195)-SEARCH("/",Q3195,1)))</f>
        <v>musical</v>
      </c>
      <c r="T3195" s="14">
        <f>IFERROR(E3195/L3195,0)</f>
        <v>24.458333333333332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>
        <f>(E3196/D3196)*100</f>
        <v>0</v>
      </c>
      <c r="O3196" s="13">
        <f>J3196/(60*60*24)+DATE(1970,1,1)</f>
        <v>42182.062476851846</v>
      </c>
      <c r="P3196" s="13">
        <f>I3196/(60*60*24)+"1/1/1970"</f>
        <v>42212.062476851846</v>
      </c>
      <c r="Q3196" t="s">
        <v>8304</v>
      </c>
      <c r="R3196" s="18" t="str">
        <f>LEFT(Q3196,SEARCH("/",Q3196,1)-1)</f>
        <v>theater</v>
      </c>
      <c r="S3196" t="str">
        <f>RIGHT(Q3196,(LEN(Q3196)-SEARCH("/",Q3196,1)))</f>
        <v>musical</v>
      </c>
      <c r="T3196" s="14">
        <f>IFERROR(E3196/L3196,0)</f>
        <v>0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>
        <f>(E3197/D3197)*100</f>
        <v>59.142857142857139</v>
      </c>
      <c r="O3197" s="13">
        <f>J3197/(60*60*24)+DATE(1970,1,1)</f>
        <v>42017.594236111108</v>
      </c>
      <c r="P3197" s="13">
        <f>I3197/(60*60*24)+"1/1/1970"</f>
        <v>42047.594236111108</v>
      </c>
      <c r="Q3197" t="s">
        <v>8304</v>
      </c>
      <c r="R3197" s="18" t="str">
        <f>LEFT(Q3197,SEARCH("/",Q3197,1)-1)</f>
        <v>theater</v>
      </c>
      <c r="S3197" t="str">
        <f>RIGHT(Q3197,(LEN(Q3197)-SEARCH("/",Q3197,1)))</f>
        <v>musical</v>
      </c>
      <c r="T3197" s="14">
        <f>IFERROR(E3197/L3197,0)</f>
        <v>53.07692307692308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>
        <f>(E3198/D3198)*100</f>
        <v>0.06</v>
      </c>
      <c r="O3198" s="13">
        <f>J3198/(60*60*24)+DATE(1970,1,1)</f>
        <v>42157.598090277781</v>
      </c>
      <c r="P3198" s="13">
        <f>I3198/(60*60*24)+"1/1/1970"</f>
        <v>42217.583333333328</v>
      </c>
      <c r="Q3198" t="s">
        <v>8304</v>
      </c>
      <c r="R3198" s="18" t="str">
        <f>LEFT(Q3198,SEARCH("/",Q3198,1)-1)</f>
        <v>theater</v>
      </c>
      <c r="S3198" t="str">
        <f>RIGHT(Q3198,(LEN(Q3198)-SEARCH("/",Q3198,1)))</f>
        <v>musical</v>
      </c>
      <c r="T3198" s="14">
        <f>IFERROR(E3198/L3198,0)</f>
        <v>300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>
        <f>(E3199/D3199)*100</f>
        <v>11.450000000000001</v>
      </c>
      <c r="O3199" s="13">
        <f>J3199/(60*60*24)+DATE(1970,1,1)</f>
        <v>42009.493263888886</v>
      </c>
      <c r="P3199" s="13">
        <f>I3199/(60*60*24)+"1/1/1970"</f>
        <v>42039.493263888886</v>
      </c>
      <c r="Q3199" t="s">
        <v>8304</v>
      </c>
      <c r="R3199" s="18" t="str">
        <f>LEFT(Q3199,SEARCH("/",Q3199,1)-1)</f>
        <v>theater</v>
      </c>
      <c r="S3199" t="str">
        <f>RIGHT(Q3199,(LEN(Q3199)-SEARCH("/",Q3199,1)))</f>
        <v>musical</v>
      </c>
      <c r="T3199" s="14">
        <f>IFERROR(E3199/L3199,0)</f>
        <v>286.25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>
        <f>(E3200/D3200)*100</f>
        <v>0.36666666666666664</v>
      </c>
      <c r="O3200" s="13">
        <f>J3200/(60*60*24)+DATE(1970,1,1)</f>
        <v>42013.424502314811</v>
      </c>
      <c r="P3200" s="13">
        <f>I3200/(60*60*24)+"1/1/1970"</f>
        <v>42051.424502314811</v>
      </c>
      <c r="Q3200" t="s">
        <v>8304</v>
      </c>
      <c r="R3200" s="18" t="str">
        <f>LEFT(Q3200,SEARCH("/",Q3200,1)-1)</f>
        <v>theater</v>
      </c>
      <c r="S3200" t="str">
        <f>RIGHT(Q3200,(LEN(Q3200)-SEARCH("/",Q3200,1)))</f>
        <v>musical</v>
      </c>
      <c r="T3200" s="14">
        <f>IFERROR(E3200/L3200,0)</f>
        <v>36.666666666666664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>
        <f>(E3201/D3201)*100</f>
        <v>52.16</v>
      </c>
      <c r="O3201" s="13">
        <f>J3201/(60*60*24)+DATE(1970,1,1)</f>
        <v>41858.761782407411</v>
      </c>
      <c r="P3201" s="13">
        <f>I3201/(60*60*24)+"1/1/1970"</f>
        <v>41888.875</v>
      </c>
      <c r="Q3201" t="s">
        <v>8304</v>
      </c>
      <c r="R3201" s="18" t="str">
        <f>LEFT(Q3201,SEARCH("/",Q3201,1)-1)</f>
        <v>theater</v>
      </c>
      <c r="S3201" t="str">
        <f>RIGHT(Q3201,(LEN(Q3201)-SEARCH("/",Q3201,1)))</f>
        <v>musical</v>
      </c>
      <c r="T3201" s="14">
        <f>IFERROR(E3201/L3201,0)</f>
        <v>49.20754716981132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>
        <f>(E3202/D3202)*100</f>
        <v>2E-3</v>
      </c>
      <c r="O3202" s="13">
        <f>J3202/(60*60*24)+DATE(1970,1,1)</f>
        <v>42460.320613425924</v>
      </c>
      <c r="P3202" s="13">
        <f>I3202/(60*60*24)+"1/1/1970"</f>
        <v>42490.231944444444</v>
      </c>
      <c r="Q3202" t="s">
        <v>8304</v>
      </c>
      <c r="R3202" s="18" t="str">
        <f>LEFT(Q3202,SEARCH("/",Q3202,1)-1)</f>
        <v>theater</v>
      </c>
      <c r="S3202" t="str">
        <f>RIGHT(Q3202,(LEN(Q3202)-SEARCH("/",Q3202,1)))</f>
        <v>musical</v>
      </c>
      <c r="T3202" s="14">
        <f>IFERROR(E3202/L3202,0)</f>
        <v>1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>
        <f>(E3203/D3203)*100</f>
        <v>1.25</v>
      </c>
      <c r="O3203" s="13">
        <f>J3203/(60*60*24)+DATE(1970,1,1)</f>
        <v>41861.767094907409</v>
      </c>
      <c r="P3203" s="13">
        <f>I3203/(60*60*24)+"1/1/1970"</f>
        <v>41882.767094907409</v>
      </c>
      <c r="Q3203" t="s">
        <v>8304</v>
      </c>
      <c r="R3203" s="18" t="str">
        <f>LEFT(Q3203,SEARCH("/",Q3203,1)-1)</f>
        <v>theater</v>
      </c>
      <c r="S3203" t="str">
        <f>RIGHT(Q3203,(LEN(Q3203)-SEARCH("/",Q3203,1)))</f>
        <v>musical</v>
      </c>
      <c r="T3203" s="14">
        <f>IFERROR(E3203/L3203,0)</f>
        <v>12.5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>
        <f>(E3204/D3204)*100</f>
        <v>54.52</v>
      </c>
      <c r="O3204" s="13">
        <f>J3204/(60*60*24)+DATE(1970,1,1)</f>
        <v>42293.853541666671</v>
      </c>
      <c r="P3204" s="13">
        <f>I3204/(60*60*24)+"1/1/1970"</f>
        <v>42352.249305555553</v>
      </c>
      <c r="Q3204" t="s">
        <v>8304</v>
      </c>
      <c r="R3204" s="18" t="str">
        <f>LEFT(Q3204,SEARCH("/",Q3204,1)-1)</f>
        <v>theater</v>
      </c>
      <c r="S3204" t="str">
        <f>RIGHT(Q3204,(LEN(Q3204)-SEARCH("/",Q3204,1)))</f>
        <v>musical</v>
      </c>
      <c r="T3204" s="14">
        <f>IFERROR(E3204/L3204,0)</f>
        <v>109.04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>
        <f>(E3205/D3205)*100</f>
        <v>25</v>
      </c>
      <c r="O3205" s="13">
        <f>J3205/(60*60*24)+DATE(1970,1,1)</f>
        <v>42242.988680555558</v>
      </c>
      <c r="P3205" s="13">
        <f>I3205/(60*60*24)+"1/1/1970"</f>
        <v>42272.988680555558</v>
      </c>
      <c r="Q3205" t="s">
        <v>8304</v>
      </c>
      <c r="R3205" s="18" t="str">
        <f>LEFT(Q3205,SEARCH("/",Q3205,1)-1)</f>
        <v>theater</v>
      </c>
      <c r="S3205" t="str">
        <f>RIGHT(Q3205,(LEN(Q3205)-SEARCH("/",Q3205,1)))</f>
        <v>musical</v>
      </c>
      <c r="T3205" s="14">
        <f>IFERROR(E3205/L3205,0)</f>
        <v>41.666666666666664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>
        <f>(E3206/D3206)*100</f>
        <v>0</v>
      </c>
      <c r="O3206" s="13">
        <f>J3206/(60*60*24)+DATE(1970,1,1)</f>
        <v>42172.686099537037</v>
      </c>
      <c r="P3206" s="13">
        <f>I3206/(60*60*24)+"1/1/1970"</f>
        <v>42202.676388888889</v>
      </c>
      <c r="Q3206" t="s">
        <v>8304</v>
      </c>
      <c r="R3206" s="18" t="str">
        <f>LEFT(Q3206,SEARCH("/",Q3206,1)-1)</f>
        <v>theater</v>
      </c>
      <c r="S3206" t="str">
        <f>RIGHT(Q3206,(LEN(Q3206)-SEARCH("/",Q3206,1)))</f>
        <v>musical</v>
      </c>
      <c r="T3206" s="14">
        <f>IFERROR(E3206/L3206,0)</f>
        <v>0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>
        <f>(E3207/D3207)*100</f>
        <v>3.4125000000000001</v>
      </c>
      <c r="O3207" s="13">
        <f>J3207/(60*60*24)+DATE(1970,1,1)</f>
        <v>42095.374675925923</v>
      </c>
      <c r="P3207" s="13">
        <f>I3207/(60*60*24)+"1/1/1970"</f>
        <v>42125.374675925923</v>
      </c>
      <c r="Q3207" t="s">
        <v>8304</v>
      </c>
      <c r="R3207" s="18" t="str">
        <f>LEFT(Q3207,SEARCH("/",Q3207,1)-1)</f>
        <v>theater</v>
      </c>
      <c r="S3207" t="str">
        <f>RIGHT(Q3207,(LEN(Q3207)-SEARCH("/",Q3207,1)))</f>
        <v>musical</v>
      </c>
      <c r="T3207" s="14">
        <f>IFERROR(E3207/L3207,0)</f>
        <v>22.75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>
        <f>(E3208/D3208)*100</f>
        <v>0</v>
      </c>
      <c r="O3208" s="13">
        <f>J3208/(60*60*24)+DATE(1970,1,1)</f>
        <v>42236.276053240741</v>
      </c>
      <c r="P3208" s="13">
        <f>I3208/(60*60*24)+"1/1/1970"</f>
        <v>42266.276053240741</v>
      </c>
      <c r="Q3208" t="s">
        <v>8304</v>
      </c>
      <c r="R3208" s="18" t="str">
        <f>LEFT(Q3208,SEARCH("/",Q3208,1)-1)</f>
        <v>theater</v>
      </c>
      <c r="S3208" t="str">
        <f>RIGHT(Q3208,(LEN(Q3208)-SEARCH("/",Q3208,1)))</f>
        <v>musical</v>
      </c>
      <c r="T3208" s="14">
        <f>IFERROR(E3208/L3208,0)</f>
        <v>0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>
        <f>(E3209/D3209)*100</f>
        <v>46.36363636363636</v>
      </c>
      <c r="O3209" s="13">
        <f>J3209/(60*60*24)+DATE(1970,1,1)</f>
        <v>42057.277858796297</v>
      </c>
      <c r="P3209" s="13">
        <f>I3209/(60*60*24)+"1/1/1970"</f>
        <v>42117.236192129625</v>
      </c>
      <c r="Q3209" t="s">
        <v>8304</v>
      </c>
      <c r="R3209" s="18" t="str">
        <f>LEFT(Q3209,SEARCH("/",Q3209,1)-1)</f>
        <v>theater</v>
      </c>
      <c r="S3209" t="str">
        <f>RIGHT(Q3209,(LEN(Q3209)-SEARCH("/",Q3209,1)))</f>
        <v>musical</v>
      </c>
      <c r="T3209" s="14">
        <f>IFERROR(E3209/L3209,0)</f>
        <v>70.833333333333329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>
        <f>(E3210/D3210)*100</f>
        <v>103.49999999999999</v>
      </c>
      <c r="O3210" s="13">
        <f>J3210/(60*60*24)+DATE(1970,1,1)</f>
        <v>41827.605057870373</v>
      </c>
      <c r="P3210" s="13">
        <f>I3210/(60*60*24)+"1/1/1970"</f>
        <v>41848.605057870373</v>
      </c>
      <c r="Q3210" t="s">
        <v>8270</v>
      </c>
      <c r="R3210" s="18" t="str">
        <f>LEFT(Q3210,SEARCH("/",Q3210,1)-1)</f>
        <v>theater</v>
      </c>
      <c r="S3210" t="str">
        <f>RIGHT(Q3210,(LEN(Q3210)-SEARCH("/",Q3210,1)))</f>
        <v>plays</v>
      </c>
      <c r="T3210" s="14">
        <f>IFERROR(E3210/L3210,0)</f>
        <v>63.109756097560975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>
        <f>(E3211/D3211)*100</f>
        <v>119.32315789473684</v>
      </c>
      <c r="O3211" s="13">
        <f>J3211/(60*60*24)+DATE(1970,1,1)</f>
        <v>41778.637245370366</v>
      </c>
      <c r="P3211" s="13">
        <f>I3211/(60*60*24)+"1/1/1970"</f>
        <v>41810.958333333336</v>
      </c>
      <c r="Q3211" t="s">
        <v>8270</v>
      </c>
      <c r="R3211" s="18" t="str">
        <f>LEFT(Q3211,SEARCH("/",Q3211,1)-1)</f>
        <v>theater</v>
      </c>
      <c r="S3211" t="str">
        <f>RIGHT(Q3211,(LEN(Q3211)-SEARCH("/",Q3211,1)))</f>
        <v>plays</v>
      </c>
      <c r="T3211" s="14">
        <f>IFERROR(E3211/L3211,0)</f>
        <v>50.157964601769912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>
        <f>(E3212/D3212)*100</f>
        <v>125.76666666666667</v>
      </c>
      <c r="O3212" s="13">
        <f>J3212/(60*60*24)+DATE(1970,1,1)</f>
        <v>41013.936562499999</v>
      </c>
      <c r="P3212" s="13">
        <f>I3212/(60*60*24)+"1/1/1970"</f>
        <v>41061.165972222225</v>
      </c>
      <c r="Q3212" t="s">
        <v>8270</v>
      </c>
      <c r="R3212" s="18" t="str">
        <f>LEFT(Q3212,SEARCH("/",Q3212,1)-1)</f>
        <v>theater</v>
      </c>
      <c r="S3212" t="str">
        <f>RIGHT(Q3212,(LEN(Q3212)-SEARCH("/",Q3212,1)))</f>
        <v>plays</v>
      </c>
      <c r="T3212" s="14">
        <f>IFERROR(E3212/L3212,0)</f>
        <v>62.883333333333333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>
        <f>(E3213/D3213)*100</f>
        <v>119.74347826086958</v>
      </c>
      <c r="O3213" s="13">
        <f>J3213/(60*60*24)+DATE(1970,1,1)</f>
        <v>41834.58657407407</v>
      </c>
      <c r="P3213" s="13">
        <f>I3213/(60*60*24)+"1/1/1970"</f>
        <v>41866.083333333336</v>
      </c>
      <c r="Q3213" t="s">
        <v>8270</v>
      </c>
      <c r="R3213" s="18" t="str">
        <f>LEFT(Q3213,SEARCH("/",Q3213,1)-1)</f>
        <v>theater</v>
      </c>
      <c r="S3213" t="str">
        <f>RIGHT(Q3213,(LEN(Q3213)-SEARCH("/",Q3213,1)))</f>
        <v>plays</v>
      </c>
      <c r="T3213" s="14">
        <f>IFERROR(E3213/L3213,0)</f>
        <v>85.531055900621112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>
        <f>(E3214/D3214)*100</f>
        <v>126.25</v>
      </c>
      <c r="O3214" s="13">
        <f>J3214/(60*60*24)+DATE(1970,1,1)</f>
        <v>41829.795729166668</v>
      </c>
      <c r="P3214" s="13">
        <f>I3214/(60*60*24)+"1/1/1970"</f>
        <v>41859.795729166668</v>
      </c>
      <c r="Q3214" t="s">
        <v>8270</v>
      </c>
      <c r="R3214" s="18" t="str">
        <f>LEFT(Q3214,SEARCH("/",Q3214,1)-1)</f>
        <v>theater</v>
      </c>
      <c r="S3214" t="str">
        <f>RIGHT(Q3214,(LEN(Q3214)-SEARCH("/",Q3214,1)))</f>
        <v>plays</v>
      </c>
      <c r="T3214" s="14">
        <f>IFERROR(E3214/L3214,0)</f>
        <v>53.723404255319146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>
        <f>(E3215/D3215)*100</f>
        <v>100.11666666666667</v>
      </c>
      <c r="O3215" s="13">
        <f>J3215/(60*60*24)+DATE(1970,1,1)</f>
        <v>42171.763414351852</v>
      </c>
      <c r="P3215" s="13">
        <f>I3215/(60*60*24)+"1/1/1970"</f>
        <v>42211.763414351852</v>
      </c>
      <c r="Q3215" t="s">
        <v>8270</v>
      </c>
      <c r="R3215" s="18" t="str">
        <f>LEFT(Q3215,SEARCH("/",Q3215,1)-1)</f>
        <v>theater</v>
      </c>
      <c r="S3215" t="str">
        <f>RIGHT(Q3215,(LEN(Q3215)-SEARCH("/",Q3215,1)))</f>
        <v>plays</v>
      </c>
      <c r="T3215" s="14">
        <f>IFERROR(E3215/L3215,0)</f>
        <v>127.80851063829788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>
        <f>(E3216/D3216)*100</f>
        <v>102.13333333333334</v>
      </c>
      <c r="O3216" s="13">
        <f>J3216/(60*60*24)+DATE(1970,1,1)</f>
        <v>42337.792511574073</v>
      </c>
      <c r="P3216" s="13">
        <f>I3216/(60*60*24)+"1/1/1970"</f>
        <v>42374.996527777781</v>
      </c>
      <c r="Q3216" t="s">
        <v>8270</v>
      </c>
      <c r="R3216" s="18" t="str">
        <f>LEFT(Q3216,SEARCH("/",Q3216,1)-1)</f>
        <v>theater</v>
      </c>
      <c r="S3216" t="str">
        <f>RIGHT(Q3216,(LEN(Q3216)-SEARCH("/",Q3216,1)))</f>
        <v>plays</v>
      </c>
      <c r="T3216" s="14">
        <f>IFERROR(E3216/L3216,0)</f>
        <v>106.57391304347826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>
        <f>(E3217/D3217)*100</f>
        <v>100.35142857142858</v>
      </c>
      <c r="O3217" s="13">
        <f>J3217/(60*60*24)+DATE(1970,1,1)</f>
        <v>42219.665173611109</v>
      </c>
      <c r="P3217" s="13">
        <f>I3217/(60*60*24)+"1/1/1970"</f>
        <v>42257.165972222225</v>
      </c>
      <c r="Q3217" t="s">
        <v>8270</v>
      </c>
      <c r="R3217" s="18" t="str">
        <f>LEFT(Q3217,SEARCH("/",Q3217,1)-1)</f>
        <v>theater</v>
      </c>
      <c r="S3217" t="str">
        <f>RIGHT(Q3217,(LEN(Q3217)-SEARCH("/",Q3217,1)))</f>
        <v>plays</v>
      </c>
      <c r="T3217" s="14">
        <f>IFERROR(E3217/L3217,0)</f>
        <v>262.11194029850748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>
        <f>(E3218/D3218)*100</f>
        <v>100.05</v>
      </c>
      <c r="O3218" s="13">
        <f>J3218/(60*60*24)+DATE(1970,1,1)</f>
        <v>42165.462627314817</v>
      </c>
      <c r="P3218" s="13">
        <f>I3218/(60*60*24)+"1/1/1970"</f>
        <v>42196.604166666672</v>
      </c>
      <c r="Q3218" t="s">
        <v>8270</v>
      </c>
      <c r="R3218" s="18" t="str">
        <f>LEFT(Q3218,SEARCH("/",Q3218,1)-1)</f>
        <v>theater</v>
      </c>
      <c r="S3218" t="str">
        <f>RIGHT(Q3218,(LEN(Q3218)-SEARCH("/",Q3218,1)))</f>
        <v>plays</v>
      </c>
      <c r="T3218" s="14">
        <f>IFERROR(E3218/L3218,0)</f>
        <v>57.171428571428571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>
        <f>(E3219/D3219)*100</f>
        <v>116.02222222222223</v>
      </c>
      <c r="O3219" s="13">
        <f>J3219/(60*60*24)+DATE(1970,1,1)</f>
        <v>42648.546111111107</v>
      </c>
      <c r="P3219" s="13">
        <f>I3219/(60*60*24)+"1/1/1970"</f>
        <v>42678.546111111107</v>
      </c>
      <c r="Q3219" t="s">
        <v>8270</v>
      </c>
      <c r="R3219" s="18" t="str">
        <f>LEFT(Q3219,SEARCH("/",Q3219,1)-1)</f>
        <v>theater</v>
      </c>
      <c r="S3219" t="str">
        <f>RIGHT(Q3219,(LEN(Q3219)-SEARCH("/",Q3219,1)))</f>
        <v>plays</v>
      </c>
      <c r="T3219" s="14">
        <f>IFERROR(E3219/L3219,0)</f>
        <v>50.20192307692308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>
        <f>(E3220/D3220)*100</f>
        <v>102.1</v>
      </c>
      <c r="O3220" s="13">
        <f>J3220/(60*60*24)+DATE(1970,1,1)</f>
        <v>41971.002152777779</v>
      </c>
      <c r="P3220" s="13">
        <f>I3220/(60*60*24)+"1/1/1970"</f>
        <v>42004</v>
      </c>
      <c r="Q3220" t="s">
        <v>8270</v>
      </c>
      <c r="R3220" s="18" t="str">
        <f>LEFT(Q3220,SEARCH("/",Q3220,1)-1)</f>
        <v>theater</v>
      </c>
      <c r="S3220" t="str">
        <f>RIGHT(Q3220,(LEN(Q3220)-SEARCH("/",Q3220,1)))</f>
        <v>plays</v>
      </c>
      <c r="T3220" s="14">
        <f>IFERROR(E3220/L3220,0)</f>
        <v>66.586956521739125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>
        <f>(E3221/D3221)*100</f>
        <v>100.11000000000001</v>
      </c>
      <c r="O3221" s="13">
        <f>J3221/(60*60*24)+DATE(1970,1,1)</f>
        <v>42050.983182870375</v>
      </c>
      <c r="P3221" s="13">
        <f>I3221/(60*60*24)+"1/1/1970"</f>
        <v>42085.941516203704</v>
      </c>
      <c r="Q3221" t="s">
        <v>8270</v>
      </c>
      <c r="R3221" s="18" t="str">
        <f>LEFT(Q3221,SEARCH("/",Q3221,1)-1)</f>
        <v>theater</v>
      </c>
      <c r="S3221" t="str">
        <f>RIGHT(Q3221,(LEN(Q3221)-SEARCH("/",Q3221,1)))</f>
        <v>plays</v>
      </c>
      <c r="T3221" s="14">
        <f>IFERROR(E3221/L3221,0)</f>
        <v>168.25210084033614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>
        <f>(E3222/D3222)*100</f>
        <v>100.84</v>
      </c>
      <c r="O3222" s="13">
        <f>J3222/(60*60*24)+DATE(1970,1,1)</f>
        <v>42772.833379629628</v>
      </c>
      <c r="P3222" s="13">
        <f>I3222/(60*60*24)+"1/1/1970"</f>
        <v>42806.875</v>
      </c>
      <c r="Q3222" t="s">
        <v>8270</v>
      </c>
      <c r="R3222" s="18" t="str">
        <f>LEFT(Q3222,SEARCH("/",Q3222,1)-1)</f>
        <v>theater</v>
      </c>
      <c r="S3222" t="str">
        <f>RIGHT(Q3222,(LEN(Q3222)-SEARCH("/",Q3222,1)))</f>
        <v>plays</v>
      </c>
      <c r="T3222" s="14">
        <f>IFERROR(E3222/L3222,0)</f>
        <v>256.37288135593218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>
        <f>(E3223/D3223)*100</f>
        <v>103.42499999999998</v>
      </c>
      <c r="O3223" s="13">
        <f>J3223/(60*60*24)+DATE(1970,1,1)</f>
        <v>42155.696793981479</v>
      </c>
      <c r="P3223" s="13">
        <f>I3223/(60*60*24)+"1/1/1970"</f>
        <v>42190.696793981479</v>
      </c>
      <c r="Q3223" t="s">
        <v>8270</v>
      </c>
      <c r="R3223" s="18" t="str">
        <f>LEFT(Q3223,SEARCH("/",Q3223,1)-1)</f>
        <v>theater</v>
      </c>
      <c r="S3223" t="str">
        <f>RIGHT(Q3223,(LEN(Q3223)-SEARCH("/",Q3223,1)))</f>
        <v>plays</v>
      </c>
      <c r="T3223" s="14">
        <f>IFERROR(E3223/L3223,0)</f>
        <v>36.610619469026545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>
        <f>(E3224/D3224)*100</f>
        <v>124.8</v>
      </c>
      <c r="O3224" s="13">
        <f>J3224/(60*60*24)+DATE(1970,1,1)</f>
        <v>42270.582141203704</v>
      </c>
      <c r="P3224" s="13">
        <f>I3224/(60*60*24)+"1/1/1970"</f>
        <v>42301.895138888889</v>
      </c>
      <c r="Q3224" t="s">
        <v>8270</v>
      </c>
      <c r="R3224" s="18" t="str">
        <f>LEFT(Q3224,SEARCH("/",Q3224,1)-1)</f>
        <v>theater</v>
      </c>
      <c r="S3224" t="str">
        <f>RIGHT(Q3224,(LEN(Q3224)-SEARCH("/",Q3224,1)))</f>
        <v>plays</v>
      </c>
      <c r="T3224" s="14">
        <f>IFERROR(E3224/L3224,0)</f>
        <v>37.142857142857146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>
        <f>(E3225/D3225)*100</f>
        <v>109.51612903225806</v>
      </c>
      <c r="O3225" s="13">
        <f>J3225/(60*60*24)+DATE(1970,1,1)</f>
        <v>42206.835370370369</v>
      </c>
      <c r="P3225" s="13">
        <f>I3225/(60*60*24)+"1/1/1970"</f>
        <v>42236.835370370369</v>
      </c>
      <c r="Q3225" t="s">
        <v>8270</v>
      </c>
      <c r="R3225" s="18" t="str">
        <f>LEFT(Q3225,SEARCH("/",Q3225,1)-1)</f>
        <v>theater</v>
      </c>
      <c r="S3225" t="str">
        <f>RIGHT(Q3225,(LEN(Q3225)-SEARCH("/",Q3225,1)))</f>
        <v>plays</v>
      </c>
      <c r="T3225" s="14">
        <f>IFERROR(E3225/L3225,0)</f>
        <v>45.878378378378379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>
        <f>(E3226/D3226)*100</f>
        <v>102.03333333333333</v>
      </c>
      <c r="O3226" s="13">
        <f>J3226/(60*60*24)+DATE(1970,1,1)</f>
        <v>42697.850844907407</v>
      </c>
      <c r="P3226" s="13">
        <f>I3226/(60*60*24)+"1/1/1970"</f>
        <v>42745.208333333328</v>
      </c>
      <c r="Q3226" t="s">
        <v>8270</v>
      </c>
      <c r="R3226" s="18" t="str">
        <f>LEFT(Q3226,SEARCH("/",Q3226,1)-1)</f>
        <v>theater</v>
      </c>
      <c r="S3226" t="str">
        <f>RIGHT(Q3226,(LEN(Q3226)-SEARCH("/",Q3226,1)))</f>
        <v>plays</v>
      </c>
      <c r="T3226" s="14">
        <f>IFERROR(E3226/L3226,0)</f>
        <v>141.71296296296296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>
        <f>(E3227/D3227)*100</f>
        <v>102.35000000000001</v>
      </c>
      <c r="O3227" s="13">
        <f>J3227/(60*60*24)+DATE(1970,1,1)</f>
        <v>42503.559467592597</v>
      </c>
      <c r="P3227" s="13">
        <f>I3227/(60*60*24)+"1/1/1970"</f>
        <v>42524.875</v>
      </c>
      <c r="Q3227" t="s">
        <v>8270</v>
      </c>
      <c r="R3227" s="18" t="str">
        <f>LEFT(Q3227,SEARCH("/",Q3227,1)-1)</f>
        <v>theater</v>
      </c>
      <c r="S3227" t="str">
        <f>RIGHT(Q3227,(LEN(Q3227)-SEARCH("/",Q3227,1)))</f>
        <v>plays</v>
      </c>
      <c r="T3227" s="14">
        <f>IFERROR(E3227/L3227,0)</f>
        <v>52.487179487179489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>
        <f>(E3228/D3228)*100</f>
        <v>104.16666666666667</v>
      </c>
      <c r="O3228" s="13">
        <f>J3228/(60*60*24)+DATE(1970,1,1)</f>
        <v>42277.583472222221</v>
      </c>
      <c r="P3228" s="13">
        <f>I3228/(60*60*24)+"1/1/1970"</f>
        <v>42307.583472222221</v>
      </c>
      <c r="Q3228" t="s">
        <v>8270</v>
      </c>
      <c r="R3228" s="18" t="str">
        <f>LEFT(Q3228,SEARCH("/",Q3228,1)-1)</f>
        <v>theater</v>
      </c>
      <c r="S3228" t="str">
        <f>RIGHT(Q3228,(LEN(Q3228)-SEARCH("/",Q3228,1)))</f>
        <v>plays</v>
      </c>
      <c r="T3228" s="14">
        <f>IFERROR(E3228/L3228,0)</f>
        <v>59.523809523809526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>
        <f>(E3229/D3229)*100</f>
        <v>125</v>
      </c>
      <c r="O3229" s="13">
        <f>J3229/(60*60*24)+DATE(1970,1,1)</f>
        <v>42722.882361111115</v>
      </c>
      <c r="P3229" s="13">
        <f>I3229/(60*60*24)+"1/1/1970"</f>
        <v>42752.882361111115</v>
      </c>
      <c r="Q3229" t="s">
        <v>8270</v>
      </c>
      <c r="R3229" s="18" t="str">
        <f>LEFT(Q3229,SEARCH("/",Q3229,1)-1)</f>
        <v>theater</v>
      </c>
      <c r="S3229" t="str">
        <f>RIGHT(Q3229,(LEN(Q3229)-SEARCH("/",Q3229,1)))</f>
        <v>plays</v>
      </c>
      <c r="T3229" s="14">
        <f>IFERROR(E3229/L3229,0)</f>
        <v>50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>
        <f>(E3230/D3230)*100</f>
        <v>102.34285714285714</v>
      </c>
      <c r="O3230" s="13">
        <f>J3230/(60*60*24)+DATE(1970,1,1)</f>
        <v>42323.70930555556</v>
      </c>
      <c r="P3230" s="13">
        <f>I3230/(60*60*24)+"1/1/1970"</f>
        <v>42355.207638888889</v>
      </c>
      <c r="Q3230" t="s">
        <v>8270</v>
      </c>
      <c r="R3230" s="18" t="str">
        <f>LEFT(Q3230,SEARCH("/",Q3230,1)-1)</f>
        <v>theater</v>
      </c>
      <c r="S3230" t="str">
        <f>RIGHT(Q3230,(LEN(Q3230)-SEARCH("/",Q3230,1)))</f>
        <v>plays</v>
      </c>
      <c r="T3230" s="14">
        <f>IFERROR(E3230/L3230,0)</f>
        <v>193.62162162162161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>
        <f>(E3231/D3231)*100</f>
        <v>107.86500000000001</v>
      </c>
      <c r="O3231" s="13">
        <f>J3231/(60*60*24)+DATE(1970,1,1)</f>
        <v>41933.291643518518</v>
      </c>
      <c r="P3231" s="13">
        <f>I3231/(60*60*24)+"1/1/1970"</f>
        <v>41963.333310185189</v>
      </c>
      <c r="Q3231" t="s">
        <v>8270</v>
      </c>
      <c r="R3231" s="18" t="str">
        <f>LEFT(Q3231,SEARCH("/",Q3231,1)-1)</f>
        <v>theater</v>
      </c>
      <c r="S3231" t="str">
        <f>RIGHT(Q3231,(LEN(Q3231)-SEARCH("/",Q3231,1)))</f>
        <v>plays</v>
      </c>
      <c r="T3231" s="14">
        <f>IFERROR(E3231/L3231,0)</f>
        <v>106.79702970297029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>
        <f>(E3232/D3232)*100</f>
        <v>109.88461538461539</v>
      </c>
      <c r="O3232" s="13">
        <f>J3232/(60*60*24)+DATE(1970,1,1)</f>
        <v>41898.168124999997</v>
      </c>
      <c r="P3232" s="13">
        <f>I3232/(60*60*24)+"1/1/1970"</f>
        <v>41913.165972222225</v>
      </c>
      <c r="Q3232" t="s">
        <v>8270</v>
      </c>
      <c r="R3232" s="18" t="str">
        <f>LEFT(Q3232,SEARCH("/",Q3232,1)-1)</f>
        <v>theater</v>
      </c>
      <c r="S3232" t="str">
        <f>RIGHT(Q3232,(LEN(Q3232)-SEARCH("/",Q3232,1)))</f>
        <v>plays</v>
      </c>
      <c r="T3232" s="14">
        <f>IFERROR(E3232/L3232,0)</f>
        <v>77.21621621621621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>
        <f>(E3233/D3233)*100</f>
        <v>161</v>
      </c>
      <c r="O3233" s="13">
        <f>J3233/(60*60*24)+DATE(1970,1,1)</f>
        <v>42446.943831018521</v>
      </c>
      <c r="P3233" s="13">
        <f>I3233/(60*60*24)+"1/1/1970"</f>
        <v>42476.943831018521</v>
      </c>
      <c r="Q3233" t="s">
        <v>8270</v>
      </c>
      <c r="R3233" s="18" t="str">
        <f>LEFT(Q3233,SEARCH("/",Q3233,1)-1)</f>
        <v>theater</v>
      </c>
      <c r="S3233" t="str">
        <f>RIGHT(Q3233,(LEN(Q3233)-SEARCH("/",Q3233,1)))</f>
        <v>plays</v>
      </c>
      <c r="T3233" s="14">
        <f>IFERROR(E3233/L3233,0)</f>
        <v>57.5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>
        <f>(E3234/D3234)*100</f>
        <v>131.20000000000002</v>
      </c>
      <c r="O3234" s="13">
        <f>J3234/(60*60*24)+DATE(1970,1,1)</f>
        <v>42463.81385416667</v>
      </c>
      <c r="P3234" s="13">
        <f>I3234/(60*60*24)+"1/1/1970"</f>
        <v>42494.165972222225</v>
      </c>
      <c r="Q3234" t="s">
        <v>8270</v>
      </c>
      <c r="R3234" s="18" t="str">
        <f>LEFT(Q3234,SEARCH("/",Q3234,1)-1)</f>
        <v>theater</v>
      </c>
      <c r="S3234" t="str">
        <f>RIGHT(Q3234,(LEN(Q3234)-SEARCH("/",Q3234,1)))</f>
        <v>plays</v>
      </c>
      <c r="T3234" s="14">
        <f>IFERROR(E3234/L3234,0)</f>
        <v>50.46153846153846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>
        <f>(E3235/D3235)*100</f>
        <v>118.8</v>
      </c>
      <c r="O3235" s="13">
        <f>J3235/(60*60*24)+DATE(1970,1,1)</f>
        <v>42766.805034722223</v>
      </c>
      <c r="P3235" s="13">
        <f>I3235/(60*60*24)+"1/1/1970"</f>
        <v>42796.805034722223</v>
      </c>
      <c r="Q3235" t="s">
        <v>8270</v>
      </c>
      <c r="R3235" s="18" t="str">
        <f>LEFT(Q3235,SEARCH("/",Q3235,1)-1)</f>
        <v>theater</v>
      </c>
      <c r="S3235" t="str">
        <f>RIGHT(Q3235,(LEN(Q3235)-SEARCH("/",Q3235,1)))</f>
        <v>plays</v>
      </c>
      <c r="T3235" s="14">
        <f>IFERROR(E3235/L3235,0)</f>
        <v>97.377049180327873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>
        <f>(E3236/D3236)*100</f>
        <v>100.39275000000001</v>
      </c>
      <c r="O3236" s="13">
        <f>J3236/(60*60*24)+DATE(1970,1,1)</f>
        <v>42734.789444444439</v>
      </c>
      <c r="P3236" s="13">
        <f>I3236/(60*60*24)+"1/1/1970"</f>
        <v>42767.979861111111</v>
      </c>
      <c r="Q3236" t="s">
        <v>8270</v>
      </c>
      <c r="R3236" s="18" t="str">
        <f>LEFT(Q3236,SEARCH("/",Q3236,1)-1)</f>
        <v>theater</v>
      </c>
      <c r="S3236" t="str">
        <f>RIGHT(Q3236,(LEN(Q3236)-SEARCH("/",Q3236,1)))</f>
        <v>plays</v>
      </c>
      <c r="T3236" s="14">
        <f>IFERROR(E3236/L3236,0)</f>
        <v>34.91921739130435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>
        <f>(E3237/D3237)*100</f>
        <v>103.20666666666666</v>
      </c>
      <c r="O3237" s="13">
        <f>J3237/(60*60*24)+DATE(1970,1,1)</f>
        <v>42522.347812499997</v>
      </c>
      <c r="P3237" s="13">
        <f>I3237/(60*60*24)+"1/1/1970"</f>
        <v>42552.347812499997</v>
      </c>
      <c r="Q3237" t="s">
        <v>8270</v>
      </c>
      <c r="R3237" s="18" t="str">
        <f>LEFT(Q3237,SEARCH("/",Q3237,1)-1)</f>
        <v>theater</v>
      </c>
      <c r="S3237" t="str">
        <f>RIGHT(Q3237,(LEN(Q3237)-SEARCH("/",Q3237,1)))</f>
        <v>plays</v>
      </c>
      <c r="T3237" s="14">
        <f>IFERROR(E3237/L3237,0)</f>
        <v>85.530386740331494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>
        <f>(E3238/D3238)*100</f>
        <v>100.6</v>
      </c>
      <c r="O3238" s="13">
        <f>J3238/(60*60*24)+DATE(1970,1,1)</f>
        <v>42702.917048611111</v>
      </c>
      <c r="P3238" s="13">
        <f>I3238/(60*60*24)+"1/1/1970"</f>
        <v>42732.917048611111</v>
      </c>
      <c r="Q3238" t="s">
        <v>8270</v>
      </c>
      <c r="R3238" s="18" t="str">
        <f>LEFT(Q3238,SEARCH("/",Q3238,1)-1)</f>
        <v>theater</v>
      </c>
      <c r="S3238" t="str">
        <f>RIGHT(Q3238,(LEN(Q3238)-SEARCH("/",Q3238,1)))</f>
        <v>plays</v>
      </c>
      <c r="T3238" s="14">
        <f>IFERROR(E3238/L3238,0)</f>
        <v>182.90909090909091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>
        <f>(E3239/D3239)*100</f>
        <v>100.78754285714287</v>
      </c>
      <c r="O3239" s="13">
        <f>J3239/(60*60*24)+DATE(1970,1,1)</f>
        <v>42252.474351851852</v>
      </c>
      <c r="P3239" s="13">
        <f>I3239/(60*60*24)+"1/1/1970"</f>
        <v>42276.165972222225</v>
      </c>
      <c r="Q3239" t="s">
        <v>8270</v>
      </c>
      <c r="R3239" s="18" t="str">
        <f>LEFT(Q3239,SEARCH("/",Q3239,1)-1)</f>
        <v>theater</v>
      </c>
      <c r="S3239" t="str">
        <f>RIGHT(Q3239,(LEN(Q3239)-SEARCH("/",Q3239,1)))</f>
        <v>plays</v>
      </c>
      <c r="T3239" s="14">
        <f>IFERROR(E3239/L3239,0)</f>
        <v>131.13620817843866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>
        <f>(E3240/D3240)*100</f>
        <v>112.32142857142857</v>
      </c>
      <c r="O3240" s="13">
        <f>J3240/(60*60*24)+DATE(1970,1,1)</f>
        <v>42156.510393518518</v>
      </c>
      <c r="P3240" s="13">
        <f>I3240/(60*60*24)+"1/1/1970"</f>
        <v>42186.510393518518</v>
      </c>
      <c r="Q3240" t="s">
        <v>8270</v>
      </c>
      <c r="R3240" s="18" t="str">
        <f>LEFT(Q3240,SEARCH("/",Q3240,1)-1)</f>
        <v>theater</v>
      </c>
      <c r="S3240" t="str">
        <f>RIGHT(Q3240,(LEN(Q3240)-SEARCH("/",Q3240,1)))</f>
        <v>plays</v>
      </c>
      <c r="T3240" s="14">
        <f>IFERROR(E3240/L3240,0)</f>
        <v>39.810126582278478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>
        <f>(E3241/D3241)*100</f>
        <v>105.91914022517912</v>
      </c>
      <c r="O3241" s="13">
        <f>J3241/(60*60*24)+DATE(1970,1,1)</f>
        <v>42278.089039351849</v>
      </c>
      <c r="P3241" s="13">
        <f>I3241/(60*60*24)+"1/1/1970"</f>
        <v>42302.999305555553</v>
      </c>
      <c r="Q3241" t="s">
        <v>8270</v>
      </c>
      <c r="R3241" s="18" t="str">
        <f>LEFT(Q3241,SEARCH("/",Q3241,1)-1)</f>
        <v>theater</v>
      </c>
      <c r="S3241" t="str">
        <f>RIGHT(Q3241,(LEN(Q3241)-SEARCH("/",Q3241,1)))</f>
        <v>plays</v>
      </c>
      <c r="T3241" s="14">
        <f>IFERROR(E3241/L3241,0)</f>
        <v>59.701730769230764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>
        <f>(E3242/D3242)*100</f>
        <v>100.56666666666668</v>
      </c>
      <c r="O3242" s="13">
        <f>J3242/(60*60*24)+DATE(1970,1,1)</f>
        <v>42754.693842592591</v>
      </c>
      <c r="P3242" s="13">
        <f>I3242/(60*60*24)+"1/1/1970"</f>
        <v>42782.958333333328</v>
      </c>
      <c r="Q3242" t="s">
        <v>8270</v>
      </c>
      <c r="R3242" s="18" t="str">
        <f>LEFT(Q3242,SEARCH("/",Q3242,1)-1)</f>
        <v>theater</v>
      </c>
      <c r="S3242" t="str">
        <f>RIGHT(Q3242,(LEN(Q3242)-SEARCH("/",Q3242,1)))</f>
        <v>plays</v>
      </c>
      <c r="T3242" s="14">
        <f>IFERROR(E3242/L3242,0)</f>
        <v>88.735294117647058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>
        <f>(E3243/D3243)*100</f>
        <v>115.30588235294117</v>
      </c>
      <c r="O3243" s="13">
        <f>J3243/(60*60*24)+DATE(1970,1,1)</f>
        <v>41893.324884259258</v>
      </c>
      <c r="P3243" s="13">
        <f>I3243/(60*60*24)+"1/1/1970"</f>
        <v>41926.290972222225</v>
      </c>
      <c r="Q3243" t="s">
        <v>8270</v>
      </c>
      <c r="R3243" s="18" t="str">
        <f>LEFT(Q3243,SEARCH("/",Q3243,1)-1)</f>
        <v>theater</v>
      </c>
      <c r="S3243" t="str">
        <f>RIGHT(Q3243,(LEN(Q3243)-SEARCH("/",Q3243,1)))</f>
        <v>plays</v>
      </c>
      <c r="T3243" s="14">
        <f>IFERROR(E3243/L3243,0)</f>
        <v>58.688622754491021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>
        <f>(E3244/D3244)*100</f>
        <v>127.30419999999999</v>
      </c>
      <c r="O3244" s="13">
        <f>J3244/(60*60*24)+DATE(1970,1,1)</f>
        <v>41871.755694444444</v>
      </c>
      <c r="P3244" s="13">
        <f>I3244/(60*60*24)+"1/1/1970"</f>
        <v>41901.755694444444</v>
      </c>
      <c r="Q3244" t="s">
        <v>8270</v>
      </c>
      <c r="R3244" s="18" t="str">
        <f>LEFT(Q3244,SEARCH("/",Q3244,1)-1)</f>
        <v>theater</v>
      </c>
      <c r="S3244" t="str">
        <f>RIGHT(Q3244,(LEN(Q3244)-SEARCH("/",Q3244,1)))</f>
        <v>plays</v>
      </c>
      <c r="T3244" s="14">
        <f>IFERROR(E3244/L3244,0)</f>
        <v>69.56513661202186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>
        <f>(E3245/D3245)*100</f>
        <v>102.83750000000001</v>
      </c>
      <c r="O3245" s="13">
        <f>J3245/(60*60*24)+DATE(1970,1,1)</f>
        <v>42262.096782407403</v>
      </c>
      <c r="P3245" s="13">
        <f>I3245/(60*60*24)+"1/1/1970"</f>
        <v>42286</v>
      </c>
      <c r="Q3245" t="s">
        <v>8270</v>
      </c>
      <c r="R3245" s="18" t="str">
        <f>LEFT(Q3245,SEARCH("/",Q3245,1)-1)</f>
        <v>theater</v>
      </c>
      <c r="S3245" t="str">
        <f>RIGHT(Q3245,(LEN(Q3245)-SEARCH("/",Q3245,1)))</f>
        <v>plays</v>
      </c>
      <c r="T3245" s="14">
        <f>IFERROR(E3245/L3245,0)</f>
        <v>115.87323943661971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>
        <f>(E3246/D3246)*100</f>
        <v>102.9375</v>
      </c>
      <c r="O3246" s="13">
        <f>J3246/(60*60*24)+DATE(1970,1,1)</f>
        <v>42675.694236111114</v>
      </c>
      <c r="P3246" s="13">
        <f>I3246/(60*60*24)+"1/1/1970"</f>
        <v>42705.735902777778</v>
      </c>
      <c r="Q3246" t="s">
        <v>8270</v>
      </c>
      <c r="R3246" s="18" t="str">
        <f>LEFT(Q3246,SEARCH("/",Q3246,1)-1)</f>
        <v>theater</v>
      </c>
      <c r="S3246" t="str">
        <f>RIGHT(Q3246,(LEN(Q3246)-SEARCH("/",Q3246,1)))</f>
        <v>plays</v>
      </c>
      <c r="T3246" s="14">
        <f>IFERROR(E3246/L3246,0)</f>
        <v>23.869565217391305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>
        <f>(E3247/D3247)*100</f>
        <v>104.3047619047619</v>
      </c>
      <c r="O3247" s="13">
        <f>J3247/(60*60*24)+DATE(1970,1,1)</f>
        <v>42135.60020833333</v>
      </c>
      <c r="P3247" s="13">
        <f>I3247/(60*60*24)+"1/1/1970"</f>
        <v>42167.083333333328</v>
      </c>
      <c r="Q3247" t="s">
        <v>8270</v>
      </c>
      <c r="R3247" s="18" t="str">
        <f>LEFT(Q3247,SEARCH("/",Q3247,1)-1)</f>
        <v>theater</v>
      </c>
      <c r="S3247" t="str">
        <f>RIGHT(Q3247,(LEN(Q3247)-SEARCH("/",Q3247,1)))</f>
        <v>plays</v>
      </c>
      <c r="T3247" s="14">
        <f>IFERROR(E3247/L3247,0)</f>
        <v>81.125925925925927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>
        <f>(E3248/D3248)*100</f>
        <v>111.22000000000001</v>
      </c>
      <c r="O3248" s="13">
        <f>J3248/(60*60*24)+DATE(1970,1,1)</f>
        <v>42230.472222222219</v>
      </c>
      <c r="P3248" s="13">
        <f>I3248/(60*60*24)+"1/1/1970"</f>
        <v>42259.165972222225</v>
      </c>
      <c r="Q3248" t="s">
        <v>8270</v>
      </c>
      <c r="R3248" s="18" t="str">
        <f>LEFT(Q3248,SEARCH("/",Q3248,1)-1)</f>
        <v>theater</v>
      </c>
      <c r="S3248" t="str">
        <f>RIGHT(Q3248,(LEN(Q3248)-SEARCH("/",Q3248,1)))</f>
        <v>plays</v>
      </c>
      <c r="T3248" s="14">
        <f>IFERROR(E3248/L3248,0)</f>
        <v>57.626943005181346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>
        <f>(E3249/D3249)*100</f>
        <v>105.86</v>
      </c>
      <c r="O3249" s="13">
        <f>J3249/(60*60*24)+DATE(1970,1,1)</f>
        <v>42167.434166666666</v>
      </c>
      <c r="P3249" s="13">
        <f>I3249/(60*60*24)+"1/1/1970"</f>
        <v>42197.434166666666</v>
      </c>
      <c r="Q3249" t="s">
        <v>8270</v>
      </c>
      <c r="R3249" s="18" t="str">
        <f>LEFT(Q3249,SEARCH("/",Q3249,1)-1)</f>
        <v>theater</v>
      </c>
      <c r="S3249" t="str">
        <f>RIGHT(Q3249,(LEN(Q3249)-SEARCH("/",Q3249,1)))</f>
        <v>plays</v>
      </c>
      <c r="T3249" s="14">
        <f>IFERROR(E3249/L3249,0)</f>
        <v>46.429824561403507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>
        <f>(E3250/D3250)*100</f>
        <v>100.79166666666666</v>
      </c>
      <c r="O3250" s="13">
        <f>J3250/(60*60*24)+DATE(1970,1,1)</f>
        <v>42068.888391203705</v>
      </c>
      <c r="P3250" s="13">
        <f>I3250/(60*60*24)+"1/1/1970"</f>
        <v>42098.846724537041</v>
      </c>
      <c r="Q3250" t="s">
        <v>8270</v>
      </c>
      <c r="R3250" s="18" t="str">
        <f>LEFT(Q3250,SEARCH("/",Q3250,1)-1)</f>
        <v>theater</v>
      </c>
      <c r="S3250" t="str">
        <f>RIGHT(Q3250,(LEN(Q3250)-SEARCH("/",Q3250,1)))</f>
        <v>plays</v>
      </c>
      <c r="T3250" s="14">
        <f>IFERROR(E3250/L3250,0)</f>
        <v>60.475000000000001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>
        <f>(E3251/D3251)*100</f>
        <v>104.92727272727274</v>
      </c>
      <c r="O3251" s="13">
        <f>J3251/(60*60*24)+DATE(1970,1,1)</f>
        <v>42145.746689814812</v>
      </c>
      <c r="P3251" s="13">
        <f>I3251/(60*60*24)+"1/1/1970"</f>
        <v>42175.746689814812</v>
      </c>
      <c r="Q3251" t="s">
        <v>8270</v>
      </c>
      <c r="R3251" s="18" t="str">
        <f>LEFT(Q3251,SEARCH("/",Q3251,1)-1)</f>
        <v>theater</v>
      </c>
      <c r="S3251" t="str">
        <f>RIGHT(Q3251,(LEN(Q3251)-SEARCH("/",Q3251,1)))</f>
        <v>plays</v>
      </c>
      <c r="T3251" s="14">
        <f>IFERROR(E3251/L3251,0)</f>
        <v>65.579545454545453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>
        <f>(E3252/D3252)*100</f>
        <v>101.55199999999999</v>
      </c>
      <c r="O3252" s="13">
        <f>J3252/(60*60*24)+DATE(1970,1,1)</f>
        <v>41918.742175925923</v>
      </c>
      <c r="P3252" s="13">
        <f>I3252/(60*60*24)+"1/1/1970"</f>
        <v>41948.783842592595</v>
      </c>
      <c r="Q3252" t="s">
        <v>8270</v>
      </c>
      <c r="R3252" s="18" t="str">
        <f>LEFT(Q3252,SEARCH("/",Q3252,1)-1)</f>
        <v>theater</v>
      </c>
      <c r="S3252" t="str">
        <f>RIGHT(Q3252,(LEN(Q3252)-SEARCH("/",Q3252,1)))</f>
        <v>plays</v>
      </c>
      <c r="T3252" s="14">
        <f>IFERROR(E3252/L3252,0)</f>
        <v>119.1924882629108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>
        <f>(E3253/D3253)*100</f>
        <v>110.73333333333333</v>
      </c>
      <c r="O3253" s="13">
        <f>J3253/(60*60*24)+DATE(1970,1,1)</f>
        <v>42146.731087962966</v>
      </c>
      <c r="P3253" s="13">
        <f>I3253/(60*60*24)+"1/1/1970"</f>
        <v>42176.731087962966</v>
      </c>
      <c r="Q3253" t="s">
        <v>8270</v>
      </c>
      <c r="R3253" s="18" t="str">
        <f>LEFT(Q3253,SEARCH("/",Q3253,1)-1)</f>
        <v>theater</v>
      </c>
      <c r="S3253" t="str">
        <f>RIGHT(Q3253,(LEN(Q3253)-SEARCH("/",Q3253,1)))</f>
        <v>plays</v>
      </c>
      <c r="T3253" s="14">
        <f>IFERROR(E3253/L3253,0)</f>
        <v>83.05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>
        <f>(E3254/D3254)*100</f>
        <v>127.82222222222221</v>
      </c>
      <c r="O3254" s="13">
        <f>J3254/(60*60*24)+DATE(1970,1,1)</f>
        <v>42590.472685185188</v>
      </c>
      <c r="P3254" s="13">
        <f>I3254/(60*60*24)+"1/1/1970"</f>
        <v>42620.472685185188</v>
      </c>
      <c r="Q3254" t="s">
        <v>8270</v>
      </c>
      <c r="R3254" s="18" t="str">
        <f>LEFT(Q3254,SEARCH("/",Q3254,1)-1)</f>
        <v>theater</v>
      </c>
      <c r="S3254" t="str">
        <f>RIGHT(Q3254,(LEN(Q3254)-SEARCH("/",Q3254,1)))</f>
        <v>plays</v>
      </c>
      <c r="T3254" s="14">
        <f>IFERROR(E3254/L3254,0)</f>
        <v>57.52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>
        <f>(E3255/D3255)*100</f>
        <v>101.82500000000002</v>
      </c>
      <c r="O3255" s="13">
        <f>J3255/(60*60*24)+DATE(1970,1,1)</f>
        <v>42602.576712962968</v>
      </c>
      <c r="P3255" s="13">
        <f>I3255/(60*60*24)+"1/1/1970"</f>
        <v>42621.15625</v>
      </c>
      <c r="Q3255" t="s">
        <v>8270</v>
      </c>
      <c r="R3255" s="18" t="str">
        <f>LEFT(Q3255,SEARCH("/",Q3255,1)-1)</f>
        <v>theater</v>
      </c>
      <c r="S3255" t="str">
        <f>RIGHT(Q3255,(LEN(Q3255)-SEARCH("/",Q3255,1)))</f>
        <v>plays</v>
      </c>
      <c r="T3255" s="14">
        <f>IFERROR(E3255/L3255,0)</f>
        <v>177.08695652173913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>
        <f>(E3256/D3256)*100</f>
        <v>101.25769230769231</v>
      </c>
      <c r="O3256" s="13">
        <f>J3256/(60*60*24)+DATE(1970,1,1)</f>
        <v>42059.085752314815</v>
      </c>
      <c r="P3256" s="13">
        <f>I3256/(60*60*24)+"1/1/1970"</f>
        <v>42089.044085648144</v>
      </c>
      <c r="Q3256" t="s">
        <v>8270</v>
      </c>
      <c r="R3256" s="18" t="str">
        <f>LEFT(Q3256,SEARCH("/",Q3256,1)-1)</f>
        <v>theater</v>
      </c>
      <c r="S3256" t="str">
        <f>RIGHT(Q3256,(LEN(Q3256)-SEARCH("/",Q3256,1)))</f>
        <v>plays</v>
      </c>
      <c r="T3256" s="14">
        <f>IFERROR(E3256/L3256,0)</f>
        <v>70.771505376344081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>
        <f>(E3257/D3257)*100</f>
        <v>175</v>
      </c>
      <c r="O3257" s="13">
        <f>J3257/(60*60*24)+DATE(1970,1,1)</f>
        <v>41889.768229166664</v>
      </c>
      <c r="P3257" s="13">
        <f>I3257/(60*60*24)+"1/1/1970"</f>
        <v>41919.768229166664</v>
      </c>
      <c r="Q3257" t="s">
        <v>8270</v>
      </c>
      <c r="R3257" s="18" t="str">
        <f>LEFT(Q3257,SEARCH("/",Q3257,1)-1)</f>
        <v>theater</v>
      </c>
      <c r="S3257" t="str">
        <f>RIGHT(Q3257,(LEN(Q3257)-SEARCH("/",Q3257,1)))</f>
        <v>plays</v>
      </c>
      <c r="T3257" s="14">
        <f>IFERROR(E3257/L3257,0)</f>
        <v>29.166666666666668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>
        <f>(E3258/D3258)*100</f>
        <v>128.06</v>
      </c>
      <c r="O3258" s="13">
        <f>J3258/(60*60*24)+DATE(1970,1,1)</f>
        <v>42144.573807870373</v>
      </c>
      <c r="P3258" s="13">
        <f>I3258/(60*60*24)+"1/1/1970"</f>
        <v>42166.165972222225</v>
      </c>
      <c r="Q3258" t="s">
        <v>8270</v>
      </c>
      <c r="R3258" s="18" t="str">
        <f>LEFT(Q3258,SEARCH("/",Q3258,1)-1)</f>
        <v>theater</v>
      </c>
      <c r="S3258" t="str">
        <f>RIGHT(Q3258,(LEN(Q3258)-SEARCH("/",Q3258,1)))</f>
        <v>plays</v>
      </c>
      <c r="T3258" s="14">
        <f>IFERROR(E3258/L3258,0)</f>
        <v>72.76136363636364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>
        <f>(E3259/D3259)*100</f>
        <v>106.29949999999999</v>
      </c>
      <c r="O3259" s="13">
        <f>J3259/(60*60*24)+DATE(1970,1,1)</f>
        <v>42758.559629629628</v>
      </c>
      <c r="P3259" s="13">
        <f>I3259/(60*60*24)+"1/1/1970"</f>
        <v>42788.559629629628</v>
      </c>
      <c r="Q3259" t="s">
        <v>8270</v>
      </c>
      <c r="R3259" s="18" t="str">
        <f>LEFT(Q3259,SEARCH("/",Q3259,1)-1)</f>
        <v>theater</v>
      </c>
      <c r="S3259" t="str">
        <f>RIGHT(Q3259,(LEN(Q3259)-SEARCH("/",Q3259,1)))</f>
        <v>plays</v>
      </c>
      <c r="T3259" s="14">
        <f>IFERROR(E3259/L3259,0)</f>
        <v>51.853414634146333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>
        <f>(E3260/D3260)*100</f>
        <v>105.21428571428571</v>
      </c>
      <c r="O3260" s="13">
        <f>J3260/(60*60*24)+DATE(1970,1,1)</f>
        <v>41982.887280092589</v>
      </c>
      <c r="P3260" s="13">
        <f>I3260/(60*60*24)+"1/1/1970"</f>
        <v>42012.887280092589</v>
      </c>
      <c r="Q3260" t="s">
        <v>8270</v>
      </c>
      <c r="R3260" s="18" t="str">
        <f>LEFT(Q3260,SEARCH("/",Q3260,1)-1)</f>
        <v>theater</v>
      </c>
      <c r="S3260" t="str">
        <f>RIGHT(Q3260,(LEN(Q3260)-SEARCH("/",Q3260,1)))</f>
        <v>plays</v>
      </c>
      <c r="T3260" s="14">
        <f>IFERROR(E3260/L3260,0)</f>
        <v>98.2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>
        <f>(E3261/D3261)*100</f>
        <v>106.16782608695652</v>
      </c>
      <c r="O3261" s="13">
        <f>J3261/(60*60*24)+DATE(1970,1,1)</f>
        <v>42614.760937500003</v>
      </c>
      <c r="P3261" s="13">
        <f>I3261/(60*60*24)+"1/1/1970"</f>
        <v>42644.165972222225</v>
      </c>
      <c r="Q3261" t="s">
        <v>8270</v>
      </c>
      <c r="R3261" s="18" t="str">
        <f>LEFT(Q3261,SEARCH("/",Q3261,1)-1)</f>
        <v>theater</v>
      </c>
      <c r="S3261" t="str">
        <f>RIGHT(Q3261,(LEN(Q3261)-SEARCH("/",Q3261,1)))</f>
        <v>plays</v>
      </c>
      <c r="T3261" s="14">
        <f>IFERROR(E3261/L3261,0)</f>
        <v>251.7381443298969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>
        <f>(E3262/D3262)*100</f>
        <v>109.24000000000001</v>
      </c>
      <c r="O3262" s="13">
        <f>J3262/(60*60*24)+DATE(1970,1,1)</f>
        <v>42303.672662037032</v>
      </c>
      <c r="P3262" s="13">
        <f>I3262/(60*60*24)+"1/1/1970"</f>
        <v>42338.714328703703</v>
      </c>
      <c r="Q3262" t="s">
        <v>8270</v>
      </c>
      <c r="R3262" s="18" t="str">
        <f>LEFT(Q3262,SEARCH("/",Q3262,1)-1)</f>
        <v>theater</v>
      </c>
      <c r="S3262" t="str">
        <f>RIGHT(Q3262,(LEN(Q3262)-SEARCH("/",Q3262,1)))</f>
        <v>plays</v>
      </c>
      <c r="T3262" s="14">
        <f>IFERROR(E3262/L3262,0)</f>
        <v>74.821917808219183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>
        <f>(E3263/D3263)*100</f>
        <v>100.45454545454547</v>
      </c>
      <c r="O3263" s="13">
        <f>J3263/(60*60*24)+DATE(1970,1,1)</f>
        <v>42171.725416666668</v>
      </c>
      <c r="P3263" s="13">
        <f>I3263/(60*60*24)+"1/1/1970"</f>
        <v>42201.725416666668</v>
      </c>
      <c r="Q3263" t="s">
        <v>8270</v>
      </c>
      <c r="R3263" s="18" t="str">
        <f>LEFT(Q3263,SEARCH("/",Q3263,1)-1)</f>
        <v>theater</v>
      </c>
      <c r="S3263" t="str">
        <f>RIGHT(Q3263,(LEN(Q3263)-SEARCH("/",Q3263,1)))</f>
        <v>plays</v>
      </c>
      <c r="T3263" s="14">
        <f>IFERROR(E3263/L3263,0)</f>
        <v>67.65306122448979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>
        <f>(E3264/D3264)*100</f>
        <v>103.04098360655738</v>
      </c>
      <c r="O3264" s="13">
        <f>J3264/(60*60*24)+DATE(1970,1,1)</f>
        <v>41964.315532407403</v>
      </c>
      <c r="P3264" s="13">
        <f>I3264/(60*60*24)+"1/1/1970"</f>
        <v>41995.166666666672</v>
      </c>
      <c r="Q3264" t="s">
        <v>8270</v>
      </c>
      <c r="R3264" s="18" t="str">
        <f>LEFT(Q3264,SEARCH("/",Q3264,1)-1)</f>
        <v>theater</v>
      </c>
      <c r="S3264" t="str">
        <f>RIGHT(Q3264,(LEN(Q3264)-SEARCH("/",Q3264,1)))</f>
        <v>plays</v>
      </c>
      <c r="T3264" s="14">
        <f>IFERROR(E3264/L3264,0)</f>
        <v>93.81343283582089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>
        <f>(E3265/D3265)*100</f>
        <v>112.1664</v>
      </c>
      <c r="O3265" s="13">
        <f>J3265/(60*60*24)+DATE(1970,1,1)</f>
        <v>42284.516064814816</v>
      </c>
      <c r="P3265" s="13">
        <f>I3265/(60*60*24)+"1/1/1970"</f>
        <v>42307.875</v>
      </c>
      <c r="Q3265" t="s">
        <v>8270</v>
      </c>
      <c r="R3265" s="18" t="str">
        <f>LEFT(Q3265,SEARCH("/",Q3265,1)-1)</f>
        <v>theater</v>
      </c>
      <c r="S3265" t="str">
        <f>RIGHT(Q3265,(LEN(Q3265)-SEARCH("/",Q3265,1)))</f>
        <v>plays</v>
      </c>
      <c r="T3265" s="14">
        <f>IFERROR(E3265/L3265,0)</f>
        <v>41.237647058823526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>
        <f>(E3266/D3266)*100</f>
        <v>103</v>
      </c>
      <c r="O3266" s="13">
        <f>J3266/(60*60*24)+DATE(1970,1,1)</f>
        <v>42016.800208333334</v>
      </c>
      <c r="P3266" s="13">
        <f>I3266/(60*60*24)+"1/1/1970"</f>
        <v>42032.916666666672</v>
      </c>
      <c r="Q3266" t="s">
        <v>8270</v>
      </c>
      <c r="R3266" s="18" t="str">
        <f>LEFT(Q3266,SEARCH("/",Q3266,1)-1)</f>
        <v>theater</v>
      </c>
      <c r="S3266" t="str">
        <f>RIGHT(Q3266,(LEN(Q3266)-SEARCH("/",Q3266,1)))</f>
        <v>plays</v>
      </c>
      <c r="T3266" s="14">
        <f>IFERROR(E3266/L3266,0)</f>
        <v>52.551020408163268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>
        <f>(E3267/D3267)*100</f>
        <v>164</v>
      </c>
      <c r="O3267" s="13">
        <f>J3267/(60*60*24)+DATE(1970,1,1)</f>
        <v>42311.711979166663</v>
      </c>
      <c r="P3267" s="13">
        <f>I3267/(60*60*24)+"1/1/1970"</f>
        <v>42341.708333333328</v>
      </c>
      <c r="Q3267" t="s">
        <v>8270</v>
      </c>
      <c r="R3267" s="18" t="str">
        <f>LEFT(Q3267,SEARCH("/",Q3267,1)-1)</f>
        <v>theater</v>
      </c>
      <c r="S3267" t="str">
        <f>RIGHT(Q3267,(LEN(Q3267)-SEARCH("/",Q3267,1)))</f>
        <v>plays</v>
      </c>
      <c r="T3267" s="14">
        <f>IFERROR(E3267/L3267,0)</f>
        <v>70.285714285714292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>
        <f>(E3268/D3268)*100</f>
        <v>131.28333333333333</v>
      </c>
      <c r="O3268" s="13">
        <f>J3268/(60*60*24)+DATE(1970,1,1)</f>
        <v>42136.536134259259</v>
      </c>
      <c r="P3268" s="13">
        <f>I3268/(60*60*24)+"1/1/1970"</f>
        <v>42167.875</v>
      </c>
      <c r="Q3268" t="s">
        <v>8270</v>
      </c>
      <c r="R3268" s="18" t="str">
        <f>LEFT(Q3268,SEARCH("/",Q3268,1)-1)</f>
        <v>theater</v>
      </c>
      <c r="S3268" t="str">
        <f>RIGHT(Q3268,(LEN(Q3268)-SEARCH("/",Q3268,1)))</f>
        <v>plays</v>
      </c>
      <c r="T3268" s="14">
        <f>IFERROR(E3268/L3268,0)</f>
        <v>48.325153374233132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>
        <f>(E3269/D3269)*100</f>
        <v>102.1</v>
      </c>
      <c r="O3269" s="13">
        <f>J3269/(60*60*24)+DATE(1970,1,1)</f>
        <v>42172.757638888885</v>
      </c>
      <c r="P3269" s="13">
        <f>I3269/(60*60*24)+"1/1/1970"</f>
        <v>42202.757638888885</v>
      </c>
      <c r="Q3269" t="s">
        <v>8270</v>
      </c>
      <c r="R3269" s="18" t="str">
        <f>LEFT(Q3269,SEARCH("/",Q3269,1)-1)</f>
        <v>theater</v>
      </c>
      <c r="S3269" t="str">
        <f>RIGHT(Q3269,(LEN(Q3269)-SEARCH("/",Q3269,1)))</f>
        <v>plays</v>
      </c>
      <c r="T3269" s="14">
        <f>IFERROR(E3269/L3269,0)</f>
        <v>53.177083333333336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>
        <f>(E3270/D3270)*100</f>
        <v>128</v>
      </c>
      <c r="O3270" s="13">
        <f>J3270/(60*60*24)+DATE(1970,1,1)</f>
        <v>42590.90425925926</v>
      </c>
      <c r="P3270" s="13">
        <f>I3270/(60*60*24)+"1/1/1970"</f>
        <v>42606.90425925926</v>
      </c>
      <c r="Q3270" t="s">
        <v>8270</v>
      </c>
      <c r="R3270" s="18" t="str">
        <f>LEFT(Q3270,SEARCH("/",Q3270,1)-1)</f>
        <v>theater</v>
      </c>
      <c r="S3270" t="str">
        <f>RIGHT(Q3270,(LEN(Q3270)-SEARCH("/",Q3270,1)))</f>
        <v>plays</v>
      </c>
      <c r="T3270" s="14">
        <f>IFERROR(E3270/L3270,0)</f>
        <v>60.952380952380949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>
        <f>(E3271/D3271)*100</f>
        <v>101.49999999999999</v>
      </c>
      <c r="O3271" s="13">
        <f>J3271/(60*60*24)+DATE(1970,1,1)</f>
        <v>42137.395798611113</v>
      </c>
      <c r="P3271" s="13">
        <f>I3271/(60*60*24)+"1/1/1970"</f>
        <v>42171.458333333328</v>
      </c>
      <c r="Q3271" t="s">
        <v>8270</v>
      </c>
      <c r="R3271" s="18" t="str">
        <f>LEFT(Q3271,SEARCH("/",Q3271,1)-1)</f>
        <v>theater</v>
      </c>
      <c r="S3271" t="str">
        <f>RIGHT(Q3271,(LEN(Q3271)-SEARCH("/",Q3271,1)))</f>
        <v>plays</v>
      </c>
      <c r="T3271" s="14">
        <f>IFERROR(E3271/L3271,0)</f>
        <v>116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>
        <f>(E3272/D3272)*100</f>
        <v>101.66666666666666</v>
      </c>
      <c r="O3272" s="13">
        <f>J3272/(60*60*24)+DATE(1970,1,1)</f>
        <v>42167.533159722225</v>
      </c>
      <c r="P3272" s="13">
        <f>I3272/(60*60*24)+"1/1/1970"</f>
        <v>42197.533159722225</v>
      </c>
      <c r="Q3272" t="s">
        <v>8270</v>
      </c>
      <c r="R3272" s="18" t="str">
        <f>LEFT(Q3272,SEARCH("/",Q3272,1)-1)</f>
        <v>theater</v>
      </c>
      <c r="S3272" t="str">
        <f>RIGHT(Q3272,(LEN(Q3272)-SEARCH("/",Q3272,1)))</f>
        <v>plays</v>
      </c>
      <c r="T3272" s="14">
        <f>IFERROR(E3272/L3272,0)</f>
        <v>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>
        <f>(E3273/D3273)*100</f>
        <v>130</v>
      </c>
      <c r="O3273" s="13">
        <f>J3273/(60*60*24)+DATE(1970,1,1)</f>
        <v>41915.437210648146</v>
      </c>
      <c r="P3273" s="13">
        <f>I3273/(60*60*24)+"1/1/1970"</f>
        <v>41945.478877314818</v>
      </c>
      <c r="Q3273" t="s">
        <v>8270</v>
      </c>
      <c r="R3273" s="18" t="str">
        <f>LEFT(Q3273,SEARCH("/",Q3273,1)-1)</f>
        <v>theater</v>
      </c>
      <c r="S3273" t="str">
        <f>RIGHT(Q3273,(LEN(Q3273)-SEARCH("/",Q3273,1)))</f>
        <v>plays</v>
      </c>
      <c r="T3273" s="14">
        <f>IFERROR(E3273/L3273,0)</f>
        <v>38.235294117647058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>
        <f>(E3274/D3274)*100</f>
        <v>154.43</v>
      </c>
      <c r="O3274" s="13">
        <f>J3274/(60*60*24)+DATE(1970,1,1)</f>
        <v>42284.500104166669</v>
      </c>
      <c r="P3274" s="13">
        <f>I3274/(60*60*24)+"1/1/1970"</f>
        <v>42314.541770833333</v>
      </c>
      <c r="Q3274" t="s">
        <v>8270</v>
      </c>
      <c r="R3274" s="18" t="str">
        <f>LEFT(Q3274,SEARCH("/",Q3274,1)-1)</f>
        <v>theater</v>
      </c>
      <c r="S3274" t="str">
        <f>RIGHT(Q3274,(LEN(Q3274)-SEARCH("/",Q3274,1)))</f>
        <v>plays</v>
      </c>
      <c r="T3274" s="14">
        <f>IFERROR(E3274/L3274,0)</f>
        <v>106.50344827586207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>
        <f>(E3275/D3275)*100</f>
        <v>107.4</v>
      </c>
      <c r="O3275" s="13">
        <f>J3275/(60*60*24)+DATE(1970,1,1)</f>
        <v>42611.801412037035</v>
      </c>
      <c r="P3275" s="13">
        <f>I3275/(60*60*24)+"1/1/1970"</f>
        <v>42627.791666666672</v>
      </c>
      <c r="Q3275" t="s">
        <v>8270</v>
      </c>
      <c r="R3275" s="18" t="str">
        <f>LEFT(Q3275,SEARCH("/",Q3275,1)-1)</f>
        <v>theater</v>
      </c>
      <c r="S3275" t="str">
        <f>RIGHT(Q3275,(LEN(Q3275)-SEARCH("/",Q3275,1)))</f>
        <v>plays</v>
      </c>
      <c r="T3275" s="14">
        <f>IFERROR(E3275/L3275,0)</f>
        <v>204.57142857142858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>
        <f>(E3276/D3276)*100</f>
        <v>101.32258064516128</v>
      </c>
      <c r="O3276" s="13">
        <f>J3276/(60*60*24)+DATE(1970,1,1)</f>
        <v>42400.704537037032</v>
      </c>
      <c r="P3276" s="13">
        <f>I3276/(60*60*24)+"1/1/1970"</f>
        <v>42444.875</v>
      </c>
      <c r="Q3276" t="s">
        <v>8270</v>
      </c>
      <c r="R3276" s="18" t="str">
        <f>LEFT(Q3276,SEARCH("/",Q3276,1)-1)</f>
        <v>theater</v>
      </c>
      <c r="S3276" t="str">
        <f>RIGHT(Q3276,(LEN(Q3276)-SEARCH("/",Q3276,1)))</f>
        <v>plays</v>
      </c>
      <c r="T3276" s="14">
        <f>IFERROR(E3276/L3276,0)</f>
        <v>54.912587412587413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>
        <f>(E3277/D3277)*100</f>
        <v>100.27777777777777</v>
      </c>
      <c r="O3277" s="13">
        <f>J3277/(60*60*24)+DATE(1970,1,1)</f>
        <v>42017.88045138889</v>
      </c>
      <c r="P3277" s="13">
        <f>I3277/(60*60*24)+"1/1/1970"</f>
        <v>42044.1875</v>
      </c>
      <c r="Q3277" t="s">
        <v>8270</v>
      </c>
      <c r="R3277" s="18" t="str">
        <f>LEFT(Q3277,SEARCH("/",Q3277,1)-1)</f>
        <v>theater</v>
      </c>
      <c r="S3277" t="str">
        <f>RIGHT(Q3277,(LEN(Q3277)-SEARCH("/",Q3277,1)))</f>
        <v>plays</v>
      </c>
      <c r="T3277" s="14">
        <f>IFERROR(E3277/L3277,0)</f>
        <v>150.41666666666666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>
        <f>(E3278/D3278)*100</f>
        <v>116.84444444444443</v>
      </c>
      <c r="O3278" s="13">
        <f>J3278/(60*60*24)+DATE(1970,1,1)</f>
        <v>42426.949988425928</v>
      </c>
      <c r="P3278" s="13">
        <f>I3278/(60*60*24)+"1/1/1970"</f>
        <v>42461.165972222225</v>
      </c>
      <c r="Q3278" t="s">
        <v>8270</v>
      </c>
      <c r="R3278" s="18" t="str">
        <f>LEFT(Q3278,SEARCH("/",Q3278,1)-1)</f>
        <v>theater</v>
      </c>
      <c r="S3278" t="str">
        <f>RIGHT(Q3278,(LEN(Q3278)-SEARCH("/",Q3278,1)))</f>
        <v>plays</v>
      </c>
      <c r="T3278" s="14">
        <f>IFERROR(E3278/L3278,0)</f>
        <v>52.58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>
        <f>(E3279/D3279)*100</f>
        <v>108.60000000000001</v>
      </c>
      <c r="O3279" s="13">
        <f>J3279/(60*60*24)+DATE(1970,1,1)</f>
        <v>41931.682939814811</v>
      </c>
      <c r="P3279" s="13">
        <f>I3279/(60*60*24)+"1/1/1970"</f>
        <v>41961.724606481483</v>
      </c>
      <c r="Q3279" t="s">
        <v>8270</v>
      </c>
      <c r="R3279" s="18" t="str">
        <f>LEFT(Q3279,SEARCH("/",Q3279,1)-1)</f>
        <v>theater</v>
      </c>
      <c r="S3279" t="str">
        <f>RIGHT(Q3279,(LEN(Q3279)-SEARCH("/",Q3279,1)))</f>
        <v>plays</v>
      </c>
      <c r="T3279" s="14">
        <f>IFERROR(E3279/L3279,0)</f>
        <v>54.3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>
        <f>(E3280/D3280)*100</f>
        <v>103.4</v>
      </c>
      <c r="O3280" s="13">
        <f>J3280/(60*60*24)+DATE(1970,1,1)</f>
        <v>42124.848414351851</v>
      </c>
      <c r="P3280" s="13">
        <f>I3280/(60*60*24)+"1/1/1970"</f>
        <v>42154.848414351851</v>
      </c>
      <c r="Q3280" t="s">
        <v>8270</v>
      </c>
      <c r="R3280" s="18" t="str">
        <f>LEFT(Q3280,SEARCH("/",Q3280,1)-1)</f>
        <v>theater</v>
      </c>
      <c r="S3280" t="str">
        <f>RIGHT(Q3280,(LEN(Q3280)-SEARCH("/",Q3280,1)))</f>
        <v>plays</v>
      </c>
      <c r="T3280" s="14">
        <f>IFERROR(E3280/L3280,0)</f>
        <v>76.029411764705884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>
        <f>(E3281/D3281)*100</f>
        <v>114.27586206896552</v>
      </c>
      <c r="O3281" s="13">
        <f>J3281/(60*60*24)+DATE(1970,1,1)</f>
        <v>42431.102534722224</v>
      </c>
      <c r="P3281" s="13">
        <f>I3281/(60*60*24)+"1/1/1970"</f>
        <v>42461.06086805556</v>
      </c>
      <c r="Q3281" t="s">
        <v>8270</v>
      </c>
      <c r="R3281" s="18" t="str">
        <f>LEFT(Q3281,SEARCH("/",Q3281,1)-1)</f>
        <v>theater</v>
      </c>
      <c r="S3281" t="str">
        <f>RIGHT(Q3281,(LEN(Q3281)-SEARCH("/",Q3281,1)))</f>
        <v>plays</v>
      </c>
      <c r="T3281" s="14">
        <f>IFERROR(E3281/L3281,0)</f>
        <v>105.2063492063492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>
        <f>(E3282/D3282)*100</f>
        <v>103</v>
      </c>
      <c r="O3282" s="13">
        <f>J3282/(60*60*24)+DATE(1970,1,1)</f>
        <v>42121.756921296299</v>
      </c>
      <c r="P3282" s="13">
        <f>I3282/(60*60*24)+"1/1/1970"</f>
        <v>42156.208333333328</v>
      </c>
      <c r="Q3282" t="s">
        <v>8270</v>
      </c>
      <c r="R3282" s="18" t="str">
        <f>LEFT(Q3282,SEARCH("/",Q3282,1)-1)</f>
        <v>theater</v>
      </c>
      <c r="S3282" t="str">
        <f>RIGHT(Q3282,(LEN(Q3282)-SEARCH("/",Q3282,1)))</f>
        <v>plays</v>
      </c>
      <c r="T3282" s="14">
        <f>IFERROR(E3282/L3282,0)</f>
        <v>68.666666666666671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>
        <f>(E3283/D3283)*100</f>
        <v>121.6</v>
      </c>
      <c r="O3283" s="13">
        <f>J3283/(60*60*24)+DATE(1970,1,1)</f>
        <v>42219.019733796296</v>
      </c>
      <c r="P3283" s="13">
        <f>I3283/(60*60*24)+"1/1/1970"</f>
        <v>42249.019733796296</v>
      </c>
      <c r="Q3283" t="s">
        <v>8270</v>
      </c>
      <c r="R3283" s="18" t="str">
        <f>LEFT(Q3283,SEARCH("/",Q3283,1)-1)</f>
        <v>theater</v>
      </c>
      <c r="S3283" t="str">
        <f>RIGHT(Q3283,(LEN(Q3283)-SEARCH("/",Q3283,1)))</f>
        <v>plays</v>
      </c>
      <c r="T3283" s="14">
        <f>IFERROR(E3283/L3283,0)</f>
        <v>129.36170212765958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>
        <f>(E3284/D3284)*100</f>
        <v>102.6467741935484</v>
      </c>
      <c r="O3284" s="13">
        <f>J3284/(60*60*24)+DATE(1970,1,1)</f>
        <v>42445.19430555556</v>
      </c>
      <c r="P3284" s="13">
        <f>I3284/(60*60*24)+"1/1/1970"</f>
        <v>42489.19430555556</v>
      </c>
      <c r="Q3284" t="s">
        <v>8270</v>
      </c>
      <c r="R3284" s="18" t="str">
        <f>LEFT(Q3284,SEARCH("/",Q3284,1)-1)</f>
        <v>theater</v>
      </c>
      <c r="S3284" t="str">
        <f>RIGHT(Q3284,(LEN(Q3284)-SEARCH("/",Q3284,1)))</f>
        <v>plays</v>
      </c>
      <c r="T3284" s="14">
        <f>IFERROR(E3284/L3284,0)</f>
        <v>134.26371308016877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>
        <f>(E3285/D3285)*100</f>
        <v>104.75000000000001</v>
      </c>
      <c r="O3285" s="13">
        <f>J3285/(60*60*24)+DATE(1970,1,1)</f>
        <v>42379.74418981481</v>
      </c>
      <c r="P3285" s="13">
        <f>I3285/(60*60*24)+"1/1/1970"</f>
        <v>42410.875</v>
      </c>
      <c r="Q3285" t="s">
        <v>8270</v>
      </c>
      <c r="R3285" s="18" t="str">
        <f>LEFT(Q3285,SEARCH("/",Q3285,1)-1)</f>
        <v>theater</v>
      </c>
      <c r="S3285" t="str">
        <f>RIGHT(Q3285,(LEN(Q3285)-SEARCH("/",Q3285,1)))</f>
        <v>plays</v>
      </c>
      <c r="T3285" s="14">
        <f>IFERROR(E3285/L3285,0)</f>
        <v>17.829787234042552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>
        <f>(E3286/D3286)*100</f>
        <v>101.6</v>
      </c>
      <c r="O3286" s="13">
        <f>J3286/(60*60*24)+DATE(1970,1,1)</f>
        <v>42380.884872685187</v>
      </c>
      <c r="P3286" s="13">
        <f>I3286/(60*60*24)+"1/1/1970"</f>
        <v>42398.249305555553</v>
      </c>
      <c r="Q3286" t="s">
        <v>8270</v>
      </c>
      <c r="R3286" s="18" t="str">
        <f>LEFT(Q3286,SEARCH("/",Q3286,1)-1)</f>
        <v>theater</v>
      </c>
      <c r="S3286" t="str">
        <f>RIGHT(Q3286,(LEN(Q3286)-SEARCH("/",Q3286,1)))</f>
        <v>plays</v>
      </c>
      <c r="T3286" s="14">
        <f>IFERROR(E3286/L3286,0)</f>
        <v>203.2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>
        <f>(E3287/D3287)*100</f>
        <v>112.10242048409683</v>
      </c>
      <c r="O3287" s="13">
        <f>J3287/(60*60*24)+DATE(1970,1,1)</f>
        <v>42762.942430555559</v>
      </c>
      <c r="P3287" s="13">
        <f>I3287/(60*60*24)+"1/1/1970"</f>
        <v>42794.208333333328</v>
      </c>
      <c r="Q3287" t="s">
        <v>8270</v>
      </c>
      <c r="R3287" s="18" t="str">
        <f>LEFT(Q3287,SEARCH("/",Q3287,1)-1)</f>
        <v>theater</v>
      </c>
      <c r="S3287" t="str">
        <f>RIGHT(Q3287,(LEN(Q3287)-SEARCH("/",Q3287,1)))</f>
        <v>plays</v>
      </c>
      <c r="T3287" s="14">
        <f>IFERROR(E3287/L3287,0)</f>
        <v>69.18518518518519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>
        <f>(E3288/D3288)*100</f>
        <v>101.76666666666667</v>
      </c>
      <c r="O3288" s="13">
        <f>J3288/(60*60*24)+DATE(1970,1,1)</f>
        <v>42567.840069444443</v>
      </c>
      <c r="P3288" s="13">
        <f>I3288/(60*60*24)+"1/1/1970"</f>
        <v>42597.840069444443</v>
      </c>
      <c r="Q3288" t="s">
        <v>8270</v>
      </c>
      <c r="R3288" s="18" t="str">
        <f>LEFT(Q3288,SEARCH("/",Q3288,1)-1)</f>
        <v>theater</v>
      </c>
      <c r="S3288" t="str">
        <f>RIGHT(Q3288,(LEN(Q3288)-SEARCH("/",Q3288,1)))</f>
        <v>plays</v>
      </c>
      <c r="T3288" s="14">
        <f>IFERROR(E3288/L3288,0)</f>
        <v>125.12295081967213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>
        <f>(E3289/D3289)*100</f>
        <v>100</v>
      </c>
      <c r="O3289" s="13">
        <f>J3289/(60*60*24)+DATE(1970,1,1)</f>
        <v>42311.750324074077</v>
      </c>
      <c r="P3289" s="13">
        <f>I3289/(60*60*24)+"1/1/1970"</f>
        <v>42336.750324074077</v>
      </c>
      <c r="Q3289" t="s">
        <v>8270</v>
      </c>
      <c r="R3289" s="18" t="str">
        <f>LEFT(Q3289,SEARCH("/",Q3289,1)-1)</f>
        <v>theater</v>
      </c>
      <c r="S3289" t="str">
        <f>RIGHT(Q3289,(LEN(Q3289)-SEARCH("/",Q3289,1)))</f>
        <v>plays</v>
      </c>
      <c r="T3289" s="14">
        <f>IFERROR(E3289/L3289,0)</f>
        <v>73.529411764705884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>
        <f>(E3290/D3290)*100</f>
        <v>100.26489999999998</v>
      </c>
      <c r="O3290" s="13">
        <f>J3290/(60*60*24)+DATE(1970,1,1)</f>
        <v>42505.774479166663</v>
      </c>
      <c r="P3290" s="13">
        <f>I3290/(60*60*24)+"1/1/1970"</f>
        <v>42541.958333333328</v>
      </c>
      <c r="Q3290" t="s">
        <v>8270</v>
      </c>
      <c r="R3290" s="18" t="str">
        <f>LEFT(Q3290,SEARCH("/",Q3290,1)-1)</f>
        <v>theater</v>
      </c>
      <c r="S3290" t="str">
        <f>RIGHT(Q3290,(LEN(Q3290)-SEARCH("/",Q3290,1)))</f>
        <v>plays</v>
      </c>
      <c r="T3290" s="14">
        <f>IFERROR(E3290/L3290,0)</f>
        <v>48.437149758454105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>
        <f>(E3291/D3291)*100</f>
        <v>133.04200000000003</v>
      </c>
      <c r="O3291" s="13">
        <f>J3291/(60*60*24)+DATE(1970,1,1)</f>
        <v>42758.368078703701</v>
      </c>
      <c r="P3291" s="13">
        <f>I3291/(60*60*24)+"1/1/1970"</f>
        <v>42786.368078703701</v>
      </c>
      <c r="Q3291" t="s">
        <v>8270</v>
      </c>
      <c r="R3291" s="18" t="str">
        <f>LEFT(Q3291,SEARCH("/",Q3291,1)-1)</f>
        <v>theater</v>
      </c>
      <c r="S3291" t="str">
        <f>RIGHT(Q3291,(LEN(Q3291)-SEARCH("/",Q3291,1)))</f>
        <v>plays</v>
      </c>
      <c r="T3291" s="14">
        <f>IFERROR(E3291/L3291,0)</f>
        <v>26.608400000000003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>
        <f>(E3292/D3292)*100</f>
        <v>121.2</v>
      </c>
      <c r="O3292" s="13">
        <f>J3292/(60*60*24)+DATE(1970,1,1)</f>
        <v>42775.51494212963</v>
      </c>
      <c r="P3292" s="13">
        <f>I3292/(60*60*24)+"1/1/1970"</f>
        <v>42805.51494212963</v>
      </c>
      <c r="Q3292" t="s">
        <v>8270</v>
      </c>
      <c r="R3292" s="18" t="str">
        <f>LEFT(Q3292,SEARCH("/",Q3292,1)-1)</f>
        <v>theater</v>
      </c>
      <c r="S3292" t="str">
        <f>RIGHT(Q3292,(LEN(Q3292)-SEARCH("/",Q3292,1)))</f>
        <v>plays</v>
      </c>
      <c r="T3292" s="14">
        <f>IFERROR(E3292/L3292,0)</f>
        <v>33.666666666666664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>
        <f>(E3293/D3293)*100</f>
        <v>113.99999999999999</v>
      </c>
      <c r="O3293" s="13">
        <f>J3293/(60*60*24)+DATE(1970,1,1)</f>
        <v>42232.702546296292</v>
      </c>
      <c r="P3293" s="13">
        <f>I3293/(60*60*24)+"1/1/1970"</f>
        <v>42264.165972222225</v>
      </c>
      <c r="Q3293" t="s">
        <v>8270</v>
      </c>
      <c r="R3293" s="18" t="str">
        <f>LEFT(Q3293,SEARCH("/",Q3293,1)-1)</f>
        <v>theater</v>
      </c>
      <c r="S3293" t="str">
        <f>RIGHT(Q3293,(LEN(Q3293)-SEARCH("/",Q3293,1)))</f>
        <v>plays</v>
      </c>
      <c r="T3293" s="14">
        <f>IFERROR(E3293/L3293,0)</f>
        <v>40.714285714285715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>
        <f>(E3294/D3294)*100</f>
        <v>286.13861386138615</v>
      </c>
      <c r="O3294" s="13">
        <f>J3294/(60*60*24)+DATE(1970,1,1)</f>
        <v>42282.770231481481</v>
      </c>
      <c r="P3294" s="13">
        <f>I3294/(60*60*24)+"1/1/1970"</f>
        <v>42342.811898148153</v>
      </c>
      <c r="Q3294" t="s">
        <v>8270</v>
      </c>
      <c r="R3294" s="18" t="str">
        <f>LEFT(Q3294,SEARCH("/",Q3294,1)-1)</f>
        <v>theater</v>
      </c>
      <c r="S3294" t="str">
        <f>RIGHT(Q3294,(LEN(Q3294)-SEARCH("/",Q3294,1)))</f>
        <v>plays</v>
      </c>
      <c r="T3294" s="14">
        <f>IFERROR(E3294/L3294,0)</f>
        <v>19.266666666666666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>
        <f>(E3295/D3295)*100</f>
        <v>170.44444444444446</v>
      </c>
      <c r="O3295" s="13">
        <f>J3295/(60*60*24)+DATE(1970,1,1)</f>
        <v>42768.425370370373</v>
      </c>
      <c r="P3295" s="13">
        <f>I3295/(60*60*24)+"1/1/1970"</f>
        <v>42798.425370370373</v>
      </c>
      <c r="Q3295" t="s">
        <v>8270</v>
      </c>
      <c r="R3295" s="18" t="str">
        <f>LEFT(Q3295,SEARCH("/",Q3295,1)-1)</f>
        <v>theater</v>
      </c>
      <c r="S3295" t="str">
        <f>RIGHT(Q3295,(LEN(Q3295)-SEARCH("/",Q3295,1)))</f>
        <v>plays</v>
      </c>
      <c r="T3295" s="14">
        <f>IFERROR(E3295/L3295,0)</f>
        <v>84.285714285714292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>
        <f>(E3296/D3296)*100</f>
        <v>118.33333333333333</v>
      </c>
      <c r="O3296" s="13">
        <f>J3296/(60*60*24)+DATE(1970,1,1)</f>
        <v>42141.541134259256</v>
      </c>
      <c r="P3296" s="13">
        <f>I3296/(60*60*24)+"1/1/1970"</f>
        <v>42171.541134259256</v>
      </c>
      <c r="Q3296" t="s">
        <v>8270</v>
      </c>
      <c r="R3296" s="18" t="str">
        <f>LEFT(Q3296,SEARCH("/",Q3296,1)-1)</f>
        <v>theater</v>
      </c>
      <c r="S3296" t="str">
        <f>RIGHT(Q3296,(LEN(Q3296)-SEARCH("/",Q3296,1)))</f>
        <v>plays</v>
      </c>
      <c r="T3296" s="14">
        <f>IFERROR(E3296/L3296,0)</f>
        <v>29.583333333333332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>
        <f>(E3297/D3297)*100</f>
        <v>102.85857142857142</v>
      </c>
      <c r="O3297" s="13">
        <f>J3297/(60*60*24)+DATE(1970,1,1)</f>
        <v>42609.442465277782</v>
      </c>
      <c r="P3297" s="13">
        <f>I3297/(60*60*24)+"1/1/1970"</f>
        <v>42639.442465277782</v>
      </c>
      <c r="Q3297" t="s">
        <v>8270</v>
      </c>
      <c r="R3297" s="18" t="str">
        <f>LEFT(Q3297,SEARCH("/",Q3297,1)-1)</f>
        <v>theater</v>
      </c>
      <c r="S3297" t="str">
        <f>RIGHT(Q3297,(LEN(Q3297)-SEARCH("/",Q3297,1)))</f>
        <v>plays</v>
      </c>
      <c r="T3297" s="14">
        <f>IFERROR(E3297/L3297,0)</f>
        <v>26.667037037037037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>
        <f>(E3298/D3298)*100</f>
        <v>144.06666666666666</v>
      </c>
      <c r="O3298" s="13">
        <f>J3298/(60*60*24)+DATE(1970,1,1)</f>
        <v>42309.756620370375</v>
      </c>
      <c r="P3298" s="13">
        <f>I3298/(60*60*24)+"1/1/1970"</f>
        <v>42330.916666666672</v>
      </c>
      <c r="Q3298" t="s">
        <v>8270</v>
      </c>
      <c r="R3298" s="18" t="str">
        <f>LEFT(Q3298,SEARCH("/",Q3298,1)-1)</f>
        <v>theater</v>
      </c>
      <c r="S3298" t="str">
        <f>RIGHT(Q3298,(LEN(Q3298)-SEARCH("/",Q3298,1)))</f>
        <v>plays</v>
      </c>
      <c r="T3298" s="14">
        <f>IFERROR(E3298/L3298,0)</f>
        <v>45.978723404255319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>
        <f>(E3299/D3299)*100</f>
        <v>100.07272727272726</v>
      </c>
      <c r="O3299" s="13">
        <f>J3299/(60*60*24)+DATE(1970,1,1)</f>
        <v>42193.771481481483</v>
      </c>
      <c r="P3299" s="13">
        <f>I3299/(60*60*24)+"1/1/1970"</f>
        <v>42212.957638888889</v>
      </c>
      <c r="Q3299" t="s">
        <v>8270</v>
      </c>
      <c r="R3299" s="18" t="str">
        <f>LEFT(Q3299,SEARCH("/",Q3299,1)-1)</f>
        <v>theater</v>
      </c>
      <c r="S3299" t="str">
        <f>RIGHT(Q3299,(LEN(Q3299)-SEARCH("/",Q3299,1)))</f>
        <v>plays</v>
      </c>
      <c r="T3299" s="14">
        <f>IFERROR(E3299/L3299,0)</f>
        <v>125.09090909090909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>
        <f>(E3300/D3300)*100</f>
        <v>101.73</v>
      </c>
      <c r="O3300" s="13">
        <f>J3300/(60*60*24)+DATE(1970,1,1)</f>
        <v>42239.957962962959</v>
      </c>
      <c r="P3300" s="13">
        <f>I3300/(60*60*24)+"1/1/1970"</f>
        <v>42260</v>
      </c>
      <c r="Q3300" t="s">
        <v>8270</v>
      </c>
      <c r="R3300" s="18" t="str">
        <f>LEFT(Q3300,SEARCH("/",Q3300,1)-1)</f>
        <v>theater</v>
      </c>
      <c r="S3300" t="str">
        <f>RIGHT(Q3300,(LEN(Q3300)-SEARCH("/",Q3300,1)))</f>
        <v>plays</v>
      </c>
      <c r="T3300" s="14">
        <f>IFERROR(E3300/L3300,0)</f>
        <v>141.29166666666666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>
        <f>(E3301/D3301)*100</f>
        <v>116.19999999999999</v>
      </c>
      <c r="O3301" s="13">
        <f>J3301/(60*60*24)+DATE(1970,1,1)</f>
        <v>42261.917395833334</v>
      </c>
      <c r="P3301" s="13">
        <f>I3301/(60*60*24)+"1/1/1970"</f>
        <v>42291.917395833334</v>
      </c>
      <c r="Q3301" t="s">
        <v>8270</v>
      </c>
      <c r="R3301" s="18" t="str">
        <f>LEFT(Q3301,SEARCH("/",Q3301,1)-1)</f>
        <v>theater</v>
      </c>
      <c r="S3301" t="str">
        <f>RIGHT(Q3301,(LEN(Q3301)-SEARCH("/",Q3301,1)))</f>
        <v>plays</v>
      </c>
      <c r="T3301" s="14">
        <f>IFERROR(E3301/L3301,0)</f>
        <v>55.333333333333336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>
        <f>(E3302/D3302)*100</f>
        <v>136.16666666666666</v>
      </c>
      <c r="O3302" s="13">
        <f>J3302/(60*60*24)+DATE(1970,1,1)</f>
        <v>42102.743773148148</v>
      </c>
      <c r="P3302" s="13">
        <f>I3302/(60*60*24)+"1/1/1970"</f>
        <v>42123.743773148148</v>
      </c>
      <c r="Q3302" t="s">
        <v>8270</v>
      </c>
      <c r="R3302" s="18" t="str">
        <f>LEFT(Q3302,SEARCH("/",Q3302,1)-1)</f>
        <v>theater</v>
      </c>
      <c r="S3302" t="str">
        <f>RIGHT(Q3302,(LEN(Q3302)-SEARCH("/",Q3302,1)))</f>
        <v>plays</v>
      </c>
      <c r="T3302" s="14">
        <f>IFERROR(E3302/L3302,0)</f>
        <v>46.420454545454547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>
        <f>(E3303/D3303)*100</f>
        <v>133.46666666666667</v>
      </c>
      <c r="O3303" s="13">
        <f>J3303/(60*60*24)+DATE(1970,1,1)</f>
        <v>42538.735833333332</v>
      </c>
      <c r="P3303" s="13">
        <f>I3303/(60*60*24)+"1/1/1970"</f>
        <v>42583.290972222225</v>
      </c>
      <c r="Q3303" t="s">
        <v>8270</v>
      </c>
      <c r="R3303" s="18" t="str">
        <f>LEFT(Q3303,SEARCH("/",Q3303,1)-1)</f>
        <v>theater</v>
      </c>
      <c r="S3303" t="str">
        <f>RIGHT(Q3303,(LEN(Q3303)-SEARCH("/",Q3303,1)))</f>
        <v>plays</v>
      </c>
      <c r="T3303" s="14">
        <f>IFERROR(E3303/L3303,0)</f>
        <v>57.2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>
        <f>(E3304/D3304)*100</f>
        <v>103.39285714285715</v>
      </c>
      <c r="O3304" s="13">
        <f>J3304/(60*60*24)+DATE(1970,1,1)</f>
        <v>42681.35157407407</v>
      </c>
      <c r="P3304" s="13">
        <f>I3304/(60*60*24)+"1/1/1970"</f>
        <v>42711.35157407407</v>
      </c>
      <c r="Q3304" t="s">
        <v>8270</v>
      </c>
      <c r="R3304" s="18" t="str">
        <f>LEFT(Q3304,SEARCH("/",Q3304,1)-1)</f>
        <v>theater</v>
      </c>
      <c r="S3304" t="str">
        <f>RIGHT(Q3304,(LEN(Q3304)-SEARCH("/",Q3304,1)))</f>
        <v>plays</v>
      </c>
      <c r="T3304" s="14">
        <f>IFERROR(E3304/L3304,0)</f>
        <v>173.7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>
        <f>(E3305/D3305)*100</f>
        <v>115.88888888888889</v>
      </c>
      <c r="O3305" s="13">
        <f>J3305/(60*60*24)+DATE(1970,1,1)</f>
        <v>42056.65143518518</v>
      </c>
      <c r="P3305" s="13">
        <f>I3305/(60*60*24)+"1/1/1970"</f>
        <v>42091.609768518523</v>
      </c>
      <c r="Q3305" t="s">
        <v>8270</v>
      </c>
      <c r="R3305" s="18" t="str">
        <f>LEFT(Q3305,SEARCH("/",Q3305,1)-1)</f>
        <v>theater</v>
      </c>
      <c r="S3305" t="str">
        <f>RIGHT(Q3305,(LEN(Q3305)-SEARCH("/",Q3305,1)))</f>
        <v>plays</v>
      </c>
      <c r="T3305" s="14">
        <f>IFERROR(E3305/L3305,0)</f>
        <v>59.6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>
        <f>(E3306/D3306)*100</f>
        <v>104.51666666666665</v>
      </c>
      <c r="O3306" s="13">
        <f>J3306/(60*60*24)+DATE(1970,1,1)</f>
        <v>42696.624444444446</v>
      </c>
      <c r="P3306" s="13">
        <f>I3306/(60*60*24)+"1/1/1970"</f>
        <v>42726.624444444446</v>
      </c>
      <c r="Q3306" t="s">
        <v>8270</v>
      </c>
      <c r="R3306" s="18" t="str">
        <f>LEFT(Q3306,SEARCH("/",Q3306,1)-1)</f>
        <v>theater</v>
      </c>
      <c r="S3306" t="str">
        <f>RIGHT(Q3306,(LEN(Q3306)-SEARCH("/",Q3306,1)))</f>
        <v>plays</v>
      </c>
      <c r="T3306" s="14">
        <f>IFERROR(E3306/L3306,0)</f>
        <v>89.585714285714289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>
        <f>(E3307/D3307)*100</f>
        <v>102.02500000000001</v>
      </c>
      <c r="O3307" s="13">
        <f>J3307/(60*60*24)+DATE(1970,1,1)</f>
        <v>42186.855879629627</v>
      </c>
      <c r="P3307" s="13">
        <f>I3307/(60*60*24)+"1/1/1970"</f>
        <v>42216.855879629627</v>
      </c>
      <c r="Q3307" t="s">
        <v>8270</v>
      </c>
      <c r="R3307" s="18" t="str">
        <f>LEFT(Q3307,SEARCH("/",Q3307,1)-1)</f>
        <v>theater</v>
      </c>
      <c r="S3307" t="str">
        <f>RIGHT(Q3307,(LEN(Q3307)-SEARCH("/",Q3307,1)))</f>
        <v>plays</v>
      </c>
      <c r="T3307" s="14">
        <f>IFERROR(E3307/L3307,0)</f>
        <v>204.05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>
        <f>(E3308/D3308)*100</f>
        <v>175.33333333333334</v>
      </c>
      <c r="O3308" s="13">
        <f>J3308/(60*60*24)+DATE(1970,1,1)</f>
        <v>42493.219236111108</v>
      </c>
      <c r="P3308" s="13">
        <f>I3308/(60*60*24)+"1/1/1970"</f>
        <v>42531.125</v>
      </c>
      <c r="Q3308" t="s">
        <v>8270</v>
      </c>
      <c r="R3308" s="18" t="str">
        <f>LEFT(Q3308,SEARCH("/",Q3308,1)-1)</f>
        <v>theater</v>
      </c>
      <c r="S3308" t="str">
        <f>RIGHT(Q3308,(LEN(Q3308)-SEARCH("/",Q3308,1)))</f>
        <v>plays</v>
      </c>
      <c r="T3308" s="14">
        <f>IFERROR(E3308/L3308,0)</f>
        <v>48.703703703703702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>
        <f>(E3309/D3309)*100</f>
        <v>106.67999999999999</v>
      </c>
      <c r="O3309" s="13">
        <f>J3309/(60*60*24)+DATE(1970,1,1)</f>
        <v>42475.057164351849</v>
      </c>
      <c r="P3309" s="13">
        <f>I3309/(60*60*24)+"1/1/1970"</f>
        <v>42505.057164351849</v>
      </c>
      <c r="Q3309" t="s">
        <v>8270</v>
      </c>
      <c r="R3309" s="18" t="str">
        <f>LEFT(Q3309,SEARCH("/",Q3309,1)-1)</f>
        <v>theater</v>
      </c>
      <c r="S3309" t="str">
        <f>RIGHT(Q3309,(LEN(Q3309)-SEARCH("/",Q3309,1)))</f>
        <v>plays</v>
      </c>
      <c r="T3309" s="14">
        <f>IFERROR(E3309/L3309,0)</f>
        <v>53.339999999999996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>
        <f>(E3310/D3310)*100</f>
        <v>122.28571428571429</v>
      </c>
      <c r="O3310" s="13">
        <f>J3310/(60*60*24)+DATE(1970,1,1)</f>
        <v>42452.876909722225</v>
      </c>
      <c r="P3310" s="13">
        <f>I3310/(60*60*24)+"1/1/1970"</f>
        <v>42473.876909722225</v>
      </c>
      <c r="Q3310" t="s">
        <v>8270</v>
      </c>
      <c r="R3310" s="18" t="str">
        <f>LEFT(Q3310,SEARCH("/",Q3310,1)-1)</f>
        <v>theater</v>
      </c>
      <c r="S3310" t="str">
        <f>RIGHT(Q3310,(LEN(Q3310)-SEARCH("/",Q3310,1)))</f>
        <v>plays</v>
      </c>
      <c r="T3310" s="14">
        <f>IFERROR(E3310/L3310,0)</f>
        <v>75.087719298245617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>
        <f>(E3311/D3311)*100</f>
        <v>159.42857142857144</v>
      </c>
      <c r="O3311" s="13">
        <f>J3311/(60*60*24)+DATE(1970,1,1)</f>
        <v>42628.650208333333</v>
      </c>
      <c r="P3311" s="13">
        <f>I3311/(60*60*24)+"1/1/1970"</f>
        <v>42659.650208333333</v>
      </c>
      <c r="Q3311" t="s">
        <v>8270</v>
      </c>
      <c r="R3311" s="18" t="str">
        <f>LEFT(Q3311,SEARCH("/",Q3311,1)-1)</f>
        <v>theater</v>
      </c>
      <c r="S3311" t="str">
        <f>RIGHT(Q3311,(LEN(Q3311)-SEARCH("/",Q3311,1)))</f>
        <v>plays</v>
      </c>
      <c r="T3311" s="14">
        <f>IFERROR(E3311/L3311,0)</f>
        <v>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>
        <f>(E3312/D3312)*100</f>
        <v>100.07692307692308</v>
      </c>
      <c r="O3312" s="13">
        <f>J3312/(60*60*24)+DATE(1970,1,1)</f>
        <v>42253.928530092591</v>
      </c>
      <c r="P3312" s="13">
        <f>I3312/(60*60*24)+"1/1/1970"</f>
        <v>42283.928530092591</v>
      </c>
      <c r="Q3312" t="s">
        <v>8270</v>
      </c>
      <c r="R3312" s="18" t="str">
        <f>LEFT(Q3312,SEARCH("/",Q3312,1)-1)</f>
        <v>theater</v>
      </c>
      <c r="S3312" t="str">
        <f>RIGHT(Q3312,(LEN(Q3312)-SEARCH("/",Q3312,1)))</f>
        <v>plays</v>
      </c>
      <c r="T3312" s="14">
        <f>IFERROR(E3312/L3312,0)</f>
        <v>209.83870967741936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>
        <f>(E3313/D3313)*100</f>
        <v>109.84</v>
      </c>
      <c r="O3313" s="13">
        <f>J3313/(60*60*24)+DATE(1970,1,1)</f>
        <v>42264.29178240741</v>
      </c>
      <c r="P3313" s="13">
        <f>I3313/(60*60*24)+"1/1/1970"</f>
        <v>42294.29178240741</v>
      </c>
      <c r="Q3313" t="s">
        <v>8270</v>
      </c>
      <c r="R3313" s="18" t="str">
        <f>LEFT(Q3313,SEARCH("/",Q3313,1)-1)</f>
        <v>theater</v>
      </c>
      <c r="S3313" t="str">
        <f>RIGHT(Q3313,(LEN(Q3313)-SEARCH("/",Q3313,1)))</f>
        <v>plays</v>
      </c>
      <c r="T3313" s="14">
        <f>IFERROR(E3313/L3313,0)</f>
        <v>61.022222222222226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>
        <f>(E3314/D3314)*100</f>
        <v>100.03999999999999</v>
      </c>
      <c r="O3314" s="13">
        <f>J3314/(60*60*24)+DATE(1970,1,1)</f>
        <v>42664.809560185182</v>
      </c>
      <c r="P3314" s="13">
        <f>I3314/(60*60*24)+"1/1/1970"</f>
        <v>42685.916666666672</v>
      </c>
      <c r="Q3314" t="s">
        <v>8270</v>
      </c>
      <c r="R3314" s="18" t="str">
        <f>LEFT(Q3314,SEARCH("/",Q3314,1)-1)</f>
        <v>theater</v>
      </c>
      <c r="S3314" t="str">
        <f>RIGHT(Q3314,(LEN(Q3314)-SEARCH("/",Q3314,1)))</f>
        <v>plays</v>
      </c>
      <c r="T3314" s="14">
        <f>IFERROR(E3314/L3314,0)</f>
        <v>61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>
        <f>(E3315/D3315)*100</f>
        <v>116.05000000000001</v>
      </c>
      <c r="O3315" s="13">
        <f>J3315/(60*60*24)+DATE(1970,1,1)</f>
        <v>42382.244409722218</v>
      </c>
      <c r="P3315" s="13">
        <f>I3315/(60*60*24)+"1/1/1970"</f>
        <v>42396.041666666672</v>
      </c>
      <c r="Q3315" t="s">
        <v>8270</v>
      </c>
      <c r="R3315" s="18" t="str">
        <f>LEFT(Q3315,SEARCH("/",Q3315,1)-1)</f>
        <v>theater</v>
      </c>
      <c r="S3315" t="str">
        <f>RIGHT(Q3315,(LEN(Q3315)-SEARCH("/",Q3315,1)))</f>
        <v>plays</v>
      </c>
      <c r="T3315" s="14">
        <f>IFERROR(E3315/L3315,0)</f>
        <v>80.034482758620683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>
        <f>(E3316/D3316)*100</f>
        <v>210.75</v>
      </c>
      <c r="O3316" s="13">
        <f>J3316/(60*60*24)+DATE(1970,1,1)</f>
        <v>42105.267488425925</v>
      </c>
      <c r="P3316" s="13">
        <f>I3316/(60*60*24)+"1/1/1970"</f>
        <v>42132.836805555555</v>
      </c>
      <c r="Q3316" t="s">
        <v>8270</v>
      </c>
      <c r="R3316" s="18" t="str">
        <f>LEFT(Q3316,SEARCH("/",Q3316,1)-1)</f>
        <v>theater</v>
      </c>
      <c r="S3316" t="str">
        <f>RIGHT(Q3316,(LEN(Q3316)-SEARCH("/",Q3316,1)))</f>
        <v>plays</v>
      </c>
      <c r="T3316" s="14">
        <f>IFERROR(E3316/L3316,0)</f>
        <v>29.068965517241381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>
        <f>(E3317/D3317)*100</f>
        <v>110.00000000000001</v>
      </c>
      <c r="O3317" s="13">
        <f>J3317/(60*60*24)+DATE(1970,1,1)</f>
        <v>42466.303715277776</v>
      </c>
      <c r="P3317" s="13">
        <f>I3317/(60*60*24)+"1/1/1970"</f>
        <v>42496.303715277776</v>
      </c>
      <c r="Q3317" t="s">
        <v>8270</v>
      </c>
      <c r="R3317" s="18" t="str">
        <f>LEFT(Q3317,SEARCH("/",Q3317,1)-1)</f>
        <v>theater</v>
      </c>
      <c r="S3317" t="str">
        <f>RIGHT(Q3317,(LEN(Q3317)-SEARCH("/",Q3317,1)))</f>
        <v>plays</v>
      </c>
      <c r="T3317" s="14">
        <f>IFERROR(E3317/L3317,0)</f>
        <v>49.438202247191015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>
        <f>(E3318/D3318)*100</f>
        <v>100.08673425918037</v>
      </c>
      <c r="O3318" s="13">
        <f>J3318/(60*60*24)+DATE(1970,1,1)</f>
        <v>41826.871238425927</v>
      </c>
      <c r="P3318" s="13">
        <f>I3318/(60*60*24)+"1/1/1970"</f>
        <v>41859.579166666663</v>
      </c>
      <c r="Q3318" t="s">
        <v>8270</v>
      </c>
      <c r="R3318" s="18" t="str">
        <f>LEFT(Q3318,SEARCH("/",Q3318,1)-1)</f>
        <v>theater</v>
      </c>
      <c r="S3318" t="str">
        <f>RIGHT(Q3318,(LEN(Q3318)-SEARCH("/",Q3318,1)))</f>
        <v>plays</v>
      </c>
      <c r="T3318" s="14">
        <f>IFERROR(E3318/L3318,0)</f>
        <v>93.977440000000001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>
        <f>(E3319/D3319)*100</f>
        <v>106.19047619047619</v>
      </c>
      <c r="O3319" s="13">
        <f>J3319/(60*60*24)+DATE(1970,1,1)</f>
        <v>42499.039629629631</v>
      </c>
      <c r="P3319" s="13">
        <f>I3319/(60*60*24)+"1/1/1970"</f>
        <v>42529.039629629631</v>
      </c>
      <c r="Q3319" t="s">
        <v>8270</v>
      </c>
      <c r="R3319" s="18" t="str">
        <f>LEFT(Q3319,SEARCH("/",Q3319,1)-1)</f>
        <v>theater</v>
      </c>
      <c r="S3319" t="str">
        <f>RIGHT(Q3319,(LEN(Q3319)-SEARCH("/",Q3319,1)))</f>
        <v>plays</v>
      </c>
      <c r="T3319" s="14">
        <f>IFERROR(E3319/L3319,0)</f>
        <v>61.944444444444443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>
        <f>(E3320/D3320)*100</f>
        <v>125.6</v>
      </c>
      <c r="O3320" s="13">
        <f>J3320/(60*60*24)+DATE(1970,1,1)</f>
        <v>42431.302002314813</v>
      </c>
      <c r="P3320" s="13">
        <f>I3320/(60*60*24)+"1/1/1970"</f>
        <v>42471.104166666672</v>
      </c>
      <c r="Q3320" t="s">
        <v>8270</v>
      </c>
      <c r="R3320" s="18" t="str">
        <f>LEFT(Q3320,SEARCH("/",Q3320,1)-1)</f>
        <v>theater</v>
      </c>
      <c r="S3320" t="str">
        <f>RIGHT(Q3320,(LEN(Q3320)-SEARCH("/",Q3320,1)))</f>
        <v>plays</v>
      </c>
      <c r="T3320" s="14">
        <f>IFERROR(E3320/L3320,0)</f>
        <v>78.5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>
        <f>(E3321/D3321)*100</f>
        <v>108</v>
      </c>
      <c r="O3321" s="13">
        <f>J3321/(60*60*24)+DATE(1970,1,1)</f>
        <v>41990.585486111115</v>
      </c>
      <c r="P3321" s="13">
        <f>I3321/(60*60*24)+"1/1/1970"</f>
        <v>42035.585486111115</v>
      </c>
      <c r="Q3321" t="s">
        <v>8270</v>
      </c>
      <c r="R3321" s="18" t="str">
        <f>LEFT(Q3321,SEARCH("/",Q3321,1)-1)</f>
        <v>theater</v>
      </c>
      <c r="S3321" t="str">
        <f>RIGHT(Q3321,(LEN(Q3321)-SEARCH("/",Q3321,1)))</f>
        <v>plays</v>
      </c>
      <c r="T3321" s="14">
        <f>IFERROR(E3321/L3321,0)</f>
        <v>33.75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>
        <f>(E3322/D3322)*100</f>
        <v>101</v>
      </c>
      <c r="O3322" s="13">
        <f>J3322/(60*60*24)+DATE(1970,1,1)</f>
        <v>42513.045798611114</v>
      </c>
      <c r="P3322" s="13">
        <f>I3322/(60*60*24)+"1/1/1970"</f>
        <v>42543.045798611114</v>
      </c>
      <c r="Q3322" t="s">
        <v>8270</v>
      </c>
      <c r="R3322" s="18" t="str">
        <f>LEFT(Q3322,SEARCH("/",Q3322,1)-1)</f>
        <v>theater</v>
      </c>
      <c r="S3322" t="str">
        <f>RIGHT(Q3322,(LEN(Q3322)-SEARCH("/",Q3322,1)))</f>
        <v>plays</v>
      </c>
      <c r="T3322" s="14">
        <f>IFERROR(E3322/L3322,0)</f>
        <v>66.44736842105263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>
        <f>(E3323/D3323)*100</f>
        <v>107.4</v>
      </c>
      <c r="O3323" s="13">
        <f>J3323/(60*60*24)+DATE(1970,1,1)</f>
        <v>41914.100289351853</v>
      </c>
      <c r="P3323" s="13">
        <f>I3323/(60*60*24)+"1/1/1970"</f>
        <v>41928.165972222225</v>
      </c>
      <c r="Q3323" t="s">
        <v>8270</v>
      </c>
      <c r="R3323" s="18" t="str">
        <f>LEFT(Q3323,SEARCH("/",Q3323,1)-1)</f>
        <v>theater</v>
      </c>
      <c r="S3323" t="str">
        <f>RIGHT(Q3323,(LEN(Q3323)-SEARCH("/",Q3323,1)))</f>
        <v>plays</v>
      </c>
      <c r="T3323" s="14">
        <f>IFERROR(E3323/L3323,0)</f>
        <v>35.799999999999997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>
        <f>(E3324/D3324)*100</f>
        <v>101.51515151515152</v>
      </c>
      <c r="O3324" s="13">
        <f>J3324/(60*60*24)+DATE(1970,1,1)</f>
        <v>42521.010370370372</v>
      </c>
      <c r="P3324" s="13">
        <f>I3324/(60*60*24)+"1/1/1970"</f>
        <v>42543.163194444445</v>
      </c>
      <c r="Q3324" t="s">
        <v>8270</v>
      </c>
      <c r="R3324" s="18" t="str">
        <f>LEFT(Q3324,SEARCH("/",Q3324,1)-1)</f>
        <v>theater</v>
      </c>
      <c r="S3324" t="str">
        <f>RIGHT(Q3324,(LEN(Q3324)-SEARCH("/",Q3324,1)))</f>
        <v>plays</v>
      </c>
      <c r="T3324" s="14">
        <f>IFERROR(E3324/L3324,0)</f>
        <v>145.65217391304347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>
        <f>(E3325/D3325)*100</f>
        <v>125.89999999999999</v>
      </c>
      <c r="O3325" s="13">
        <f>J3325/(60*60*24)+DATE(1970,1,1)</f>
        <v>42608.36583333333</v>
      </c>
      <c r="P3325" s="13">
        <f>I3325/(60*60*24)+"1/1/1970"</f>
        <v>42638.36583333333</v>
      </c>
      <c r="Q3325" t="s">
        <v>8270</v>
      </c>
      <c r="R3325" s="18" t="str">
        <f>LEFT(Q3325,SEARCH("/",Q3325,1)-1)</f>
        <v>theater</v>
      </c>
      <c r="S3325" t="str">
        <f>RIGHT(Q3325,(LEN(Q3325)-SEARCH("/",Q3325,1)))</f>
        <v>plays</v>
      </c>
      <c r="T3325" s="14">
        <f>IFERROR(E3325/L3325,0)</f>
        <v>25.693877551020407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>
        <f>(E3326/D3326)*100</f>
        <v>101.66666666666666</v>
      </c>
      <c r="O3326" s="13">
        <f>J3326/(60*60*24)+DATE(1970,1,1)</f>
        <v>42512.58321759259</v>
      </c>
      <c r="P3326" s="13">
        <f>I3326/(60*60*24)+"1/1/1970"</f>
        <v>42526.58321759259</v>
      </c>
      <c r="Q3326" t="s">
        <v>8270</v>
      </c>
      <c r="R3326" s="18" t="str">
        <f>LEFT(Q3326,SEARCH("/",Q3326,1)-1)</f>
        <v>theater</v>
      </c>
      <c r="S3326" t="str">
        <f>RIGHT(Q3326,(LEN(Q3326)-SEARCH("/",Q3326,1)))</f>
        <v>plays</v>
      </c>
      <c r="T3326" s="14">
        <f>IFERROR(E3326/L3326,0)</f>
        <v>152.5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>
        <f>(E3327/D3327)*100</f>
        <v>112.5</v>
      </c>
      <c r="O3327" s="13">
        <f>J3327/(60*60*24)+DATE(1970,1,1)</f>
        <v>42064.785613425927</v>
      </c>
      <c r="P3327" s="13">
        <f>I3327/(60*60*24)+"1/1/1970"</f>
        <v>42099.743946759263</v>
      </c>
      <c r="Q3327" t="s">
        <v>8270</v>
      </c>
      <c r="R3327" s="18" t="str">
        <f>LEFT(Q3327,SEARCH("/",Q3327,1)-1)</f>
        <v>theater</v>
      </c>
      <c r="S3327" t="str">
        <f>RIGHT(Q3327,(LEN(Q3327)-SEARCH("/",Q3327,1)))</f>
        <v>plays</v>
      </c>
      <c r="T3327" s="14">
        <f>IFERROR(E3327/L3327,0)</f>
        <v>30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>
        <f>(E3328/D3328)*100</f>
        <v>101.375</v>
      </c>
      <c r="O3328" s="13">
        <f>J3328/(60*60*24)+DATE(1970,1,1)</f>
        <v>42041.714178240742</v>
      </c>
      <c r="P3328" s="13">
        <f>I3328/(60*60*24)+"1/1/1970"</f>
        <v>42071.67251157407</v>
      </c>
      <c r="Q3328" t="s">
        <v>8270</v>
      </c>
      <c r="R3328" s="18" t="str">
        <f>LEFT(Q3328,SEARCH("/",Q3328,1)-1)</f>
        <v>theater</v>
      </c>
      <c r="S3328" t="str">
        <f>RIGHT(Q3328,(LEN(Q3328)-SEARCH("/",Q3328,1)))</f>
        <v>plays</v>
      </c>
      <c r="T3328" s="14">
        <f>IFERROR(E3328/L3328,0)</f>
        <v>142.28070175438597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>
        <f>(E3329/D3329)*100</f>
        <v>101.25</v>
      </c>
      <c r="O3329" s="13">
        <f>J3329/(60*60*24)+DATE(1970,1,1)</f>
        <v>42468.374606481477</v>
      </c>
      <c r="P3329" s="13">
        <f>I3329/(60*60*24)+"1/1/1970"</f>
        <v>42498.374606481477</v>
      </c>
      <c r="Q3329" t="s">
        <v>8270</v>
      </c>
      <c r="R3329" s="18" t="str">
        <f>LEFT(Q3329,SEARCH("/",Q3329,1)-1)</f>
        <v>theater</v>
      </c>
      <c r="S3329" t="str">
        <f>RIGHT(Q3329,(LEN(Q3329)-SEARCH("/",Q3329,1)))</f>
        <v>plays</v>
      </c>
      <c r="T3329" s="14">
        <f>IFERROR(E3329/L3329,0)</f>
        <v>24.545454545454547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>
        <f>(E3330/D3330)*100</f>
        <v>146.38888888888889</v>
      </c>
      <c r="O3330" s="13">
        <f>J3330/(60*60*24)+DATE(1970,1,1)</f>
        <v>41822.57503472222</v>
      </c>
      <c r="P3330" s="13">
        <f>I3330/(60*60*24)+"1/1/1970"</f>
        <v>41825.041666666664</v>
      </c>
      <c r="Q3330" t="s">
        <v>8270</v>
      </c>
      <c r="R3330" s="18" t="str">
        <f>LEFT(Q3330,SEARCH("/",Q3330,1)-1)</f>
        <v>theater</v>
      </c>
      <c r="S3330" t="str">
        <f>RIGHT(Q3330,(LEN(Q3330)-SEARCH("/",Q3330,1)))</f>
        <v>plays</v>
      </c>
      <c r="T3330" s="14">
        <f>IFERROR(E3330/L3330,0)</f>
        <v>292.77777777777777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>
        <f>(E3331/D3331)*100</f>
        <v>116.8</v>
      </c>
      <c r="O3331" s="13">
        <f>J3331/(60*60*24)+DATE(1970,1,1)</f>
        <v>41837.323009259257</v>
      </c>
      <c r="P3331" s="13">
        <f>I3331/(60*60*24)+"1/1/1970"</f>
        <v>41847.958333333336</v>
      </c>
      <c r="Q3331" t="s">
        <v>8270</v>
      </c>
      <c r="R3331" s="18" t="str">
        <f>LEFT(Q3331,SEARCH("/",Q3331,1)-1)</f>
        <v>theater</v>
      </c>
      <c r="S3331" t="str">
        <f>RIGHT(Q3331,(LEN(Q3331)-SEARCH("/",Q3331,1)))</f>
        <v>plays</v>
      </c>
      <c r="T3331" s="14">
        <f>IFERROR(E3331/L3331,0)</f>
        <v>44.92307692307692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>
        <f>(E3332/D3332)*100</f>
        <v>106.26666666666667</v>
      </c>
      <c r="O3332" s="13">
        <f>J3332/(60*60*24)+DATE(1970,1,1)</f>
        <v>42065.887361111112</v>
      </c>
      <c r="P3332" s="13">
        <f>I3332/(60*60*24)+"1/1/1970"</f>
        <v>42095.845694444448</v>
      </c>
      <c r="Q3332" t="s">
        <v>8270</v>
      </c>
      <c r="R3332" s="18" t="str">
        <f>LEFT(Q3332,SEARCH("/",Q3332,1)-1)</f>
        <v>theater</v>
      </c>
      <c r="S3332" t="str">
        <f>RIGHT(Q3332,(LEN(Q3332)-SEARCH("/",Q3332,1)))</f>
        <v>plays</v>
      </c>
      <c r="T3332" s="14">
        <f>IFERROR(E3332/L3332,0)</f>
        <v>23.10144927536232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>
        <f>(E3333/D3333)*100</f>
        <v>104.52</v>
      </c>
      <c r="O3333" s="13">
        <f>J3333/(60*60*24)+DATE(1970,1,1)</f>
        <v>42248.697754629626</v>
      </c>
      <c r="P3333" s="13">
        <f>I3333/(60*60*24)+"1/1/1970"</f>
        <v>42283.697754629626</v>
      </c>
      <c r="Q3333" t="s">
        <v>8270</v>
      </c>
      <c r="R3333" s="18" t="str">
        <f>LEFT(Q3333,SEARCH("/",Q3333,1)-1)</f>
        <v>theater</v>
      </c>
      <c r="S3333" t="str">
        <f>RIGHT(Q3333,(LEN(Q3333)-SEARCH("/",Q3333,1)))</f>
        <v>plays</v>
      </c>
      <c r="T3333" s="14">
        <f>IFERROR(E3333/L3333,0)</f>
        <v>80.400000000000006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>
        <f>(E3334/D3334)*100</f>
        <v>100</v>
      </c>
      <c r="O3334" s="13">
        <f>J3334/(60*60*24)+DATE(1970,1,1)</f>
        <v>41809.860300925924</v>
      </c>
      <c r="P3334" s="13">
        <f>I3334/(60*60*24)+"1/1/1970"</f>
        <v>41839.860300925924</v>
      </c>
      <c r="Q3334" t="s">
        <v>8270</v>
      </c>
      <c r="R3334" s="18" t="str">
        <f>LEFT(Q3334,SEARCH("/",Q3334,1)-1)</f>
        <v>theater</v>
      </c>
      <c r="S3334" t="str">
        <f>RIGHT(Q3334,(LEN(Q3334)-SEARCH("/",Q3334,1)))</f>
        <v>plays</v>
      </c>
      <c r="T3334" s="14">
        <f>IFERROR(E3334/L3334,0)</f>
        <v>72.289156626506028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>
        <f>(E3335/D3335)*100</f>
        <v>104.57142857142858</v>
      </c>
      <c r="O3335" s="13">
        <f>J3335/(60*60*24)+DATE(1970,1,1)</f>
        <v>42148.676851851851</v>
      </c>
      <c r="P3335" s="13">
        <f>I3335/(60*60*24)+"1/1/1970"</f>
        <v>42170.676851851851</v>
      </c>
      <c r="Q3335" t="s">
        <v>8270</v>
      </c>
      <c r="R3335" s="18" t="str">
        <f>LEFT(Q3335,SEARCH("/",Q3335,1)-1)</f>
        <v>theater</v>
      </c>
      <c r="S3335" t="str">
        <f>RIGHT(Q3335,(LEN(Q3335)-SEARCH("/",Q3335,1)))</f>
        <v>plays</v>
      </c>
      <c r="T3335" s="14">
        <f>IFERROR(E3335/L3335,0)</f>
        <v>32.972972972972975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>
        <f>(E3336/D3336)*100</f>
        <v>138.62051149573753</v>
      </c>
      <c r="O3336" s="13">
        <f>J3336/(60*60*24)+DATE(1970,1,1)</f>
        <v>42185.521087962959</v>
      </c>
      <c r="P3336" s="13">
        <f>I3336/(60*60*24)+"1/1/1970"</f>
        <v>42215.521087962959</v>
      </c>
      <c r="Q3336" t="s">
        <v>8270</v>
      </c>
      <c r="R3336" s="18" t="str">
        <f>LEFT(Q3336,SEARCH("/",Q3336,1)-1)</f>
        <v>theater</v>
      </c>
      <c r="S3336" t="str">
        <f>RIGHT(Q3336,(LEN(Q3336)-SEARCH("/",Q3336,1)))</f>
        <v>plays</v>
      </c>
      <c r="T3336" s="14">
        <f>IFERROR(E3336/L3336,0)</f>
        <v>116.65217391304348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>
        <f>(E3337/D3337)*100</f>
        <v>100.32000000000001</v>
      </c>
      <c r="O3337" s="13">
        <f>J3337/(60*60*24)+DATE(1970,1,1)</f>
        <v>41827.674143518518</v>
      </c>
      <c r="P3337" s="13">
        <f>I3337/(60*60*24)+"1/1/1970"</f>
        <v>41854.958333333336</v>
      </c>
      <c r="Q3337" t="s">
        <v>8270</v>
      </c>
      <c r="R3337" s="18" t="str">
        <f>LEFT(Q3337,SEARCH("/",Q3337,1)-1)</f>
        <v>theater</v>
      </c>
      <c r="S3337" t="str">
        <f>RIGHT(Q3337,(LEN(Q3337)-SEARCH("/",Q3337,1)))</f>
        <v>plays</v>
      </c>
      <c r="T3337" s="14">
        <f>IFERROR(E3337/L3337,0)</f>
        <v>79.61904761904762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>
        <f>(E3338/D3338)*100</f>
        <v>100</v>
      </c>
      <c r="O3338" s="13">
        <f>J3338/(60*60*24)+DATE(1970,1,1)</f>
        <v>42437.398680555554</v>
      </c>
      <c r="P3338" s="13">
        <f>I3338/(60*60*24)+"1/1/1970"</f>
        <v>42465.35701388889</v>
      </c>
      <c r="Q3338" t="s">
        <v>8270</v>
      </c>
      <c r="R3338" s="18" t="str">
        <f>LEFT(Q3338,SEARCH("/",Q3338,1)-1)</f>
        <v>theater</v>
      </c>
      <c r="S3338" t="str">
        <f>RIGHT(Q3338,(LEN(Q3338)-SEARCH("/",Q3338,1)))</f>
        <v>plays</v>
      </c>
      <c r="T3338" s="14">
        <f>IFERROR(E3338/L3338,0)</f>
        <v>27.777777777777779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>
        <f>(E3339/D3339)*100</f>
        <v>110.2</v>
      </c>
      <c r="O3339" s="13">
        <f>J3339/(60*60*24)+DATE(1970,1,1)</f>
        <v>41901.282025462962</v>
      </c>
      <c r="P3339" s="13">
        <f>I3339/(60*60*24)+"1/1/1970"</f>
        <v>41922.875</v>
      </c>
      <c r="Q3339" t="s">
        <v>8270</v>
      </c>
      <c r="R3339" s="18" t="str">
        <f>LEFT(Q3339,SEARCH("/",Q3339,1)-1)</f>
        <v>theater</v>
      </c>
      <c r="S3339" t="str">
        <f>RIGHT(Q3339,(LEN(Q3339)-SEARCH("/",Q3339,1)))</f>
        <v>plays</v>
      </c>
      <c r="T3339" s="14">
        <f>IFERROR(E3339/L3339,0)</f>
        <v>81.029411764705884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>
        <f>(E3340/D3340)*100</f>
        <v>102.18</v>
      </c>
      <c r="O3340" s="13">
        <f>J3340/(60*60*24)+DATE(1970,1,1)</f>
        <v>42769.574999999997</v>
      </c>
      <c r="P3340" s="13">
        <f>I3340/(60*60*24)+"1/1/1970"</f>
        <v>42790.574999999997</v>
      </c>
      <c r="Q3340" t="s">
        <v>8270</v>
      </c>
      <c r="R3340" s="18" t="str">
        <f>LEFT(Q3340,SEARCH("/",Q3340,1)-1)</f>
        <v>theater</v>
      </c>
      <c r="S3340" t="str">
        <f>RIGHT(Q3340,(LEN(Q3340)-SEARCH("/",Q3340,1)))</f>
        <v>plays</v>
      </c>
      <c r="T3340" s="14">
        <f>IFERROR(E3340/L3340,0)</f>
        <v>136.84821428571428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>
        <f>(E3341/D3341)*100</f>
        <v>104.35000000000001</v>
      </c>
      <c r="O3341" s="13">
        <f>J3341/(60*60*24)+DATE(1970,1,1)</f>
        <v>42549.665717592594</v>
      </c>
      <c r="P3341" s="13">
        <f>I3341/(60*60*24)+"1/1/1970"</f>
        <v>42579.665717592594</v>
      </c>
      <c r="Q3341" t="s">
        <v>8270</v>
      </c>
      <c r="R3341" s="18" t="str">
        <f>LEFT(Q3341,SEARCH("/",Q3341,1)-1)</f>
        <v>theater</v>
      </c>
      <c r="S3341" t="str">
        <f>RIGHT(Q3341,(LEN(Q3341)-SEARCH("/",Q3341,1)))</f>
        <v>plays</v>
      </c>
      <c r="T3341" s="14">
        <f>IFERROR(E3341/L3341,0)</f>
        <v>177.61702127659575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>
        <f>(E3342/D3342)*100</f>
        <v>138.16666666666666</v>
      </c>
      <c r="O3342" s="13">
        <f>J3342/(60*60*24)+DATE(1970,1,1)</f>
        <v>42685.974004629628</v>
      </c>
      <c r="P3342" s="13">
        <f>I3342/(60*60*24)+"1/1/1970"</f>
        <v>42710.974004629628</v>
      </c>
      <c r="Q3342" t="s">
        <v>8270</v>
      </c>
      <c r="R3342" s="18" t="str">
        <f>LEFT(Q3342,SEARCH("/",Q3342,1)-1)</f>
        <v>theater</v>
      </c>
      <c r="S3342" t="str">
        <f>RIGHT(Q3342,(LEN(Q3342)-SEARCH("/",Q3342,1)))</f>
        <v>plays</v>
      </c>
      <c r="T3342" s="14">
        <f>IFERROR(E3342/L3342,0)</f>
        <v>109.07894736842105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>
        <f>(E3343/D3343)*100</f>
        <v>100</v>
      </c>
      <c r="O3343" s="13">
        <f>J3343/(60*60*24)+DATE(1970,1,1)</f>
        <v>42510.798854166671</v>
      </c>
      <c r="P3343" s="13">
        <f>I3343/(60*60*24)+"1/1/1970"</f>
        <v>42533.708333333328</v>
      </c>
      <c r="Q3343" t="s">
        <v>8270</v>
      </c>
      <c r="R3343" s="18" t="str">
        <f>LEFT(Q3343,SEARCH("/",Q3343,1)-1)</f>
        <v>theater</v>
      </c>
      <c r="S3343" t="str">
        <f>RIGHT(Q3343,(LEN(Q3343)-SEARCH("/",Q3343,1)))</f>
        <v>plays</v>
      </c>
      <c r="T3343" s="14">
        <f>IFERROR(E3343/L3343,0)</f>
        <v>119.64285714285714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>
        <f>(E3344/D3344)*100</f>
        <v>101.66666666666666</v>
      </c>
      <c r="O3344" s="13">
        <f>J3344/(60*60*24)+DATE(1970,1,1)</f>
        <v>42062.296412037038</v>
      </c>
      <c r="P3344" s="13">
        <f>I3344/(60*60*24)+"1/1/1970"</f>
        <v>42095.207638888889</v>
      </c>
      <c r="Q3344" t="s">
        <v>8270</v>
      </c>
      <c r="R3344" s="18" t="str">
        <f>LEFT(Q3344,SEARCH("/",Q3344,1)-1)</f>
        <v>theater</v>
      </c>
      <c r="S3344" t="str">
        <f>RIGHT(Q3344,(LEN(Q3344)-SEARCH("/",Q3344,1)))</f>
        <v>plays</v>
      </c>
      <c r="T3344" s="14">
        <f>IFERROR(E3344/L3344,0)</f>
        <v>78.205128205128204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>
        <f>(E3345/D3345)*100</f>
        <v>171.42857142857142</v>
      </c>
      <c r="O3345" s="13">
        <f>J3345/(60*60*24)+DATE(1970,1,1)</f>
        <v>42452.916481481487</v>
      </c>
      <c r="P3345" s="13">
        <f>I3345/(60*60*24)+"1/1/1970"</f>
        <v>42473.554166666669</v>
      </c>
      <c r="Q3345" t="s">
        <v>8270</v>
      </c>
      <c r="R3345" s="18" t="str">
        <f>LEFT(Q3345,SEARCH("/",Q3345,1)-1)</f>
        <v>theater</v>
      </c>
      <c r="S3345" t="str">
        <f>RIGHT(Q3345,(LEN(Q3345)-SEARCH("/",Q3345,1)))</f>
        <v>plays</v>
      </c>
      <c r="T3345" s="14">
        <f>IFERROR(E3345/L3345,0)</f>
        <v>52.173913043478258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>
        <f>(E3346/D3346)*100</f>
        <v>101.44444444444444</v>
      </c>
      <c r="O3346" s="13">
        <f>J3346/(60*60*24)+DATE(1970,1,1)</f>
        <v>41851.200150462959</v>
      </c>
      <c r="P3346" s="13">
        <f>I3346/(60*60*24)+"1/1/1970"</f>
        <v>41881.200150462959</v>
      </c>
      <c r="Q3346" t="s">
        <v>8270</v>
      </c>
      <c r="R3346" s="18" t="str">
        <f>LEFT(Q3346,SEARCH("/",Q3346,1)-1)</f>
        <v>theater</v>
      </c>
      <c r="S3346" t="str">
        <f>RIGHT(Q3346,(LEN(Q3346)-SEARCH("/",Q3346,1)))</f>
        <v>plays</v>
      </c>
      <c r="T3346" s="14">
        <f>IFERROR(E3346/L3346,0)</f>
        <v>114.125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>
        <f>(E3347/D3347)*100</f>
        <v>130</v>
      </c>
      <c r="O3347" s="13">
        <f>J3347/(60*60*24)+DATE(1970,1,1)</f>
        <v>42053.106111111112</v>
      </c>
      <c r="P3347" s="13">
        <f>I3347/(60*60*24)+"1/1/1970"</f>
        <v>42112.025694444441</v>
      </c>
      <c r="Q3347" t="s">
        <v>8270</v>
      </c>
      <c r="R3347" s="18" t="str">
        <f>LEFT(Q3347,SEARCH("/",Q3347,1)-1)</f>
        <v>theater</v>
      </c>
      <c r="S3347" t="str">
        <f>RIGHT(Q3347,(LEN(Q3347)-SEARCH("/",Q3347,1)))</f>
        <v>plays</v>
      </c>
      <c r="T3347" s="14">
        <f>IFERROR(E3347/L3347,0)</f>
        <v>50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>
        <f>(E3348/D3348)*100</f>
        <v>110.00000000000001</v>
      </c>
      <c r="O3348" s="13">
        <f>J3348/(60*60*24)+DATE(1970,1,1)</f>
        <v>42054.024421296301</v>
      </c>
      <c r="P3348" s="13">
        <f>I3348/(60*60*24)+"1/1/1970"</f>
        <v>42061.024421296301</v>
      </c>
      <c r="Q3348" t="s">
        <v>8270</v>
      </c>
      <c r="R3348" s="18" t="str">
        <f>LEFT(Q3348,SEARCH("/",Q3348,1)-1)</f>
        <v>theater</v>
      </c>
      <c r="S3348" t="str">
        <f>RIGHT(Q3348,(LEN(Q3348)-SEARCH("/",Q3348,1)))</f>
        <v>plays</v>
      </c>
      <c r="T3348" s="14">
        <f>IFERROR(E3348/L3348,0)</f>
        <v>91.666666666666671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>
        <f>(E3349/D3349)*100</f>
        <v>119.44999999999999</v>
      </c>
      <c r="O3349" s="13">
        <f>J3349/(60*60*24)+DATE(1970,1,1)</f>
        <v>42484.551550925928</v>
      </c>
      <c r="P3349" s="13">
        <f>I3349/(60*60*24)+"1/1/1970"</f>
        <v>42498.875</v>
      </c>
      <c r="Q3349" t="s">
        <v>8270</v>
      </c>
      <c r="R3349" s="18" t="str">
        <f>LEFT(Q3349,SEARCH("/",Q3349,1)-1)</f>
        <v>theater</v>
      </c>
      <c r="S3349" t="str">
        <f>RIGHT(Q3349,(LEN(Q3349)-SEARCH("/",Q3349,1)))</f>
        <v>plays</v>
      </c>
      <c r="T3349" s="14">
        <f>IFERROR(E3349/L3349,0)</f>
        <v>108.59090909090909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>
        <f>(E3350/D3350)*100</f>
        <v>100.2909090909091</v>
      </c>
      <c r="O3350" s="13">
        <f>J3350/(60*60*24)+DATE(1970,1,1)</f>
        <v>42466.558796296296</v>
      </c>
      <c r="P3350" s="13">
        <f>I3350/(60*60*24)+"1/1/1970"</f>
        <v>42490.165972222225</v>
      </c>
      <c r="Q3350" t="s">
        <v>8270</v>
      </c>
      <c r="R3350" s="18" t="str">
        <f>LEFT(Q3350,SEARCH("/",Q3350,1)-1)</f>
        <v>theater</v>
      </c>
      <c r="S3350" t="str">
        <f>RIGHT(Q3350,(LEN(Q3350)-SEARCH("/",Q3350,1)))</f>
        <v>plays</v>
      </c>
      <c r="T3350" s="14">
        <f>IFERROR(E3350/L3350,0)</f>
        <v>69.822784810126578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>
        <f>(E3351/D3351)*100</f>
        <v>153.4</v>
      </c>
      <c r="O3351" s="13">
        <f>J3351/(60*60*24)+DATE(1970,1,1)</f>
        <v>42513.110787037032</v>
      </c>
      <c r="P3351" s="13">
        <f>I3351/(60*60*24)+"1/1/1970"</f>
        <v>42534.708333333328</v>
      </c>
      <c r="Q3351" t="s">
        <v>8270</v>
      </c>
      <c r="R3351" s="18" t="str">
        <f>LEFT(Q3351,SEARCH("/",Q3351,1)-1)</f>
        <v>theater</v>
      </c>
      <c r="S3351" t="str">
        <f>RIGHT(Q3351,(LEN(Q3351)-SEARCH("/",Q3351,1)))</f>
        <v>plays</v>
      </c>
      <c r="T3351" s="14">
        <f>IFERROR(E3351/L3351,0)</f>
        <v>109.57142857142857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>
        <f>(E3352/D3352)*100</f>
        <v>104.42857142857143</v>
      </c>
      <c r="O3352" s="13">
        <f>J3352/(60*60*24)+DATE(1970,1,1)</f>
        <v>42302.701516203699</v>
      </c>
      <c r="P3352" s="13">
        <f>I3352/(60*60*24)+"1/1/1970"</f>
        <v>42337.958333333328</v>
      </c>
      <c r="Q3352" t="s">
        <v>8270</v>
      </c>
      <c r="R3352" s="18" t="str">
        <f>LEFT(Q3352,SEARCH("/",Q3352,1)-1)</f>
        <v>theater</v>
      </c>
      <c r="S3352" t="str">
        <f>RIGHT(Q3352,(LEN(Q3352)-SEARCH("/",Q3352,1)))</f>
        <v>plays</v>
      </c>
      <c r="T3352" s="14">
        <f>IFERROR(E3352/L3352,0)</f>
        <v>71.666666666666671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>
        <f>(E3353/D3353)*100</f>
        <v>101.1</v>
      </c>
      <c r="O3353" s="13">
        <f>J3353/(60*60*24)+DATE(1970,1,1)</f>
        <v>41806.395428240743</v>
      </c>
      <c r="P3353" s="13">
        <f>I3353/(60*60*24)+"1/1/1970"</f>
        <v>41843.458333333336</v>
      </c>
      <c r="Q3353" t="s">
        <v>8270</v>
      </c>
      <c r="R3353" s="18" t="str">
        <f>LEFT(Q3353,SEARCH("/",Q3353,1)-1)</f>
        <v>theater</v>
      </c>
      <c r="S3353" t="str">
        <f>RIGHT(Q3353,(LEN(Q3353)-SEARCH("/",Q3353,1)))</f>
        <v>plays</v>
      </c>
      <c r="T3353" s="14">
        <f>IFERROR(E3353/L3353,0)</f>
        <v>93.611111111111114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>
        <f>(E3354/D3354)*100</f>
        <v>107.52</v>
      </c>
      <c r="O3354" s="13">
        <f>J3354/(60*60*24)+DATE(1970,1,1)</f>
        <v>42495.992800925931</v>
      </c>
      <c r="P3354" s="13">
        <f>I3354/(60*60*24)+"1/1/1970"</f>
        <v>42552.958333333328</v>
      </c>
      <c r="Q3354" t="s">
        <v>8270</v>
      </c>
      <c r="R3354" s="18" t="str">
        <f>LEFT(Q3354,SEARCH("/",Q3354,1)-1)</f>
        <v>theater</v>
      </c>
      <c r="S3354" t="str">
        <f>RIGHT(Q3354,(LEN(Q3354)-SEARCH("/",Q3354,1)))</f>
        <v>plays</v>
      </c>
      <c r="T3354" s="14">
        <f>IFERROR(E3354/L3354,0)</f>
        <v>76.8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>
        <f>(E3355/D3355)*100</f>
        <v>315</v>
      </c>
      <c r="O3355" s="13">
        <f>J3355/(60*60*24)+DATE(1970,1,1)</f>
        <v>42479.432291666672</v>
      </c>
      <c r="P3355" s="13">
        <f>I3355/(60*60*24)+"1/1/1970"</f>
        <v>42492.958333333328</v>
      </c>
      <c r="Q3355" t="s">
        <v>8270</v>
      </c>
      <c r="R3355" s="18" t="str">
        <f>LEFT(Q3355,SEARCH("/",Q3355,1)-1)</f>
        <v>theater</v>
      </c>
      <c r="S3355" t="str">
        <f>RIGHT(Q3355,(LEN(Q3355)-SEARCH("/",Q3355,1)))</f>
        <v>plays</v>
      </c>
      <c r="T3355" s="14">
        <f>IFERROR(E3355/L3355,0)</f>
        <v>35.795454545454547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>
        <f>(E3356/D3356)*100</f>
        <v>101.93333333333334</v>
      </c>
      <c r="O3356" s="13">
        <f>J3356/(60*60*24)+DATE(1970,1,1)</f>
        <v>42270.7269212963</v>
      </c>
      <c r="P3356" s="13">
        <f>I3356/(60*60*24)+"1/1/1970"</f>
        <v>42306.167361111111</v>
      </c>
      <c r="Q3356" t="s">
        <v>8270</v>
      </c>
      <c r="R3356" s="18" t="str">
        <f>LEFT(Q3356,SEARCH("/",Q3356,1)-1)</f>
        <v>theater</v>
      </c>
      <c r="S3356" t="str">
        <f>RIGHT(Q3356,(LEN(Q3356)-SEARCH("/",Q3356,1)))</f>
        <v>plays</v>
      </c>
      <c r="T3356" s="14">
        <f>IFERROR(E3356/L3356,0)</f>
        <v>55.6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>
        <f>(E3357/D3357)*100</f>
        <v>126.28571428571429</v>
      </c>
      <c r="O3357" s="13">
        <f>J3357/(60*60*24)+DATE(1970,1,1)</f>
        <v>42489.619525462964</v>
      </c>
      <c r="P3357" s="13">
        <f>I3357/(60*60*24)+"1/1/1970"</f>
        <v>42500.470138888893</v>
      </c>
      <c r="Q3357" t="s">
        <v>8270</v>
      </c>
      <c r="R3357" s="18" t="str">
        <f>LEFT(Q3357,SEARCH("/",Q3357,1)-1)</f>
        <v>theater</v>
      </c>
      <c r="S3357" t="str">
        <f>RIGHT(Q3357,(LEN(Q3357)-SEARCH("/",Q3357,1)))</f>
        <v>plays</v>
      </c>
      <c r="T3357" s="14">
        <f>IFERROR(E3357/L3357,0)</f>
        <v>147.33333333333334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>
        <f>(E3358/D3358)*100</f>
        <v>101.4</v>
      </c>
      <c r="O3358" s="13">
        <f>J3358/(60*60*24)+DATE(1970,1,1)</f>
        <v>42536.815648148149</v>
      </c>
      <c r="P3358" s="13">
        <f>I3358/(60*60*24)+"1/1/1970"</f>
        <v>42566.815648148149</v>
      </c>
      <c r="Q3358" t="s">
        <v>8270</v>
      </c>
      <c r="R3358" s="18" t="str">
        <f>LEFT(Q3358,SEARCH("/",Q3358,1)-1)</f>
        <v>theater</v>
      </c>
      <c r="S3358" t="str">
        <f>RIGHT(Q3358,(LEN(Q3358)-SEARCH("/",Q3358,1)))</f>
        <v>plays</v>
      </c>
      <c r="T3358" s="14">
        <f>IFERROR(E3358/L3358,0)</f>
        <v>56.333333333333336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>
        <f>(E3359/D3359)*100</f>
        <v>101</v>
      </c>
      <c r="O3359" s="13">
        <f>J3359/(60*60*24)+DATE(1970,1,1)</f>
        <v>41822.417939814812</v>
      </c>
      <c r="P3359" s="13">
        <f>I3359/(60*60*24)+"1/1/1970"</f>
        <v>41852.417939814812</v>
      </c>
      <c r="Q3359" t="s">
        <v>8270</v>
      </c>
      <c r="R3359" s="18" t="str">
        <f>LEFT(Q3359,SEARCH("/",Q3359,1)-1)</f>
        <v>theater</v>
      </c>
      <c r="S3359" t="str">
        <f>RIGHT(Q3359,(LEN(Q3359)-SEARCH("/",Q3359,1)))</f>
        <v>plays</v>
      </c>
      <c r="T3359" s="14">
        <f>IFERROR(E3359/L3359,0)</f>
        <v>96.19047619047619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>
        <f>(E3360/D3360)*100</f>
        <v>102.99000000000001</v>
      </c>
      <c r="O3360" s="13">
        <f>J3360/(60*60*24)+DATE(1970,1,1)</f>
        <v>41932.311099537037</v>
      </c>
      <c r="P3360" s="13">
        <f>I3360/(60*60*24)+"1/1/1970"</f>
        <v>41962.352766203709</v>
      </c>
      <c r="Q3360" t="s">
        <v>8270</v>
      </c>
      <c r="R3360" s="18" t="str">
        <f>LEFT(Q3360,SEARCH("/",Q3360,1)-1)</f>
        <v>theater</v>
      </c>
      <c r="S3360" t="str">
        <f>RIGHT(Q3360,(LEN(Q3360)-SEARCH("/",Q3360,1)))</f>
        <v>plays</v>
      </c>
      <c r="T3360" s="14">
        <f>IFERROR(E3360/L3360,0)</f>
        <v>63.574074074074076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>
        <f>(E3361/D3361)*100</f>
        <v>106.25</v>
      </c>
      <c r="O3361" s="13">
        <f>J3361/(60*60*24)+DATE(1970,1,1)</f>
        <v>42746.057106481487</v>
      </c>
      <c r="P3361" s="13">
        <f>I3361/(60*60*24)+"1/1/1970"</f>
        <v>42791.057106481487</v>
      </c>
      <c r="Q3361" t="s">
        <v>8270</v>
      </c>
      <c r="R3361" s="18" t="str">
        <f>LEFT(Q3361,SEARCH("/",Q3361,1)-1)</f>
        <v>theater</v>
      </c>
      <c r="S3361" t="str">
        <f>RIGHT(Q3361,(LEN(Q3361)-SEARCH("/",Q3361,1)))</f>
        <v>plays</v>
      </c>
      <c r="T3361" s="14">
        <f>IFERROR(E3361/L3361,0)</f>
        <v>184.78260869565219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>
        <f>(E3362/D3362)*100</f>
        <v>101.37777777777779</v>
      </c>
      <c r="O3362" s="13">
        <f>J3362/(60*60*24)+DATE(1970,1,1)</f>
        <v>42697.082673611112</v>
      </c>
      <c r="P3362" s="13">
        <f>I3362/(60*60*24)+"1/1/1970"</f>
        <v>42718.665972222225</v>
      </c>
      <c r="Q3362" t="s">
        <v>8270</v>
      </c>
      <c r="R3362" s="18" t="str">
        <f>LEFT(Q3362,SEARCH("/",Q3362,1)-1)</f>
        <v>theater</v>
      </c>
      <c r="S3362" t="str">
        <f>RIGHT(Q3362,(LEN(Q3362)-SEARCH("/",Q3362,1)))</f>
        <v>plays</v>
      </c>
      <c r="T3362" s="14">
        <f>IFERROR(E3362/L3362,0)</f>
        <v>126.72222222222223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>
        <f>(E3363/D3363)*100</f>
        <v>113.46000000000001</v>
      </c>
      <c r="O3363" s="13">
        <f>J3363/(60*60*24)+DATE(1970,1,1)</f>
        <v>41866.025347222225</v>
      </c>
      <c r="P3363" s="13">
        <f>I3363/(60*60*24)+"1/1/1970"</f>
        <v>41883.665972222225</v>
      </c>
      <c r="Q3363" t="s">
        <v>8270</v>
      </c>
      <c r="R3363" s="18" t="str">
        <f>LEFT(Q3363,SEARCH("/",Q3363,1)-1)</f>
        <v>theater</v>
      </c>
      <c r="S3363" t="str">
        <f>RIGHT(Q3363,(LEN(Q3363)-SEARCH("/",Q3363,1)))</f>
        <v>plays</v>
      </c>
      <c r="T3363" s="14">
        <f>IFERROR(E3363/L3363,0)</f>
        <v>83.42647058823529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>
        <f>(E3364/D3364)*100</f>
        <v>218.00000000000003</v>
      </c>
      <c r="O3364" s="13">
        <f>J3364/(60*60*24)+DATE(1970,1,1)</f>
        <v>42056.091631944444</v>
      </c>
      <c r="P3364" s="13">
        <f>I3364/(60*60*24)+"1/1/1970"</f>
        <v>42070.204861111109</v>
      </c>
      <c r="Q3364" t="s">
        <v>8270</v>
      </c>
      <c r="R3364" s="18" t="str">
        <f>LEFT(Q3364,SEARCH("/",Q3364,1)-1)</f>
        <v>theater</v>
      </c>
      <c r="S3364" t="str">
        <f>RIGHT(Q3364,(LEN(Q3364)-SEARCH("/",Q3364,1)))</f>
        <v>plays</v>
      </c>
      <c r="T3364" s="14">
        <f>IFERROR(E3364/L3364,0)</f>
        <v>54.5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>
        <f>(E3365/D3365)*100</f>
        <v>101.41935483870968</v>
      </c>
      <c r="O3365" s="13">
        <f>J3365/(60*60*24)+DATE(1970,1,1)</f>
        <v>41851.771354166667</v>
      </c>
      <c r="P3365" s="13">
        <f>I3365/(60*60*24)+"1/1/1970"</f>
        <v>41870.666666666664</v>
      </c>
      <c r="Q3365" t="s">
        <v>8270</v>
      </c>
      <c r="R3365" s="18" t="str">
        <f>LEFT(Q3365,SEARCH("/",Q3365,1)-1)</f>
        <v>theater</v>
      </c>
      <c r="S3365" t="str">
        <f>RIGHT(Q3365,(LEN(Q3365)-SEARCH("/",Q3365,1)))</f>
        <v>plays</v>
      </c>
      <c r="T3365" s="14">
        <f>IFERROR(E3365/L3365,0)</f>
        <v>302.30769230769232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>
        <f>(E3366/D3366)*100</f>
        <v>105.93333333333332</v>
      </c>
      <c r="O3366" s="13">
        <f>J3366/(60*60*24)+DATE(1970,1,1)</f>
        <v>42422.977418981478</v>
      </c>
      <c r="P3366" s="13">
        <f>I3366/(60*60*24)+"1/1/1970"</f>
        <v>42444.875</v>
      </c>
      <c r="Q3366" t="s">
        <v>8270</v>
      </c>
      <c r="R3366" s="18" t="str">
        <f>LEFT(Q3366,SEARCH("/",Q3366,1)-1)</f>
        <v>theater</v>
      </c>
      <c r="S3366" t="str">
        <f>RIGHT(Q3366,(LEN(Q3366)-SEARCH("/",Q3366,1)))</f>
        <v>plays</v>
      </c>
      <c r="T3366" s="14">
        <f>IFERROR(E3366/L3366,0)</f>
        <v>44.138888888888886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>
        <f>(E3367/D3367)*100</f>
        <v>104</v>
      </c>
      <c r="O3367" s="13">
        <f>J3367/(60*60*24)+DATE(1970,1,1)</f>
        <v>42321.101759259254</v>
      </c>
      <c r="P3367" s="13">
        <f>I3367/(60*60*24)+"1/1/1970"</f>
        <v>42351.101759259254</v>
      </c>
      <c r="Q3367" t="s">
        <v>8270</v>
      </c>
      <c r="R3367" s="18" t="str">
        <f>LEFT(Q3367,SEARCH("/",Q3367,1)-1)</f>
        <v>theater</v>
      </c>
      <c r="S3367" t="str">
        <f>RIGHT(Q3367,(LEN(Q3367)-SEARCH("/",Q3367,1)))</f>
        <v>plays</v>
      </c>
      <c r="T3367" s="14">
        <f>IFERROR(E3367/L3367,0)</f>
        <v>866.66666666666663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>
        <f>(E3368/D3368)*100</f>
        <v>221</v>
      </c>
      <c r="O3368" s="13">
        <f>J3368/(60*60*24)+DATE(1970,1,1)</f>
        <v>42107.067557870367</v>
      </c>
      <c r="P3368" s="13">
        <f>I3368/(60*60*24)+"1/1/1970"</f>
        <v>42137.067557870367</v>
      </c>
      <c r="Q3368" t="s">
        <v>8270</v>
      </c>
      <c r="R3368" s="18" t="str">
        <f>LEFT(Q3368,SEARCH("/",Q3368,1)-1)</f>
        <v>theater</v>
      </c>
      <c r="S3368" t="str">
        <f>RIGHT(Q3368,(LEN(Q3368)-SEARCH("/",Q3368,1)))</f>
        <v>plays</v>
      </c>
      <c r="T3368" s="14">
        <f>IFERROR(E3368/L3368,0)</f>
        <v>61.388888888888886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>
        <f>(E3369/D3369)*100</f>
        <v>118.66666666666667</v>
      </c>
      <c r="O3369" s="13">
        <f>J3369/(60*60*24)+DATE(1970,1,1)</f>
        <v>42192.933958333335</v>
      </c>
      <c r="P3369" s="13">
        <f>I3369/(60*60*24)+"1/1/1970"</f>
        <v>42217.933958333335</v>
      </c>
      <c r="Q3369" t="s">
        <v>8270</v>
      </c>
      <c r="R3369" s="18" t="str">
        <f>LEFT(Q3369,SEARCH("/",Q3369,1)-1)</f>
        <v>theater</v>
      </c>
      <c r="S3369" t="str">
        <f>RIGHT(Q3369,(LEN(Q3369)-SEARCH("/",Q3369,1)))</f>
        <v>plays</v>
      </c>
      <c r="T3369" s="14">
        <f>IFERROR(E3369/L3369,0)</f>
        <v>29.666666666666668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>
        <f>(E3370/D3370)*100</f>
        <v>104.60000000000001</v>
      </c>
      <c r="O3370" s="13">
        <f>J3370/(60*60*24)+DATE(1970,1,1)</f>
        <v>41969.199756944443</v>
      </c>
      <c r="P3370" s="13">
        <f>I3370/(60*60*24)+"1/1/1970"</f>
        <v>42005.208333333328</v>
      </c>
      <c r="Q3370" t="s">
        <v>8270</v>
      </c>
      <c r="R3370" s="18" t="str">
        <f>LEFT(Q3370,SEARCH("/",Q3370,1)-1)</f>
        <v>theater</v>
      </c>
      <c r="S3370" t="str">
        <f>RIGHT(Q3370,(LEN(Q3370)-SEARCH("/",Q3370,1)))</f>
        <v>plays</v>
      </c>
      <c r="T3370" s="14">
        <f>IFERROR(E3370/L3370,0)</f>
        <v>45.478260869565219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>
        <f>(E3371/D3371)*100</f>
        <v>103.89999999999999</v>
      </c>
      <c r="O3371" s="13">
        <f>J3371/(60*60*24)+DATE(1970,1,1)</f>
        <v>42690.041435185187</v>
      </c>
      <c r="P3371" s="13">
        <f>I3371/(60*60*24)+"1/1/1970"</f>
        <v>42750.041435185187</v>
      </c>
      <c r="Q3371" t="s">
        <v>8270</v>
      </c>
      <c r="R3371" s="18" t="str">
        <f>LEFT(Q3371,SEARCH("/",Q3371,1)-1)</f>
        <v>theater</v>
      </c>
      <c r="S3371" t="str">
        <f>RIGHT(Q3371,(LEN(Q3371)-SEARCH("/",Q3371,1)))</f>
        <v>plays</v>
      </c>
      <c r="T3371" s="14">
        <f>IFERROR(E3371/L3371,0)</f>
        <v>96.203703703703709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>
        <f>(E3372/D3372)*100</f>
        <v>117.73333333333333</v>
      </c>
      <c r="O3372" s="13">
        <f>J3372/(60*60*24)+DATE(1970,1,1)</f>
        <v>42690.334317129629</v>
      </c>
      <c r="P3372" s="13">
        <f>I3372/(60*60*24)+"1/1/1970"</f>
        <v>42721.333333333328</v>
      </c>
      <c r="Q3372" t="s">
        <v>8270</v>
      </c>
      <c r="R3372" s="18" t="str">
        <f>LEFT(Q3372,SEARCH("/",Q3372,1)-1)</f>
        <v>theater</v>
      </c>
      <c r="S3372" t="str">
        <f>RIGHT(Q3372,(LEN(Q3372)-SEARCH("/",Q3372,1)))</f>
        <v>plays</v>
      </c>
      <c r="T3372" s="14">
        <f>IFERROR(E3372/L3372,0)</f>
        <v>67.92307692307692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>
        <f>(E3373/D3373)*100</f>
        <v>138.5</v>
      </c>
      <c r="O3373" s="13">
        <f>J3373/(60*60*24)+DATE(1970,1,1)</f>
        <v>42312.874594907407</v>
      </c>
      <c r="P3373" s="13">
        <f>I3373/(60*60*24)+"1/1/1970"</f>
        <v>42340.874594907407</v>
      </c>
      <c r="Q3373" t="s">
        <v>8270</v>
      </c>
      <c r="R3373" s="18" t="str">
        <f>LEFT(Q3373,SEARCH("/",Q3373,1)-1)</f>
        <v>theater</v>
      </c>
      <c r="S3373" t="str">
        <f>RIGHT(Q3373,(LEN(Q3373)-SEARCH("/",Q3373,1)))</f>
        <v>plays</v>
      </c>
      <c r="T3373" s="14">
        <f>IFERROR(E3373/L3373,0)</f>
        <v>30.777777777777779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>
        <f>(E3374/D3374)*100</f>
        <v>103.49999999999999</v>
      </c>
      <c r="O3374" s="13">
        <f>J3374/(60*60*24)+DATE(1970,1,1)</f>
        <v>41855.548101851848</v>
      </c>
      <c r="P3374" s="13">
        <f>I3374/(60*60*24)+"1/1/1970"</f>
        <v>41876.207638888889</v>
      </c>
      <c r="Q3374" t="s">
        <v>8270</v>
      </c>
      <c r="R3374" s="18" t="str">
        <f>LEFT(Q3374,SEARCH("/",Q3374,1)-1)</f>
        <v>theater</v>
      </c>
      <c r="S3374" t="str">
        <f>RIGHT(Q3374,(LEN(Q3374)-SEARCH("/",Q3374,1)))</f>
        <v>plays</v>
      </c>
      <c r="T3374" s="14">
        <f>IFERROR(E3374/L3374,0)</f>
        <v>38.333333333333336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>
        <f>(E3375/D3375)*100</f>
        <v>100.25</v>
      </c>
      <c r="O3375" s="13">
        <f>J3375/(60*60*24)+DATE(1970,1,1)</f>
        <v>42179.854629629626</v>
      </c>
      <c r="P3375" s="13">
        <f>I3375/(60*60*24)+"1/1/1970"</f>
        <v>42203.666666666672</v>
      </c>
      <c r="Q3375" t="s">
        <v>8270</v>
      </c>
      <c r="R3375" s="18" t="str">
        <f>LEFT(Q3375,SEARCH("/",Q3375,1)-1)</f>
        <v>theater</v>
      </c>
      <c r="S3375" t="str">
        <f>RIGHT(Q3375,(LEN(Q3375)-SEARCH("/",Q3375,1)))</f>
        <v>plays</v>
      </c>
      <c r="T3375" s="14">
        <f>IFERROR(E3375/L3375,0)</f>
        <v>66.833333333333329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>
        <f>(E3376/D3376)*100</f>
        <v>106.57142857142856</v>
      </c>
      <c r="O3376" s="13">
        <f>J3376/(60*60*24)+DATE(1970,1,1)</f>
        <v>42275.731666666667</v>
      </c>
      <c r="P3376" s="13">
        <f>I3376/(60*60*24)+"1/1/1970"</f>
        <v>42305.731666666667</v>
      </c>
      <c r="Q3376" t="s">
        <v>8270</v>
      </c>
      <c r="R3376" s="18" t="str">
        <f>LEFT(Q3376,SEARCH("/",Q3376,1)-1)</f>
        <v>theater</v>
      </c>
      <c r="S3376" t="str">
        <f>RIGHT(Q3376,(LEN(Q3376)-SEARCH("/",Q3376,1)))</f>
        <v>plays</v>
      </c>
      <c r="T3376" s="14">
        <f>IFERROR(E3376/L3376,0)</f>
        <v>71.730769230769226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>
        <f>(E3377/D3377)*100</f>
        <v>100</v>
      </c>
      <c r="O3377" s="13">
        <f>J3377/(60*60*24)+DATE(1970,1,1)</f>
        <v>41765.610798611109</v>
      </c>
      <c r="P3377" s="13">
        <f>I3377/(60*60*24)+"1/1/1970"</f>
        <v>41777.610798611109</v>
      </c>
      <c r="Q3377" t="s">
        <v>8270</v>
      </c>
      <c r="R3377" s="18" t="str">
        <f>LEFT(Q3377,SEARCH("/",Q3377,1)-1)</f>
        <v>theater</v>
      </c>
      <c r="S3377" t="str">
        <f>RIGHT(Q3377,(LEN(Q3377)-SEARCH("/",Q3377,1)))</f>
        <v>plays</v>
      </c>
      <c r="T3377" s="14">
        <f>IFERROR(E3377/L3377,0)</f>
        <v>176.47058823529412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>
        <f>(E3378/D3378)*100</f>
        <v>100.01249999999999</v>
      </c>
      <c r="O3378" s="13">
        <f>J3378/(60*60*24)+DATE(1970,1,1)</f>
        <v>42059.701319444444</v>
      </c>
      <c r="P3378" s="13">
        <f>I3378/(60*60*24)+"1/1/1970"</f>
        <v>42119.659652777773</v>
      </c>
      <c r="Q3378" t="s">
        <v>8270</v>
      </c>
      <c r="R3378" s="18" t="str">
        <f>LEFT(Q3378,SEARCH("/",Q3378,1)-1)</f>
        <v>theater</v>
      </c>
      <c r="S3378" t="str">
        <f>RIGHT(Q3378,(LEN(Q3378)-SEARCH("/",Q3378,1)))</f>
        <v>plays</v>
      </c>
      <c r="T3378" s="14">
        <f>IFERROR(E3378/L3378,0)</f>
        <v>421.10526315789474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>
        <f>(E3379/D3379)*100</f>
        <v>101.05</v>
      </c>
      <c r="O3379" s="13">
        <f>J3379/(60*60*24)+DATE(1970,1,1)</f>
        <v>42053.732627314814</v>
      </c>
      <c r="P3379" s="13">
        <f>I3379/(60*60*24)+"1/1/1970"</f>
        <v>42083.705555555556</v>
      </c>
      <c r="Q3379" t="s">
        <v>8270</v>
      </c>
      <c r="R3379" s="18" t="str">
        <f>LEFT(Q3379,SEARCH("/",Q3379,1)-1)</f>
        <v>theater</v>
      </c>
      <c r="S3379" t="str">
        <f>RIGHT(Q3379,(LEN(Q3379)-SEARCH("/",Q3379,1)))</f>
        <v>plays</v>
      </c>
      <c r="T3379" s="14">
        <f>IFERROR(E3379/L3379,0)</f>
        <v>104.98701298701299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>
        <f>(E3380/D3380)*100</f>
        <v>107.63636363636364</v>
      </c>
      <c r="O3380" s="13">
        <f>J3380/(60*60*24)+DATE(1970,1,1)</f>
        <v>41858.355393518519</v>
      </c>
      <c r="P3380" s="13">
        <f>I3380/(60*60*24)+"1/1/1970"</f>
        <v>41882.547222222223</v>
      </c>
      <c r="Q3380" t="s">
        <v>8270</v>
      </c>
      <c r="R3380" s="18" t="str">
        <f>LEFT(Q3380,SEARCH("/",Q3380,1)-1)</f>
        <v>theater</v>
      </c>
      <c r="S3380" t="str">
        <f>RIGHT(Q3380,(LEN(Q3380)-SEARCH("/",Q3380,1)))</f>
        <v>plays</v>
      </c>
      <c r="T3380" s="14">
        <f>IFERROR(E3380/L3380,0)</f>
        <v>28.19047619047619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>
        <f>(E3381/D3381)*100</f>
        <v>103.64999999999999</v>
      </c>
      <c r="O3381" s="13">
        <f>J3381/(60*60*24)+DATE(1970,1,1)</f>
        <v>42225.513888888891</v>
      </c>
      <c r="P3381" s="13">
        <f>I3381/(60*60*24)+"1/1/1970"</f>
        <v>42242.958333333328</v>
      </c>
      <c r="Q3381" t="s">
        <v>8270</v>
      </c>
      <c r="R3381" s="18" t="str">
        <f>LEFT(Q3381,SEARCH("/",Q3381,1)-1)</f>
        <v>theater</v>
      </c>
      <c r="S3381" t="str">
        <f>RIGHT(Q3381,(LEN(Q3381)-SEARCH("/",Q3381,1)))</f>
        <v>plays</v>
      </c>
      <c r="T3381" s="14">
        <f>IFERROR(E3381/L3381,0)</f>
        <v>54.55263157894737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>
        <f>(E3382/D3382)*100</f>
        <v>104.43333333333334</v>
      </c>
      <c r="O3382" s="13">
        <f>J3382/(60*60*24)+DATE(1970,1,1)</f>
        <v>41937.953449074077</v>
      </c>
      <c r="P3382" s="13">
        <f>I3382/(60*60*24)+"1/1/1970"</f>
        <v>41972.995115740741</v>
      </c>
      <c r="Q3382" t="s">
        <v>8270</v>
      </c>
      <c r="R3382" s="18" t="str">
        <f>LEFT(Q3382,SEARCH("/",Q3382,1)-1)</f>
        <v>theater</v>
      </c>
      <c r="S3382" t="str">
        <f>RIGHT(Q3382,(LEN(Q3382)-SEARCH("/",Q3382,1)))</f>
        <v>plays</v>
      </c>
      <c r="T3382" s="14">
        <f>IFERROR(E3382/L3382,0)</f>
        <v>111.89285714285714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>
        <f>(E3383/D3383)*100</f>
        <v>102.25</v>
      </c>
      <c r="O3383" s="13">
        <f>J3383/(60*60*24)+DATE(1970,1,1)</f>
        <v>42044.184988425928</v>
      </c>
      <c r="P3383" s="13">
        <f>I3383/(60*60*24)+"1/1/1970"</f>
        <v>42074.143321759257</v>
      </c>
      <c r="Q3383" t="s">
        <v>8270</v>
      </c>
      <c r="R3383" s="18" t="str">
        <f>LEFT(Q3383,SEARCH("/",Q3383,1)-1)</f>
        <v>theater</v>
      </c>
      <c r="S3383" t="str">
        <f>RIGHT(Q3383,(LEN(Q3383)-SEARCH("/",Q3383,1)))</f>
        <v>plays</v>
      </c>
      <c r="T3383" s="14">
        <f>IFERROR(E3383/L3383,0)</f>
        <v>85.208333333333329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>
        <f>(E3384/D3384)*100</f>
        <v>100.74285714285713</v>
      </c>
      <c r="O3384" s="13">
        <f>J3384/(60*60*24)+DATE(1970,1,1)</f>
        <v>42559.431203703702</v>
      </c>
      <c r="P3384" s="13">
        <f>I3384/(60*60*24)+"1/1/1970"</f>
        <v>42583.957638888889</v>
      </c>
      <c r="Q3384" t="s">
        <v>8270</v>
      </c>
      <c r="R3384" s="18" t="str">
        <f>LEFT(Q3384,SEARCH("/",Q3384,1)-1)</f>
        <v>theater</v>
      </c>
      <c r="S3384" t="str">
        <f>RIGHT(Q3384,(LEN(Q3384)-SEARCH("/",Q3384,1)))</f>
        <v>plays</v>
      </c>
      <c r="T3384" s="14">
        <f>IFERROR(E3384/L3384,0)</f>
        <v>76.652173913043484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>
        <f>(E3385/D3385)*100</f>
        <v>111.71428571428572</v>
      </c>
      <c r="O3385" s="13">
        <f>J3385/(60*60*24)+DATE(1970,1,1)</f>
        <v>42524.782638888893</v>
      </c>
      <c r="P3385" s="13">
        <f>I3385/(60*60*24)+"1/1/1970"</f>
        <v>42544.782638888893</v>
      </c>
      <c r="Q3385" t="s">
        <v>8270</v>
      </c>
      <c r="R3385" s="18" t="str">
        <f>LEFT(Q3385,SEARCH("/",Q3385,1)-1)</f>
        <v>theater</v>
      </c>
      <c r="S3385" t="str">
        <f>RIGHT(Q3385,(LEN(Q3385)-SEARCH("/",Q3385,1)))</f>
        <v>plays</v>
      </c>
      <c r="T3385" s="14">
        <f>IFERROR(E3385/L3385,0)</f>
        <v>65.166666666666671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>
        <f>(E3386/D3386)*100</f>
        <v>100.01100000000001</v>
      </c>
      <c r="O3386" s="13">
        <f>J3386/(60*60*24)+DATE(1970,1,1)</f>
        <v>42292.087592592594</v>
      </c>
      <c r="P3386" s="13">
        <f>I3386/(60*60*24)+"1/1/1970"</f>
        <v>42329.125</v>
      </c>
      <c r="Q3386" t="s">
        <v>8270</v>
      </c>
      <c r="R3386" s="18" t="str">
        <f>LEFT(Q3386,SEARCH("/",Q3386,1)-1)</f>
        <v>theater</v>
      </c>
      <c r="S3386" t="str">
        <f>RIGHT(Q3386,(LEN(Q3386)-SEARCH("/",Q3386,1)))</f>
        <v>plays</v>
      </c>
      <c r="T3386" s="14">
        <f>IFERROR(E3386/L3386,0)</f>
        <v>93.760312499999998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>
        <f>(E3387/D3387)*100</f>
        <v>100</v>
      </c>
      <c r="O3387" s="13">
        <f>J3387/(60*60*24)+DATE(1970,1,1)</f>
        <v>41953.8675</v>
      </c>
      <c r="P3387" s="13">
        <f>I3387/(60*60*24)+"1/1/1970"</f>
        <v>41983.8675</v>
      </c>
      <c r="Q3387" t="s">
        <v>8270</v>
      </c>
      <c r="R3387" s="18" t="str">
        <f>LEFT(Q3387,SEARCH("/",Q3387,1)-1)</f>
        <v>theater</v>
      </c>
      <c r="S3387" t="str">
        <f>RIGHT(Q3387,(LEN(Q3387)-SEARCH("/",Q3387,1)))</f>
        <v>plays</v>
      </c>
      <c r="T3387" s="14">
        <f>IFERROR(E3387/L3387,0)</f>
        <v>133.33333333333334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>
        <f>(E3388/D3388)*100</f>
        <v>105</v>
      </c>
      <c r="O3388" s="13">
        <f>J3388/(60*60*24)+DATE(1970,1,1)</f>
        <v>41946.644745370373</v>
      </c>
      <c r="P3388" s="13">
        <f>I3388/(60*60*24)+"1/1/1970"</f>
        <v>41976.644745370373</v>
      </c>
      <c r="Q3388" t="s">
        <v>8270</v>
      </c>
      <c r="R3388" s="18" t="str">
        <f>LEFT(Q3388,SEARCH("/",Q3388,1)-1)</f>
        <v>theater</v>
      </c>
      <c r="S3388" t="str">
        <f>RIGHT(Q3388,(LEN(Q3388)-SEARCH("/",Q3388,1)))</f>
        <v>plays</v>
      </c>
      <c r="T3388" s="14">
        <f>IFERROR(E3388/L3388,0)</f>
        <v>51.219512195121951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>
        <f>(E3389/D3389)*100</f>
        <v>116.86666666666667</v>
      </c>
      <c r="O3389" s="13">
        <f>J3389/(60*60*24)+DATE(1970,1,1)</f>
        <v>41947.762592592597</v>
      </c>
      <c r="P3389" s="13">
        <f>I3389/(60*60*24)+"1/1/1970"</f>
        <v>41987.762592592597</v>
      </c>
      <c r="Q3389" t="s">
        <v>8270</v>
      </c>
      <c r="R3389" s="18" t="str">
        <f>LEFT(Q3389,SEARCH("/",Q3389,1)-1)</f>
        <v>theater</v>
      </c>
      <c r="S3389" t="str">
        <f>RIGHT(Q3389,(LEN(Q3389)-SEARCH("/",Q3389,1)))</f>
        <v>plays</v>
      </c>
      <c r="T3389" s="14">
        <f>IFERROR(E3389/L3389,0)</f>
        <v>100.17142857142858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>
        <f>(E3390/D3390)*100</f>
        <v>103.8</v>
      </c>
      <c r="O3390" s="13">
        <f>J3390/(60*60*24)+DATE(1970,1,1)</f>
        <v>42143.461122685185</v>
      </c>
      <c r="P3390" s="13">
        <f>I3390/(60*60*24)+"1/1/1970"</f>
        <v>42173.461122685185</v>
      </c>
      <c r="Q3390" t="s">
        <v>8270</v>
      </c>
      <c r="R3390" s="18" t="str">
        <f>LEFT(Q3390,SEARCH("/",Q3390,1)-1)</f>
        <v>theater</v>
      </c>
      <c r="S3390" t="str">
        <f>RIGHT(Q3390,(LEN(Q3390)-SEARCH("/",Q3390,1)))</f>
        <v>plays</v>
      </c>
      <c r="T3390" s="14">
        <f>IFERROR(E3390/L3390,0)</f>
        <v>34.6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>
        <f>(E3391/D3391)*100</f>
        <v>114.5</v>
      </c>
      <c r="O3391" s="13">
        <f>J3391/(60*60*24)+DATE(1970,1,1)</f>
        <v>42494.563449074078</v>
      </c>
      <c r="P3391" s="13">
        <f>I3391/(60*60*24)+"1/1/1970"</f>
        <v>42524.563449074078</v>
      </c>
      <c r="Q3391" t="s">
        <v>8270</v>
      </c>
      <c r="R3391" s="18" t="str">
        <f>LEFT(Q3391,SEARCH("/",Q3391,1)-1)</f>
        <v>theater</v>
      </c>
      <c r="S3391" t="str">
        <f>RIGHT(Q3391,(LEN(Q3391)-SEARCH("/",Q3391,1)))</f>
        <v>plays</v>
      </c>
      <c r="T3391" s="14">
        <f>IFERROR(E3391/L3391,0)</f>
        <v>184.67741935483872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>
        <f>(E3392/D3392)*100</f>
        <v>102.4</v>
      </c>
      <c r="O3392" s="13">
        <f>J3392/(60*60*24)+DATE(1970,1,1)</f>
        <v>41815.774826388893</v>
      </c>
      <c r="P3392" s="13">
        <f>I3392/(60*60*24)+"1/1/1970"</f>
        <v>41830.774826388893</v>
      </c>
      <c r="Q3392" t="s">
        <v>8270</v>
      </c>
      <c r="R3392" s="18" t="str">
        <f>LEFT(Q3392,SEARCH("/",Q3392,1)-1)</f>
        <v>theater</v>
      </c>
      <c r="S3392" t="str">
        <f>RIGHT(Q3392,(LEN(Q3392)-SEARCH("/",Q3392,1)))</f>
        <v>plays</v>
      </c>
      <c r="T3392" s="14">
        <f>IFERROR(E3392/L3392,0)</f>
        <v>69.818181818181813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>
        <f>(E3393/D3393)*100</f>
        <v>223</v>
      </c>
      <c r="O3393" s="13">
        <f>J3393/(60*60*24)+DATE(1970,1,1)</f>
        <v>41830.545694444445</v>
      </c>
      <c r="P3393" s="13">
        <f>I3393/(60*60*24)+"1/1/1970"</f>
        <v>41859.936111111107</v>
      </c>
      <c r="Q3393" t="s">
        <v>8270</v>
      </c>
      <c r="R3393" s="18" t="str">
        <f>LEFT(Q3393,SEARCH("/",Q3393,1)-1)</f>
        <v>theater</v>
      </c>
      <c r="S3393" t="str">
        <f>RIGHT(Q3393,(LEN(Q3393)-SEARCH("/",Q3393,1)))</f>
        <v>plays</v>
      </c>
      <c r="T3393" s="14">
        <f>IFERROR(E3393/L3393,0)</f>
        <v>61.944444444444443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>
        <f>(E3394/D3394)*100</f>
        <v>100</v>
      </c>
      <c r="O3394" s="13">
        <f>J3394/(60*60*24)+DATE(1970,1,1)</f>
        <v>42446.845543981486</v>
      </c>
      <c r="P3394" s="13">
        <f>I3394/(60*60*24)+"1/1/1970"</f>
        <v>42496.845543981486</v>
      </c>
      <c r="Q3394" t="s">
        <v>8270</v>
      </c>
      <c r="R3394" s="18" t="str">
        <f>LEFT(Q3394,SEARCH("/",Q3394,1)-1)</f>
        <v>theater</v>
      </c>
      <c r="S3394" t="str">
        <f>RIGHT(Q3394,(LEN(Q3394)-SEARCH("/",Q3394,1)))</f>
        <v>plays</v>
      </c>
      <c r="T3394" s="14">
        <f>IFERROR(E3394/L3394,0)</f>
        <v>41.666666666666664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>
        <f>(E3395/D3395)*100</f>
        <v>105.80000000000001</v>
      </c>
      <c r="O3395" s="13">
        <f>J3395/(60*60*24)+DATE(1970,1,1)</f>
        <v>41923.921643518523</v>
      </c>
      <c r="P3395" s="13">
        <f>I3395/(60*60*24)+"1/1/1970"</f>
        <v>41949.031944444447</v>
      </c>
      <c r="Q3395" t="s">
        <v>8270</v>
      </c>
      <c r="R3395" s="18" t="str">
        <f>LEFT(Q3395,SEARCH("/",Q3395,1)-1)</f>
        <v>theater</v>
      </c>
      <c r="S3395" t="str">
        <f>RIGHT(Q3395,(LEN(Q3395)-SEARCH("/",Q3395,1)))</f>
        <v>plays</v>
      </c>
      <c r="T3395" s="14">
        <f>IFERROR(E3395/L3395,0)</f>
        <v>36.06818181818182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>
        <f>(E3396/D3396)*100</f>
        <v>142.36363636363635</v>
      </c>
      <c r="O3396" s="13">
        <f>J3396/(60*60*24)+DATE(1970,1,1)</f>
        <v>41817.59542824074</v>
      </c>
      <c r="P3396" s="13">
        <f>I3396/(60*60*24)+"1/1/1970"</f>
        <v>41847.59542824074</v>
      </c>
      <c r="Q3396" t="s">
        <v>8270</v>
      </c>
      <c r="R3396" s="18" t="str">
        <f>LEFT(Q3396,SEARCH("/",Q3396,1)-1)</f>
        <v>theater</v>
      </c>
      <c r="S3396" t="str">
        <f>RIGHT(Q3396,(LEN(Q3396)-SEARCH("/",Q3396,1)))</f>
        <v>plays</v>
      </c>
      <c r="T3396" s="14">
        <f>IFERROR(E3396/L3396,0)</f>
        <v>29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>
        <f>(E3397/D3397)*100</f>
        <v>184</v>
      </c>
      <c r="O3397" s="13">
        <f>J3397/(60*60*24)+DATE(1970,1,1)</f>
        <v>42140.712314814809</v>
      </c>
      <c r="P3397" s="13">
        <f>I3397/(60*60*24)+"1/1/1970"</f>
        <v>42154.756944444445</v>
      </c>
      <c r="Q3397" t="s">
        <v>8270</v>
      </c>
      <c r="R3397" s="18" t="str">
        <f>LEFT(Q3397,SEARCH("/",Q3397,1)-1)</f>
        <v>theater</v>
      </c>
      <c r="S3397" t="str">
        <f>RIGHT(Q3397,(LEN(Q3397)-SEARCH("/",Q3397,1)))</f>
        <v>plays</v>
      </c>
      <c r="T3397" s="14">
        <f>IFERROR(E3397/L3397,0)</f>
        <v>24.210526315789473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>
        <f>(E3398/D3398)*100</f>
        <v>104.33333333333333</v>
      </c>
      <c r="O3398" s="13">
        <f>J3398/(60*60*24)+DATE(1970,1,1)</f>
        <v>41764.446631944447</v>
      </c>
      <c r="P3398" s="13">
        <f>I3398/(60*60*24)+"1/1/1970"</f>
        <v>41791.165972222225</v>
      </c>
      <c r="Q3398" t="s">
        <v>8270</v>
      </c>
      <c r="R3398" s="18" t="str">
        <f>LEFT(Q3398,SEARCH("/",Q3398,1)-1)</f>
        <v>theater</v>
      </c>
      <c r="S3398" t="str">
        <f>RIGHT(Q3398,(LEN(Q3398)-SEARCH("/",Q3398,1)))</f>
        <v>plays</v>
      </c>
      <c r="T3398" s="14">
        <f>IFERROR(E3398/L3398,0)</f>
        <v>55.892857142857146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>
        <f>(E3399/D3399)*100</f>
        <v>112.00000000000001</v>
      </c>
      <c r="O3399" s="13">
        <f>J3399/(60*60*24)+DATE(1970,1,1)</f>
        <v>42378.478344907402</v>
      </c>
      <c r="P3399" s="13">
        <f>I3399/(60*60*24)+"1/1/1970"</f>
        <v>42418.916666666672</v>
      </c>
      <c r="Q3399" t="s">
        <v>8270</v>
      </c>
      <c r="R3399" s="18" t="str">
        <f>LEFT(Q3399,SEARCH("/",Q3399,1)-1)</f>
        <v>theater</v>
      </c>
      <c r="S3399" t="str">
        <f>RIGHT(Q3399,(LEN(Q3399)-SEARCH("/",Q3399,1)))</f>
        <v>plays</v>
      </c>
      <c r="T3399" s="14">
        <f>IFERROR(E3399/L3399,0)</f>
        <v>11.666666666666666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>
        <f>(E3400/D3400)*100</f>
        <v>111.07499999999999</v>
      </c>
      <c r="O3400" s="13">
        <f>J3400/(60*60*24)+DATE(1970,1,1)</f>
        <v>41941.752037037033</v>
      </c>
      <c r="P3400" s="13">
        <f>I3400/(60*60*24)+"1/1/1970"</f>
        <v>41964.708333333328</v>
      </c>
      <c r="Q3400" t="s">
        <v>8270</v>
      </c>
      <c r="R3400" s="18" t="str">
        <f>LEFT(Q3400,SEARCH("/",Q3400,1)-1)</f>
        <v>theater</v>
      </c>
      <c r="S3400" t="str">
        <f>RIGHT(Q3400,(LEN(Q3400)-SEARCH("/",Q3400,1)))</f>
        <v>plays</v>
      </c>
      <c r="T3400" s="14">
        <f>IFERROR(E3400/L3400,0)</f>
        <v>68.353846153846149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>
        <f>(E3401/D3401)*100</f>
        <v>103.75000000000001</v>
      </c>
      <c r="O3401" s="13">
        <f>J3401/(60*60*24)+DATE(1970,1,1)</f>
        <v>42026.920428240745</v>
      </c>
      <c r="P3401" s="13">
        <f>I3401/(60*60*24)+"1/1/1970"</f>
        <v>42056.920428240745</v>
      </c>
      <c r="Q3401" t="s">
        <v>8270</v>
      </c>
      <c r="R3401" s="18" t="str">
        <f>LEFT(Q3401,SEARCH("/",Q3401,1)-1)</f>
        <v>theater</v>
      </c>
      <c r="S3401" t="str">
        <f>RIGHT(Q3401,(LEN(Q3401)-SEARCH("/",Q3401,1)))</f>
        <v>plays</v>
      </c>
      <c r="T3401" s="14">
        <f>IFERROR(E3401/L3401,0)</f>
        <v>27.065217391304348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>
        <f>(E3402/D3402)*100</f>
        <v>100.41</v>
      </c>
      <c r="O3402" s="13">
        <f>J3402/(60*60*24)+DATE(1970,1,1)</f>
        <v>41834.953865740739</v>
      </c>
      <c r="P3402" s="13">
        <f>I3402/(60*60*24)+"1/1/1970"</f>
        <v>41879.953865740739</v>
      </c>
      <c r="Q3402" t="s">
        <v>8270</v>
      </c>
      <c r="R3402" s="18" t="str">
        <f>LEFT(Q3402,SEARCH("/",Q3402,1)-1)</f>
        <v>theater</v>
      </c>
      <c r="S3402" t="str">
        <f>RIGHT(Q3402,(LEN(Q3402)-SEARCH("/",Q3402,1)))</f>
        <v>plays</v>
      </c>
      <c r="T3402" s="14">
        <f>IFERROR(E3402/L3402,0)</f>
        <v>118.12941176470588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>
        <f>(E3403/D3403)*100</f>
        <v>101.86206896551724</v>
      </c>
      <c r="O3403" s="13">
        <f>J3403/(60*60*24)+DATE(1970,1,1)</f>
        <v>42193.723912037036</v>
      </c>
      <c r="P3403" s="13">
        <f>I3403/(60*60*24)+"1/1/1970"</f>
        <v>42223.723912037036</v>
      </c>
      <c r="Q3403" t="s">
        <v>8270</v>
      </c>
      <c r="R3403" s="18" t="str">
        <f>LEFT(Q3403,SEARCH("/",Q3403,1)-1)</f>
        <v>theater</v>
      </c>
      <c r="S3403" t="str">
        <f>RIGHT(Q3403,(LEN(Q3403)-SEARCH("/",Q3403,1)))</f>
        <v>plays</v>
      </c>
      <c r="T3403" s="14">
        <f>IFERROR(E3403/L3403,0)</f>
        <v>44.757575757575758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>
        <f>(E3404/D3404)*100</f>
        <v>109.76666666666665</v>
      </c>
      <c r="O3404" s="13">
        <f>J3404/(60*60*24)+DATE(1970,1,1)</f>
        <v>42290.61855324074</v>
      </c>
      <c r="P3404" s="13">
        <f>I3404/(60*60*24)+"1/1/1970"</f>
        <v>42320.104861111111</v>
      </c>
      <c r="Q3404" t="s">
        <v>8270</v>
      </c>
      <c r="R3404" s="18" t="str">
        <f>LEFT(Q3404,SEARCH("/",Q3404,1)-1)</f>
        <v>theater</v>
      </c>
      <c r="S3404" t="str">
        <f>RIGHT(Q3404,(LEN(Q3404)-SEARCH("/",Q3404,1)))</f>
        <v>plays</v>
      </c>
      <c r="T3404" s="14">
        <f>IFERROR(E3404/L3404,0)</f>
        <v>99.787878787878782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>
        <f>(E3405/D3405)*100</f>
        <v>100</v>
      </c>
      <c r="O3405" s="13">
        <f>J3405/(60*60*24)+DATE(1970,1,1)</f>
        <v>42150.462083333332</v>
      </c>
      <c r="P3405" s="13">
        <f>I3405/(60*60*24)+"1/1/1970"</f>
        <v>42180.462083333332</v>
      </c>
      <c r="Q3405" t="s">
        <v>8270</v>
      </c>
      <c r="R3405" s="18" t="str">
        <f>LEFT(Q3405,SEARCH("/",Q3405,1)-1)</f>
        <v>theater</v>
      </c>
      <c r="S3405" t="str">
        <f>RIGHT(Q3405,(LEN(Q3405)-SEARCH("/",Q3405,1)))</f>
        <v>plays</v>
      </c>
      <c r="T3405" s="14">
        <f>IFERROR(E3405/L3405,0)</f>
        <v>117.64705882352941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>
        <f>(E3406/D3406)*100</f>
        <v>122</v>
      </c>
      <c r="O3406" s="13">
        <f>J3406/(60*60*24)+DATE(1970,1,1)</f>
        <v>42152.503495370373</v>
      </c>
      <c r="P3406" s="13">
        <f>I3406/(60*60*24)+"1/1/1970"</f>
        <v>42172.503495370373</v>
      </c>
      <c r="Q3406" t="s">
        <v>8270</v>
      </c>
      <c r="R3406" s="18" t="str">
        <f>LEFT(Q3406,SEARCH("/",Q3406,1)-1)</f>
        <v>theater</v>
      </c>
      <c r="S3406" t="str">
        <f>RIGHT(Q3406,(LEN(Q3406)-SEARCH("/",Q3406,1)))</f>
        <v>plays</v>
      </c>
      <c r="T3406" s="14">
        <f>IFERROR(E3406/L3406,0)</f>
        <v>203.33333333333334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>
        <f>(E3407/D3407)*100</f>
        <v>137.57142857142856</v>
      </c>
      <c r="O3407" s="13">
        <f>J3407/(60*60*24)+DATE(1970,1,1)</f>
        <v>42410.017199074078</v>
      </c>
      <c r="P3407" s="13">
        <f>I3407/(60*60*24)+"1/1/1970"</f>
        <v>42430.999305555553</v>
      </c>
      <c r="Q3407" t="s">
        <v>8270</v>
      </c>
      <c r="R3407" s="18" t="str">
        <f>LEFT(Q3407,SEARCH("/",Q3407,1)-1)</f>
        <v>theater</v>
      </c>
      <c r="S3407" t="str">
        <f>RIGHT(Q3407,(LEN(Q3407)-SEARCH("/",Q3407,1)))</f>
        <v>plays</v>
      </c>
      <c r="T3407" s="14">
        <f>IFERROR(E3407/L3407,0)</f>
        <v>28.323529411764707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>
        <f>(E3408/D3408)*100</f>
        <v>100.31000000000002</v>
      </c>
      <c r="O3408" s="13">
        <f>J3408/(60*60*24)+DATE(1970,1,1)</f>
        <v>41791.492777777778</v>
      </c>
      <c r="P3408" s="13">
        <f>I3408/(60*60*24)+"1/1/1970"</f>
        <v>41836.492777777778</v>
      </c>
      <c r="Q3408" t="s">
        <v>8270</v>
      </c>
      <c r="R3408" s="18" t="str">
        <f>LEFT(Q3408,SEARCH("/",Q3408,1)-1)</f>
        <v>theater</v>
      </c>
      <c r="S3408" t="str">
        <f>RIGHT(Q3408,(LEN(Q3408)-SEARCH("/",Q3408,1)))</f>
        <v>plays</v>
      </c>
      <c r="T3408" s="14">
        <f>IFERROR(E3408/L3408,0)</f>
        <v>110.23076923076923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>
        <f>(E3409/D3409)*100</f>
        <v>107.1</v>
      </c>
      <c r="O3409" s="13">
        <f>J3409/(60*60*24)+DATE(1970,1,1)</f>
        <v>41796.422326388885</v>
      </c>
      <c r="P3409" s="13">
        <f>I3409/(60*60*24)+"1/1/1970"</f>
        <v>41826.422326388885</v>
      </c>
      <c r="Q3409" t="s">
        <v>8270</v>
      </c>
      <c r="R3409" s="18" t="str">
        <f>LEFT(Q3409,SEARCH("/",Q3409,1)-1)</f>
        <v>theater</v>
      </c>
      <c r="S3409" t="str">
        <f>RIGHT(Q3409,(LEN(Q3409)-SEARCH("/",Q3409,1)))</f>
        <v>plays</v>
      </c>
      <c r="T3409" s="14">
        <f>IFERROR(E3409/L3409,0)</f>
        <v>31.970149253731343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>
        <f>(E3410/D3410)*100</f>
        <v>211</v>
      </c>
      <c r="O3410" s="13">
        <f>J3410/(60*60*24)+DATE(1970,1,1)</f>
        <v>41808.991944444446</v>
      </c>
      <c r="P3410" s="13">
        <f>I3410/(60*60*24)+"1/1/1970"</f>
        <v>41838.991944444446</v>
      </c>
      <c r="Q3410" t="s">
        <v>8270</v>
      </c>
      <c r="R3410" s="18" t="str">
        <f>LEFT(Q3410,SEARCH("/",Q3410,1)-1)</f>
        <v>theater</v>
      </c>
      <c r="S3410" t="str">
        <f>RIGHT(Q3410,(LEN(Q3410)-SEARCH("/",Q3410,1)))</f>
        <v>plays</v>
      </c>
      <c r="T3410" s="14">
        <f>IFERROR(E3410/L3410,0)</f>
        <v>58.611111111111114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>
        <f>(E3411/D3411)*100</f>
        <v>123.6</v>
      </c>
      <c r="O3411" s="13">
        <f>J3411/(60*60*24)+DATE(1970,1,1)</f>
        <v>42544.814328703702</v>
      </c>
      <c r="P3411" s="13">
        <f>I3411/(60*60*24)+"1/1/1970"</f>
        <v>42582.873611111107</v>
      </c>
      <c r="Q3411" t="s">
        <v>8270</v>
      </c>
      <c r="R3411" s="18" t="str">
        <f>LEFT(Q3411,SEARCH("/",Q3411,1)-1)</f>
        <v>theater</v>
      </c>
      <c r="S3411" t="str">
        <f>RIGHT(Q3411,(LEN(Q3411)-SEARCH("/",Q3411,1)))</f>
        <v>plays</v>
      </c>
      <c r="T3411" s="14">
        <f>IFERROR(E3411/L3411,0)</f>
        <v>29.428571428571427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>
        <f>(E3412/D3412)*100</f>
        <v>108.5</v>
      </c>
      <c r="O3412" s="13">
        <f>J3412/(60*60*24)+DATE(1970,1,1)</f>
        <v>42500.041550925926</v>
      </c>
      <c r="P3412" s="13">
        <f>I3412/(60*60*24)+"1/1/1970"</f>
        <v>42527.291666666672</v>
      </c>
      <c r="Q3412" t="s">
        <v>8270</v>
      </c>
      <c r="R3412" s="18" t="str">
        <f>LEFT(Q3412,SEARCH("/",Q3412,1)-1)</f>
        <v>theater</v>
      </c>
      <c r="S3412" t="str">
        <f>RIGHT(Q3412,(LEN(Q3412)-SEARCH("/",Q3412,1)))</f>
        <v>plays</v>
      </c>
      <c r="T3412" s="14">
        <f>IFERROR(E3412/L3412,0)</f>
        <v>81.375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>
        <f>(E3413/D3413)*100</f>
        <v>103.56666666666668</v>
      </c>
      <c r="O3413" s="13">
        <f>J3413/(60*60*24)+DATE(1970,1,1)</f>
        <v>42265.022824074069</v>
      </c>
      <c r="P3413" s="13">
        <f>I3413/(60*60*24)+"1/1/1970"</f>
        <v>42285.022824074069</v>
      </c>
      <c r="Q3413" t="s">
        <v>8270</v>
      </c>
      <c r="R3413" s="18" t="str">
        <f>LEFT(Q3413,SEARCH("/",Q3413,1)-1)</f>
        <v>theater</v>
      </c>
      <c r="S3413" t="str">
        <f>RIGHT(Q3413,(LEN(Q3413)-SEARCH("/",Q3413,1)))</f>
        <v>plays</v>
      </c>
      <c r="T3413" s="14">
        <f>IFERROR(E3413/L3413,0)</f>
        <v>199.16666666666666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>
        <f>(E3414/D3414)*100</f>
        <v>100</v>
      </c>
      <c r="O3414" s="13">
        <f>J3414/(60*60*24)+DATE(1970,1,1)</f>
        <v>41879.959050925929</v>
      </c>
      <c r="P3414" s="13">
        <f>I3414/(60*60*24)+"1/1/1970"</f>
        <v>41909.959050925929</v>
      </c>
      <c r="Q3414" t="s">
        <v>8270</v>
      </c>
      <c r="R3414" s="18" t="str">
        <f>LEFT(Q3414,SEARCH("/",Q3414,1)-1)</f>
        <v>theater</v>
      </c>
      <c r="S3414" t="str">
        <f>RIGHT(Q3414,(LEN(Q3414)-SEARCH("/",Q3414,1)))</f>
        <v>plays</v>
      </c>
      <c r="T3414" s="14">
        <f>IFERROR(E3414/L3414,0)</f>
        <v>115.38461538461539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>
        <f>(E3415/D3415)*100</f>
        <v>130</v>
      </c>
      <c r="O3415" s="13">
        <f>J3415/(60*60*24)+DATE(1970,1,1)</f>
        <v>42053.733078703706</v>
      </c>
      <c r="P3415" s="13">
        <f>I3415/(60*60*24)+"1/1/1970"</f>
        <v>42063.207638888889</v>
      </c>
      <c r="Q3415" t="s">
        <v>8270</v>
      </c>
      <c r="R3415" s="18" t="str">
        <f>LEFT(Q3415,SEARCH("/",Q3415,1)-1)</f>
        <v>theater</v>
      </c>
      <c r="S3415" t="str">
        <f>RIGHT(Q3415,(LEN(Q3415)-SEARCH("/",Q3415,1)))</f>
        <v>plays</v>
      </c>
      <c r="T3415" s="14">
        <f>IFERROR(E3415/L3415,0)</f>
        <v>46.428571428571431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>
        <f>(E3416/D3416)*100</f>
        <v>103.49999999999999</v>
      </c>
      <c r="O3416" s="13">
        <f>J3416/(60*60*24)+DATE(1970,1,1)</f>
        <v>42675.832465277781</v>
      </c>
      <c r="P3416" s="13">
        <f>I3416/(60*60*24)+"1/1/1970"</f>
        <v>42705.332638888889</v>
      </c>
      <c r="Q3416" t="s">
        <v>8270</v>
      </c>
      <c r="R3416" s="18" t="str">
        <f>LEFT(Q3416,SEARCH("/",Q3416,1)-1)</f>
        <v>theater</v>
      </c>
      <c r="S3416" t="str">
        <f>RIGHT(Q3416,(LEN(Q3416)-SEARCH("/",Q3416,1)))</f>
        <v>plays</v>
      </c>
      <c r="T3416" s="14">
        <f>IFERROR(E3416/L3416,0)</f>
        <v>70.568181818181813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>
        <f>(E3417/D3417)*100</f>
        <v>100</v>
      </c>
      <c r="O3417" s="13">
        <f>J3417/(60*60*24)+DATE(1970,1,1)</f>
        <v>42467.144166666665</v>
      </c>
      <c r="P3417" s="13">
        <f>I3417/(60*60*24)+"1/1/1970"</f>
        <v>42477.979166666672</v>
      </c>
      <c r="Q3417" t="s">
        <v>8270</v>
      </c>
      <c r="R3417" s="18" t="str">
        <f>LEFT(Q3417,SEARCH("/",Q3417,1)-1)</f>
        <v>theater</v>
      </c>
      <c r="S3417" t="str">
        <f>RIGHT(Q3417,(LEN(Q3417)-SEARCH("/",Q3417,1)))</f>
        <v>plays</v>
      </c>
      <c r="T3417" s="14">
        <f>IFERROR(E3417/L3417,0)</f>
        <v>22.222222222222221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>
        <f>(E3418/D3418)*100</f>
        <v>119.6</v>
      </c>
      <c r="O3418" s="13">
        <f>J3418/(60*60*24)+DATE(1970,1,1)</f>
        <v>42089.412557870368</v>
      </c>
      <c r="P3418" s="13">
        <f>I3418/(60*60*24)+"1/1/1970"</f>
        <v>42117.770833333328</v>
      </c>
      <c r="Q3418" t="s">
        <v>8270</v>
      </c>
      <c r="R3418" s="18" t="str">
        <f>LEFT(Q3418,SEARCH("/",Q3418,1)-1)</f>
        <v>theater</v>
      </c>
      <c r="S3418" t="str">
        <f>RIGHT(Q3418,(LEN(Q3418)-SEARCH("/",Q3418,1)))</f>
        <v>plays</v>
      </c>
      <c r="T3418" s="14">
        <f>IFERROR(E3418/L3418,0)</f>
        <v>159.46666666666667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>
        <f>(E3419/D3419)*100</f>
        <v>100.00058823529412</v>
      </c>
      <c r="O3419" s="13">
        <f>J3419/(60*60*24)+DATE(1970,1,1)</f>
        <v>41894.91375</v>
      </c>
      <c r="P3419" s="13">
        <f>I3419/(60*60*24)+"1/1/1970"</f>
        <v>41938.029861111107</v>
      </c>
      <c r="Q3419" t="s">
        <v>8270</v>
      </c>
      <c r="R3419" s="18" t="str">
        <f>LEFT(Q3419,SEARCH("/",Q3419,1)-1)</f>
        <v>theater</v>
      </c>
      <c r="S3419" t="str">
        <f>RIGHT(Q3419,(LEN(Q3419)-SEARCH("/",Q3419,1)))</f>
        <v>plays</v>
      </c>
      <c r="T3419" s="14">
        <f>IFERROR(E3419/L3419,0)</f>
        <v>37.777999999999999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>
        <f>(E3420/D3420)*100</f>
        <v>100.875</v>
      </c>
      <c r="O3420" s="13">
        <f>J3420/(60*60*24)+DATE(1970,1,1)</f>
        <v>41752.83457175926</v>
      </c>
      <c r="P3420" s="13">
        <f>I3420/(60*60*24)+"1/1/1970"</f>
        <v>41782.83457175926</v>
      </c>
      <c r="Q3420" t="s">
        <v>8270</v>
      </c>
      <c r="R3420" s="18" t="str">
        <f>LEFT(Q3420,SEARCH("/",Q3420,1)-1)</f>
        <v>theater</v>
      </c>
      <c r="S3420" t="str">
        <f>RIGHT(Q3420,(LEN(Q3420)-SEARCH("/",Q3420,1)))</f>
        <v>plays</v>
      </c>
      <c r="T3420" s="14">
        <f>IFERROR(E3420/L3420,0)</f>
        <v>72.053571428571431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>
        <f>(E3421/D3421)*100</f>
        <v>106.54545454545455</v>
      </c>
      <c r="O3421" s="13">
        <f>J3421/(60*60*24)+DATE(1970,1,1)</f>
        <v>42448.821585648147</v>
      </c>
      <c r="P3421" s="13">
        <f>I3421/(60*60*24)+"1/1/1970"</f>
        <v>42466.895833333328</v>
      </c>
      <c r="Q3421" t="s">
        <v>8270</v>
      </c>
      <c r="R3421" s="18" t="str">
        <f>LEFT(Q3421,SEARCH("/",Q3421,1)-1)</f>
        <v>theater</v>
      </c>
      <c r="S3421" t="str">
        <f>RIGHT(Q3421,(LEN(Q3421)-SEARCH("/",Q3421,1)))</f>
        <v>plays</v>
      </c>
      <c r="T3421" s="14">
        <f>IFERROR(E3421/L3421,0)</f>
        <v>63.695652173913047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>
        <f>(E3422/D3422)*100</f>
        <v>138</v>
      </c>
      <c r="O3422" s="13">
        <f>J3422/(60*60*24)+DATE(1970,1,1)</f>
        <v>42405.090300925927</v>
      </c>
      <c r="P3422" s="13">
        <f>I3422/(60*60*24)+"1/1/1970"</f>
        <v>42414</v>
      </c>
      <c r="Q3422" t="s">
        <v>8270</v>
      </c>
      <c r="R3422" s="18" t="str">
        <f>LEFT(Q3422,SEARCH("/",Q3422,1)-1)</f>
        <v>theater</v>
      </c>
      <c r="S3422" t="str">
        <f>RIGHT(Q3422,(LEN(Q3422)-SEARCH("/",Q3422,1)))</f>
        <v>plays</v>
      </c>
      <c r="T3422" s="14">
        <f>IFERROR(E3422/L3422,0)</f>
        <v>28.411764705882351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>
        <f>(E3423/D3423)*100</f>
        <v>101.15</v>
      </c>
      <c r="O3423" s="13">
        <f>J3423/(60*60*24)+DATE(1970,1,1)</f>
        <v>42037.791238425925</v>
      </c>
      <c r="P3423" s="13">
        <f>I3423/(60*60*24)+"1/1/1970"</f>
        <v>42067.791238425925</v>
      </c>
      <c r="Q3423" t="s">
        <v>8270</v>
      </c>
      <c r="R3423" s="18" t="str">
        <f>LEFT(Q3423,SEARCH("/",Q3423,1)-1)</f>
        <v>theater</v>
      </c>
      <c r="S3423" t="str">
        <f>RIGHT(Q3423,(LEN(Q3423)-SEARCH("/",Q3423,1)))</f>
        <v>plays</v>
      </c>
      <c r="T3423" s="14">
        <f>IFERROR(E3423/L3423,0)</f>
        <v>103.21428571428571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>
        <f>(E3424/D3424)*100</f>
        <v>109.1</v>
      </c>
      <c r="O3424" s="13">
        <f>J3424/(60*60*24)+DATE(1970,1,1)</f>
        <v>42323.562222222223</v>
      </c>
      <c r="P3424" s="13">
        <f>I3424/(60*60*24)+"1/1/1970"</f>
        <v>42352</v>
      </c>
      <c r="Q3424" t="s">
        <v>8270</v>
      </c>
      <c r="R3424" s="18" t="str">
        <f>LEFT(Q3424,SEARCH("/",Q3424,1)-1)</f>
        <v>theater</v>
      </c>
      <c r="S3424" t="str">
        <f>RIGHT(Q3424,(LEN(Q3424)-SEARCH("/",Q3424,1)))</f>
        <v>plays</v>
      </c>
      <c r="T3424" s="14">
        <f>IFERROR(E3424/L3424,0)</f>
        <v>71.152173913043484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>
        <f>(E3425/D3425)*100</f>
        <v>140</v>
      </c>
      <c r="O3425" s="13">
        <f>J3425/(60*60*24)+DATE(1970,1,1)</f>
        <v>42088.911354166667</v>
      </c>
      <c r="P3425" s="13">
        <f>I3425/(60*60*24)+"1/1/1970"</f>
        <v>42118.911354166667</v>
      </c>
      <c r="Q3425" t="s">
        <v>8270</v>
      </c>
      <c r="R3425" s="18" t="str">
        <f>LEFT(Q3425,SEARCH("/",Q3425,1)-1)</f>
        <v>theater</v>
      </c>
      <c r="S3425" t="str">
        <f>RIGHT(Q3425,(LEN(Q3425)-SEARCH("/",Q3425,1)))</f>
        <v>plays</v>
      </c>
      <c r="T3425" s="14">
        <f>IFERROR(E3425/L3425,0)</f>
        <v>35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>
        <f>(E3426/D3426)*100</f>
        <v>103.58333333333334</v>
      </c>
      <c r="O3426" s="13">
        <f>J3426/(60*60*24)+DATE(1970,1,1)</f>
        <v>42018.676898148144</v>
      </c>
      <c r="P3426" s="13">
        <f>I3426/(60*60*24)+"1/1/1970"</f>
        <v>42040.290972222225</v>
      </c>
      <c r="Q3426" t="s">
        <v>8270</v>
      </c>
      <c r="R3426" s="18" t="str">
        <f>LEFT(Q3426,SEARCH("/",Q3426,1)-1)</f>
        <v>theater</v>
      </c>
      <c r="S3426" t="str">
        <f>RIGHT(Q3426,(LEN(Q3426)-SEARCH("/",Q3426,1)))</f>
        <v>plays</v>
      </c>
      <c r="T3426" s="14">
        <f>IFERROR(E3426/L3426,0)</f>
        <v>81.776315789473685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>
        <f>(E3427/D3427)*100</f>
        <v>102.97033333333331</v>
      </c>
      <c r="O3427" s="13">
        <f>J3427/(60*60*24)+DATE(1970,1,1)</f>
        <v>41884.617314814815</v>
      </c>
      <c r="P3427" s="13">
        <f>I3427/(60*60*24)+"1/1/1970"</f>
        <v>41916.617314814815</v>
      </c>
      <c r="Q3427" t="s">
        <v>8270</v>
      </c>
      <c r="R3427" s="18" t="str">
        <f>LEFT(Q3427,SEARCH("/",Q3427,1)-1)</f>
        <v>theater</v>
      </c>
      <c r="S3427" t="str">
        <f>RIGHT(Q3427,(LEN(Q3427)-SEARCH("/",Q3427,1)))</f>
        <v>plays</v>
      </c>
      <c r="T3427" s="14">
        <f>IFERROR(E3427/L3427,0)</f>
        <v>297.02980769230766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>
        <f>(E3428/D3428)*100</f>
        <v>108.13333333333333</v>
      </c>
      <c r="O3428" s="13">
        <f>J3428/(60*60*24)+DATE(1970,1,1)</f>
        <v>41884.056747685187</v>
      </c>
      <c r="P3428" s="13">
        <f>I3428/(60*60*24)+"1/1/1970"</f>
        <v>41903.083333333336</v>
      </c>
      <c r="Q3428" t="s">
        <v>8270</v>
      </c>
      <c r="R3428" s="18" t="str">
        <f>LEFT(Q3428,SEARCH("/",Q3428,1)-1)</f>
        <v>theater</v>
      </c>
      <c r="S3428" t="str">
        <f>RIGHT(Q3428,(LEN(Q3428)-SEARCH("/",Q3428,1)))</f>
        <v>plays</v>
      </c>
      <c r="T3428" s="14">
        <f>IFERROR(E3428/L3428,0)</f>
        <v>46.609195402298852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>
        <f>(E3429/D3429)*100</f>
        <v>100</v>
      </c>
      <c r="O3429" s="13">
        <f>J3429/(60*60*24)+DATE(1970,1,1)</f>
        <v>41792.645277777774</v>
      </c>
      <c r="P3429" s="13">
        <f>I3429/(60*60*24)+"1/1/1970"</f>
        <v>41822.645277777774</v>
      </c>
      <c r="Q3429" t="s">
        <v>8270</v>
      </c>
      <c r="R3429" s="18" t="str">
        <f>LEFT(Q3429,SEARCH("/",Q3429,1)-1)</f>
        <v>theater</v>
      </c>
      <c r="S3429" t="str">
        <f>RIGHT(Q3429,(LEN(Q3429)-SEARCH("/",Q3429,1)))</f>
        <v>plays</v>
      </c>
      <c r="T3429" s="14">
        <f>IFERROR(E3429/L3429,0)</f>
        <v>51.724137931034484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>
        <f>(E3430/D3430)*100</f>
        <v>102.75000000000001</v>
      </c>
      <c r="O3430" s="13">
        <f>J3430/(60*60*24)+DATE(1970,1,1)</f>
        <v>42038.720451388886</v>
      </c>
      <c r="P3430" s="13">
        <f>I3430/(60*60*24)+"1/1/1970"</f>
        <v>42063.708333333328</v>
      </c>
      <c r="Q3430" t="s">
        <v>8270</v>
      </c>
      <c r="R3430" s="18" t="str">
        <f>LEFT(Q3430,SEARCH("/",Q3430,1)-1)</f>
        <v>theater</v>
      </c>
      <c r="S3430" t="str">
        <f>RIGHT(Q3430,(LEN(Q3430)-SEARCH("/",Q3430,1)))</f>
        <v>plays</v>
      </c>
      <c r="T3430" s="14">
        <f>IFERROR(E3430/L3430,0)</f>
        <v>40.294117647058826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>
        <f>(E3431/D3431)*100</f>
        <v>130</v>
      </c>
      <c r="O3431" s="13">
        <f>J3431/(60*60*24)+DATE(1970,1,1)</f>
        <v>42662.021539351852</v>
      </c>
      <c r="P3431" s="13">
        <f>I3431/(60*60*24)+"1/1/1970"</f>
        <v>42676.021539351852</v>
      </c>
      <c r="Q3431" t="s">
        <v>8270</v>
      </c>
      <c r="R3431" s="18" t="str">
        <f>LEFT(Q3431,SEARCH("/",Q3431,1)-1)</f>
        <v>theater</v>
      </c>
      <c r="S3431" t="str">
        <f>RIGHT(Q3431,(LEN(Q3431)-SEARCH("/",Q3431,1)))</f>
        <v>plays</v>
      </c>
      <c r="T3431" s="14">
        <f>IFERROR(E3431/L3431,0)</f>
        <v>16.25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>
        <f>(E3432/D3432)*100</f>
        <v>108.54949999999999</v>
      </c>
      <c r="O3432" s="13">
        <f>J3432/(60*60*24)+DATE(1970,1,1)</f>
        <v>41820.945613425924</v>
      </c>
      <c r="P3432" s="13">
        <f>I3432/(60*60*24)+"1/1/1970"</f>
        <v>41850.945613425924</v>
      </c>
      <c r="Q3432" t="s">
        <v>8270</v>
      </c>
      <c r="R3432" s="18" t="str">
        <f>LEFT(Q3432,SEARCH("/",Q3432,1)-1)</f>
        <v>theater</v>
      </c>
      <c r="S3432" t="str">
        <f>RIGHT(Q3432,(LEN(Q3432)-SEARCH("/",Q3432,1)))</f>
        <v>plays</v>
      </c>
      <c r="T3432" s="14">
        <f>IFERROR(E3432/L3432,0)</f>
        <v>30.152638888888887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>
        <f>(E3433/D3433)*100</f>
        <v>100</v>
      </c>
      <c r="O3433" s="13">
        <f>J3433/(60*60*24)+DATE(1970,1,1)</f>
        <v>41839.730937500004</v>
      </c>
      <c r="P3433" s="13">
        <f>I3433/(60*60*24)+"1/1/1970"</f>
        <v>41869.730937500004</v>
      </c>
      <c r="Q3433" t="s">
        <v>8270</v>
      </c>
      <c r="R3433" s="18" t="str">
        <f>LEFT(Q3433,SEARCH("/",Q3433,1)-1)</f>
        <v>theater</v>
      </c>
      <c r="S3433" t="str">
        <f>RIGHT(Q3433,(LEN(Q3433)-SEARCH("/",Q3433,1)))</f>
        <v>plays</v>
      </c>
      <c r="T3433" s="14">
        <f>IFERROR(E3433/L3433,0)</f>
        <v>95.238095238095241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>
        <f>(E3434/D3434)*100</f>
        <v>109.65</v>
      </c>
      <c r="O3434" s="13">
        <f>J3434/(60*60*24)+DATE(1970,1,1)</f>
        <v>42380.581180555557</v>
      </c>
      <c r="P3434" s="13">
        <f>I3434/(60*60*24)+"1/1/1970"</f>
        <v>42405.916666666672</v>
      </c>
      <c r="Q3434" t="s">
        <v>8270</v>
      </c>
      <c r="R3434" s="18" t="str">
        <f>LEFT(Q3434,SEARCH("/",Q3434,1)-1)</f>
        <v>theater</v>
      </c>
      <c r="S3434" t="str">
        <f>RIGHT(Q3434,(LEN(Q3434)-SEARCH("/",Q3434,1)))</f>
        <v>plays</v>
      </c>
      <c r="T3434" s="14">
        <f>IFERROR(E3434/L3434,0)</f>
        <v>52.214285714285715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>
        <f>(E3435/D3435)*100</f>
        <v>100.26315789473684</v>
      </c>
      <c r="O3435" s="13">
        <f>J3435/(60*60*24)+DATE(1970,1,1)</f>
        <v>41776.06313657407</v>
      </c>
      <c r="P3435" s="13">
        <f>I3435/(60*60*24)+"1/1/1970"</f>
        <v>41807.125</v>
      </c>
      <c r="Q3435" t="s">
        <v>8270</v>
      </c>
      <c r="R3435" s="18" t="str">
        <f>LEFT(Q3435,SEARCH("/",Q3435,1)-1)</f>
        <v>theater</v>
      </c>
      <c r="S3435" t="str">
        <f>RIGHT(Q3435,(LEN(Q3435)-SEARCH("/",Q3435,1)))</f>
        <v>plays</v>
      </c>
      <c r="T3435" s="14">
        <f>IFERROR(E3435/L3435,0)</f>
        <v>134.1549295774648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>
        <f>(E3436/D3436)*100</f>
        <v>105.55000000000001</v>
      </c>
      <c r="O3436" s="13">
        <f>J3436/(60*60*24)+DATE(1970,1,1)</f>
        <v>41800.380428240736</v>
      </c>
      <c r="P3436" s="13">
        <f>I3436/(60*60*24)+"1/1/1970"</f>
        <v>41830.380428240736</v>
      </c>
      <c r="Q3436" t="s">
        <v>8270</v>
      </c>
      <c r="R3436" s="18" t="str">
        <f>LEFT(Q3436,SEARCH("/",Q3436,1)-1)</f>
        <v>theater</v>
      </c>
      <c r="S3436" t="str">
        <f>RIGHT(Q3436,(LEN(Q3436)-SEARCH("/",Q3436,1)))</f>
        <v>plays</v>
      </c>
      <c r="T3436" s="14">
        <f>IFERROR(E3436/L3436,0)</f>
        <v>62.827380952380949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>
        <f>(E3437/D3437)*100</f>
        <v>112.00000000000001</v>
      </c>
      <c r="O3437" s="13">
        <f>J3437/(60*60*24)+DATE(1970,1,1)</f>
        <v>42572.61681712963</v>
      </c>
      <c r="P3437" s="13">
        <f>I3437/(60*60*24)+"1/1/1970"</f>
        <v>42589.125</v>
      </c>
      <c r="Q3437" t="s">
        <v>8270</v>
      </c>
      <c r="R3437" s="18" t="str">
        <f>LEFT(Q3437,SEARCH("/",Q3437,1)-1)</f>
        <v>theater</v>
      </c>
      <c r="S3437" t="str">
        <f>RIGHT(Q3437,(LEN(Q3437)-SEARCH("/",Q3437,1)))</f>
        <v>plays</v>
      </c>
      <c r="T3437" s="14">
        <f>IFERROR(E3437/L3437,0)</f>
        <v>58.94736842105263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>
        <f>(E3438/D3438)*100</f>
        <v>105.89999999999999</v>
      </c>
      <c r="O3438" s="13">
        <f>J3438/(60*60*24)+DATE(1970,1,1)</f>
        <v>41851.541585648149</v>
      </c>
      <c r="P3438" s="13">
        <f>I3438/(60*60*24)+"1/1/1970"</f>
        <v>41872.686111111107</v>
      </c>
      <c r="Q3438" t="s">
        <v>8270</v>
      </c>
      <c r="R3438" s="18" t="str">
        <f>LEFT(Q3438,SEARCH("/",Q3438,1)-1)</f>
        <v>theater</v>
      </c>
      <c r="S3438" t="str">
        <f>RIGHT(Q3438,(LEN(Q3438)-SEARCH("/",Q3438,1)))</f>
        <v>plays</v>
      </c>
      <c r="T3438" s="14">
        <f>IFERROR(E3438/L3438,0)</f>
        <v>143.1081081081081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>
        <f>(E3439/D3439)*100</f>
        <v>101</v>
      </c>
      <c r="O3439" s="13">
        <f>J3439/(60*60*24)+DATE(1970,1,1)</f>
        <v>42205.710879629631</v>
      </c>
      <c r="P3439" s="13">
        <f>I3439/(60*60*24)+"1/1/1970"</f>
        <v>42235.710879629631</v>
      </c>
      <c r="Q3439" t="s">
        <v>8270</v>
      </c>
      <c r="R3439" s="18" t="str">
        <f>LEFT(Q3439,SEARCH("/",Q3439,1)-1)</f>
        <v>theater</v>
      </c>
      <c r="S3439" t="str">
        <f>RIGHT(Q3439,(LEN(Q3439)-SEARCH("/",Q3439,1)))</f>
        <v>plays</v>
      </c>
      <c r="T3439" s="14">
        <f>IFERROR(E3439/L3439,0)</f>
        <v>84.166666666666671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>
        <f>(E3440/D3440)*100</f>
        <v>104.2</v>
      </c>
      <c r="O3440" s="13">
        <f>J3440/(60*60*24)+DATE(1970,1,1)</f>
        <v>42100.927858796298</v>
      </c>
      <c r="P3440" s="13">
        <f>I3440/(60*60*24)+"1/1/1970"</f>
        <v>42126.875</v>
      </c>
      <c r="Q3440" t="s">
        <v>8270</v>
      </c>
      <c r="R3440" s="18" t="str">
        <f>LEFT(Q3440,SEARCH("/",Q3440,1)-1)</f>
        <v>theater</v>
      </c>
      <c r="S3440" t="str">
        <f>RIGHT(Q3440,(LEN(Q3440)-SEARCH("/",Q3440,1)))</f>
        <v>plays</v>
      </c>
      <c r="T3440" s="14">
        <f>IFERROR(E3440/L3440,0)</f>
        <v>186.07142857142858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>
        <f>(E3441/D3441)*100</f>
        <v>134.67833333333334</v>
      </c>
      <c r="O3441" s="13">
        <f>J3441/(60*60*24)+DATE(1970,1,1)</f>
        <v>42374.911226851851</v>
      </c>
      <c r="P3441" s="13">
        <f>I3441/(60*60*24)+"1/1/1970"</f>
        <v>42388.207638888889</v>
      </c>
      <c r="Q3441" t="s">
        <v>8270</v>
      </c>
      <c r="R3441" s="18" t="str">
        <f>LEFT(Q3441,SEARCH("/",Q3441,1)-1)</f>
        <v>theater</v>
      </c>
      <c r="S3441" t="str">
        <f>RIGHT(Q3441,(LEN(Q3441)-SEARCH("/",Q3441,1)))</f>
        <v>plays</v>
      </c>
      <c r="T3441" s="14">
        <f>IFERROR(E3441/L3441,0)</f>
        <v>89.785555555555561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>
        <f>(E3442/D3442)*100</f>
        <v>105.2184</v>
      </c>
      <c r="O3442" s="13">
        <f>J3442/(60*60*24)+DATE(1970,1,1)</f>
        <v>41809.12300925926</v>
      </c>
      <c r="P3442" s="13">
        <f>I3442/(60*60*24)+"1/1/1970"</f>
        <v>41831.677083333336</v>
      </c>
      <c r="Q3442" t="s">
        <v>8270</v>
      </c>
      <c r="R3442" s="18" t="str">
        <f>LEFT(Q3442,SEARCH("/",Q3442,1)-1)</f>
        <v>theater</v>
      </c>
      <c r="S3442" t="str">
        <f>RIGHT(Q3442,(LEN(Q3442)-SEARCH("/",Q3442,1)))</f>
        <v>plays</v>
      </c>
      <c r="T3442" s="14">
        <f>IFERROR(E3442/L3442,0)</f>
        <v>64.157560975609755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>
        <f>(E3443/D3443)*100</f>
        <v>102.60000000000001</v>
      </c>
      <c r="O3443" s="13">
        <f>J3443/(60*60*24)+DATE(1970,1,1)</f>
        <v>42294.429641203707</v>
      </c>
      <c r="P3443" s="13">
        <f>I3443/(60*60*24)+"1/1/1970"</f>
        <v>42321.845138888893</v>
      </c>
      <c r="Q3443" t="s">
        <v>8270</v>
      </c>
      <c r="R3443" s="18" t="str">
        <f>LEFT(Q3443,SEARCH("/",Q3443,1)-1)</f>
        <v>theater</v>
      </c>
      <c r="S3443" t="str">
        <f>RIGHT(Q3443,(LEN(Q3443)-SEARCH("/",Q3443,1)))</f>
        <v>plays</v>
      </c>
      <c r="T3443" s="14">
        <f>IFERROR(E3443/L3443,0)</f>
        <v>59.651162790697676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>
        <f>(E3444/D3444)*100</f>
        <v>100</v>
      </c>
      <c r="O3444" s="13">
        <f>J3444/(60*60*24)+DATE(1970,1,1)</f>
        <v>42124.841111111113</v>
      </c>
      <c r="P3444" s="13">
        <f>I3444/(60*60*24)+"1/1/1970"</f>
        <v>42154.841111111113</v>
      </c>
      <c r="Q3444" t="s">
        <v>8270</v>
      </c>
      <c r="R3444" s="18" t="str">
        <f>LEFT(Q3444,SEARCH("/",Q3444,1)-1)</f>
        <v>theater</v>
      </c>
      <c r="S3444" t="str">
        <f>RIGHT(Q3444,(LEN(Q3444)-SEARCH("/",Q3444,1)))</f>
        <v>plays</v>
      </c>
      <c r="T3444" s="14">
        <f>IFERROR(E3444/L3444,0)</f>
        <v>31.25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>
        <f>(E3445/D3445)*100</f>
        <v>185.5</v>
      </c>
      <c r="O3445" s="13">
        <f>J3445/(60*60*24)+DATE(1970,1,1)</f>
        <v>41861.524837962963</v>
      </c>
      <c r="P3445" s="13">
        <f>I3445/(60*60*24)+"1/1/1970"</f>
        <v>41891.524837962963</v>
      </c>
      <c r="Q3445" t="s">
        <v>8270</v>
      </c>
      <c r="R3445" s="18" t="str">
        <f>LEFT(Q3445,SEARCH("/",Q3445,1)-1)</f>
        <v>theater</v>
      </c>
      <c r="S3445" t="str">
        <f>RIGHT(Q3445,(LEN(Q3445)-SEARCH("/",Q3445,1)))</f>
        <v>plays</v>
      </c>
      <c r="T3445" s="14">
        <f>IFERROR(E3445/L3445,0)</f>
        <v>41.222222222222221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>
        <f>(E3446/D3446)*100</f>
        <v>289</v>
      </c>
      <c r="O3446" s="13">
        <f>J3446/(60*60*24)+DATE(1970,1,1)</f>
        <v>42521.291504629626</v>
      </c>
      <c r="P3446" s="13">
        <f>I3446/(60*60*24)+"1/1/1970"</f>
        <v>42529.582638888889</v>
      </c>
      <c r="Q3446" t="s">
        <v>8270</v>
      </c>
      <c r="R3446" s="18" t="str">
        <f>LEFT(Q3446,SEARCH("/",Q3446,1)-1)</f>
        <v>theater</v>
      </c>
      <c r="S3446" t="str">
        <f>RIGHT(Q3446,(LEN(Q3446)-SEARCH("/",Q3446,1)))</f>
        <v>plays</v>
      </c>
      <c r="T3446" s="14">
        <f>IFERROR(E3446/L3446,0)</f>
        <v>43.35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>
        <f>(E3447/D3447)*100</f>
        <v>100</v>
      </c>
      <c r="O3447" s="13">
        <f>J3447/(60*60*24)+DATE(1970,1,1)</f>
        <v>42272.530509259261</v>
      </c>
      <c r="P3447" s="13">
        <f>I3447/(60*60*24)+"1/1/1970"</f>
        <v>42300.530509259261</v>
      </c>
      <c r="Q3447" t="s">
        <v>8270</v>
      </c>
      <c r="R3447" s="18" t="str">
        <f>LEFT(Q3447,SEARCH("/",Q3447,1)-1)</f>
        <v>theater</v>
      </c>
      <c r="S3447" t="str">
        <f>RIGHT(Q3447,(LEN(Q3447)-SEARCH("/",Q3447,1)))</f>
        <v>plays</v>
      </c>
      <c r="T3447" s="14">
        <f>IFERROR(E3447/L3447,0)</f>
        <v>64.516129032258064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>
        <f>(E3448/D3448)*100</f>
        <v>108.2</v>
      </c>
      <c r="O3448" s="13">
        <f>J3448/(60*60*24)+DATE(1970,1,1)</f>
        <v>42016.832465277781</v>
      </c>
      <c r="P3448" s="13">
        <f>I3448/(60*60*24)+"1/1/1970"</f>
        <v>42040.513888888891</v>
      </c>
      <c r="Q3448" t="s">
        <v>8270</v>
      </c>
      <c r="R3448" s="18" t="str">
        <f>LEFT(Q3448,SEARCH("/",Q3448,1)-1)</f>
        <v>theater</v>
      </c>
      <c r="S3448" t="str">
        <f>RIGHT(Q3448,(LEN(Q3448)-SEARCH("/",Q3448,1)))</f>
        <v>plays</v>
      </c>
      <c r="T3448" s="14">
        <f>IFERROR(E3448/L3448,0)</f>
        <v>43.28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>
        <f>(E3449/D3449)*100</f>
        <v>107.80000000000001</v>
      </c>
      <c r="O3449" s="13">
        <f>J3449/(60*60*24)+DATE(1970,1,1)</f>
        <v>42402.889027777783</v>
      </c>
      <c r="P3449" s="13">
        <f>I3449/(60*60*24)+"1/1/1970"</f>
        <v>42447.847361111111</v>
      </c>
      <c r="Q3449" t="s">
        <v>8270</v>
      </c>
      <c r="R3449" s="18" t="str">
        <f>LEFT(Q3449,SEARCH("/",Q3449,1)-1)</f>
        <v>theater</v>
      </c>
      <c r="S3449" t="str">
        <f>RIGHT(Q3449,(LEN(Q3449)-SEARCH("/",Q3449,1)))</f>
        <v>plays</v>
      </c>
      <c r="T3449" s="14">
        <f>IFERROR(E3449/L3449,0)</f>
        <v>77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>
        <f>(E3450/D3450)*100</f>
        <v>109.76190476190477</v>
      </c>
      <c r="O3450" s="13">
        <f>J3450/(60*60*24)+DATE(1970,1,1)</f>
        <v>41960.119085648148</v>
      </c>
      <c r="P3450" s="13">
        <f>I3450/(60*60*24)+"1/1/1970"</f>
        <v>41990.119085648148</v>
      </c>
      <c r="Q3450" t="s">
        <v>8270</v>
      </c>
      <c r="R3450" s="18" t="str">
        <f>LEFT(Q3450,SEARCH("/",Q3450,1)-1)</f>
        <v>theater</v>
      </c>
      <c r="S3450" t="str">
        <f>RIGHT(Q3450,(LEN(Q3450)-SEARCH("/",Q3450,1)))</f>
        <v>plays</v>
      </c>
      <c r="T3450" s="14">
        <f>IFERROR(E3450/L3450,0)</f>
        <v>51.222222222222221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>
        <f>(E3451/D3451)*100</f>
        <v>170.625</v>
      </c>
      <c r="O3451" s="13">
        <f>J3451/(60*60*24)+DATE(1970,1,1)</f>
        <v>42532.052523148144</v>
      </c>
      <c r="P3451" s="13">
        <f>I3451/(60*60*24)+"1/1/1970"</f>
        <v>42560.166666666672</v>
      </c>
      <c r="Q3451" t="s">
        <v>8270</v>
      </c>
      <c r="R3451" s="18" t="str">
        <f>LEFT(Q3451,SEARCH("/",Q3451,1)-1)</f>
        <v>theater</v>
      </c>
      <c r="S3451" t="str">
        <f>RIGHT(Q3451,(LEN(Q3451)-SEARCH("/",Q3451,1)))</f>
        <v>plays</v>
      </c>
      <c r="T3451" s="14">
        <f>IFERROR(E3451/L3451,0)</f>
        <v>68.25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>
        <f>(E3452/D3452)*100</f>
        <v>152</v>
      </c>
      <c r="O3452" s="13">
        <f>J3452/(60*60*24)+DATE(1970,1,1)</f>
        <v>42036.704525462963</v>
      </c>
      <c r="P3452" s="13">
        <f>I3452/(60*60*24)+"1/1/1970"</f>
        <v>42096.662858796291</v>
      </c>
      <c r="Q3452" t="s">
        <v>8270</v>
      </c>
      <c r="R3452" s="18" t="str">
        <f>LEFT(Q3452,SEARCH("/",Q3452,1)-1)</f>
        <v>theater</v>
      </c>
      <c r="S3452" t="str">
        <f>RIGHT(Q3452,(LEN(Q3452)-SEARCH("/",Q3452,1)))</f>
        <v>plays</v>
      </c>
      <c r="T3452" s="14">
        <f>IFERROR(E3452/L3452,0)</f>
        <v>19.487179487179485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>
        <f>(E3453/D3453)*100</f>
        <v>101.23076923076924</v>
      </c>
      <c r="O3453" s="13">
        <f>J3453/(60*60*24)+DATE(1970,1,1)</f>
        <v>42088.723692129628</v>
      </c>
      <c r="P3453" s="13">
        <f>I3453/(60*60*24)+"1/1/1970"</f>
        <v>42115.723692129628</v>
      </c>
      <c r="Q3453" t="s">
        <v>8270</v>
      </c>
      <c r="R3453" s="18" t="str">
        <f>LEFT(Q3453,SEARCH("/",Q3453,1)-1)</f>
        <v>theater</v>
      </c>
      <c r="S3453" t="str">
        <f>RIGHT(Q3453,(LEN(Q3453)-SEARCH("/",Q3453,1)))</f>
        <v>plays</v>
      </c>
      <c r="T3453" s="14">
        <f>IFERROR(E3453/L3453,0)</f>
        <v>41.125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>
        <f>(E3454/D3454)*100</f>
        <v>153.19999999999999</v>
      </c>
      <c r="O3454" s="13">
        <f>J3454/(60*60*24)+DATE(1970,1,1)</f>
        <v>41820.639189814814</v>
      </c>
      <c r="P3454" s="13">
        <f>I3454/(60*60*24)+"1/1/1970"</f>
        <v>41843.165972222225</v>
      </c>
      <c r="Q3454" t="s">
        <v>8270</v>
      </c>
      <c r="R3454" s="18" t="str">
        <f>LEFT(Q3454,SEARCH("/",Q3454,1)-1)</f>
        <v>theater</v>
      </c>
      <c r="S3454" t="str">
        <f>RIGHT(Q3454,(LEN(Q3454)-SEARCH("/",Q3454,1)))</f>
        <v>plays</v>
      </c>
      <c r="T3454" s="14">
        <f>IFERROR(E3454/L3454,0)</f>
        <v>41.405405405405403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>
        <f>(E3455/D3455)*100</f>
        <v>128.33333333333334</v>
      </c>
      <c r="O3455" s="13">
        <f>J3455/(60*60*24)+DATE(1970,1,1)</f>
        <v>42535.97865740741</v>
      </c>
      <c r="P3455" s="13">
        <f>I3455/(60*60*24)+"1/1/1970"</f>
        <v>42595.97865740741</v>
      </c>
      <c r="Q3455" t="s">
        <v>8270</v>
      </c>
      <c r="R3455" s="18" t="str">
        <f>LEFT(Q3455,SEARCH("/",Q3455,1)-1)</f>
        <v>theater</v>
      </c>
      <c r="S3455" t="str">
        <f>RIGHT(Q3455,(LEN(Q3455)-SEARCH("/",Q3455,1)))</f>
        <v>plays</v>
      </c>
      <c r="T3455" s="14">
        <f>IFERROR(E3455/L3455,0)</f>
        <v>27.5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>
        <f>(E3456/D3456)*100</f>
        <v>100.71428571428571</v>
      </c>
      <c r="O3456" s="13">
        <f>J3456/(60*60*24)+DATE(1970,1,1)</f>
        <v>41821.698599537034</v>
      </c>
      <c r="P3456" s="13">
        <f>I3456/(60*60*24)+"1/1/1970"</f>
        <v>41851.698599537034</v>
      </c>
      <c r="Q3456" t="s">
        <v>8270</v>
      </c>
      <c r="R3456" s="18" t="str">
        <f>LEFT(Q3456,SEARCH("/",Q3456,1)-1)</f>
        <v>theater</v>
      </c>
      <c r="S3456" t="str">
        <f>RIGHT(Q3456,(LEN(Q3456)-SEARCH("/",Q3456,1)))</f>
        <v>plays</v>
      </c>
      <c r="T3456" s="14">
        <f>IFERROR(E3456/L3456,0)</f>
        <v>33.571428571428569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>
        <f>(E3457/D3457)*100</f>
        <v>100.64999999999999</v>
      </c>
      <c r="O3457" s="13">
        <f>J3457/(60*60*24)+DATE(1970,1,1)</f>
        <v>42626.7503125</v>
      </c>
      <c r="P3457" s="13">
        <f>I3457/(60*60*24)+"1/1/1970"</f>
        <v>42656.7503125</v>
      </c>
      <c r="Q3457" t="s">
        <v>8270</v>
      </c>
      <c r="R3457" s="18" t="str">
        <f>LEFT(Q3457,SEARCH("/",Q3457,1)-1)</f>
        <v>theater</v>
      </c>
      <c r="S3457" t="str">
        <f>RIGHT(Q3457,(LEN(Q3457)-SEARCH("/",Q3457,1)))</f>
        <v>plays</v>
      </c>
      <c r="T3457" s="14">
        <f>IFERROR(E3457/L3457,0)</f>
        <v>145.86956521739131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>
        <f>(E3458/D3458)*100</f>
        <v>191.3</v>
      </c>
      <c r="O3458" s="13">
        <f>J3458/(60*60*24)+DATE(1970,1,1)</f>
        <v>41821.205636574072</v>
      </c>
      <c r="P3458" s="13">
        <f>I3458/(60*60*24)+"1/1/1970"</f>
        <v>41852.290972222225</v>
      </c>
      <c r="Q3458" t="s">
        <v>8270</v>
      </c>
      <c r="R3458" s="18" t="str">
        <f>LEFT(Q3458,SEARCH("/",Q3458,1)-1)</f>
        <v>theater</v>
      </c>
      <c r="S3458" t="str">
        <f>RIGHT(Q3458,(LEN(Q3458)-SEARCH("/",Q3458,1)))</f>
        <v>plays</v>
      </c>
      <c r="T3458" s="14">
        <f>IFERROR(E3458/L3458,0)</f>
        <v>358.6875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>
        <f>(E3459/D3459)*100</f>
        <v>140.19999999999999</v>
      </c>
      <c r="O3459" s="13">
        <f>J3459/(60*60*24)+DATE(1970,1,1)</f>
        <v>42016.706678240742</v>
      </c>
      <c r="P3459" s="13">
        <f>I3459/(60*60*24)+"1/1/1970"</f>
        <v>42047.249305555553</v>
      </c>
      <c r="Q3459" t="s">
        <v>8270</v>
      </c>
      <c r="R3459" s="18" t="str">
        <f>LEFT(Q3459,SEARCH("/",Q3459,1)-1)</f>
        <v>theater</v>
      </c>
      <c r="S3459" t="str">
        <f>RIGHT(Q3459,(LEN(Q3459)-SEARCH("/",Q3459,1)))</f>
        <v>plays</v>
      </c>
      <c r="T3459" s="14">
        <f>IFERROR(E3459/L3459,0)</f>
        <v>50.981818181818184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>
        <f>(E3460/D3460)*100</f>
        <v>124.33537832310839</v>
      </c>
      <c r="O3460" s="13">
        <f>J3460/(60*60*24)+DATE(1970,1,1)</f>
        <v>42011.202581018515</v>
      </c>
      <c r="P3460" s="13">
        <f>I3460/(60*60*24)+"1/1/1970"</f>
        <v>42038.185416666667</v>
      </c>
      <c r="Q3460" t="s">
        <v>8270</v>
      </c>
      <c r="R3460" s="18" t="str">
        <f>LEFT(Q3460,SEARCH("/",Q3460,1)-1)</f>
        <v>theater</v>
      </c>
      <c r="S3460" t="str">
        <f>RIGHT(Q3460,(LEN(Q3460)-SEARCH("/",Q3460,1)))</f>
        <v>plays</v>
      </c>
      <c r="T3460" s="14">
        <f>IFERROR(E3460/L3460,0)</f>
        <v>45.037037037037038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>
        <f>(E3461/D3461)*100</f>
        <v>126.2</v>
      </c>
      <c r="O3461" s="13">
        <f>J3461/(60*60*24)+DATE(1970,1,1)</f>
        <v>42480.479861111111</v>
      </c>
      <c r="P3461" s="13">
        <f>I3461/(60*60*24)+"1/1/1970"</f>
        <v>42510.479861111111</v>
      </c>
      <c r="Q3461" t="s">
        <v>8270</v>
      </c>
      <c r="R3461" s="18" t="str">
        <f>LEFT(Q3461,SEARCH("/",Q3461,1)-1)</f>
        <v>theater</v>
      </c>
      <c r="S3461" t="str">
        <f>RIGHT(Q3461,(LEN(Q3461)-SEARCH("/",Q3461,1)))</f>
        <v>plays</v>
      </c>
      <c r="T3461" s="14">
        <f>IFERROR(E3461/L3461,0)</f>
        <v>17.527777777777779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>
        <f>(E3462/D3462)*100</f>
        <v>190</v>
      </c>
      <c r="O3462" s="13">
        <f>J3462/(60*60*24)+DATE(1970,1,1)</f>
        <v>41852.527222222227</v>
      </c>
      <c r="P3462" s="13">
        <f>I3462/(60*60*24)+"1/1/1970"</f>
        <v>41866.527222222227</v>
      </c>
      <c r="Q3462" t="s">
        <v>8270</v>
      </c>
      <c r="R3462" s="18" t="str">
        <f>LEFT(Q3462,SEARCH("/",Q3462,1)-1)</f>
        <v>theater</v>
      </c>
      <c r="S3462" t="str">
        <f>RIGHT(Q3462,(LEN(Q3462)-SEARCH("/",Q3462,1)))</f>
        <v>plays</v>
      </c>
      <c r="T3462" s="14">
        <f>IFERROR(E3462/L3462,0)</f>
        <v>50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>
        <f>(E3463/D3463)*100</f>
        <v>139</v>
      </c>
      <c r="O3463" s="13">
        <f>J3463/(60*60*24)+DATE(1970,1,1)</f>
        <v>42643.632858796293</v>
      </c>
      <c r="P3463" s="13">
        <f>I3463/(60*60*24)+"1/1/1970"</f>
        <v>42672.125</v>
      </c>
      <c r="Q3463" t="s">
        <v>8270</v>
      </c>
      <c r="R3463" s="18" t="str">
        <f>LEFT(Q3463,SEARCH("/",Q3463,1)-1)</f>
        <v>theater</v>
      </c>
      <c r="S3463" t="str">
        <f>RIGHT(Q3463,(LEN(Q3463)-SEARCH("/",Q3463,1)))</f>
        <v>plays</v>
      </c>
      <c r="T3463" s="14">
        <f>IFERROR(E3463/L3463,0)</f>
        <v>57.916666666666664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>
        <f>(E3464/D3464)*100</f>
        <v>202</v>
      </c>
      <c r="O3464" s="13">
        <f>J3464/(60*60*24)+DATE(1970,1,1)</f>
        <v>42179.898472222223</v>
      </c>
      <c r="P3464" s="13">
        <f>I3464/(60*60*24)+"1/1/1970"</f>
        <v>42195.75</v>
      </c>
      <c r="Q3464" t="s">
        <v>8270</v>
      </c>
      <c r="R3464" s="18" t="str">
        <f>LEFT(Q3464,SEARCH("/",Q3464,1)-1)</f>
        <v>theater</v>
      </c>
      <c r="S3464" t="str">
        <f>RIGHT(Q3464,(LEN(Q3464)-SEARCH("/",Q3464,1)))</f>
        <v>plays</v>
      </c>
      <c r="T3464" s="14">
        <f>IFERROR(E3464/L3464,0)</f>
        <v>29.705882352941178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>
        <f>(E3465/D3465)*100</f>
        <v>103.38000000000001</v>
      </c>
      <c r="O3465" s="13">
        <f>J3465/(60*60*24)+DATE(1970,1,1)</f>
        <v>42612.918807870374</v>
      </c>
      <c r="P3465" s="13">
        <f>I3465/(60*60*24)+"1/1/1970"</f>
        <v>42654.165972222225</v>
      </c>
      <c r="Q3465" t="s">
        <v>8270</v>
      </c>
      <c r="R3465" s="18" t="str">
        <f>LEFT(Q3465,SEARCH("/",Q3465,1)-1)</f>
        <v>theater</v>
      </c>
      <c r="S3465" t="str">
        <f>RIGHT(Q3465,(LEN(Q3465)-SEARCH("/",Q3465,1)))</f>
        <v>plays</v>
      </c>
      <c r="T3465" s="14">
        <f>IFERROR(E3465/L3465,0)</f>
        <v>90.684210526315795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>
        <f>(E3466/D3466)*100</f>
        <v>102.3236</v>
      </c>
      <c r="O3466" s="13">
        <f>J3466/(60*60*24)+DATE(1970,1,1)</f>
        <v>42575.130057870367</v>
      </c>
      <c r="P3466" s="13">
        <f>I3466/(60*60*24)+"1/1/1970"</f>
        <v>42605.130057870367</v>
      </c>
      <c r="Q3466" t="s">
        <v>8270</v>
      </c>
      <c r="R3466" s="18" t="str">
        <f>LEFT(Q3466,SEARCH("/",Q3466,1)-1)</f>
        <v>theater</v>
      </c>
      <c r="S3466" t="str">
        <f>RIGHT(Q3466,(LEN(Q3466)-SEARCH("/",Q3466,1)))</f>
        <v>plays</v>
      </c>
      <c r="T3466" s="14">
        <f>IFERROR(E3466/L3466,0)</f>
        <v>55.012688172043013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>
        <f>(E3467/D3467)*100</f>
        <v>103</v>
      </c>
      <c r="O3467" s="13">
        <f>J3467/(60*60*24)+DATE(1970,1,1)</f>
        <v>42200.625833333332</v>
      </c>
      <c r="P3467" s="13">
        <f>I3467/(60*60*24)+"1/1/1970"</f>
        <v>42225.666666666672</v>
      </c>
      <c r="Q3467" t="s">
        <v>8270</v>
      </c>
      <c r="R3467" s="18" t="str">
        <f>LEFT(Q3467,SEARCH("/",Q3467,1)-1)</f>
        <v>theater</v>
      </c>
      <c r="S3467" t="str">
        <f>RIGHT(Q3467,(LEN(Q3467)-SEARCH("/",Q3467,1)))</f>
        <v>plays</v>
      </c>
      <c r="T3467" s="14">
        <f>IFERROR(E3467/L3467,0)</f>
        <v>57.222222222222221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>
        <f>(E3468/D3468)*100</f>
        <v>127.14285714285714</v>
      </c>
      <c r="O3468" s="13">
        <f>J3468/(60*60*24)+DATE(1970,1,1)</f>
        <v>42420.019097222219</v>
      </c>
      <c r="P3468" s="13">
        <f>I3468/(60*60*24)+"1/1/1970"</f>
        <v>42479.977430555555</v>
      </c>
      <c r="Q3468" t="s">
        <v>8270</v>
      </c>
      <c r="R3468" s="18" t="str">
        <f>LEFT(Q3468,SEARCH("/",Q3468,1)-1)</f>
        <v>theater</v>
      </c>
      <c r="S3468" t="str">
        <f>RIGHT(Q3468,(LEN(Q3468)-SEARCH("/",Q3468,1)))</f>
        <v>plays</v>
      </c>
      <c r="T3468" s="14">
        <f>IFERROR(E3468/L3468,0)</f>
        <v>72.950819672131146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>
        <f>(E3469/D3469)*100</f>
        <v>101</v>
      </c>
      <c r="O3469" s="13">
        <f>J3469/(60*60*24)+DATE(1970,1,1)</f>
        <v>42053.671666666662</v>
      </c>
      <c r="P3469" s="13">
        <f>I3469/(60*60*24)+"1/1/1970"</f>
        <v>42083.630000000005</v>
      </c>
      <c r="Q3469" t="s">
        <v>8270</v>
      </c>
      <c r="R3469" s="18" t="str">
        <f>LEFT(Q3469,SEARCH("/",Q3469,1)-1)</f>
        <v>theater</v>
      </c>
      <c r="S3469" t="str">
        <f>RIGHT(Q3469,(LEN(Q3469)-SEARCH("/",Q3469,1)))</f>
        <v>plays</v>
      </c>
      <c r="T3469" s="14">
        <f>IFERROR(E3469/L3469,0)</f>
        <v>64.468085106382972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>
        <f>(E3470/D3470)*100</f>
        <v>121.78</v>
      </c>
      <c r="O3470" s="13">
        <f>J3470/(60*60*24)+DATE(1970,1,1)</f>
        <v>42605.765381944446</v>
      </c>
      <c r="P3470" s="13">
        <f>I3470/(60*60*24)+"1/1/1970"</f>
        <v>42634.125</v>
      </c>
      <c r="Q3470" t="s">
        <v>8270</v>
      </c>
      <c r="R3470" s="18" t="str">
        <f>LEFT(Q3470,SEARCH("/",Q3470,1)-1)</f>
        <v>theater</v>
      </c>
      <c r="S3470" t="str">
        <f>RIGHT(Q3470,(LEN(Q3470)-SEARCH("/",Q3470,1)))</f>
        <v>plays</v>
      </c>
      <c r="T3470" s="14">
        <f>IFERROR(E3470/L3470,0)</f>
        <v>716.35294117647061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>
        <f>(E3471/D3471)*100</f>
        <v>113.39285714285714</v>
      </c>
      <c r="O3471" s="13">
        <f>J3471/(60*60*24)+DATE(1970,1,1)</f>
        <v>42458.641724537039</v>
      </c>
      <c r="P3471" s="13">
        <f>I3471/(60*60*24)+"1/1/1970"</f>
        <v>42488.641724537039</v>
      </c>
      <c r="Q3471" t="s">
        <v>8270</v>
      </c>
      <c r="R3471" s="18" t="str">
        <f>LEFT(Q3471,SEARCH("/",Q3471,1)-1)</f>
        <v>theater</v>
      </c>
      <c r="S3471" t="str">
        <f>RIGHT(Q3471,(LEN(Q3471)-SEARCH("/",Q3471,1)))</f>
        <v>plays</v>
      </c>
      <c r="T3471" s="14">
        <f>IFERROR(E3471/L3471,0)</f>
        <v>50.396825396825399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>
        <f>(E3472/D3472)*100</f>
        <v>150</v>
      </c>
      <c r="O3472" s="13">
        <f>J3472/(60*60*24)+DATE(1970,1,1)</f>
        <v>42529.022013888884</v>
      </c>
      <c r="P3472" s="13">
        <f>I3472/(60*60*24)+"1/1/1970"</f>
        <v>42566.901388888888</v>
      </c>
      <c r="Q3472" t="s">
        <v>8270</v>
      </c>
      <c r="R3472" s="18" t="str">
        <f>LEFT(Q3472,SEARCH("/",Q3472,1)-1)</f>
        <v>theater</v>
      </c>
      <c r="S3472" t="str">
        <f>RIGHT(Q3472,(LEN(Q3472)-SEARCH("/",Q3472,1)))</f>
        <v>plays</v>
      </c>
      <c r="T3472" s="14">
        <f>IFERROR(E3472/L3472,0)</f>
        <v>41.666666666666664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>
        <f>(E3473/D3473)*100</f>
        <v>214.6</v>
      </c>
      <c r="O3473" s="13">
        <f>J3473/(60*60*24)+DATE(1970,1,1)</f>
        <v>41841.820486111115</v>
      </c>
      <c r="P3473" s="13">
        <f>I3473/(60*60*24)+"1/1/1970"</f>
        <v>41882.833333333336</v>
      </c>
      <c r="Q3473" t="s">
        <v>8270</v>
      </c>
      <c r="R3473" s="18" t="str">
        <f>LEFT(Q3473,SEARCH("/",Q3473,1)-1)</f>
        <v>theater</v>
      </c>
      <c r="S3473" t="str">
        <f>RIGHT(Q3473,(LEN(Q3473)-SEARCH("/",Q3473,1)))</f>
        <v>plays</v>
      </c>
      <c r="T3473" s="14">
        <f>IFERROR(E3473/L3473,0)</f>
        <v>35.766666666666666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>
        <f>(E3474/D3474)*100</f>
        <v>102.05</v>
      </c>
      <c r="O3474" s="13">
        <f>J3474/(60*60*24)+DATE(1970,1,1)</f>
        <v>41928.170497685183</v>
      </c>
      <c r="P3474" s="13">
        <f>I3474/(60*60*24)+"1/1/1970"</f>
        <v>41949.249305555553</v>
      </c>
      <c r="Q3474" t="s">
        <v>8270</v>
      </c>
      <c r="R3474" s="18" t="str">
        <f>LEFT(Q3474,SEARCH("/",Q3474,1)-1)</f>
        <v>theater</v>
      </c>
      <c r="S3474" t="str">
        <f>RIGHT(Q3474,(LEN(Q3474)-SEARCH("/",Q3474,1)))</f>
        <v>plays</v>
      </c>
      <c r="T3474" s="14">
        <f>IFERROR(E3474/L3474,0)</f>
        <v>88.739130434782609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>
        <f>(E3475/D3475)*100</f>
        <v>100</v>
      </c>
      <c r="O3475" s="13">
        <f>J3475/(60*60*24)+DATE(1970,1,1)</f>
        <v>42062.834444444445</v>
      </c>
      <c r="P3475" s="13">
        <f>I3475/(60*60*24)+"1/1/1970"</f>
        <v>42083.852083333331</v>
      </c>
      <c r="Q3475" t="s">
        <v>8270</v>
      </c>
      <c r="R3475" s="18" t="str">
        <f>LEFT(Q3475,SEARCH("/",Q3475,1)-1)</f>
        <v>theater</v>
      </c>
      <c r="S3475" t="str">
        <f>RIGHT(Q3475,(LEN(Q3475)-SEARCH("/",Q3475,1)))</f>
        <v>plays</v>
      </c>
      <c r="T3475" s="14">
        <f>IFERROR(E3475/L3475,0)</f>
        <v>148.4848484848485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>
        <f>(E3476/D3476)*100</f>
        <v>101</v>
      </c>
      <c r="O3476" s="13">
        <f>J3476/(60*60*24)+DATE(1970,1,1)</f>
        <v>42541.501516203702</v>
      </c>
      <c r="P3476" s="13">
        <f>I3476/(60*60*24)+"1/1/1970"</f>
        <v>42571.501516203702</v>
      </c>
      <c r="Q3476" t="s">
        <v>8270</v>
      </c>
      <c r="R3476" s="18" t="str">
        <f>LEFT(Q3476,SEARCH("/",Q3476,1)-1)</f>
        <v>theater</v>
      </c>
      <c r="S3476" t="str">
        <f>RIGHT(Q3476,(LEN(Q3476)-SEARCH("/",Q3476,1)))</f>
        <v>plays</v>
      </c>
      <c r="T3476" s="14">
        <f>IFERROR(E3476/L3476,0)</f>
        <v>51.794871794871796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>
        <f>(E3477/D3477)*100</f>
        <v>113.33333333333333</v>
      </c>
      <c r="O3477" s="13">
        <f>J3477/(60*60*24)+DATE(1970,1,1)</f>
        <v>41918.880833333329</v>
      </c>
      <c r="P3477" s="13">
        <f>I3477/(60*60*24)+"1/1/1970"</f>
        <v>41946</v>
      </c>
      <c r="Q3477" t="s">
        <v>8270</v>
      </c>
      <c r="R3477" s="18" t="str">
        <f>LEFT(Q3477,SEARCH("/",Q3477,1)-1)</f>
        <v>theater</v>
      </c>
      <c r="S3477" t="str">
        <f>RIGHT(Q3477,(LEN(Q3477)-SEARCH("/",Q3477,1)))</f>
        <v>plays</v>
      </c>
      <c r="T3477" s="14">
        <f>IFERROR(E3477/L3477,0)</f>
        <v>20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>
        <f>(E3478/D3478)*100</f>
        <v>104</v>
      </c>
      <c r="O3478" s="13">
        <f>J3478/(60*60*24)+DATE(1970,1,1)</f>
        <v>41921.279976851853</v>
      </c>
      <c r="P3478" s="13">
        <f>I3478/(60*60*24)+"1/1/1970"</f>
        <v>41939.125</v>
      </c>
      <c r="Q3478" t="s">
        <v>8270</v>
      </c>
      <c r="R3478" s="18" t="str">
        <f>LEFT(Q3478,SEARCH("/",Q3478,1)-1)</f>
        <v>theater</v>
      </c>
      <c r="S3478" t="str">
        <f>RIGHT(Q3478,(LEN(Q3478)-SEARCH("/",Q3478,1)))</f>
        <v>plays</v>
      </c>
      <c r="T3478" s="14">
        <f>IFERROR(E3478/L3478,0)</f>
        <v>52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>
        <f>(E3479/D3479)*100</f>
        <v>115.33333333333333</v>
      </c>
      <c r="O3479" s="13">
        <f>J3479/(60*60*24)+DATE(1970,1,1)</f>
        <v>42128.736608796295</v>
      </c>
      <c r="P3479" s="13">
        <f>I3479/(60*60*24)+"1/1/1970"</f>
        <v>42141.125</v>
      </c>
      <c r="Q3479" t="s">
        <v>8270</v>
      </c>
      <c r="R3479" s="18" t="str">
        <f>LEFT(Q3479,SEARCH("/",Q3479,1)-1)</f>
        <v>theater</v>
      </c>
      <c r="S3479" t="str">
        <f>RIGHT(Q3479,(LEN(Q3479)-SEARCH("/",Q3479,1)))</f>
        <v>plays</v>
      </c>
      <c r="T3479" s="14">
        <f>IFERROR(E3479/L3479,0)</f>
        <v>53.230769230769234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>
        <f>(E3480/D3480)*100</f>
        <v>112.85000000000001</v>
      </c>
      <c r="O3480" s="13">
        <f>J3480/(60*60*24)+DATE(1970,1,1)</f>
        <v>42053.916921296295</v>
      </c>
      <c r="P3480" s="13">
        <f>I3480/(60*60*24)+"1/1/1970"</f>
        <v>42079.875</v>
      </c>
      <c r="Q3480" t="s">
        <v>8270</v>
      </c>
      <c r="R3480" s="18" t="str">
        <f>LEFT(Q3480,SEARCH("/",Q3480,1)-1)</f>
        <v>theater</v>
      </c>
      <c r="S3480" t="str">
        <f>RIGHT(Q3480,(LEN(Q3480)-SEARCH("/",Q3480,1)))</f>
        <v>plays</v>
      </c>
      <c r="T3480" s="14">
        <f>IFERROR(E3480/L3480,0)</f>
        <v>39.596491228070178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>
        <f>(E3481/D3481)*100</f>
        <v>127.86666666666666</v>
      </c>
      <c r="O3481" s="13">
        <f>J3481/(60*60*24)+DATE(1970,1,1)</f>
        <v>41781.855092592596</v>
      </c>
      <c r="P3481" s="13">
        <f>I3481/(60*60*24)+"1/1/1970"</f>
        <v>41811.855092592596</v>
      </c>
      <c r="Q3481" t="s">
        <v>8270</v>
      </c>
      <c r="R3481" s="18" t="str">
        <f>LEFT(Q3481,SEARCH("/",Q3481,1)-1)</f>
        <v>theater</v>
      </c>
      <c r="S3481" t="str">
        <f>RIGHT(Q3481,(LEN(Q3481)-SEARCH("/",Q3481,1)))</f>
        <v>plays</v>
      </c>
      <c r="T3481" s="14">
        <f>IFERROR(E3481/L3481,0)</f>
        <v>34.25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>
        <f>(E3482/D3482)*100</f>
        <v>142.66666666666669</v>
      </c>
      <c r="O3482" s="13">
        <f>J3482/(60*60*24)+DATE(1970,1,1)</f>
        <v>42171.317442129628</v>
      </c>
      <c r="P3482" s="13">
        <f>I3482/(60*60*24)+"1/1/1970"</f>
        <v>42195.875</v>
      </c>
      <c r="Q3482" t="s">
        <v>8270</v>
      </c>
      <c r="R3482" s="18" t="str">
        <f>LEFT(Q3482,SEARCH("/",Q3482,1)-1)</f>
        <v>theater</v>
      </c>
      <c r="S3482" t="str">
        <f>RIGHT(Q3482,(LEN(Q3482)-SEARCH("/",Q3482,1)))</f>
        <v>plays</v>
      </c>
      <c r="T3482" s="14">
        <f>IFERROR(E3482/L3482,0)</f>
        <v>164.61538461538461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>
        <f>(E3483/D3483)*100</f>
        <v>118.8</v>
      </c>
      <c r="O3483" s="13">
        <f>J3483/(60*60*24)+DATE(1970,1,1)</f>
        <v>41989.247546296298</v>
      </c>
      <c r="P3483" s="13">
        <f>I3483/(60*60*24)+"1/1/1970"</f>
        <v>42006.247546296298</v>
      </c>
      <c r="Q3483" t="s">
        <v>8270</v>
      </c>
      <c r="R3483" s="18" t="str">
        <f>LEFT(Q3483,SEARCH("/",Q3483,1)-1)</f>
        <v>theater</v>
      </c>
      <c r="S3483" t="str">
        <f>RIGHT(Q3483,(LEN(Q3483)-SEARCH("/",Q3483,1)))</f>
        <v>plays</v>
      </c>
      <c r="T3483" s="14">
        <f>IFERROR(E3483/L3483,0)</f>
        <v>125.05263157894737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>
        <f>(E3484/D3484)*100</f>
        <v>138.33333333333334</v>
      </c>
      <c r="O3484" s="13">
        <f>J3484/(60*60*24)+DATE(1970,1,1)</f>
        <v>41796.771597222221</v>
      </c>
      <c r="P3484" s="13">
        <f>I3484/(60*60*24)+"1/1/1970"</f>
        <v>41826.771597222221</v>
      </c>
      <c r="Q3484" t="s">
        <v>8270</v>
      </c>
      <c r="R3484" s="18" t="str">
        <f>LEFT(Q3484,SEARCH("/",Q3484,1)-1)</f>
        <v>theater</v>
      </c>
      <c r="S3484" t="str">
        <f>RIGHT(Q3484,(LEN(Q3484)-SEARCH("/",Q3484,1)))</f>
        <v>plays</v>
      </c>
      <c r="T3484" s="14">
        <f>IFERROR(E3484/L3484,0)</f>
        <v>51.875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>
        <f>(E3485/D3485)*100</f>
        <v>159.9402985074627</v>
      </c>
      <c r="O3485" s="13">
        <f>J3485/(60*60*24)+DATE(1970,1,1)</f>
        <v>41793.668761574074</v>
      </c>
      <c r="P3485" s="13">
        <f>I3485/(60*60*24)+"1/1/1970"</f>
        <v>41823.668761574074</v>
      </c>
      <c r="Q3485" t="s">
        <v>8270</v>
      </c>
      <c r="R3485" s="18" t="str">
        <f>LEFT(Q3485,SEARCH("/",Q3485,1)-1)</f>
        <v>theater</v>
      </c>
      <c r="S3485" t="str">
        <f>RIGHT(Q3485,(LEN(Q3485)-SEARCH("/",Q3485,1)))</f>
        <v>plays</v>
      </c>
      <c r="T3485" s="14">
        <f>IFERROR(E3485/L3485,0)</f>
        <v>40.285714285714285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>
        <f>(E3486/D3486)*100</f>
        <v>114.24000000000001</v>
      </c>
      <c r="O3486" s="13">
        <f>J3486/(60*60*24)+DATE(1970,1,1)</f>
        <v>42506.760405092587</v>
      </c>
      <c r="P3486" s="13">
        <f>I3486/(60*60*24)+"1/1/1970"</f>
        <v>42536.760405092587</v>
      </c>
      <c r="Q3486" t="s">
        <v>8270</v>
      </c>
      <c r="R3486" s="18" t="str">
        <f>LEFT(Q3486,SEARCH("/",Q3486,1)-1)</f>
        <v>theater</v>
      </c>
      <c r="S3486" t="str">
        <f>RIGHT(Q3486,(LEN(Q3486)-SEARCH("/",Q3486,1)))</f>
        <v>plays</v>
      </c>
      <c r="T3486" s="14">
        <f>IFERROR(E3486/L3486,0)</f>
        <v>64.909090909090907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>
        <f>(E3487/D3487)*100</f>
        <v>100.60606060606061</v>
      </c>
      <c r="O3487" s="13">
        <f>J3487/(60*60*24)+DATE(1970,1,1)</f>
        <v>42372.693055555559</v>
      </c>
      <c r="P3487" s="13">
        <f>I3487/(60*60*24)+"1/1/1970"</f>
        <v>42402.693055555559</v>
      </c>
      <c r="Q3487" t="s">
        <v>8270</v>
      </c>
      <c r="R3487" s="18" t="str">
        <f>LEFT(Q3487,SEARCH("/",Q3487,1)-1)</f>
        <v>theater</v>
      </c>
      <c r="S3487" t="str">
        <f>RIGHT(Q3487,(LEN(Q3487)-SEARCH("/",Q3487,1)))</f>
        <v>plays</v>
      </c>
      <c r="T3487" s="14">
        <f>IFERROR(E3487/L3487,0)</f>
        <v>55.333333333333336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>
        <f>(E3488/D3488)*100</f>
        <v>155.20000000000002</v>
      </c>
      <c r="O3488" s="13">
        <f>J3488/(60*60*24)+DATE(1970,1,1)</f>
        <v>42126.87501157407</v>
      </c>
      <c r="P3488" s="13">
        <f>I3488/(60*60*24)+"1/1/1970"</f>
        <v>42158.290972222225</v>
      </c>
      <c r="Q3488" t="s">
        <v>8270</v>
      </c>
      <c r="R3488" s="18" t="str">
        <f>LEFT(Q3488,SEARCH("/",Q3488,1)-1)</f>
        <v>theater</v>
      </c>
      <c r="S3488" t="str">
        <f>RIGHT(Q3488,(LEN(Q3488)-SEARCH("/",Q3488,1)))</f>
        <v>plays</v>
      </c>
      <c r="T3488" s="14">
        <f>IFERROR(E3488/L3488,0)</f>
        <v>83.142857142857139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>
        <f>(E3489/D3489)*100</f>
        <v>127.75000000000001</v>
      </c>
      <c r="O3489" s="13">
        <f>J3489/(60*60*24)+DATE(1970,1,1)</f>
        <v>42149.940416666665</v>
      </c>
      <c r="P3489" s="13">
        <f>I3489/(60*60*24)+"1/1/1970"</f>
        <v>42179.940416666665</v>
      </c>
      <c r="Q3489" t="s">
        <v>8270</v>
      </c>
      <c r="R3489" s="18" t="str">
        <f>LEFT(Q3489,SEARCH("/",Q3489,1)-1)</f>
        <v>theater</v>
      </c>
      <c r="S3489" t="str">
        <f>RIGHT(Q3489,(LEN(Q3489)-SEARCH("/",Q3489,1)))</f>
        <v>plays</v>
      </c>
      <c r="T3489" s="14">
        <f>IFERROR(E3489/L3489,0)</f>
        <v>38.712121212121211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>
        <f>(E3490/D3490)*100</f>
        <v>121.2</v>
      </c>
      <c r="O3490" s="13">
        <f>J3490/(60*60*24)+DATE(1970,1,1)</f>
        <v>42087.768055555556</v>
      </c>
      <c r="P3490" s="13">
        <f>I3490/(60*60*24)+"1/1/1970"</f>
        <v>42111.666666666672</v>
      </c>
      <c r="Q3490" t="s">
        <v>8270</v>
      </c>
      <c r="R3490" s="18" t="str">
        <f>LEFT(Q3490,SEARCH("/",Q3490,1)-1)</f>
        <v>theater</v>
      </c>
      <c r="S3490" t="str">
        <f>RIGHT(Q3490,(LEN(Q3490)-SEARCH("/",Q3490,1)))</f>
        <v>plays</v>
      </c>
      <c r="T3490" s="14">
        <f>IFERROR(E3490/L3490,0)</f>
        <v>125.37931034482759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>
        <f>(E3491/D3491)*100</f>
        <v>112.7</v>
      </c>
      <c r="O3491" s="13">
        <f>J3491/(60*60*24)+DATE(1970,1,1)</f>
        <v>41753.635775462964</v>
      </c>
      <c r="P3491" s="13">
        <f>I3491/(60*60*24)+"1/1/1970"</f>
        <v>41783.875</v>
      </c>
      <c r="Q3491" t="s">
        <v>8270</v>
      </c>
      <c r="R3491" s="18" t="str">
        <f>LEFT(Q3491,SEARCH("/",Q3491,1)-1)</f>
        <v>theater</v>
      </c>
      <c r="S3491" t="str">
        <f>RIGHT(Q3491,(LEN(Q3491)-SEARCH("/",Q3491,1)))</f>
        <v>plays</v>
      </c>
      <c r="T3491" s="14">
        <f>IFERROR(E3491/L3491,0)</f>
        <v>78.263888888888886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>
        <f>(E3492/D3492)*100</f>
        <v>127.49999999999999</v>
      </c>
      <c r="O3492" s="13">
        <f>J3492/(60*60*24)+DATE(1970,1,1)</f>
        <v>42443.802361111113</v>
      </c>
      <c r="P3492" s="13">
        <f>I3492/(60*60*24)+"1/1/1970"</f>
        <v>42473.802361111113</v>
      </c>
      <c r="Q3492" t="s">
        <v>8270</v>
      </c>
      <c r="R3492" s="18" t="str">
        <f>LEFT(Q3492,SEARCH("/",Q3492,1)-1)</f>
        <v>theater</v>
      </c>
      <c r="S3492" t="str">
        <f>RIGHT(Q3492,(LEN(Q3492)-SEARCH("/",Q3492,1)))</f>
        <v>plays</v>
      </c>
      <c r="T3492" s="14">
        <f>IFERROR(E3492/L3492,0)</f>
        <v>47.222222222222221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>
        <f>(E3493/D3493)*100</f>
        <v>158.20000000000002</v>
      </c>
      <c r="O3493" s="13">
        <f>J3493/(60*60*24)+DATE(1970,1,1)</f>
        <v>42121.249814814815</v>
      </c>
      <c r="P3493" s="13">
        <f>I3493/(60*60*24)+"1/1/1970"</f>
        <v>42142.249814814815</v>
      </c>
      <c r="Q3493" t="s">
        <v>8270</v>
      </c>
      <c r="R3493" s="18" t="str">
        <f>LEFT(Q3493,SEARCH("/",Q3493,1)-1)</f>
        <v>theater</v>
      </c>
      <c r="S3493" t="str">
        <f>RIGHT(Q3493,(LEN(Q3493)-SEARCH("/",Q3493,1)))</f>
        <v>plays</v>
      </c>
      <c r="T3493" s="14">
        <f>IFERROR(E3493/L3493,0)</f>
        <v>79.099999999999994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>
        <f>(E3494/D3494)*100</f>
        <v>105.26894736842105</v>
      </c>
      <c r="O3494" s="13">
        <f>J3494/(60*60*24)+DATE(1970,1,1)</f>
        <v>42268.009224537032</v>
      </c>
      <c r="P3494" s="13">
        <f>I3494/(60*60*24)+"1/1/1970"</f>
        <v>42303.009224537032</v>
      </c>
      <c r="Q3494" t="s">
        <v>8270</v>
      </c>
      <c r="R3494" s="18" t="str">
        <f>LEFT(Q3494,SEARCH("/",Q3494,1)-1)</f>
        <v>theater</v>
      </c>
      <c r="S3494" t="str">
        <f>RIGHT(Q3494,(LEN(Q3494)-SEARCH("/",Q3494,1)))</f>
        <v>plays</v>
      </c>
      <c r="T3494" s="14">
        <f>IFERROR(E3494/L3494,0)</f>
        <v>114.29199999999999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>
        <f>(E3495/D3495)*100</f>
        <v>100</v>
      </c>
      <c r="O3495" s="13">
        <f>J3495/(60*60*24)+DATE(1970,1,1)</f>
        <v>41848.866157407407</v>
      </c>
      <c r="P3495" s="13">
        <f>I3495/(60*60*24)+"1/1/1970"</f>
        <v>41868.21597222222</v>
      </c>
      <c r="Q3495" t="s">
        <v>8270</v>
      </c>
      <c r="R3495" s="18" t="str">
        <f>LEFT(Q3495,SEARCH("/",Q3495,1)-1)</f>
        <v>theater</v>
      </c>
      <c r="S3495" t="str">
        <f>RIGHT(Q3495,(LEN(Q3495)-SEARCH("/",Q3495,1)))</f>
        <v>plays</v>
      </c>
      <c r="T3495" s="14">
        <f>IFERROR(E3495/L3495,0)</f>
        <v>51.724137931034484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>
        <f>(E3496/D3496)*100</f>
        <v>100</v>
      </c>
      <c r="O3496" s="13">
        <f>J3496/(60*60*24)+DATE(1970,1,1)</f>
        <v>42689.214988425927</v>
      </c>
      <c r="P3496" s="13">
        <f>I3496/(60*60*24)+"1/1/1970"</f>
        <v>42700.25</v>
      </c>
      <c r="Q3496" t="s">
        <v>8270</v>
      </c>
      <c r="R3496" s="18" t="str">
        <f>LEFT(Q3496,SEARCH("/",Q3496,1)-1)</f>
        <v>theater</v>
      </c>
      <c r="S3496" t="str">
        <f>RIGHT(Q3496,(LEN(Q3496)-SEARCH("/",Q3496,1)))</f>
        <v>plays</v>
      </c>
      <c r="T3496" s="14">
        <f>IFERROR(E3496/L3496,0)</f>
        <v>30.76923076923077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>
        <f>(E3497/D3497)*100</f>
        <v>106.86</v>
      </c>
      <c r="O3497" s="13">
        <f>J3497/(60*60*24)+DATE(1970,1,1)</f>
        <v>41915.762835648144</v>
      </c>
      <c r="P3497" s="13">
        <f>I3497/(60*60*24)+"1/1/1970"</f>
        <v>41944.720833333333</v>
      </c>
      <c r="Q3497" t="s">
        <v>8270</v>
      </c>
      <c r="R3497" s="18" t="str">
        <f>LEFT(Q3497,SEARCH("/",Q3497,1)-1)</f>
        <v>theater</v>
      </c>
      <c r="S3497" t="str">
        <f>RIGHT(Q3497,(LEN(Q3497)-SEARCH("/",Q3497,1)))</f>
        <v>plays</v>
      </c>
      <c r="T3497" s="14">
        <f>IFERROR(E3497/L3497,0)</f>
        <v>74.208333333333329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>
        <f>(E3498/D3498)*100</f>
        <v>124.4</v>
      </c>
      <c r="O3498" s="13">
        <f>J3498/(60*60*24)+DATE(1970,1,1)</f>
        <v>42584.846828703703</v>
      </c>
      <c r="P3498" s="13">
        <f>I3498/(60*60*24)+"1/1/1970"</f>
        <v>42624.846828703703</v>
      </c>
      <c r="Q3498" t="s">
        <v>8270</v>
      </c>
      <c r="R3498" s="18" t="str">
        <f>LEFT(Q3498,SEARCH("/",Q3498,1)-1)</f>
        <v>theater</v>
      </c>
      <c r="S3498" t="str">
        <f>RIGHT(Q3498,(LEN(Q3498)-SEARCH("/",Q3498,1)))</f>
        <v>plays</v>
      </c>
      <c r="T3498" s="14">
        <f>IFERROR(E3498/L3498,0)</f>
        <v>47.846153846153847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>
        <f>(E3499/D3499)*100</f>
        <v>108.70406189555126</v>
      </c>
      <c r="O3499" s="13">
        <f>J3499/(60*60*24)+DATE(1970,1,1)</f>
        <v>42511.741944444446</v>
      </c>
      <c r="P3499" s="13">
        <f>I3499/(60*60*24)+"1/1/1970"</f>
        <v>42523.916666666672</v>
      </c>
      <c r="Q3499" t="s">
        <v>8270</v>
      </c>
      <c r="R3499" s="18" t="str">
        <f>LEFT(Q3499,SEARCH("/",Q3499,1)-1)</f>
        <v>theater</v>
      </c>
      <c r="S3499" t="str">
        <f>RIGHT(Q3499,(LEN(Q3499)-SEARCH("/",Q3499,1)))</f>
        <v>plays</v>
      </c>
      <c r="T3499" s="14">
        <f>IFERROR(E3499/L3499,0)</f>
        <v>34.408163265306122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>
        <f>(E3500/D3500)*100</f>
        <v>102.42424242424242</v>
      </c>
      <c r="O3500" s="13">
        <f>J3500/(60*60*24)+DATE(1970,1,1)</f>
        <v>42459.15861111111</v>
      </c>
      <c r="P3500" s="13">
        <f>I3500/(60*60*24)+"1/1/1970"</f>
        <v>42518.905555555553</v>
      </c>
      <c r="Q3500" t="s">
        <v>8270</v>
      </c>
      <c r="R3500" s="18" t="str">
        <f>LEFT(Q3500,SEARCH("/",Q3500,1)-1)</f>
        <v>theater</v>
      </c>
      <c r="S3500" t="str">
        <f>RIGHT(Q3500,(LEN(Q3500)-SEARCH("/",Q3500,1)))</f>
        <v>plays</v>
      </c>
      <c r="T3500" s="14">
        <f>IFERROR(E3500/L3500,0)</f>
        <v>40.238095238095241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>
        <f>(E3501/D3501)*100</f>
        <v>105.5</v>
      </c>
      <c r="O3501" s="13">
        <f>J3501/(60*60*24)+DATE(1970,1,1)</f>
        <v>42132.036168981482</v>
      </c>
      <c r="P3501" s="13">
        <f>I3501/(60*60*24)+"1/1/1970"</f>
        <v>42186.290972222225</v>
      </c>
      <c r="Q3501" t="s">
        <v>8270</v>
      </c>
      <c r="R3501" s="18" t="str">
        <f>LEFT(Q3501,SEARCH("/",Q3501,1)-1)</f>
        <v>theater</v>
      </c>
      <c r="S3501" t="str">
        <f>RIGHT(Q3501,(LEN(Q3501)-SEARCH("/",Q3501,1)))</f>
        <v>plays</v>
      </c>
      <c r="T3501" s="14">
        <f>IFERROR(E3501/L3501,0)</f>
        <v>60.285714285714285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>
        <f>(E3502/D3502)*100</f>
        <v>106.3</v>
      </c>
      <c r="O3502" s="13">
        <f>J3502/(60*60*24)+DATE(1970,1,1)</f>
        <v>42419.919421296298</v>
      </c>
      <c r="P3502" s="13">
        <f>I3502/(60*60*24)+"1/1/1970"</f>
        <v>42436.207638888889</v>
      </c>
      <c r="Q3502" t="s">
        <v>8270</v>
      </c>
      <c r="R3502" s="18" t="str">
        <f>LEFT(Q3502,SEARCH("/",Q3502,1)-1)</f>
        <v>theater</v>
      </c>
      <c r="S3502" t="str">
        <f>RIGHT(Q3502,(LEN(Q3502)-SEARCH("/",Q3502,1)))</f>
        <v>plays</v>
      </c>
      <c r="T3502" s="14">
        <f>IFERROR(E3502/L3502,0)</f>
        <v>25.30952380952381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>
        <f>(E3503/D3503)*100</f>
        <v>100.66666666666666</v>
      </c>
      <c r="O3503" s="13">
        <f>J3503/(60*60*24)+DATE(1970,1,1)</f>
        <v>42233.763831018514</v>
      </c>
      <c r="P3503" s="13">
        <f>I3503/(60*60*24)+"1/1/1970"</f>
        <v>42258.763831018514</v>
      </c>
      <c r="Q3503" t="s">
        <v>8270</v>
      </c>
      <c r="R3503" s="18" t="str">
        <f>LEFT(Q3503,SEARCH("/",Q3503,1)-1)</f>
        <v>theater</v>
      </c>
      <c r="S3503" t="str">
        <f>RIGHT(Q3503,(LEN(Q3503)-SEARCH("/",Q3503,1)))</f>
        <v>plays</v>
      </c>
      <c r="T3503" s="14">
        <f>IFERROR(E3503/L3503,0)</f>
        <v>35.952380952380949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>
        <f>(E3504/D3504)*100</f>
        <v>105.4</v>
      </c>
      <c r="O3504" s="13">
        <f>J3504/(60*60*24)+DATE(1970,1,1)</f>
        <v>42430.839398148149</v>
      </c>
      <c r="P3504" s="13">
        <f>I3504/(60*60*24)+"1/1/1970"</f>
        <v>42445.165972222225</v>
      </c>
      <c r="Q3504" t="s">
        <v>8270</v>
      </c>
      <c r="R3504" s="18" t="str">
        <f>LEFT(Q3504,SEARCH("/",Q3504,1)-1)</f>
        <v>theater</v>
      </c>
      <c r="S3504" t="str">
        <f>RIGHT(Q3504,(LEN(Q3504)-SEARCH("/",Q3504,1)))</f>
        <v>plays</v>
      </c>
      <c r="T3504" s="14">
        <f>IFERROR(E3504/L3504,0)</f>
        <v>136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>
        <f>(E3505/D3505)*100</f>
        <v>107.55999999999999</v>
      </c>
      <c r="O3505" s="13">
        <f>J3505/(60*60*24)+DATE(1970,1,1)</f>
        <v>42545.478333333333</v>
      </c>
      <c r="P3505" s="13">
        <f>I3505/(60*60*24)+"1/1/1970"</f>
        <v>42575.478333333333</v>
      </c>
      <c r="Q3505" t="s">
        <v>8270</v>
      </c>
      <c r="R3505" s="18" t="str">
        <f>LEFT(Q3505,SEARCH("/",Q3505,1)-1)</f>
        <v>theater</v>
      </c>
      <c r="S3505" t="str">
        <f>RIGHT(Q3505,(LEN(Q3505)-SEARCH("/",Q3505,1)))</f>
        <v>plays</v>
      </c>
      <c r="T3505" s="14">
        <f>IFERROR(E3505/L3505,0)</f>
        <v>70.763157894736835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>
        <f>(E3506/D3506)*100</f>
        <v>100</v>
      </c>
      <c r="O3506" s="13">
        <f>J3506/(60*60*24)+DATE(1970,1,1)</f>
        <v>42297.748738425929</v>
      </c>
      <c r="P3506" s="13">
        <f>I3506/(60*60*24)+"1/1/1970"</f>
        <v>42327.790405092594</v>
      </c>
      <c r="Q3506" t="s">
        <v>8270</v>
      </c>
      <c r="R3506" s="18" t="str">
        <f>LEFT(Q3506,SEARCH("/",Q3506,1)-1)</f>
        <v>theater</v>
      </c>
      <c r="S3506" t="str">
        <f>RIGHT(Q3506,(LEN(Q3506)-SEARCH("/",Q3506,1)))</f>
        <v>plays</v>
      </c>
      <c r="T3506" s="14">
        <f>IFERROR(E3506/L3506,0)</f>
        <v>125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>
        <f>(E3507/D3507)*100</f>
        <v>103.76</v>
      </c>
      <c r="O3507" s="13">
        <f>J3507/(60*60*24)+DATE(1970,1,1)</f>
        <v>41760.935706018521</v>
      </c>
      <c r="P3507" s="13">
        <f>I3507/(60*60*24)+"1/1/1970"</f>
        <v>41772.166666666664</v>
      </c>
      <c r="Q3507" t="s">
        <v>8270</v>
      </c>
      <c r="R3507" s="18" t="str">
        <f>LEFT(Q3507,SEARCH("/",Q3507,1)-1)</f>
        <v>theater</v>
      </c>
      <c r="S3507" t="str">
        <f>RIGHT(Q3507,(LEN(Q3507)-SEARCH("/",Q3507,1)))</f>
        <v>plays</v>
      </c>
      <c r="T3507" s="14">
        <f>IFERROR(E3507/L3507,0)</f>
        <v>66.512820512820511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>
        <f>(E3508/D3508)*100</f>
        <v>101.49999999999999</v>
      </c>
      <c r="O3508" s="13">
        <f>J3508/(60*60*24)+DATE(1970,1,1)</f>
        <v>41829.734259259261</v>
      </c>
      <c r="P3508" s="13">
        <f>I3508/(60*60*24)+"1/1/1970"</f>
        <v>41874.734259259261</v>
      </c>
      <c r="Q3508" t="s">
        <v>8270</v>
      </c>
      <c r="R3508" s="18" t="str">
        <f>LEFT(Q3508,SEARCH("/",Q3508,1)-1)</f>
        <v>theater</v>
      </c>
      <c r="S3508" t="str">
        <f>RIGHT(Q3508,(LEN(Q3508)-SEARCH("/",Q3508,1)))</f>
        <v>plays</v>
      </c>
      <c r="T3508" s="14">
        <f>IFERROR(E3508/L3508,0)</f>
        <v>105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>
        <f>(E3509/D3509)*100</f>
        <v>104.4</v>
      </c>
      <c r="O3509" s="13">
        <f>J3509/(60*60*24)+DATE(1970,1,1)</f>
        <v>42491.92288194444</v>
      </c>
      <c r="P3509" s="13">
        <f>I3509/(60*60*24)+"1/1/1970"</f>
        <v>42521.92288194444</v>
      </c>
      <c r="Q3509" t="s">
        <v>8270</v>
      </c>
      <c r="R3509" s="18" t="str">
        <f>LEFT(Q3509,SEARCH("/",Q3509,1)-1)</f>
        <v>theater</v>
      </c>
      <c r="S3509" t="str">
        <f>RIGHT(Q3509,(LEN(Q3509)-SEARCH("/",Q3509,1)))</f>
        <v>plays</v>
      </c>
      <c r="T3509" s="14">
        <f>IFERROR(E3509/L3509,0)</f>
        <v>145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>
        <f>(E3510/D3510)*100</f>
        <v>180</v>
      </c>
      <c r="O3510" s="13">
        <f>J3510/(60*60*24)+DATE(1970,1,1)</f>
        <v>42477.729780092588</v>
      </c>
      <c r="P3510" s="13">
        <f>I3510/(60*60*24)+"1/1/1970"</f>
        <v>42500.875</v>
      </c>
      <c r="Q3510" t="s">
        <v>8270</v>
      </c>
      <c r="R3510" s="18" t="str">
        <f>LEFT(Q3510,SEARCH("/",Q3510,1)-1)</f>
        <v>theater</v>
      </c>
      <c r="S3510" t="str">
        <f>RIGHT(Q3510,(LEN(Q3510)-SEARCH("/",Q3510,1)))</f>
        <v>plays</v>
      </c>
      <c r="T3510" s="14">
        <f>IFERROR(E3510/L3510,0)</f>
        <v>12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>
        <f>(E3511/D3511)*100</f>
        <v>106.33333333333333</v>
      </c>
      <c r="O3511" s="13">
        <f>J3511/(60*60*24)+DATE(1970,1,1)</f>
        <v>41950.859560185185</v>
      </c>
      <c r="P3511" s="13">
        <f>I3511/(60*60*24)+"1/1/1970"</f>
        <v>41964.204861111109</v>
      </c>
      <c r="Q3511" t="s">
        <v>8270</v>
      </c>
      <c r="R3511" s="18" t="str">
        <f>LEFT(Q3511,SEARCH("/",Q3511,1)-1)</f>
        <v>theater</v>
      </c>
      <c r="S3511" t="str">
        <f>RIGHT(Q3511,(LEN(Q3511)-SEARCH("/",Q3511,1)))</f>
        <v>plays</v>
      </c>
      <c r="T3511" s="14">
        <f>IFERROR(E3511/L3511,0)</f>
        <v>96.666666666666671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>
        <f>(E3512/D3512)*100</f>
        <v>100.55555555555556</v>
      </c>
      <c r="O3512" s="13">
        <f>J3512/(60*60*24)+DATE(1970,1,1)</f>
        <v>41802.62090277778</v>
      </c>
      <c r="P3512" s="13">
        <f>I3512/(60*60*24)+"1/1/1970"</f>
        <v>41822.62090277778</v>
      </c>
      <c r="Q3512" t="s">
        <v>8270</v>
      </c>
      <c r="R3512" s="18" t="str">
        <f>LEFT(Q3512,SEARCH("/",Q3512,1)-1)</f>
        <v>theater</v>
      </c>
      <c r="S3512" t="str">
        <f>RIGHT(Q3512,(LEN(Q3512)-SEARCH("/",Q3512,1)))</f>
        <v>plays</v>
      </c>
      <c r="T3512" s="14">
        <f>IFERROR(E3512/L3512,0)</f>
        <v>60.333333333333336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>
        <f>(E3513/D3513)*100</f>
        <v>101.2</v>
      </c>
      <c r="O3513" s="13">
        <f>J3513/(60*60*24)+DATE(1970,1,1)</f>
        <v>41927.873784722222</v>
      </c>
      <c r="P3513" s="13">
        <f>I3513/(60*60*24)+"1/1/1970"</f>
        <v>41950.770833333336</v>
      </c>
      <c r="Q3513" t="s">
        <v>8270</v>
      </c>
      <c r="R3513" s="18" t="str">
        <f>LEFT(Q3513,SEARCH("/",Q3513,1)-1)</f>
        <v>theater</v>
      </c>
      <c r="S3513" t="str">
        <f>RIGHT(Q3513,(LEN(Q3513)-SEARCH("/",Q3513,1)))</f>
        <v>plays</v>
      </c>
      <c r="T3513" s="14">
        <f>IFERROR(E3513/L3513,0)</f>
        <v>79.89473684210526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>
        <f>(E3514/D3514)*100</f>
        <v>100</v>
      </c>
      <c r="O3514" s="13">
        <f>J3514/(60*60*24)+DATE(1970,1,1)</f>
        <v>42057.536944444444</v>
      </c>
      <c r="P3514" s="13">
        <f>I3514/(60*60*24)+"1/1/1970"</f>
        <v>42117.49527777778</v>
      </c>
      <c r="Q3514" t="s">
        <v>8270</v>
      </c>
      <c r="R3514" s="18" t="str">
        <f>LEFT(Q3514,SEARCH("/",Q3514,1)-1)</f>
        <v>theater</v>
      </c>
      <c r="S3514" t="str">
        <f>RIGHT(Q3514,(LEN(Q3514)-SEARCH("/",Q3514,1)))</f>
        <v>plays</v>
      </c>
      <c r="T3514" s="14">
        <f>IFERROR(E3514/L3514,0)</f>
        <v>58.823529411764703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>
        <f>(E3515/D3515)*100</f>
        <v>118.39285714285714</v>
      </c>
      <c r="O3515" s="13">
        <f>J3515/(60*60*24)+DATE(1970,1,1)</f>
        <v>41781.096203703702</v>
      </c>
      <c r="P3515" s="13">
        <f>I3515/(60*60*24)+"1/1/1970"</f>
        <v>41794.207638888889</v>
      </c>
      <c r="Q3515" t="s">
        <v>8270</v>
      </c>
      <c r="R3515" s="18" t="str">
        <f>LEFT(Q3515,SEARCH("/",Q3515,1)-1)</f>
        <v>theater</v>
      </c>
      <c r="S3515" t="str">
        <f>RIGHT(Q3515,(LEN(Q3515)-SEARCH("/",Q3515,1)))</f>
        <v>plays</v>
      </c>
      <c r="T3515" s="14">
        <f>IFERROR(E3515/L3515,0)</f>
        <v>75.340909090909093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>
        <f>(E3516/D3516)*100</f>
        <v>110.00000000000001</v>
      </c>
      <c r="O3516" s="13">
        <f>J3516/(60*60*24)+DATE(1970,1,1)</f>
        <v>42020.846666666665</v>
      </c>
      <c r="P3516" s="13">
        <f>I3516/(60*60*24)+"1/1/1970"</f>
        <v>42037.207638888889</v>
      </c>
      <c r="Q3516" t="s">
        <v>8270</v>
      </c>
      <c r="R3516" s="18" t="str">
        <f>LEFT(Q3516,SEARCH("/",Q3516,1)-1)</f>
        <v>theater</v>
      </c>
      <c r="S3516" t="str">
        <f>RIGHT(Q3516,(LEN(Q3516)-SEARCH("/",Q3516,1)))</f>
        <v>plays</v>
      </c>
      <c r="T3516" s="14">
        <f>IFERROR(E3516/L3516,0)</f>
        <v>55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>
        <f>(E3517/D3517)*100</f>
        <v>102.66666666666666</v>
      </c>
      <c r="O3517" s="13">
        <f>J3517/(60*60*24)+DATE(1970,1,1)</f>
        <v>42125.772812499999</v>
      </c>
      <c r="P3517" s="13">
        <f>I3517/(60*60*24)+"1/1/1970"</f>
        <v>42155.772812499999</v>
      </c>
      <c r="Q3517" t="s">
        <v>8270</v>
      </c>
      <c r="R3517" s="18" t="str">
        <f>LEFT(Q3517,SEARCH("/",Q3517,1)-1)</f>
        <v>theater</v>
      </c>
      <c r="S3517" t="str">
        <f>RIGHT(Q3517,(LEN(Q3517)-SEARCH("/",Q3517,1)))</f>
        <v>plays</v>
      </c>
      <c r="T3517" s="14">
        <f>IFERROR(E3517/L3517,0)</f>
        <v>66.956521739130437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>
        <f>(E3518/D3518)*100</f>
        <v>100</v>
      </c>
      <c r="O3518" s="13">
        <f>J3518/(60*60*24)+DATE(1970,1,1)</f>
        <v>41856.010069444441</v>
      </c>
      <c r="P3518" s="13">
        <f>I3518/(60*60*24)+"1/1/1970"</f>
        <v>41890.125</v>
      </c>
      <c r="Q3518" t="s">
        <v>8270</v>
      </c>
      <c r="R3518" s="18" t="str">
        <f>LEFT(Q3518,SEARCH("/",Q3518,1)-1)</f>
        <v>theater</v>
      </c>
      <c r="S3518" t="str">
        <f>RIGHT(Q3518,(LEN(Q3518)-SEARCH("/",Q3518,1)))</f>
        <v>plays</v>
      </c>
      <c r="T3518" s="14">
        <f>IFERROR(E3518/L3518,0)</f>
        <v>227.27272727272728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>
        <f>(E3519/D3519)*100</f>
        <v>100</v>
      </c>
      <c r="O3519" s="13">
        <f>J3519/(60*60*24)+DATE(1970,1,1)</f>
        <v>41794.817523148144</v>
      </c>
      <c r="P3519" s="13">
        <f>I3519/(60*60*24)+"1/1/1970"</f>
        <v>41824.458333333336</v>
      </c>
      <c r="Q3519" t="s">
        <v>8270</v>
      </c>
      <c r="R3519" s="18" t="str">
        <f>LEFT(Q3519,SEARCH("/",Q3519,1)-1)</f>
        <v>theater</v>
      </c>
      <c r="S3519" t="str">
        <f>RIGHT(Q3519,(LEN(Q3519)-SEARCH("/",Q3519,1)))</f>
        <v>plays</v>
      </c>
      <c r="T3519" s="14">
        <f>IFERROR(E3519/L3519,0)</f>
        <v>307.69230769230768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>
        <f>(E3520/D3520)*100</f>
        <v>110.04599999999999</v>
      </c>
      <c r="O3520" s="13">
        <f>J3520/(60*60*24)+DATE(1970,1,1)</f>
        <v>41893.783553240741</v>
      </c>
      <c r="P3520" s="13">
        <f>I3520/(60*60*24)+"1/1/1970"</f>
        <v>41914.597916666666</v>
      </c>
      <c r="Q3520" t="s">
        <v>8270</v>
      </c>
      <c r="R3520" s="18" t="str">
        <f>LEFT(Q3520,SEARCH("/",Q3520,1)-1)</f>
        <v>theater</v>
      </c>
      <c r="S3520" t="str">
        <f>RIGHT(Q3520,(LEN(Q3520)-SEARCH("/",Q3520,1)))</f>
        <v>plays</v>
      </c>
      <c r="T3520" s="14">
        <f>IFERROR(E3520/L3520,0)</f>
        <v>50.020909090909093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>
        <f>(E3521/D3521)*100</f>
        <v>101.35000000000001</v>
      </c>
      <c r="O3521" s="13">
        <f>J3521/(60*60*24)+DATE(1970,1,1)</f>
        <v>42037.598958333328</v>
      </c>
      <c r="P3521" s="13">
        <f>I3521/(60*60*24)+"1/1/1970"</f>
        <v>42067.598958333328</v>
      </c>
      <c r="Q3521" t="s">
        <v>8270</v>
      </c>
      <c r="R3521" s="18" t="str">
        <f>LEFT(Q3521,SEARCH("/",Q3521,1)-1)</f>
        <v>theater</v>
      </c>
      <c r="S3521" t="str">
        <f>RIGHT(Q3521,(LEN(Q3521)-SEARCH("/",Q3521,1)))</f>
        <v>plays</v>
      </c>
      <c r="T3521" s="14">
        <f>IFERROR(E3521/L3521,0)</f>
        <v>72.392857142857139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>
        <f>(E3522/D3522)*100</f>
        <v>100.75</v>
      </c>
      <c r="O3522" s="13">
        <f>J3522/(60*60*24)+DATE(1970,1,1)</f>
        <v>42227.824212962965</v>
      </c>
      <c r="P3522" s="13">
        <f>I3522/(60*60*24)+"1/1/1970"</f>
        <v>42253.57430555555</v>
      </c>
      <c r="Q3522" t="s">
        <v>8270</v>
      </c>
      <c r="R3522" s="18" t="str">
        <f>LEFT(Q3522,SEARCH("/",Q3522,1)-1)</f>
        <v>theater</v>
      </c>
      <c r="S3522" t="str">
        <f>RIGHT(Q3522,(LEN(Q3522)-SEARCH("/",Q3522,1)))</f>
        <v>plays</v>
      </c>
      <c r="T3522" s="14">
        <f>IFERROR(E3522/L3522,0)</f>
        <v>95.952380952380949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>
        <f>(E3523/D3523)*100</f>
        <v>169.42857142857144</v>
      </c>
      <c r="O3523" s="13">
        <f>J3523/(60*60*24)+DATE(1970,1,1)</f>
        <v>41881.361342592594</v>
      </c>
      <c r="P3523" s="13">
        <f>I3523/(60*60*24)+"1/1/1970"</f>
        <v>41911.361342592594</v>
      </c>
      <c r="Q3523" t="s">
        <v>8270</v>
      </c>
      <c r="R3523" s="18" t="str">
        <f>LEFT(Q3523,SEARCH("/",Q3523,1)-1)</f>
        <v>theater</v>
      </c>
      <c r="S3523" t="str">
        <f>RIGHT(Q3523,(LEN(Q3523)-SEARCH("/",Q3523,1)))</f>
        <v>plays</v>
      </c>
      <c r="T3523" s="14">
        <f>IFERROR(E3523/L3523,0)</f>
        <v>45.615384615384613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>
        <f>(E3524/D3524)*100</f>
        <v>100</v>
      </c>
      <c r="O3524" s="13">
        <f>J3524/(60*60*24)+DATE(1970,1,1)</f>
        <v>42234.789884259255</v>
      </c>
      <c r="P3524" s="13">
        <f>I3524/(60*60*24)+"1/1/1970"</f>
        <v>42262.420833333337</v>
      </c>
      <c r="Q3524" t="s">
        <v>8270</v>
      </c>
      <c r="R3524" s="18" t="str">
        <f>LEFT(Q3524,SEARCH("/",Q3524,1)-1)</f>
        <v>theater</v>
      </c>
      <c r="S3524" t="str">
        <f>RIGHT(Q3524,(LEN(Q3524)-SEARCH("/",Q3524,1)))</f>
        <v>plays</v>
      </c>
      <c r="T3524" s="14">
        <f>IFERROR(E3524/L3524,0)</f>
        <v>41.029411764705884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>
        <f>(E3525/D3525)*100</f>
        <v>113.65</v>
      </c>
      <c r="O3525" s="13">
        <f>J3525/(60*60*24)+DATE(1970,1,1)</f>
        <v>42581.397546296299</v>
      </c>
      <c r="P3525" s="13">
        <f>I3525/(60*60*24)+"1/1/1970"</f>
        <v>42638.958333333328</v>
      </c>
      <c r="Q3525" t="s">
        <v>8270</v>
      </c>
      <c r="R3525" s="18" t="str">
        <f>LEFT(Q3525,SEARCH("/",Q3525,1)-1)</f>
        <v>theater</v>
      </c>
      <c r="S3525" t="str">
        <f>RIGHT(Q3525,(LEN(Q3525)-SEARCH("/",Q3525,1)))</f>
        <v>plays</v>
      </c>
      <c r="T3525" s="14">
        <f>IFERROR(E3525/L3525,0)</f>
        <v>56.825000000000003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>
        <f>(E3526/D3526)*100</f>
        <v>101.56</v>
      </c>
      <c r="O3526" s="13">
        <f>J3526/(60*60*24)+DATE(1970,1,1)</f>
        <v>41880.76357638889</v>
      </c>
      <c r="P3526" s="13">
        <f>I3526/(60*60*24)+"1/1/1970"</f>
        <v>41895.166666666664</v>
      </c>
      <c r="Q3526" t="s">
        <v>8270</v>
      </c>
      <c r="R3526" s="18" t="str">
        <f>LEFT(Q3526,SEARCH("/",Q3526,1)-1)</f>
        <v>theater</v>
      </c>
      <c r="S3526" t="str">
        <f>RIGHT(Q3526,(LEN(Q3526)-SEARCH("/",Q3526,1)))</f>
        <v>plays</v>
      </c>
      <c r="T3526" s="14">
        <f>IFERROR(E3526/L3526,0)</f>
        <v>137.24324324324326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>
        <f>(E3527/D3527)*100</f>
        <v>106</v>
      </c>
      <c r="O3527" s="13">
        <f>J3527/(60*60*24)+DATE(1970,1,1)</f>
        <v>42214.6956712963</v>
      </c>
      <c r="P3527" s="13">
        <f>I3527/(60*60*24)+"1/1/1970"</f>
        <v>42225.666666666672</v>
      </c>
      <c r="Q3527" t="s">
        <v>8270</v>
      </c>
      <c r="R3527" s="18" t="str">
        <f>LEFT(Q3527,SEARCH("/",Q3527,1)-1)</f>
        <v>theater</v>
      </c>
      <c r="S3527" t="str">
        <f>RIGHT(Q3527,(LEN(Q3527)-SEARCH("/",Q3527,1)))</f>
        <v>plays</v>
      </c>
      <c r="T3527" s="14">
        <f>IFERROR(E3527/L3527,0)</f>
        <v>75.714285714285708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>
        <f>(E3528/D3528)*100</f>
        <v>102</v>
      </c>
      <c r="O3528" s="13">
        <f>J3528/(60*60*24)+DATE(1970,1,1)</f>
        <v>42460.335312499999</v>
      </c>
      <c r="P3528" s="13">
        <f>I3528/(60*60*24)+"1/1/1970"</f>
        <v>42488.249305555553</v>
      </c>
      <c r="Q3528" t="s">
        <v>8270</v>
      </c>
      <c r="R3528" s="18" t="str">
        <f>LEFT(Q3528,SEARCH("/",Q3528,1)-1)</f>
        <v>theater</v>
      </c>
      <c r="S3528" t="str">
        <f>RIGHT(Q3528,(LEN(Q3528)-SEARCH("/",Q3528,1)))</f>
        <v>plays</v>
      </c>
      <c r="T3528" s="14">
        <f>IFERROR(E3528/L3528,0)</f>
        <v>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>
        <f>(E3529/D3529)*100</f>
        <v>116.91666666666667</v>
      </c>
      <c r="O3529" s="13">
        <f>J3529/(60*60*24)+DATE(1970,1,1)</f>
        <v>42167.023206018523</v>
      </c>
      <c r="P3529" s="13">
        <f>I3529/(60*60*24)+"1/1/1970"</f>
        <v>42196.165972222225</v>
      </c>
      <c r="Q3529" t="s">
        <v>8270</v>
      </c>
      <c r="R3529" s="18" t="str">
        <f>LEFT(Q3529,SEARCH("/",Q3529,1)-1)</f>
        <v>theater</v>
      </c>
      <c r="S3529" t="str">
        <f>RIGHT(Q3529,(LEN(Q3529)-SEARCH("/",Q3529,1)))</f>
        <v>plays</v>
      </c>
      <c r="T3529" s="14">
        <f>IFERROR(E3529/L3529,0)</f>
        <v>81.569767441860463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>
        <f>(E3530/D3530)*100</f>
        <v>101.15151515151514</v>
      </c>
      <c r="O3530" s="13">
        <f>J3530/(60*60*24)+DATE(1970,1,1)</f>
        <v>42733.50136574074</v>
      </c>
      <c r="P3530" s="13">
        <f>I3530/(60*60*24)+"1/1/1970"</f>
        <v>42753.50136574074</v>
      </c>
      <c r="Q3530" t="s">
        <v>8270</v>
      </c>
      <c r="R3530" s="18" t="str">
        <f>LEFT(Q3530,SEARCH("/",Q3530,1)-1)</f>
        <v>theater</v>
      </c>
      <c r="S3530" t="str">
        <f>RIGHT(Q3530,(LEN(Q3530)-SEARCH("/",Q3530,1)))</f>
        <v>plays</v>
      </c>
      <c r="T3530" s="14">
        <f>IFERROR(E3530/L3530,0)</f>
        <v>45.108108108108105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>
        <f>(E3531/D3531)*100</f>
        <v>132</v>
      </c>
      <c r="O3531" s="13">
        <f>J3531/(60*60*24)+DATE(1970,1,1)</f>
        <v>42177.761782407411</v>
      </c>
      <c r="P3531" s="13">
        <f>I3531/(60*60*24)+"1/1/1970"</f>
        <v>42198.041666666672</v>
      </c>
      <c r="Q3531" t="s">
        <v>8270</v>
      </c>
      <c r="R3531" s="18" t="str">
        <f>LEFT(Q3531,SEARCH("/",Q3531,1)-1)</f>
        <v>theater</v>
      </c>
      <c r="S3531" t="str">
        <f>RIGHT(Q3531,(LEN(Q3531)-SEARCH("/",Q3531,1)))</f>
        <v>plays</v>
      </c>
      <c r="T3531" s="14">
        <f>IFERROR(E3531/L3531,0)</f>
        <v>36.666666666666664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>
        <f>(E3532/D3532)*100</f>
        <v>100</v>
      </c>
      <c r="O3532" s="13">
        <f>J3532/(60*60*24)+DATE(1970,1,1)</f>
        <v>42442.623344907406</v>
      </c>
      <c r="P3532" s="13">
        <f>I3532/(60*60*24)+"1/1/1970"</f>
        <v>42470.833333333328</v>
      </c>
      <c r="Q3532" t="s">
        <v>8270</v>
      </c>
      <c r="R3532" s="18" t="str">
        <f>LEFT(Q3532,SEARCH("/",Q3532,1)-1)</f>
        <v>theater</v>
      </c>
      <c r="S3532" t="str">
        <f>RIGHT(Q3532,(LEN(Q3532)-SEARCH("/",Q3532,1)))</f>
        <v>plays</v>
      </c>
      <c r="T3532" s="14">
        <f>IFERROR(E3532/L3532,0)</f>
        <v>125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>
        <f>(E3533/D3533)*100</f>
        <v>128</v>
      </c>
      <c r="O3533" s="13">
        <f>J3533/(60*60*24)+DATE(1970,1,1)</f>
        <v>42521.654328703706</v>
      </c>
      <c r="P3533" s="13">
        <f>I3533/(60*60*24)+"1/1/1970"</f>
        <v>42551.654328703706</v>
      </c>
      <c r="Q3533" t="s">
        <v>8270</v>
      </c>
      <c r="R3533" s="18" t="str">
        <f>LEFT(Q3533,SEARCH("/",Q3533,1)-1)</f>
        <v>theater</v>
      </c>
      <c r="S3533" t="str">
        <f>RIGHT(Q3533,(LEN(Q3533)-SEARCH("/",Q3533,1)))</f>
        <v>plays</v>
      </c>
      <c r="T3533" s="14">
        <f>IFERROR(E3533/L3533,0)</f>
        <v>49.230769230769234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>
        <f>(E3534/D3534)*100</f>
        <v>118.95833333333334</v>
      </c>
      <c r="O3534" s="13">
        <f>J3534/(60*60*24)+DATE(1970,1,1)</f>
        <v>41884.599849537037</v>
      </c>
      <c r="P3534" s="13">
        <f>I3534/(60*60*24)+"1/1/1970"</f>
        <v>41900.165972222225</v>
      </c>
      <c r="Q3534" t="s">
        <v>8270</v>
      </c>
      <c r="R3534" s="18" t="str">
        <f>LEFT(Q3534,SEARCH("/",Q3534,1)-1)</f>
        <v>theater</v>
      </c>
      <c r="S3534" t="str">
        <f>RIGHT(Q3534,(LEN(Q3534)-SEARCH("/",Q3534,1)))</f>
        <v>plays</v>
      </c>
      <c r="T3534" s="14">
        <f>IFERROR(E3534/L3534,0)</f>
        <v>42.296296296296298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>
        <f>(E3535/D3535)*100</f>
        <v>126.2</v>
      </c>
      <c r="O3535" s="13">
        <f>J3535/(60*60*24)+DATE(1970,1,1)</f>
        <v>42289.761192129634</v>
      </c>
      <c r="P3535" s="13">
        <f>I3535/(60*60*24)+"1/1/1970"</f>
        <v>42319.802858796298</v>
      </c>
      <c r="Q3535" t="s">
        <v>8270</v>
      </c>
      <c r="R3535" s="18" t="str">
        <f>LEFT(Q3535,SEARCH("/",Q3535,1)-1)</f>
        <v>theater</v>
      </c>
      <c r="S3535" t="str">
        <f>RIGHT(Q3535,(LEN(Q3535)-SEARCH("/",Q3535,1)))</f>
        <v>plays</v>
      </c>
      <c r="T3535" s="14">
        <f>IFERROR(E3535/L3535,0)</f>
        <v>78.875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>
        <f>(E3536/D3536)*100</f>
        <v>156.20000000000002</v>
      </c>
      <c r="O3536" s="13">
        <f>J3536/(60*60*24)+DATE(1970,1,1)</f>
        <v>42243.6252662037</v>
      </c>
      <c r="P3536" s="13">
        <f>I3536/(60*60*24)+"1/1/1970"</f>
        <v>42278.6252662037</v>
      </c>
      <c r="Q3536" t="s">
        <v>8270</v>
      </c>
      <c r="R3536" s="18" t="str">
        <f>LEFT(Q3536,SEARCH("/",Q3536,1)-1)</f>
        <v>theater</v>
      </c>
      <c r="S3536" t="str">
        <f>RIGHT(Q3536,(LEN(Q3536)-SEARCH("/",Q3536,1)))</f>
        <v>plays</v>
      </c>
      <c r="T3536" s="14">
        <f>IFERROR(E3536/L3536,0)</f>
        <v>38.284313725490193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>
        <f>(E3537/D3537)*100</f>
        <v>103.15</v>
      </c>
      <c r="O3537" s="13">
        <f>J3537/(60*60*24)+DATE(1970,1,1)</f>
        <v>42248.640162037038</v>
      </c>
      <c r="P3537" s="13">
        <f>I3537/(60*60*24)+"1/1/1970"</f>
        <v>42279.75</v>
      </c>
      <c r="Q3537" t="s">
        <v>8270</v>
      </c>
      <c r="R3537" s="18" t="str">
        <f>LEFT(Q3537,SEARCH("/",Q3537,1)-1)</f>
        <v>theater</v>
      </c>
      <c r="S3537" t="str">
        <f>RIGHT(Q3537,(LEN(Q3537)-SEARCH("/",Q3537,1)))</f>
        <v>plays</v>
      </c>
      <c r="T3537" s="14">
        <f>IFERROR(E3537/L3537,0)</f>
        <v>44.847826086956523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>
        <f>(E3538/D3538)*100</f>
        <v>153.33333333333334</v>
      </c>
      <c r="O3538" s="13">
        <f>J3538/(60*60*24)+DATE(1970,1,1)</f>
        <v>42328.727141203708</v>
      </c>
      <c r="P3538" s="13">
        <f>I3538/(60*60*24)+"1/1/1970"</f>
        <v>42358.499305555553</v>
      </c>
      <c r="Q3538" t="s">
        <v>8270</v>
      </c>
      <c r="R3538" s="18" t="str">
        <f>LEFT(Q3538,SEARCH("/",Q3538,1)-1)</f>
        <v>theater</v>
      </c>
      <c r="S3538" t="str">
        <f>RIGHT(Q3538,(LEN(Q3538)-SEARCH("/",Q3538,1)))</f>
        <v>plays</v>
      </c>
      <c r="T3538" s="14">
        <f>IFERROR(E3538/L3538,0)</f>
        <v>13.529411764705882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>
        <f>(E3539/D3539)*100</f>
        <v>180.44444444444446</v>
      </c>
      <c r="O3539" s="13">
        <f>J3539/(60*60*24)+DATE(1970,1,1)</f>
        <v>41923.354351851856</v>
      </c>
      <c r="P3539" s="13">
        <f>I3539/(60*60*24)+"1/1/1970"</f>
        <v>41960.332638888889</v>
      </c>
      <c r="Q3539" t="s">
        <v>8270</v>
      </c>
      <c r="R3539" s="18" t="str">
        <f>LEFT(Q3539,SEARCH("/",Q3539,1)-1)</f>
        <v>theater</v>
      </c>
      <c r="S3539" t="str">
        <f>RIGHT(Q3539,(LEN(Q3539)-SEARCH("/",Q3539,1)))</f>
        <v>plays</v>
      </c>
      <c r="T3539" s="14">
        <f>IFERROR(E3539/L3539,0)</f>
        <v>43.5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>
        <f>(E3540/D3540)*100</f>
        <v>128.44999999999999</v>
      </c>
      <c r="O3540" s="13">
        <f>J3540/(60*60*24)+DATE(1970,1,1)</f>
        <v>42571.420601851853</v>
      </c>
      <c r="P3540" s="13">
        <f>I3540/(60*60*24)+"1/1/1970"</f>
        <v>42599.420601851853</v>
      </c>
      <c r="Q3540" t="s">
        <v>8270</v>
      </c>
      <c r="R3540" s="18" t="str">
        <f>LEFT(Q3540,SEARCH("/",Q3540,1)-1)</f>
        <v>theater</v>
      </c>
      <c r="S3540" t="str">
        <f>RIGHT(Q3540,(LEN(Q3540)-SEARCH("/",Q3540,1)))</f>
        <v>plays</v>
      </c>
      <c r="T3540" s="14">
        <f>IFERROR(E3540/L3540,0)</f>
        <v>30.951807228915662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>
        <f>(E3541/D3541)*100</f>
        <v>119.66666666666667</v>
      </c>
      <c r="O3541" s="13">
        <f>J3541/(60*60*24)+DATE(1970,1,1)</f>
        <v>42600.756041666667</v>
      </c>
      <c r="P3541" s="13">
        <f>I3541/(60*60*24)+"1/1/1970"</f>
        <v>42621.756041666667</v>
      </c>
      <c r="Q3541" t="s">
        <v>8270</v>
      </c>
      <c r="R3541" s="18" t="str">
        <f>LEFT(Q3541,SEARCH("/",Q3541,1)-1)</f>
        <v>theater</v>
      </c>
      <c r="S3541" t="str">
        <f>RIGHT(Q3541,(LEN(Q3541)-SEARCH("/",Q3541,1)))</f>
        <v>plays</v>
      </c>
      <c r="T3541" s="14">
        <f>IFERROR(E3541/L3541,0)</f>
        <v>55.230769230769234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>
        <f>(E3542/D3542)*100</f>
        <v>123</v>
      </c>
      <c r="O3542" s="13">
        <f>J3542/(60*60*24)+DATE(1970,1,1)</f>
        <v>42517.003368055557</v>
      </c>
      <c r="P3542" s="13">
        <f>I3542/(60*60*24)+"1/1/1970"</f>
        <v>42547.003368055557</v>
      </c>
      <c r="Q3542" t="s">
        <v>8270</v>
      </c>
      <c r="R3542" s="18" t="str">
        <f>LEFT(Q3542,SEARCH("/",Q3542,1)-1)</f>
        <v>theater</v>
      </c>
      <c r="S3542" t="str">
        <f>RIGHT(Q3542,(LEN(Q3542)-SEARCH("/",Q3542,1)))</f>
        <v>plays</v>
      </c>
      <c r="T3542" s="14">
        <f>IFERROR(E3542/L3542,0)</f>
        <v>46.125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>
        <f>(E3543/D3543)*100</f>
        <v>105</v>
      </c>
      <c r="O3543" s="13">
        <f>J3543/(60*60*24)+DATE(1970,1,1)</f>
        <v>42222.730034722219</v>
      </c>
      <c r="P3543" s="13">
        <f>I3543/(60*60*24)+"1/1/1970"</f>
        <v>42247.730034722219</v>
      </c>
      <c r="Q3543" t="s">
        <v>8270</v>
      </c>
      <c r="R3543" s="18" t="str">
        <f>LEFT(Q3543,SEARCH("/",Q3543,1)-1)</f>
        <v>theater</v>
      </c>
      <c r="S3543" t="str">
        <f>RIGHT(Q3543,(LEN(Q3543)-SEARCH("/",Q3543,1)))</f>
        <v>plays</v>
      </c>
      <c r="T3543" s="14">
        <f>IFERROR(E3543/L3543,0)</f>
        <v>39.375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>
        <f>(E3544/D3544)*100</f>
        <v>102.23636363636363</v>
      </c>
      <c r="O3544" s="13">
        <f>J3544/(60*60*24)+DATE(1970,1,1)</f>
        <v>41829.599791666667</v>
      </c>
      <c r="P3544" s="13">
        <f>I3544/(60*60*24)+"1/1/1970"</f>
        <v>41889.599791666667</v>
      </c>
      <c r="Q3544" t="s">
        <v>8270</v>
      </c>
      <c r="R3544" s="18" t="str">
        <f>LEFT(Q3544,SEARCH("/",Q3544,1)-1)</f>
        <v>theater</v>
      </c>
      <c r="S3544" t="str">
        <f>RIGHT(Q3544,(LEN(Q3544)-SEARCH("/",Q3544,1)))</f>
        <v>plays</v>
      </c>
      <c r="T3544" s="14">
        <f>IFERROR(E3544/L3544,0)</f>
        <v>66.152941176470591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>
        <f>(E3545/D3545)*100</f>
        <v>104.66666666666666</v>
      </c>
      <c r="O3545" s="13">
        <f>J3545/(60*60*24)+DATE(1970,1,1)</f>
        <v>42150.755312499998</v>
      </c>
      <c r="P3545" s="13">
        <f>I3545/(60*60*24)+"1/1/1970"</f>
        <v>42180.755312499998</v>
      </c>
      <c r="Q3545" t="s">
        <v>8270</v>
      </c>
      <c r="R3545" s="18" t="str">
        <f>LEFT(Q3545,SEARCH("/",Q3545,1)-1)</f>
        <v>theater</v>
      </c>
      <c r="S3545" t="str">
        <f>RIGHT(Q3545,(LEN(Q3545)-SEARCH("/",Q3545,1)))</f>
        <v>plays</v>
      </c>
      <c r="T3545" s="14">
        <f>IFERROR(E3545/L3545,0)</f>
        <v>54.137931034482762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>
        <f>(E3546/D3546)*100</f>
        <v>100</v>
      </c>
      <c r="O3546" s="13">
        <f>J3546/(60*60*24)+DATE(1970,1,1)</f>
        <v>42040.831678240742</v>
      </c>
      <c r="P3546" s="13">
        <f>I3546/(60*60*24)+"1/1/1970"</f>
        <v>42070.831678240742</v>
      </c>
      <c r="Q3546" t="s">
        <v>8270</v>
      </c>
      <c r="R3546" s="18" t="str">
        <f>LEFT(Q3546,SEARCH("/",Q3546,1)-1)</f>
        <v>theater</v>
      </c>
      <c r="S3546" t="str">
        <f>RIGHT(Q3546,(LEN(Q3546)-SEARCH("/",Q3546,1)))</f>
        <v>plays</v>
      </c>
      <c r="T3546" s="14">
        <f>IFERROR(E3546/L3546,0)</f>
        <v>104.16666666666667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>
        <f>(E3547/D3547)*100</f>
        <v>100.4</v>
      </c>
      <c r="O3547" s="13">
        <f>J3547/(60*60*24)+DATE(1970,1,1)</f>
        <v>42075.807395833333</v>
      </c>
      <c r="P3547" s="13">
        <f>I3547/(60*60*24)+"1/1/1970"</f>
        <v>42105.807395833333</v>
      </c>
      <c r="Q3547" t="s">
        <v>8270</v>
      </c>
      <c r="R3547" s="18" t="str">
        <f>LEFT(Q3547,SEARCH("/",Q3547,1)-1)</f>
        <v>theater</v>
      </c>
      <c r="S3547" t="str">
        <f>RIGHT(Q3547,(LEN(Q3547)-SEARCH("/",Q3547,1)))</f>
        <v>plays</v>
      </c>
      <c r="T3547" s="14">
        <f>IFERROR(E3547/L3547,0)</f>
        <v>31.375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>
        <f>(E3548/D3548)*100</f>
        <v>102.27272727272727</v>
      </c>
      <c r="O3548" s="13">
        <f>J3548/(60*60*24)+DATE(1970,1,1)</f>
        <v>42073.660694444443</v>
      </c>
      <c r="P3548" s="13">
        <f>I3548/(60*60*24)+"1/1/1970"</f>
        <v>42095.165972222225</v>
      </c>
      <c r="Q3548" t="s">
        <v>8270</v>
      </c>
      <c r="R3548" s="18" t="str">
        <f>LEFT(Q3548,SEARCH("/",Q3548,1)-1)</f>
        <v>theater</v>
      </c>
      <c r="S3548" t="str">
        <f>RIGHT(Q3548,(LEN(Q3548)-SEARCH("/",Q3548,1)))</f>
        <v>plays</v>
      </c>
      <c r="T3548" s="14">
        <f>IFERROR(E3548/L3548,0)</f>
        <v>59.210526315789473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>
        <f>(E3549/D3549)*100</f>
        <v>114.40928571428573</v>
      </c>
      <c r="O3549" s="13">
        <f>J3549/(60*60*24)+DATE(1970,1,1)</f>
        <v>42480.078715277778</v>
      </c>
      <c r="P3549" s="13">
        <f>I3549/(60*60*24)+"1/1/1970"</f>
        <v>42504.165972222225</v>
      </c>
      <c r="Q3549" t="s">
        <v>8270</v>
      </c>
      <c r="R3549" s="18" t="str">
        <f>LEFT(Q3549,SEARCH("/",Q3549,1)-1)</f>
        <v>theater</v>
      </c>
      <c r="S3549" t="str">
        <f>RIGHT(Q3549,(LEN(Q3549)-SEARCH("/",Q3549,1)))</f>
        <v>plays</v>
      </c>
      <c r="T3549" s="14">
        <f>IFERROR(E3549/L3549,0)</f>
        <v>119.17633928571429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>
        <f>(E3550/D3550)*100</f>
        <v>101.9047619047619</v>
      </c>
      <c r="O3550" s="13">
        <f>J3550/(60*60*24)+DATE(1970,1,1)</f>
        <v>42411.942291666666</v>
      </c>
      <c r="P3550" s="13">
        <f>I3550/(60*60*24)+"1/1/1970"</f>
        <v>42434.041666666672</v>
      </c>
      <c r="Q3550" t="s">
        <v>8270</v>
      </c>
      <c r="R3550" s="18" t="str">
        <f>LEFT(Q3550,SEARCH("/",Q3550,1)-1)</f>
        <v>theater</v>
      </c>
      <c r="S3550" t="str">
        <f>RIGHT(Q3550,(LEN(Q3550)-SEARCH("/",Q3550,1)))</f>
        <v>plays</v>
      </c>
      <c r="T3550" s="14">
        <f>IFERROR(E3550/L3550,0)</f>
        <v>164.61538461538461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>
        <f>(E3551/D3551)*100</f>
        <v>102</v>
      </c>
      <c r="O3551" s="13">
        <f>J3551/(60*60*24)+DATE(1970,1,1)</f>
        <v>42223.394363425927</v>
      </c>
      <c r="P3551" s="13">
        <f>I3551/(60*60*24)+"1/1/1970"</f>
        <v>42251.394363425927</v>
      </c>
      <c r="Q3551" t="s">
        <v>8270</v>
      </c>
      <c r="R3551" s="18" t="str">
        <f>LEFT(Q3551,SEARCH("/",Q3551,1)-1)</f>
        <v>theater</v>
      </c>
      <c r="S3551" t="str">
        <f>RIGHT(Q3551,(LEN(Q3551)-SEARCH("/",Q3551,1)))</f>
        <v>plays</v>
      </c>
      <c r="T3551" s="14">
        <f>IFERROR(E3551/L3551,0)</f>
        <v>24.285714285714285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>
        <f>(E3552/D3552)*100</f>
        <v>104.80000000000001</v>
      </c>
      <c r="O3552" s="13">
        <f>J3552/(60*60*24)+DATE(1970,1,1)</f>
        <v>42462.893495370372</v>
      </c>
      <c r="P3552" s="13">
        <f>I3552/(60*60*24)+"1/1/1970"</f>
        <v>42492.893495370372</v>
      </c>
      <c r="Q3552" t="s">
        <v>8270</v>
      </c>
      <c r="R3552" s="18" t="str">
        <f>LEFT(Q3552,SEARCH("/",Q3552,1)-1)</f>
        <v>theater</v>
      </c>
      <c r="S3552" t="str">
        <f>RIGHT(Q3552,(LEN(Q3552)-SEARCH("/",Q3552,1)))</f>
        <v>plays</v>
      </c>
      <c r="T3552" s="14">
        <f>IFERROR(E3552/L3552,0)</f>
        <v>40.9375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>
        <f>(E3553/D3553)*100</f>
        <v>101.83333333333333</v>
      </c>
      <c r="O3553" s="13">
        <f>J3553/(60*60*24)+DATE(1970,1,1)</f>
        <v>41753.515856481477</v>
      </c>
      <c r="P3553" s="13">
        <f>I3553/(60*60*24)+"1/1/1970"</f>
        <v>41781.921527777777</v>
      </c>
      <c r="Q3553" t="s">
        <v>8270</v>
      </c>
      <c r="R3553" s="18" t="str">
        <f>LEFT(Q3553,SEARCH("/",Q3553,1)-1)</f>
        <v>theater</v>
      </c>
      <c r="S3553" t="str">
        <f>RIGHT(Q3553,(LEN(Q3553)-SEARCH("/",Q3553,1)))</f>
        <v>plays</v>
      </c>
      <c r="T3553" s="14">
        <f>IFERROR(E3553/L3553,0)</f>
        <v>61.1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>
        <f>(E3554/D3554)*100</f>
        <v>100</v>
      </c>
      <c r="O3554" s="13">
        <f>J3554/(60*60*24)+DATE(1970,1,1)</f>
        <v>41788.587083333332</v>
      </c>
      <c r="P3554" s="13">
        <f>I3554/(60*60*24)+"1/1/1970"</f>
        <v>41818.587083333332</v>
      </c>
      <c r="Q3554" t="s">
        <v>8270</v>
      </c>
      <c r="R3554" s="18" t="str">
        <f>LEFT(Q3554,SEARCH("/",Q3554,1)-1)</f>
        <v>theater</v>
      </c>
      <c r="S3554" t="str">
        <f>RIGHT(Q3554,(LEN(Q3554)-SEARCH("/",Q3554,1)))</f>
        <v>plays</v>
      </c>
      <c r="T3554" s="14">
        <f>IFERROR(E3554/L3554,0)</f>
        <v>38.65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>
        <f>(E3555/D3555)*100</f>
        <v>106.27272727272728</v>
      </c>
      <c r="O3555" s="13">
        <f>J3555/(60*60*24)+DATE(1970,1,1)</f>
        <v>42196.028703703705</v>
      </c>
      <c r="P3555" s="13">
        <f>I3555/(60*60*24)+"1/1/1970"</f>
        <v>42228</v>
      </c>
      <c r="Q3555" t="s">
        <v>8270</v>
      </c>
      <c r="R3555" s="18" t="str">
        <f>LEFT(Q3555,SEARCH("/",Q3555,1)-1)</f>
        <v>theater</v>
      </c>
      <c r="S3555" t="str">
        <f>RIGHT(Q3555,(LEN(Q3555)-SEARCH("/",Q3555,1)))</f>
        <v>plays</v>
      </c>
      <c r="T3555" s="14">
        <f>IFERROR(E3555/L3555,0)</f>
        <v>56.20192307692308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>
        <f>(E3556/D3556)*100</f>
        <v>113.42219999999999</v>
      </c>
      <c r="O3556" s="13">
        <f>J3556/(60*60*24)+DATE(1970,1,1)</f>
        <v>42016.050451388888</v>
      </c>
      <c r="P3556" s="13">
        <f>I3556/(60*60*24)+"1/1/1970"</f>
        <v>42046.708333333328</v>
      </c>
      <c r="Q3556" t="s">
        <v>8270</v>
      </c>
      <c r="R3556" s="18" t="str">
        <f>LEFT(Q3556,SEARCH("/",Q3556,1)-1)</f>
        <v>theater</v>
      </c>
      <c r="S3556" t="str">
        <f>RIGHT(Q3556,(LEN(Q3556)-SEARCH("/",Q3556,1)))</f>
        <v>plays</v>
      </c>
      <c r="T3556" s="14">
        <f>IFERROR(E3556/L3556,0)</f>
        <v>107.00207547169811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>
        <f>(E3557/D3557)*100</f>
        <v>100</v>
      </c>
      <c r="O3557" s="13">
        <f>J3557/(60*60*24)+DATE(1970,1,1)</f>
        <v>42661.442060185189</v>
      </c>
      <c r="P3557" s="13">
        <f>I3557/(60*60*24)+"1/1/1970"</f>
        <v>42691.483726851853</v>
      </c>
      <c r="Q3557" t="s">
        <v>8270</v>
      </c>
      <c r="R3557" s="18" t="str">
        <f>LEFT(Q3557,SEARCH("/",Q3557,1)-1)</f>
        <v>theater</v>
      </c>
      <c r="S3557" t="str">
        <f>RIGHT(Q3557,(LEN(Q3557)-SEARCH("/",Q3557,1)))</f>
        <v>plays</v>
      </c>
      <c r="T3557" s="14">
        <f>IFERROR(E3557/L3557,0)</f>
        <v>171.42857142857142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>
        <f>(E3558/D3558)*100</f>
        <v>100.45454545454547</v>
      </c>
      <c r="O3558" s="13">
        <f>J3558/(60*60*24)+DATE(1970,1,1)</f>
        <v>41808.649583333332</v>
      </c>
      <c r="P3558" s="13">
        <f>I3558/(60*60*24)+"1/1/1970"</f>
        <v>41868.649583333332</v>
      </c>
      <c r="Q3558" t="s">
        <v>8270</v>
      </c>
      <c r="R3558" s="18" t="str">
        <f>LEFT(Q3558,SEARCH("/",Q3558,1)-1)</f>
        <v>theater</v>
      </c>
      <c r="S3558" t="str">
        <f>RIGHT(Q3558,(LEN(Q3558)-SEARCH("/",Q3558,1)))</f>
        <v>plays</v>
      </c>
      <c r="T3558" s="14">
        <f>IFERROR(E3558/L3558,0)</f>
        <v>110.5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>
        <f>(E3559/D3559)*100</f>
        <v>100.03599999999999</v>
      </c>
      <c r="O3559" s="13">
        <f>J3559/(60*60*24)+DATE(1970,1,1)</f>
        <v>41730.276747685188</v>
      </c>
      <c r="P3559" s="13">
        <f>I3559/(60*60*24)+"1/1/1970"</f>
        <v>41764.276747685188</v>
      </c>
      <c r="Q3559" t="s">
        <v>8270</v>
      </c>
      <c r="R3559" s="18" t="str">
        <f>LEFT(Q3559,SEARCH("/",Q3559,1)-1)</f>
        <v>theater</v>
      </c>
      <c r="S3559" t="str">
        <f>RIGHT(Q3559,(LEN(Q3559)-SEARCH("/",Q3559,1)))</f>
        <v>plays</v>
      </c>
      <c r="T3559" s="14">
        <f>IFERROR(E3559/L3559,0)</f>
        <v>179.27598566308242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>
        <f>(E3560/D3560)*100</f>
        <v>144</v>
      </c>
      <c r="O3560" s="13">
        <f>J3560/(60*60*24)+DATE(1970,1,1)</f>
        <v>42139.816840277781</v>
      </c>
      <c r="P3560" s="13">
        <f>I3560/(60*60*24)+"1/1/1970"</f>
        <v>42181.875</v>
      </c>
      <c r="Q3560" t="s">
        <v>8270</v>
      </c>
      <c r="R3560" s="18" t="str">
        <f>LEFT(Q3560,SEARCH("/",Q3560,1)-1)</f>
        <v>theater</v>
      </c>
      <c r="S3560" t="str">
        <f>RIGHT(Q3560,(LEN(Q3560)-SEARCH("/",Q3560,1)))</f>
        <v>plays</v>
      </c>
      <c r="T3560" s="14">
        <f>IFERROR(E3560/L3560,0)</f>
        <v>22.90909090909091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>
        <f>(E3561/D3561)*100</f>
        <v>103.49999999999999</v>
      </c>
      <c r="O3561" s="13">
        <f>J3561/(60*60*24)+DATE(1970,1,1)</f>
        <v>42194.096157407403</v>
      </c>
      <c r="P3561" s="13">
        <f>I3561/(60*60*24)+"1/1/1970"</f>
        <v>42216.373611111107</v>
      </c>
      <c r="Q3561" t="s">
        <v>8270</v>
      </c>
      <c r="R3561" s="18" t="str">
        <f>LEFT(Q3561,SEARCH("/",Q3561,1)-1)</f>
        <v>theater</v>
      </c>
      <c r="S3561" t="str">
        <f>RIGHT(Q3561,(LEN(Q3561)-SEARCH("/",Q3561,1)))</f>
        <v>plays</v>
      </c>
      <c r="T3561" s="14">
        <f>IFERROR(E3561/L3561,0)</f>
        <v>43.125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>
        <f>(E3562/D3562)*100</f>
        <v>108.43750000000001</v>
      </c>
      <c r="O3562" s="13">
        <f>J3562/(60*60*24)+DATE(1970,1,1)</f>
        <v>42115.889652777776</v>
      </c>
      <c r="P3562" s="13">
        <f>I3562/(60*60*24)+"1/1/1970"</f>
        <v>42151.114583333328</v>
      </c>
      <c r="Q3562" t="s">
        <v>8270</v>
      </c>
      <c r="R3562" s="18" t="str">
        <f>LEFT(Q3562,SEARCH("/",Q3562,1)-1)</f>
        <v>theater</v>
      </c>
      <c r="S3562" t="str">
        <f>RIGHT(Q3562,(LEN(Q3562)-SEARCH("/",Q3562,1)))</f>
        <v>plays</v>
      </c>
      <c r="T3562" s="14">
        <f>IFERROR(E3562/L3562,0)</f>
        <v>46.891891891891895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>
        <f>(E3563/D3563)*100</f>
        <v>102.4</v>
      </c>
      <c r="O3563" s="13">
        <f>J3563/(60*60*24)+DATE(1970,1,1)</f>
        <v>42203.680300925931</v>
      </c>
      <c r="P3563" s="13">
        <f>I3563/(60*60*24)+"1/1/1970"</f>
        <v>42221.775000000001</v>
      </c>
      <c r="Q3563" t="s">
        <v>8270</v>
      </c>
      <c r="R3563" s="18" t="str">
        <f>LEFT(Q3563,SEARCH("/",Q3563,1)-1)</f>
        <v>theater</v>
      </c>
      <c r="S3563" t="str">
        <f>RIGHT(Q3563,(LEN(Q3563)-SEARCH("/",Q3563,1)))</f>
        <v>plays</v>
      </c>
      <c r="T3563" s="14">
        <f>IFERROR(E3563/L3563,0)</f>
        <v>47.407407407407405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>
        <f>(E3564/D3564)*100</f>
        <v>148.88888888888889</v>
      </c>
      <c r="O3564" s="13">
        <f>J3564/(60*60*24)+DATE(1970,1,1)</f>
        <v>42433.761886574073</v>
      </c>
      <c r="P3564" s="13">
        <f>I3564/(60*60*24)+"1/1/1970"</f>
        <v>42442.916666666672</v>
      </c>
      <c r="Q3564" t="s">
        <v>8270</v>
      </c>
      <c r="R3564" s="18" t="str">
        <f>LEFT(Q3564,SEARCH("/",Q3564,1)-1)</f>
        <v>theater</v>
      </c>
      <c r="S3564" t="str">
        <f>RIGHT(Q3564,(LEN(Q3564)-SEARCH("/",Q3564,1)))</f>
        <v>plays</v>
      </c>
      <c r="T3564" s="14">
        <f>IFERROR(E3564/L3564,0)</f>
        <v>15.129032258064516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>
        <f>(E3565/D3565)*100</f>
        <v>105.49000000000002</v>
      </c>
      <c r="O3565" s="13">
        <f>J3565/(60*60*24)+DATE(1970,1,1)</f>
        <v>42555.671944444446</v>
      </c>
      <c r="P3565" s="13">
        <f>I3565/(60*60*24)+"1/1/1970"</f>
        <v>42583.791666666672</v>
      </c>
      <c r="Q3565" t="s">
        <v>8270</v>
      </c>
      <c r="R3565" s="18" t="str">
        <f>LEFT(Q3565,SEARCH("/",Q3565,1)-1)</f>
        <v>theater</v>
      </c>
      <c r="S3565" t="str">
        <f>RIGHT(Q3565,(LEN(Q3565)-SEARCH("/",Q3565,1)))</f>
        <v>plays</v>
      </c>
      <c r="T3565" s="14">
        <f>IFERROR(E3565/L3565,0)</f>
        <v>21.098000000000003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>
        <f>(E3566/D3566)*100</f>
        <v>100.49999999999999</v>
      </c>
      <c r="O3566" s="13">
        <f>J3566/(60*60*24)+DATE(1970,1,1)</f>
        <v>42236.623252314814</v>
      </c>
      <c r="P3566" s="13">
        <f>I3566/(60*60*24)+"1/1/1970"</f>
        <v>42282.666666666672</v>
      </c>
      <c r="Q3566" t="s">
        <v>8270</v>
      </c>
      <c r="R3566" s="18" t="str">
        <f>LEFT(Q3566,SEARCH("/",Q3566,1)-1)</f>
        <v>theater</v>
      </c>
      <c r="S3566" t="str">
        <f>RIGHT(Q3566,(LEN(Q3566)-SEARCH("/",Q3566,1)))</f>
        <v>plays</v>
      </c>
      <c r="T3566" s="14">
        <f>IFERROR(E3566/L3566,0)</f>
        <v>59.117647058823529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>
        <f>(E3567/D3567)*100</f>
        <v>130.55555555555557</v>
      </c>
      <c r="O3567" s="13">
        <f>J3567/(60*60*24)+DATE(1970,1,1)</f>
        <v>41974.743148148147</v>
      </c>
      <c r="P3567" s="13">
        <f>I3567/(60*60*24)+"1/1/1970"</f>
        <v>42004.743148148147</v>
      </c>
      <c r="Q3567" t="s">
        <v>8270</v>
      </c>
      <c r="R3567" s="18" t="str">
        <f>LEFT(Q3567,SEARCH("/",Q3567,1)-1)</f>
        <v>theater</v>
      </c>
      <c r="S3567" t="str">
        <f>RIGHT(Q3567,(LEN(Q3567)-SEARCH("/",Q3567,1)))</f>
        <v>plays</v>
      </c>
      <c r="T3567" s="14">
        <f>IFERROR(E3567/L3567,0)</f>
        <v>97.916666666666671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>
        <f>(E3568/D3568)*100</f>
        <v>104.75000000000001</v>
      </c>
      <c r="O3568" s="13">
        <f>J3568/(60*60*24)+DATE(1970,1,1)</f>
        <v>41997.507905092592</v>
      </c>
      <c r="P3568" s="13">
        <f>I3568/(60*60*24)+"1/1/1970"</f>
        <v>42027.507905092592</v>
      </c>
      <c r="Q3568" t="s">
        <v>8270</v>
      </c>
      <c r="R3568" s="18" t="str">
        <f>LEFT(Q3568,SEARCH("/",Q3568,1)-1)</f>
        <v>theater</v>
      </c>
      <c r="S3568" t="str">
        <f>RIGHT(Q3568,(LEN(Q3568)-SEARCH("/",Q3568,1)))</f>
        <v>plays</v>
      </c>
      <c r="T3568" s="14">
        <f>IFERROR(E3568/L3568,0)</f>
        <v>55.131578947368418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>
        <f>(E3569/D3569)*100</f>
        <v>108.80000000000001</v>
      </c>
      <c r="O3569" s="13">
        <f>J3569/(60*60*24)+DATE(1970,1,1)</f>
        <v>42135.810694444444</v>
      </c>
      <c r="P3569" s="13">
        <f>I3569/(60*60*24)+"1/1/1970"</f>
        <v>42165.810694444444</v>
      </c>
      <c r="Q3569" t="s">
        <v>8270</v>
      </c>
      <c r="R3569" s="18" t="str">
        <f>LEFT(Q3569,SEARCH("/",Q3569,1)-1)</f>
        <v>theater</v>
      </c>
      <c r="S3569" t="str">
        <f>RIGHT(Q3569,(LEN(Q3569)-SEARCH("/",Q3569,1)))</f>
        <v>plays</v>
      </c>
      <c r="T3569" s="14">
        <f>IFERROR(E3569/L3569,0)</f>
        <v>26.536585365853657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>
        <f>(E3570/D3570)*100</f>
        <v>111.00000000000001</v>
      </c>
      <c r="O3570" s="13">
        <f>J3570/(60*60*24)+DATE(1970,1,1)</f>
        <v>41869.740671296298</v>
      </c>
      <c r="P3570" s="13">
        <f>I3570/(60*60*24)+"1/1/1970"</f>
        <v>41899.740671296298</v>
      </c>
      <c r="Q3570" t="s">
        <v>8270</v>
      </c>
      <c r="R3570" s="18" t="str">
        <f>LEFT(Q3570,SEARCH("/",Q3570,1)-1)</f>
        <v>theater</v>
      </c>
      <c r="S3570" t="str">
        <f>RIGHT(Q3570,(LEN(Q3570)-SEARCH("/",Q3570,1)))</f>
        <v>plays</v>
      </c>
      <c r="T3570" s="14">
        <f>IFERROR(E3570/L3570,0)</f>
        <v>58.421052631578945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>
        <f>(E3571/D3571)*100</f>
        <v>100.47999999999999</v>
      </c>
      <c r="O3571" s="13">
        <f>J3571/(60*60*24)+DATE(1970,1,1)</f>
        <v>41982.688611111109</v>
      </c>
      <c r="P3571" s="13">
        <f>I3571/(60*60*24)+"1/1/1970"</f>
        <v>42012.688611111109</v>
      </c>
      <c r="Q3571" t="s">
        <v>8270</v>
      </c>
      <c r="R3571" s="18" t="str">
        <f>LEFT(Q3571,SEARCH("/",Q3571,1)-1)</f>
        <v>theater</v>
      </c>
      <c r="S3571" t="str">
        <f>RIGHT(Q3571,(LEN(Q3571)-SEARCH("/",Q3571,1)))</f>
        <v>plays</v>
      </c>
      <c r="T3571" s="14">
        <f>IFERROR(E3571/L3571,0)</f>
        <v>122.53658536585365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>
        <f>(E3572/D3572)*100</f>
        <v>114.35</v>
      </c>
      <c r="O3572" s="13">
        <f>J3572/(60*60*24)+DATE(1970,1,1)</f>
        <v>41976.331979166665</v>
      </c>
      <c r="P3572" s="13">
        <f>I3572/(60*60*24)+"1/1/1970"</f>
        <v>42004.291666666672</v>
      </c>
      <c r="Q3572" t="s">
        <v>8270</v>
      </c>
      <c r="R3572" s="18" t="str">
        <f>LEFT(Q3572,SEARCH("/",Q3572,1)-1)</f>
        <v>theater</v>
      </c>
      <c r="S3572" t="str">
        <f>RIGHT(Q3572,(LEN(Q3572)-SEARCH("/",Q3572,1)))</f>
        <v>plays</v>
      </c>
      <c r="T3572" s="14">
        <f>IFERROR(E3572/L3572,0)</f>
        <v>87.961538461538467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>
        <f>(E3573/D3573)*100</f>
        <v>122.06666666666666</v>
      </c>
      <c r="O3573" s="13">
        <f>J3573/(60*60*24)+DATE(1970,1,1)</f>
        <v>41912.858946759261</v>
      </c>
      <c r="P3573" s="13">
        <f>I3573/(60*60*24)+"1/1/1970"</f>
        <v>41942.858946759261</v>
      </c>
      <c r="Q3573" t="s">
        <v>8270</v>
      </c>
      <c r="R3573" s="18" t="str">
        <f>LEFT(Q3573,SEARCH("/",Q3573,1)-1)</f>
        <v>theater</v>
      </c>
      <c r="S3573" t="str">
        <f>RIGHT(Q3573,(LEN(Q3573)-SEARCH("/",Q3573,1)))</f>
        <v>plays</v>
      </c>
      <c r="T3573" s="14">
        <f>IFERROR(E3573/L3573,0)</f>
        <v>73.239999999999995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>
        <f>(E3574/D3574)*100</f>
        <v>100</v>
      </c>
      <c r="O3574" s="13">
        <f>J3574/(60*60*24)+DATE(1970,1,1)</f>
        <v>42146.570393518516</v>
      </c>
      <c r="P3574" s="13">
        <f>I3574/(60*60*24)+"1/1/1970"</f>
        <v>42176.570393518516</v>
      </c>
      <c r="Q3574" t="s">
        <v>8270</v>
      </c>
      <c r="R3574" s="18" t="str">
        <f>LEFT(Q3574,SEARCH("/",Q3574,1)-1)</f>
        <v>theater</v>
      </c>
      <c r="S3574" t="str">
        <f>RIGHT(Q3574,(LEN(Q3574)-SEARCH("/",Q3574,1)))</f>
        <v>plays</v>
      </c>
      <c r="T3574" s="14">
        <f>IFERROR(E3574/L3574,0)</f>
        <v>55.555555555555557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>
        <f>(E3575/D3575)*100</f>
        <v>102.8</v>
      </c>
      <c r="O3575" s="13">
        <f>J3575/(60*60*24)+DATE(1970,1,1)</f>
        <v>41921.375532407408</v>
      </c>
      <c r="P3575" s="13">
        <f>I3575/(60*60*24)+"1/1/1970"</f>
        <v>41951.417199074072</v>
      </c>
      <c r="Q3575" t="s">
        <v>8270</v>
      </c>
      <c r="R3575" s="18" t="str">
        <f>LEFT(Q3575,SEARCH("/",Q3575,1)-1)</f>
        <v>theater</v>
      </c>
      <c r="S3575" t="str">
        <f>RIGHT(Q3575,(LEN(Q3575)-SEARCH("/",Q3575,1)))</f>
        <v>plays</v>
      </c>
      <c r="T3575" s="14">
        <f>IFERROR(E3575/L3575,0)</f>
        <v>39.53846153846154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>
        <f>(E3576/D3576)*100</f>
        <v>106.12068965517241</v>
      </c>
      <c r="O3576" s="13">
        <f>J3576/(60*60*24)+DATE(1970,1,1)</f>
        <v>41926.942685185189</v>
      </c>
      <c r="P3576" s="13">
        <f>I3576/(60*60*24)+"1/1/1970"</f>
        <v>41956.984351851846</v>
      </c>
      <c r="Q3576" t="s">
        <v>8270</v>
      </c>
      <c r="R3576" s="18" t="str">
        <f>LEFT(Q3576,SEARCH("/",Q3576,1)-1)</f>
        <v>theater</v>
      </c>
      <c r="S3576" t="str">
        <f>RIGHT(Q3576,(LEN(Q3576)-SEARCH("/",Q3576,1)))</f>
        <v>plays</v>
      </c>
      <c r="T3576" s="14">
        <f>IFERROR(E3576/L3576,0)</f>
        <v>136.77777777777777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>
        <f>(E3577/D3577)*100</f>
        <v>101.33000000000001</v>
      </c>
      <c r="O3577" s="13">
        <f>J3577/(60*60*24)+DATE(1970,1,1)</f>
        <v>42561.783877314811</v>
      </c>
      <c r="P3577" s="13">
        <f>I3577/(60*60*24)+"1/1/1970"</f>
        <v>42593.165972222225</v>
      </c>
      <c r="Q3577" t="s">
        <v>8270</v>
      </c>
      <c r="R3577" s="18" t="str">
        <f>LEFT(Q3577,SEARCH("/",Q3577,1)-1)</f>
        <v>theater</v>
      </c>
      <c r="S3577" t="str">
        <f>RIGHT(Q3577,(LEN(Q3577)-SEARCH("/",Q3577,1)))</f>
        <v>plays</v>
      </c>
      <c r="T3577" s="14">
        <f>IFERROR(E3577/L3577,0)</f>
        <v>99.343137254901961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>
        <f>(E3578/D3578)*100</f>
        <v>100</v>
      </c>
      <c r="O3578" s="13">
        <f>J3578/(60*60*24)+DATE(1970,1,1)</f>
        <v>42649.54923611111</v>
      </c>
      <c r="P3578" s="13">
        <f>I3578/(60*60*24)+"1/1/1970"</f>
        <v>42709.590902777782</v>
      </c>
      <c r="Q3578" t="s">
        <v>8270</v>
      </c>
      <c r="R3578" s="18" t="str">
        <f>LEFT(Q3578,SEARCH("/",Q3578,1)-1)</f>
        <v>theater</v>
      </c>
      <c r="S3578" t="str">
        <f>RIGHT(Q3578,(LEN(Q3578)-SEARCH("/",Q3578,1)))</f>
        <v>plays</v>
      </c>
      <c r="T3578" s="14">
        <f>IFERROR(E3578/L3578,0)</f>
        <v>20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>
        <f>(E3579/D3579)*100</f>
        <v>130</v>
      </c>
      <c r="O3579" s="13">
        <f>J3579/(60*60*24)+DATE(1970,1,1)</f>
        <v>42093.786840277782</v>
      </c>
      <c r="P3579" s="13">
        <f>I3579/(60*60*24)+"1/1/1970"</f>
        <v>42120.26944444445</v>
      </c>
      <c r="Q3579" t="s">
        <v>8270</v>
      </c>
      <c r="R3579" s="18" t="str">
        <f>LEFT(Q3579,SEARCH("/",Q3579,1)-1)</f>
        <v>theater</v>
      </c>
      <c r="S3579" t="str">
        <f>RIGHT(Q3579,(LEN(Q3579)-SEARCH("/",Q3579,1)))</f>
        <v>plays</v>
      </c>
      <c r="T3579" s="14">
        <f>IFERROR(E3579/L3579,0)</f>
        <v>28.888888888888889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>
        <f>(E3580/D3580)*100</f>
        <v>100.01333333333334</v>
      </c>
      <c r="O3580" s="13">
        <f>J3580/(60*60*24)+DATE(1970,1,1)</f>
        <v>42460.733530092592</v>
      </c>
      <c r="P3580" s="13">
        <f>I3580/(60*60*24)+"1/1/1970"</f>
        <v>42490.733530092592</v>
      </c>
      <c r="Q3580" t="s">
        <v>8270</v>
      </c>
      <c r="R3580" s="18" t="str">
        <f>LEFT(Q3580,SEARCH("/",Q3580,1)-1)</f>
        <v>theater</v>
      </c>
      <c r="S3580" t="str">
        <f>RIGHT(Q3580,(LEN(Q3580)-SEARCH("/",Q3580,1)))</f>
        <v>plays</v>
      </c>
      <c r="T3580" s="14">
        <f>IFERROR(E3580/L3580,0)</f>
        <v>40.545945945945945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>
        <f>(E3581/D3581)*100</f>
        <v>100</v>
      </c>
      <c r="O3581" s="13">
        <f>J3581/(60*60*24)+DATE(1970,1,1)</f>
        <v>42430.762222222227</v>
      </c>
      <c r="P3581" s="13">
        <f>I3581/(60*60*24)+"1/1/1970"</f>
        <v>42460.720555555556</v>
      </c>
      <c r="Q3581" t="s">
        <v>8270</v>
      </c>
      <c r="R3581" s="18" t="str">
        <f>LEFT(Q3581,SEARCH("/",Q3581,1)-1)</f>
        <v>theater</v>
      </c>
      <c r="S3581" t="str">
        <f>RIGHT(Q3581,(LEN(Q3581)-SEARCH("/",Q3581,1)))</f>
        <v>plays</v>
      </c>
      <c r="T3581" s="14">
        <f>IFERROR(E3581/L3581,0)</f>
        <v>35.714285714285715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>
        <f>(E3582/D3582)*100</f>
        <v>113.88888888888889</v>
      </c>
      <c r="O3582" s="13">
        <f>J3582/(60*60*24)+DATE(1970,1,1)</f>
        <v>42026.176180555558</v>
      </c>
      <c r="P3582" s="13">
        <f>I3582/(60*60*24)+"1/1/1970"</f>
        <v>42064.207638888889</v>
      </c>
      <c r="Q3582" t="s">
        <v>8270</v>
      </c>
      <c r="R3582" s="18" t="str">
        <f>LEFT(Q3582,SEARCH("/",Q3582,1)-1)</f>
        <v>theater</v>
      </c>
      <c r="S3582" t="str">
        <f>RIGHT(Q3582,(LEN(Q3582)-SEARCH("/",Q3582,1)))</f>
        <v>plays</v>
      </c>
      <c r="T3582" s="14">
        <f>IFERROR(E3582/L3582,0)</f>
        <v>37.962962962962962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>
        <f>(E3583/D3583)*100</f>
        <v>100</v>
      </c>
      <c r="O3583" s="13">
        <f>J3583/(60*60*24)+DATE(1970,1,1)</f>
        <v>41836.471180555556</v>
      </c>
      <c r="P3583" s="13">
        <f>I3583/(60*60*24)+"1/1/1970"</f>
        <v>41850.471180555556</v>
      </c>
      <c r="Q3583" t="s">
        <v>8270</v>
      </c>
      <c r="R3583" s="18" t="str">
        <f>LEFT(Q3583,SEARCH("/",Q3583,1)-1)</f>
        <v>theater</v>
      </c>
      <c r="S3583" t="str">
        <f>RIGHT(Q3583,(LEN(Q3583)-SEARCH("/",Q3583,1)))</f>
        <v>plays</v>
      </c>
      <c r="T3583" s="14">
        <f>IFERROR(E3583/L3583,0)</f>
        <v>33.333333333333336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>
        <f>(E3584/D3584)*100</f>
        <v>287</v>
      </c>
      <c r="O3584" s="13">
        <f>J3584/(60*60*24)+DATE(1970,1,1)</f>
        <v>42451.095856481479</v>
      </c>
      <c r="P3584" s="13">
        <f>I3584/(60*60*24)+"1/1/1970"</f>
        <v>42465.095856481479</v>
      </c>
      <c r="Q3584" t="s">
        <v>8270</v>
      </c>
      <c r="R3584" s="18" t="str">
        <f>LEFT(Q3584,SEARCH("/",Q3584,1)-1)</f>
        <v>theater</v>
      </c>
      <c r="S3584" t="str">
        <f>RIGHT(Q3584,(LEN(Q3584)-SEARCH("/",Q3584,1)))</f>
        <v>plays</v>
      </c>
      <c r="T3584" s="14">
        <f>IFERROR(E3584/L3584,0)</f>
        <v>58.571428571428569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>
        <f>(E3585/D3585)*100</f>
        <v>108.5</v>
      </c>
      <c r="O3585" s="13">
        <f>J3585/(60*60*24)+DATE(1970,1,1)</f>
        <v>42418.425983796296</v>
      </c>
      <c r="P3585" s="13">
        <f>I3585/(60*60*24)+"1/1/1970"</f>
        <v>42478.384317129632</v>
      </c>
      <c r="Q3585" t="s">
        <v>8270</v>
      </c>
      <c r="R3585" s="18" t="str">
        <f>LEFT(Q3585,SEARCH("/",Q3585,1)-1)</f>
        <v>theater</v>
      </c>
      <c r="S3585" t="str">
        <f>RIGHT(Q3585,(LEN(Q3585)-SEARCH("/",Q3585,1)))</f>
        <v>plays</v>
      </c>
      <c r="T3585" s="14">
        <f>IFERROR(E3585/L3585,0)</f>
        <v>135.625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>
        <f>(E3586/D3586)*100</f>
        <v>115.5</v>
      </c>
      <c r="O3586" s="13">
        <f>J3586/(60*60*24)+DATE(1970,1,1)</f>
        <v>42168.316481481481</v>
      </c>
      <c r="P3586" s="13">
        <f>I3586/(60*60*24)+"1/1/1970"</f>
        <v>42198.316481481481</v>
      </c>
      <c r="Q3586" t="s">
        <v>8270</v>
      </c>
      <c r="R3586" s="18" t="str">
        <f>LEFT(Q3586,SEARCH("/",Q3586,1)-1)</f>
        <v>theater</v>
      </c>
      <c r="S3586" t="str">
        <f>RIGHT(Q3586,(LEN(Q3586)-SEARCH("/",Q3586,1)))</f>
        <v>plays</v>
      </c>
      <c r="T3586" s="14">
        <f>IFERROR(E3586/L3586,0)</f>
        <v>30.9375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>
        <f>(E3587/D3587)*100</f>
        <v>119.11764705882352</v>
      </c>
      <c r="O3587" s="13">
        <f>J3587/(60*60*24)+DATE(1970,1,1)</f>
        <v>41964.716319444444</v>
      </c>
      <c r="P3587" s="13">
        <f>I3587/(60*60*24)+"1/1/1970"</f>
        <v>41994.716319444444</v>
      </c>
      <c r="Q3587" t="s">
        <v>8270</v>
      </c>
      <c r="R3587" s="18" t="str">
        <f>LEFT(Q3587,SEARCH("/",Q3587,1)-1)</f>
        <v>theater</v>
      </c>
      <c r="S3587" t="str">
        <f>RIGHT(Q3587,(LEN(Q3587)-SEARCH("/",Q3587,1)))</f>
        <v>plays</v>
      </c>
      <c r="T3587" s="14">
        <f>IFERROR(E3587/L3587,0)</f>
        <v>176.08695652173913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>
        <f>(E3588/D3588)*100</f>
        <v>109.42666666666668</v>
      </c>
      <c r="O3588" s="13">
        <f>J3588/(60*60*24)+DATE(1970,1,1)</f>
        <v>42576.697569444441</v>
      </c>
      <c r="P3588" s="13">
        <f>I3588/(60*60*24)+"1/1/1970"</f>
        <v>42636.697569444441</v>
      </c>
      <c r="Q3588" t="s">
        <v>8270</v>
      </c>
      <c r="R3588" s="18" t="str">
        <f>LEFT(Q3588,SEARCH("/",Q3588,1)-1)</f>
        <v>theater</v>
      </c>
      <c r="S3588" t="str">
        <f>RIGHT(Q3588,(LEN(Q3588)-SEARCH("/",Q3588,1)))</f>
        <v>plays</v>
      </c>
      <c r="T3588" s="14">
        <f>IFERROR(E3588/L3588,0)</f>
        <v>151.9814814814815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>
        <f>(E3589/D3589)*100</f>
        <v>126.6</v>
      </c>
      <c r="O3589" s="13">
        <f>J3589/(60*60*24)+DATE(1970,1,1)</f>
        <v>42503.539976851855</v>
      </c>
      <c r="P3589" s="13">
        <f>I3589/(60*60*24)+"1/1/1970"</f>
        <v>42548.791666666672</v>
      </c>
      <c r="Q3589" t="s">
        <v>8270</v>
      </c>
      <c r="R3589" s="18" t="str">
        <f>LEFT(Q3589,SEARCH("/",Q3589,1)-1)</f>
        <v>theater</v>
      </c>
      <c r="S3589" t="str">
        <f>RIGHT(Q3589,(LEN(Q3589)-SEARCH("/",Q3589,1)))</f>
        <v>plays</v>
      </c>
      <c r="T3589" s="14">
        <f>IFERROR(E3589/L3589,0)</f>
        <v>22.607142857142858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>
        <f>(E3590/D3590)*100</f>
        <v>100.49999999999999</v>
      </c>
      <c r="O3590" s="13">
        <f>J3590/(60*60*24)+DATE(1970,1,1)</f>
        <v>42101.828819444447</v>
      </c>
      <c r="P3590" s="13">
        <f>I3590/(60*60*24)+"1/1/1970"</f>
        <v>42123.958333333328</v>
      </c>
      <c r="Q3590" t="s">
        <v>8270</v>
      </c>
      <c r="R3590" s="18" t="str">
        <f>LEFT(Q3590,SEARCH("/",Q3590,1)-1)</f>
        <v>theater</v>
      </c>
      <c r="S3590" t="str">
        <f>RIGHT(Q3590,(LEN(Q3590)-SEARCH("/",Q3590,1)))</f>
        <v>plays</v>
      </c>
      <c r="T3590" s="14">
        <f>IFERROR(E3590/L3590,0)</f>
        <v>18.272727272727273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>
        <f>(E3591/D3591)*100</f>
        <v>127.49999999999999</v>
      </c>
      <c r="O3591" s="13">
        <f>J3591/(60*60*24)+DATE(1970,1,1)</f>
        <v>42125.647534722222</v>
      </c>
      <c r="P3591" s="13">
        <f>I3591/(60*60*24)+"1/1/1970"</f>
        <v>42150.647534722222</v>
      </c>
      <c r="Q3591" t="s">
        <v>8270</v>
      </c>
      <c r="R3591" s="18" t="str">
        <f>LEFT(Q3591,SEARCH("/",Q3591,1)-1)</f>
        <v>theater</v>
      </c>
      <c r="S3591" t="str">
        <f>RIGHT(Q3591,(LEN(Q3591)-SEARCH("/",Q3591,1)))</f>
        <v>plays</v>
      </c>
      <c r="T3591" s="14">
        <f>IFERROR(E3591/L3591,0)</f>
        <v>82.258064516129039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>
        <f>(E3592/D3592)*100</f>
        <v>100.05999999999999</v>
      </c>
      <c r="O3592" s="13">
        <f>J3592/(60*60*24)+DATE(1970,1,1)</f>
        <v>41902.333726851852</v>
      </c>
      <c r="P3592" s="13">
        <f>I3592/(60*60*24)+"1/1/1970"</f>
        <v>41932.333726851852</v>
      </c>
      <c r="Q3592" t="s">
        <v>8270</v>
      </c>
      <c r="R3592" s="18" t="str">
        <f>LEFT(Q3592,SEARCH("/",Q3592,1)-1)</f>
        <v>theater</v>
      </c>
      <c r="S3592" t="str">
        <f>RIGHT(Q3592,(LEN(Q3592)-SEARCH("/",Q3592,1)))</f>
        <v>plays</v>
      </c>
      <c r="T3592" s="14">
        <f>IFERROR(E3592/L3592,0)</f>
        <v>68.534246575342465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>
        <f>(E3593/D3593)*100</f>
        <v>175</v>
      </c>
      <c r="O3593" s="13">
        <f>J3593/(60*60*24)+DATE(1970,1,1)</f>
        <v>42003.948425925926</v>
      </c>
      <c r="P3593" s="13">
        <f>I3593/(60*60*24)+"1/1/1970"</f>
        <v>42028.207638888889</v>
      </c>
      <c r="Q3593" t="s">
        <v>8270</v>
      </c>
      <c r="R3593" s="18" t="str">
        <f>LEFT(Q3593,SEARCH("/",Q3593,1)-1)</f>
        <v>theater</v>
      </c>
      <c r="S3593" t="str">
        <f>RIGHT(Q3593,(LEN(Q3593)-SEARCH("/",Q3593,1)))</f>
        <v>plays</v>
      </c>
      <c r="T3593" s="14">
        <f>IFERROR(E3593/L3593,0)</f>
        <v>68.055555555555557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>
        <f>(E3594/D3594)*100</f>
        <v>127.25</v>
      </c>
      <c r="O3594" s="13">
        <f>J3594/(60*60*24)+DATE(1970,1,1)</f>
        <v>41988.829942129625</v>
      </c>
      <c r="P3594" s="13">
        <f>I3594/(60*60*24)+"1/1/1970"</f>
        <v>42046.207638888889</v>
      </c>
      <c r="Q3594" t="s">
        <v>8270</v>
      </c>
      <c r="R3594" s="18" t="str">
        <f>LEFT(Q3594,SEARCH("/",Q3594,1)-1)</f>
        <v>theater</v>
      </c>
      <c r="S3594" t="str">
        <f>RIGHT(Q3594,(LEN(Q3594)-SEARCH("/",Q3594,1)))</f>
        <v>plays</v>
      </c>
      <c r="T3594" s="14">
        <f>IFERROR(E3594/L3594,0)</f>
        <v>72.714285714285708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>
        <f>(E3595/D3595)*100</f>
        <v>110.63333333333334</v>
      </c>
      <c r="O3595" s="13">
        <f>J3595/(60*60*24)+DATE(1970,1,1)</f>
        <v>41974.898599537039</v>
      </c>
      <c r="P3595" s="13">
        <f>I3595/(60*60*24)+"1/1/1970"</f>
        <v>42009.851388888885</v>
      </c>
      <c r="Q3595" t="s">
        <v>8270</v>
      </c>
      <c r="R3595" s="18" t="str">
        <f>LEFT(Q3595,SEARCH("/",Q3595,1)-1)</f>
        <v>theater</v>
      </c>
      <c r="S3595" t="str">
        <f>RIGHT(Q3595,(LEN(Q3595)-SEARCH("/",Q3595,1)))</f>
        <v>plays</v>
      </c>
      <c r="T3595" s="14">
        <f>IFERROR(E3595/L3595,0)</f>
        <v>77.186046511627907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>
        <f>(E3596/D3596)*100</f>
        <v>125.93749999999999</v>
      </c>
      <c r="O3596" s="13">
        <f>J3596/(60*60*24)+DATE(1970,1,1)</f>
        <v>42592.066921296297</v>
      </c>
      <c r="P3596" s="13">
        <f>I3596/(60*60*24)+"1/1/1970"</f>
        <v>42617.066921296297</v>
      </c>
      <c r="Q3596" t="s">
        <v>8270</v>
      </c>
      <c r="R3596" s="18" t="str">
        <f>LEFT(Q3596,SEARCH("/",Q3596,1)-1)</f>
        <v>theater</v>
      </c>
      <c r="S3596" t="str">
        <f>RIGHT(Q3596,(LEN(Q3596)-SEARCH("/",Q3596,1)))</f>
        <v>plays</v>
      </c>
      <c r="T3596" s="14">
        <f>IFERROR(E3596/L3596,0)</f>
        <v>55.972222222222221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>
        <f>(E3597/D3597)*100</f>
        <v>118.5</v>
      </c>
      <c r="O3597" s="13">
        <f>J3597/(60*60*24)+DATE(1970,1,1)</f>
        <v>42050.008368055554</v>
      </c>
      <c r="P3597" s="13">
        <f>I3597/(60*60*24)+"1/1/1970"</f>
        <v>42076.290972222225</v>
      </c>
      <c r="Q3597" t="s">
        <v>8270</v>
      </c>
      <c r="R3597" s="18" t="str">
        <f>LEFT(Q3597,SEARCH("/",Q3597,1)-1)</f>
        <v>theater</v>
      </c>
      <c r="S3597" t="str">
        <f>RIGHT(Q3597,(LEN(Q3597)-SEARCH("/",Q3597,1)))</f>
        <v>plays</v>
      </c>
      <c r="T3597" s="14">
        <f>IFERROR(E3597/L3597,0)</f>
        <v>49.693548387096776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>
        <f>(E3598/D3598)*100</f>
        <v>107.72727272727273</v>
      </c>
      <c r="O3598" s="13">
        <f>J3598/(60*60*24)+DATE(1970,1,1)</f>
        <v>41856.715069444443</v>
      </c>
      <c r="P3598" s="13">
        <f>I3598/(60*60*24)+"1/1/1970"</f>
        <v>41877.715069444443</v>
      </c>
      <c r="Q3598" t="s">
        <v>8270</v>
      </c>
      <c r="R3598" s="18" t="str">
        <f>LEFT(Q3598,SEARCH("/",Q3598,1)-1)</f>
        <v>theater</v>
      </c>
      <c r="S3598" t="str">
        <f>RIGHT(Q3598,(LEN(Q3598)-SEARCH("/",Q3598,1)))</f>
        <v>plays</v>
      </c>
      <c r="T3598" s="14">
        <f>IFERROR(E3598/L3598,0)</f>
        <v>79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>
        <f>(E3599/D3599)*100</f>
        <v>102.60000000000001</v>
      </c>
      <c r="O3599" s="13">
        <f>J3599/(60*60*24)+DATE(1970,1,1)</f>
        <v>42417.585532407407</v>
      </c>
      <c r="P3599" s="13">
        <f>I3599/(60*60*24)+"1/1/1970"</f>
        <v>42432.249305555553</v>
      </c>
      <c r="Q3599" t="s">
        <v>8270</v>
      </c>
      <c r="R3599" s="18" t="str">
        <f>LEFT(Q3599,SEARCH("/",Q3599,1)-1)</f>
        <v>theater</v>
      </c>
      <c r="S3599" t="str">
        <f>RIGHT(Q3599,(LEN(Q3599)-SEARCH("/",Q3599,1)))</f>
        <v>plays</v>
      </c>
      <c r="T3599" s="14">
        <f>IFERROR(E3599/L3599,0)</f>
        <v>77.727272727272734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>
        <f>(E3600/D3600)*100</f>
        <v>110.1</v>
      </c>
      <c r="O3600" s="13">
        <f>J3600/(60*60*24)+DATE(1970,1,1)</f>
        <v>41866.79886574074</v>
      </c>
      <c r="P3600" s="13">
        <f>I3600/(60*60*24)+"1/1/1970"</f>
        <v>41885.207638888889</v>
      </c>
      <c r="Q3600" t="s">
        <v>8270</v>
      </c>
      <c r="R3600" s="18" t="str">
        <f>LEFT(Q3600,SEARCH("/",Q3600,1)-1)</f>
        <v>theater</v>
      </c>
      <c r="S3600" t="str">
        <f>RIGHT(Q3600,(LEN(Q3600)-SEARCH("/",Q3600,1)))</f>
        <v>plays</v>
      </c>
      <c r="T3600" s="14">
        <f>IFERROR(E3600/L3600,0)</f>
        <v>40.777777777777779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>
        <f>(E3601/D3601)*100</f>
        <v>202</v>
      </c>
      <c r="O3601" s="13">
        <f>J3601/(60*60*24)+DATE(1970,1,1)</f>
        <v>42220.79487268519</v>
      </c>
      <c r="P3601" s="13">
        <f>I3601/(60*60*24)+"1/1/1970"</f>
        <v>42246</v>
      </c>
      <c r="Q3601" t="s">
        <v>8270</v>
      </c>
      <c r="R3601" s="18" t="str">
        <f>LEFT(Q3601,SEARCH("/",Q3601,1)-1)</f>
        <v>theater</v>
      </c>
      <c r="S3601" t="str">
        <f>RIGHT(Q3601,(LEN(Q3601)-SEARCH("/",Q3601,1)))</f>
        <v>plays</v>
      </c>
      <c r="T3601" s="14">
        <f>IFERROR(E3601/L3601,0)</f>
        <v>59.411764705882355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>
        <f>(E3602/D3602)*100</f>
        <v>130</v>
      </c>
      <c r="O3602" s="13">
        <f>J3602/(60*60*24)+DATE(1970,1,1)</f>
        <v>42628.849120370374</v>
      </c>
      <c r="P3602" s="13">
        <f>I3602/(60*60*24)+"1/1/1970"</f>
        <v>42656.849120370374</v>
      </c>
      <c r="Q3602" t="s">
        <v>8270</v>
      </c>
      <c r="R3602" s="18" t="str">
        <f>LEFT(Q3602,SEARCH("/",Q3602,1)-1)</f>
        <v>theater</v>
      </c>
      <c r="S3602" t="str">
        <f>RIGHT(Q3602,(LEN(Q3602)-SEARCH("/",Q3602,1)))</f>
        <v>plays</v>
      </c>
      <c r="T3602" s="14">
        <f>IFERROR(E3602/L3602,0)</f>
        <v>3.25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>
        <f>(E3603/D3603)*100</f>
        <v>104.35000000000001</v>
      </c>
      <c r="O3603" s="13">
        <f>J3603/(60*60*24)+DATE(1970,1,1)</f>
        <v>41990.99863425926</v>
      </c>
      <c r="P3603" s="13">
        <f>I3603/(60*60*24)+"1/1/1970"</f>
        <v>42020.99863425926</v>
      </c>
      <c r="Q3603" t="s">
        <v>8270</v>
      </c>
      <c r="R3603" s="18" t="str">
        <f>LEFT(Q3603,SEARCH("/",Q3603,1)-1)</f>
        <v>theater</v>
      </c>
      <c r="S3603" t="str">
        <f>RIGHT(Q3603,(LEN(Q3603)-SEARCH("/",Q3603,1)))</f>
        <v>plays</v>
      </c>
      <c r="T3603" s="14">
        <f>IFERROR(E3603/L3603,0)</f>
        <v>39.377358490566039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>
        <f>(E3604/D3604)*100</f>
        <v>100.05</v>
      </c>
      <c r="O3604" s="13">
        <f>J3604/(60*60*24)+DATE(1970,1,1)</f>
        <v>42447.894432870366</v>
      </c>
      <c r="P3604" s="13">
        <f>I3604/(60*60*24)+"1/1/1970"</f>
        <v>42507.894432870366</v>
      </c>
      <c r="Q3604" t="s">
        <v>8270</v>
      </c>
      <c r="R3604" s="18" t="str">
        <f>LEFT(Q3604,SEARCH("/",Q3604,1)-1)</f>
        <v>theater</v>
      </c>
      <c r="S3604" t="str">
        <f>RIGHT(Q3604,(LEN(Q3604)-SEARCH("/",Q3604,1)))</f>
        <v>plays</v>
      </c>
      <c r="T3604" s="14">
        <f>IFERROR(E3604/L3604,0)</f>
        <v>81.673469387755105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>
        <f>(E3605/D3605)*100</f>
        <v>170.66666666666669</v>
      </c>
      <c r="O3605" s="13">
        <f>J3605/(60*60*24)+DATE(1970,1,1)</f>
        <v>42283.864351851851</v>
      </c>
      <c r="P3605" s="13">
        <f>I3605/(60*60*24)+"1/1/1970"</f>
        <v>42313.906018518523</v>
      </c>
      <c r="Q3605" t="s">
        <v>8270</v>
      </c>
      <c r="R3605" s="18" t="str">
        <f>LEFT(Q3605,SEARCH("/",Q3605,1)-1)</f>
        <v>theater</v>
      </c>
      <c r="S3605" t="str">
        <f>RIGHT(Q3605,(LEN(Q3605)-SEARCH("/",Q3605,1)))</f>
        <v>plays</v>
      </c>
      <c r="T3605" s="14">
        <f>IFERROR(E3605/L3605,0)</f>
        <v>44.912280701754383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>
        <f>(E3606/D3606)*100</f>
        <v>112.83333333333334</v>
      </c>
      <c r="O3606" s="13">
        <f>J3606/(60*60*24)+DATE(1970,1,1)</f>
        <v>42483.015694444446</v>
      </c>
      <c r="P3606" s="13">
        <f>I3606/(60*60*24)+"1/1/1970"</f>
        <v>42489.290972222225</v>
      </c>
      <c r="Q3606" t="s">
        <v>8270</v>
      </c>
      <c r="R3606" s="18" t="str">
        <f>LEFT(Q3606,SEARCH("/",Q3606,1)-1)</f>
        <v>theater</v>
      </c>
      <c r="S3606" t="str">
        <f>RIGHT(Q3606,(LEN(Q3606)-SEARCH("/",Q3606,1)))</f>
        <v>plays</v>
      </c>
      <c r="T3606" s="14">
        <f>IFERROR(E3606/L3606,0)</f>
        <v>49.05797101449275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>
        <f>(E3607/D3607)*100</f>
        <v>184</v>
      </c>
      <c r="O3607" s="13">
        <f>J3607/(60*60*24)+DATE(1970,1,1)</f>
        <v>42383.793124999997</v>
      </c>
      <c r="P3607" s="13">
        <f>I3607/(60*60*24)+"1/1/1970"</f>
        <v>42413.793124999997</v>
      </c>
      <c r="Q3607" t="s">
        <v>8270</v>
      </c>
      <c r="R3607" s="18" t="str">
        <f>LEFT(Q3607,SEARCH("/",Q3607,1)-1)</f>
        <v>theater</v>
      </c>
      <c r="S3607" t="str">
        <f>RIGHT(Q3607,(LEN(Q3607)-SEARCH("/",Q3607,1)))</f>
        <v>plays</v>
      </c>
      <c r="T3607" s="14">
        <f>IFERROR(E3607/L3607,0)</f>
        <v>30.666666666666668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>
        <f>(E3608/D3608)*100</f>
        <v>130.26666666666665</v>
      </c>
      <c r="O3608" s="13">
        <f>J3608/(60*60*24)+DATE(1970,1,1)</f>
        <v>42566.604826388888</v>
      </c>
      <c r="P3608" s="13">
        <f>I3608/(60*60*24)+"1/1/1970"</f>
        <v>42596.604826388888</v>
      </c>
      <c r="Q3608" t="s">
        <v>8270</v>
      </c>
      <c r="R3608" s="18" t="str">
        <f>LEFT(Q3608,SEARCH("/",Q3608,1)-1)</f>
        <v>theater</v>
      </c>
      <c r="S3608" t="str">
        <f>RIGHT(Q3608,(LEN(Q3608)-SEARCH("/",Q3608,1)))</f>
        <v>plays</v>
      </c>
      <c r="T3608" s="14">
        <f>IFERROR(E3608/L3608,0)</f>
        <v>61.0625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>
        <f>(E3609/D3609)*100</f>
        <v>105.45454545454544</v>
      </c>
      <c r="O3609" s="13">
        <f>J3609/(60*60*24)+DATE(1970,1,1)</f>
        <v>42338.963912037041</v>
      </c>
      <c r="P3609" s="13">
        <f>I3609/(60*60*24)+"1/1/1970"</f>
        <v>42353</v>
      </c>
      <c r="Q3609" t="s">
        <v>8270</v>
      </c>
      <c r="R3609" s="18" t="str">
        <f>LEFT(Q3609,SEARCH("/",Q3609,1)-1)</f>
        <v>theater</v>
      </c>
      <c r="S3609" t="str">
        <f>RIGHT(Q3609,(LEN(Q3609)-SEARCH("/",Q3609,1)))</f>
        <v>plays</v>
      </c>
      <c r="T3609" s="14">
        <f>IFERROR(E3609/L3609,0)</f>
        <v>29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>
        <f>(E3610/D3610)*100</f>
        <v>100</v>
      </c>
      <c r="O3610" s="13">
        <f>J3610/(60*60*24)+DATE(1970,1,1)</f>
        <v>42506.709374999999</v>
      </c>
      <c r="P3610" s="13">
        <f>I3610/(60*60*24)+"1/1/1970"</f>
        <v>42538.583333333328</v>
      </c>
      <c r="Q3610" t="s">
        <v>8270</v>
      </c>
      <c r="R3610" s="18" t="str">
        <f>LEFT(Q3610,SEARCH("/",Q3610,1)-1)</f>
        <v>theater</v>
      </c>
      <c r="S3610" t="str">
        <f>RIGHT(Q3610,(LEN(Q3610)-SEARCH("/",Q3610,1)))</f>
        <v>plays</v>
      </c>
      <c r="T3610" s="14">
        <f>IFERROR(E3610/L3610,0)</f>
        <v>29.62962962962963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>
        <f>(E3611/D3611)*100</f>
        <v>153.31632653061226</v>
      </c>
      <c r="O3611" s="13">
        <f>J3611/(60*60*24)+DATE(1970,1,1)</f>
        <v>42429.991724537038</v>
      </c>
      <c r="P3611" s="13">
        <f>I3611/(60*60*24)+"1/1/1970"</f>
        <v>42459.950057870374</v>
      </c>
      <c r="Q3611" t="s">
        <v>8270</v>
      </c>
      <c r="R3611" s="18" t="str">
        <f>LEFT(Q3611,SEARCH("/",Q3611,1)-1)</f>
        <v>theater</v>
      </c>
      <c r="S3611" t="str">
        <f>RIGHT(Q3611,(LEN(Q3611)-SEARCH("/",Q3611,1)))</f>
        <v>plays</v>
      </c>
      <c r="T3611" s="14">
        <f>IFERROR(E3611/L3611,0)</f>
        <v>143.0952380952381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>
        <f>(E3612/D3612)*100</f>
        <v>162.30000000000001</v>
      </c>
      <c r="O3612" s="13">
        <f>J3612/(60*60*24)+DATE(1970,1,1)</f>
        <v>42203.432129629626</v>
      </c>
      <c r="P3612" s="13">
        <f>I3612/(60*60*24)+"1/1/1970"</f>
        <v>42233.432129629626</v>
      </c>
      <c r="Q3612" t="s">
        <v>8270</v>
      </c>
      <c r="R3612" s="18" t="str">
        <f>LEFT(Q3612,SEARCH("/",Q3612,1)-1)</f>
        <v>theater</v>
      </c>
      <c r="S3612" t="str">
        <f>RIGHT(Q3612,(LEN(Q3612)-SEARCH("/",Q3612,1)))</f>
        <v>plays</v>
      </c>
      <c r="T3612" s="14">
        <f>IFERROR(E3612/L3612,0)</f>
        <v>52.354838709677416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>
        <f>(E3613/D3613)*100</f>
        <v>136</v>
      </c>
      <c r="O3613" s="13">
        <f>J3613/(60*60*24)+DATE(1970,1,1)</f>
        <v>42072.370381944449</v>
      </c>
      <c r="P3613" s="13">
        <f>I3613/(60*60*24)+"1/1/1970"</f>
        <v>42102.370381944449</v>
      </c>
      <c r="Q3613" t="s">
        <v>8270</v>
      </c>
      <c r="R3613" s="18" t="str">
        <f>LEFT(Q3613,SEARCH("/",Q3613,1)-1)</f>
        <v>theater</v>
      </c>
      <c r="S3613" t="str">
        <f>RIGHT(Q3613,(LEN(Q3613)-SEARCH("/",Q3613,1)))</f>
        <v>plays</v>
      </c>
      <c r="T3613" s="14">
        <f>IFERROR(E3613/L3613,0)</f>
        <v>66.666666666666671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>
        <f>(E3614/D3614)*100</f>
        <v>144.4</v>
      </c>
      <c r="O3614" s="13">
        <f>J3614/(60*60*24)+DATE(1970,1,1)</f>
        <v>41789.726979166662</v>
      </c>
      <c r="P3614" s="13">
        <f>I3614/(60*60*24)+"1/1/1970"</f>
        <v>41799.726979166662</v>
      </c>
      <c r="Q3614" t="s">
        <v>8270</v>
      </c>
      <c r="R3614" s="18" t="str">
        <f>LEFT(Q3614,SEARCH("/",Q3614,1)-1)</f>
        <v>theater</v>
      </c>
      <c r="S3614" t="str">
        <f>RIGHT(Q3614,(LEN(Q3614)-SEARCH("/",Q3614,1)))</f>
        <v>plays</v>
      </c>
      <c r="T3614" s="14">
        <f>IFERROR(E3614/L3614,0)</f>
        <v>126.66666666666667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>
        <f>(E3615/D3615)*100</f>
        <v>100</v>
      </c>
      <c r="O3615" s="13">
        <f>J3615/(60*60*24)+DATE(1970,1,1)</f>
        <v>41788.58997685185</v>
      </c>
      <c r="P3615" s="13">
        <f>I3615/(60*60*24)+"1/1/1970"</f>
        <v>41818.58997685185</v>
      </c>
      <c r="Q3615" t="s">
        <v>8270</v>
      </c>
      <c r="R3615" s="18" t="str">
        <f>LEFT(Q3615,SEARCH("/",Q3615,1)-1)</f>
        <v>theater</v>
      </c>
      <c r="S3615" t="str">
        <f>RIGHT(Q3615,(LEN(Q3615)-SEARCH("/",Q3615,1)))</f>
        <v>plays</v>
      </c>
      <c r="T3615" s="14">
        <f>IFERROR(E3615/L3615,0)</f>
        <v>62.5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>
        <f>(E3616/D3616)*100</f>
        <v>100.8</v>
      </c>
      <c r="O3616" s="13">
        <f>J3616/(60*60*24)+DATE(1970,1,1)</f>
        <v>42144.041851851856</v>
      </c>
      <c r="P3616" s="13">
        <f>I3616/(60*60*24)+"1/1/1970"</f>
        <v>42174.041851851856</v>
      </c>
      <c r="Q3616" t="s">
        <v>8270</v>
      </c>
      <c r="R3616" s="18" t="str">
        <f>LEFT(Q3616,SEARCH("/",Q3616,1)-1)</f>
        <v>theater</v>
      </c>
      <c r="S3616" t="str">
        <f>RIGHT(Q3616,(LEN(Q3616)-SEARCH("/",Q3616,1)))</f>
        <v>plays</v>
      </c>
      <c r="T3616" s="14">
        <f>IFERROR(E3616/L3616,0)</f>
        <v>35.492957746478872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>
        <f>(E3617/D3617)*100</f>
        <v>106.80000000000001</v>
      </c>
      <c r="O3617" s="13">
        <f>J3617/(60*60*24)+DATE(1970,1,1)</f>
        <v>42318.593703703707</v>
      </c>
      <c r="P3617" s="13">
        <f>I3617/(60*60*24)+"1/1/1970"</f>
        <v>42348.593703703707</v>
      </c>
      <c r="Q3617" t="s">
        <v>8270</v>
      </c>
      <c r="R3617" s="18" t="str">
        <f>LEFT(Q3617,SEARCH("/",Q3617,1)-1)</f>
        <v>theater</v>
      </c>
      <c r="S3617" t="str">
        <f>RIGHT(Q3617,(LEN(Q3617)-SEARCH("/",Q3617,1)))</f>
        <v>plays</v>
      </c>
      <c r="T3617" s="14">
        <f>IFERROR(E3617/L3617,0)</f>
        <v>37.083333333333336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>
        <f>(E3618/D3618)*100</f>
        <v>124.8</v>
      </c>
      <c r="O3618" s="13">
        <f>J3618/(60*60*24)+DATE(1970,1,1)</f>
        <v>42052.949814814812</v>
      </c>
      <c r="P3618" s="13">
        <f>I3618/(60*60*24)+"1/1/1970"</f>
        <v>42082.908148148148</v>
      </c>
      <c r="Q3618" t="s">
        <v>8270</v>
      </c>
      <c r="R3618" s="18" t="str">
        <f>LEFT(Q3618,SEARCH("/",Q3618,1)-1)</f>
        <v>theater</v>
      </c>
      <c r="S3618" t="str">
        <f>RIGHT(Q3618,(LEN(Q3618)-SEARCH("/",Q3618,1)))</f>
        <v>plays</v>
      </c>
      <c r="T3618" s="14">
        <f>IFERROR(E3618/L3618,0)</f>
        <v>69.333333333333329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>
        <f>(E3619/D3619)*100</f>
        <v>118.91891891891892</v>
      </c>
      <c r="O3619" s="13">
        <f>J3619/(60*60*24)+DATE(1970,1,1)</f>
        <v>42779.610289351855</v>
      </c>
      <c r="P3619" s="13">
        <f>I3619/(60*60*24)+"1/1/1970"</f>
        <v>42794</v>
      </c>
      <c r="Q3619" t="s">
        <v>8270</v>
      </c>
      <c r="R3619" s="18" t="str">
        <f>LEFT(Q3619,SEARCH("/",Q3619,1)-1)</f>
        <v>theater</v>
      </c>
      <c r="S3619" t="str">
        <f>RIGHT(Q3619,(LEN(Q3619)-SEARCH("/",Q3619,1)))</f>
        <v>plays</v>
      </c>
      <c r="T3619" s="14">
        <f>IFERROR(E3619/L3619,0)</f>
        <v>17.254901960784313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>
        <f>(E3620/D3620)*100</f>
        <v>101</v>
      </c>
      <c r="O3620" s="13">
        <f>J3620/(60*60*24)+DATE(1970,1,1)</f>
        <v>42128.627893518518</v>
      </c>
      <c r="P3620" s="13">
        <f>I3620/(60*60*24)+"1/1/1970"</f>
        <v>42158.627893518518</v>
      </c>
      <c r="Q3620" t="s">
        <v>8270</v>
      </c>
      <c r="R3620" s="18" t="str">
        <f>LEFT(Q3620,SEARCH("/",Q3620,1)-1)</f>
        <v>theater</v>
      </c>
      <c r="S3620" t="str">
        <f>RIGHT(Q3620,(LEN(Q3620)-SEARCH("/",Q3620,1)))</f>
        <v>plays</v>
      </c>
      <c r="T3620" s="14">
        <f>IFERROR(E3620/L3620,0)</f>
        <v>36.071428571428569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>
        <f>(E3621/D3621)*100</f>
        <v>112.99999999999999</v>
      </c>
      <c r="O3621" s="13">
        <f>J3621/(60*60*24)+DATE(1970,1,1)</f>
        <v>42661.132245370369</v>
      </c>
      <c r="P3621" s="13">
        <f>I3621/(60*60*24)+"1/1/1970"</f>
        <v>42693.916666666672</v>
      </c>
      <c r="Q3621" t="s">
        <v>8270</v>
      </c>
      <c r="R3621" s="18" t="str">
        <f>LEFT(Q3621,SEARCH("/",Q3621,1)-1)</f>
        <v>theater</v>
      </c>
      <c r="S3621" t="str">
        <f>RIGHT(Q3621,(LEN(Q3621)-SEARCH("/",Q3621,1)))</f>
        <v>plays</v>
      </c>
      <c r="T3621" s="14">
        <f>IFERROR(E3621/L3621,0)</f>
        <v>66.470588235294116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>
        <f>(E3622/D3622)*100</f>
        <v>105.19047619047619</v>
      </c>
      <c r="O3622" s="13">
        <f>J3622/(60*60*24)+DATE(1970,1,1)</f>
        <v>42037.938206018516</v>
      </c>
      <c r="P3622" s="13">
        <f>I3622/(60*60*24)+"1/1/1970"</f>
        <v>42068.166666666672</v>
      </c>
      <c r="Q3622" t="s">
        <v>8270</v>
      </c>
      <c r="R3622" s="18" t="str">
        <f>LEFT(Q3622,SEARCH("/",Q3622,1)-1)</f>
        <v>theater</v>
      </c>
      <c r="S3622" t="str">
        <f>RIGHT(Q3622,(LEN(Q3622)-SEARCH("/",Q3622,1)))</f>
        <v>plays</v>
      </c>
      <c r="T3622" s="14">
        <f>IFERROR(E3622/L3622,0)</f>
        <v>56.065989847715734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>
        <f>(E3623/D3623)*100</f>
        <v>109.73333333333332</v>
      </c>
      <c r="O3623" s="13">
        <f>J3623/(60*60*24)+DATE(1970,1,1)</f>
        <v>42619.935694444444</v>
      </c>
      <c r="P3623" s="13">
        <f>I3623/(60*60*24)+"1/1/1970"</f>
        <v>42643.875</v>
      </c>
      <c r="Q3623" t="s">
        <v>8270</v>
      </c>
      <c r="R3623" s="18" t="str">
        <f>LEFT(Q3623,SEARCH("/",Q3623,1)-1)</f>
        <v>theater</v>
      </c>
      <c r="S3623" t="str">
        <f>RIGHT(Q3623,(LEN(Q3623)-SEARCH("/",Q3623,1)))</f>
        <v>plays</v>
      </c>
      <c r="T3623" s="14">
        <f>IFERROR(E3623/L3623,0)</f>
        <v>47.028571428571432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>
        <f>(E3624/D3624)*100</f>
        <v>100.099</v>
      </c>
      <c r="O3624" s="13">
        <f>J3624/(60*60*24)+DATE(1970,1,1)</f>
        <v>41877.221886574072</v>
      </c>
      <c r="P3624" s="13">
        <f>I3624/(60*60*24)+"1/1/1970"</f>
        <v>41910.140972222223</v>
      </c>
      <c r="Q3624" t="s">
        <v>8270</v>
      </c>
      <c r="R3624" s="18" t="str">
        <f>LEFT(Q3624,SEARCH("/",Q3624,1)-1)</f>
        <v>theater</v>
      </c>
      <c r="S3624" t="str">
        <f>RIGHT(Q3624,(LEN(Q3624)-SEARCH("/",Q3624,1)))</f>
        <v>plays</v>
      </c>
      <c r="T3624" s="14">
        <f>IFERROR(E3624/L3624,0)</f>
        <v>47.666190476190479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>
        <f>(E3625/D3625)*100</f>
        <v>120</v>
      </c>
      <c r="O3625" s="13">
        <f>J3625/(60*60*24)+DATE(1970,1,1)</f>
        <v>41828.736921296295</v>
      </c>
      <c r="P3625" s="13">
        <f>I3625/(60*60*24)+"1/1/1970"</f>
        <v>41846.291666666664</v>
      </c>
      <c r="Q3625" t="s">
        <v>8270</v>
      </c>
      <c r="R3625" s="18" t="str">
        <f>LEFT(Q3625,SEARCH("/",Q3625,1)-1)</f>
        <v>theater</v>
      </c>
      <c r="S3625" t="str">
        <f>RIGHT(Q3625,(LEN(Q3625)-SEARCH("/",Q3625,1)))</f>
        <v>plays</v>
      </c>
      <c r="T3625" s="14">
        <f>IFERROR(E3625/L3625,0)</f>
        <v>88.235294117647058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>
        <f>(E3626/D3626)*100</f>
        <v>104.93333333333332</v>
      </c>
      <c r="O3626" s="13">
        <f>J3626/(60*60*24)+DATE(1970,1,1)</f>
        <v>42545.774189814816</v>
      </c>
      <c r="P3626" s="13">
        <f>I3626/(60*60*24)+"1/1/1970"</f>
        <v>42605.774189814816</v>
      </c>
      <c r="Q3626" t="s">
        <v>8270</v>
      </c>
      <c r="R3626" s="18" t="str">
        <f>LEFT(Q3626,SEARCH("/",Q3626,1)-1)</f>
        <v>theater</v>
      </c>
      <c r="S3626" t="str">
        <f>RIGHT(Q3626,(LEN(Q3626)-SEARCH("/",Q3626,1)))</f>
        <v>plays</v>
      </c>
      <c r="T3626" s="14">
        <f>IFERROR(E3626/L3626,0)</f>
        <v>80.717948717948715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>
        <f>(E3627/D3627)*100</f>
        <v>102.66666666666666</v>
      </c>
      <c r="O3627" s="13">
        <f>J3627/(60*60*24)+DATE(1970,1,1)</f>
        <v>42157.652511574073</v>
      </c>
      <c r="P3627" s="13">
        <f>I3627/(60*60*24)+"1/1/1970"</f>
        <v>42187.652511574073</v>
      </c>
      <c r="Q3627" t="s">
        <v>8270</v>
      </c>
      <c r="R3627" s="18" t="str">
        <f>LEFT(Q3627,SEARCH("/",Q3627,1)-1)</f>
        <v>theater</v>
      </c>
      <c r="S3627" t="str">
        <f>RIGHT(Q3627,(LEN(Q3627)-SEARCH("/",Q3627,1)))</f>
        <v>plays</v>
      </c>
      <c r="T3627" s="14">
        <f>IFERROR(E3627/L3627,0)</f>
        <v>39.487179487179489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>
        <f>(E3628/D3628)*100</f>
        <v>101.82500000000002</v>
      </c>
      <c r="O3628" s="13">
        <f>J3628/(60*60*24)+DATE(1970,1,1)</f>
        <v>41846.667326388888</v>
      </c>
      <c r="P3628" s="13">
        <f>I3628/(60*60*24)+"1/1/1970"</f>
        <v>41867.667326388888</v>
      </c>
      <c r="Q3628" t="s">
        <v>8270</v>
      </c>
      <c r="R3628" s="18" t="str">
        <f>LEFT(Q3628,SEARCH("/",Q3628,1)-1)</f>
        <v>theater</v>
      </c>
      <c r="S3628" t="str">
        <f>RIGHT(Q3628,(LEN(Q3628)-SEARCH("/",Q3628,1)))</f>
        <v>plays</v>
      </c>
      <c r="T3628" s="14">
        <f>IFERROR(E3628/L3628,0)</f>
        <v>84.854166666666671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>
        <f>(E3629/D3629)*100</f>
        <v>100</v>
      </c>
      <c r="O3629" s="13">
        <f>J3629/(60*60*24)+DATE(1970,1,1)</f>
        <v>42460.741747685184</v>
      </c>
      <c r="P3629" s="13">
        <f>I3629/(60*60*24)+"1/1/1970"</f>
        <v>42511.165972222225</v>
      </c>
      <c r="Q3629" t="s">
        <v>8270</v>
      </c>
      <c r="R3629" s="18" t="str">
        <f>LEFT(Q3629,SEARCH("/",Q3629,1)-1)</f>
        <v>theater</v>
      </c>
      <c r="S3629" t="str">
        <f>RIGHT(Q3629,(LEN(Q3629)-SEARCH("/",Q3629,1)))</f>
        <v>plays</v>
      </c>
      <c r="T3629" s="14">
        <f>IFERROR(E3629/L3629,0)</f>
        <v>68.965517241379317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>
        <f>(E3630/D3630)*100</f>
        <v>0</v>
      </c>
      <c r="O3630" s="13">
        <f>J3630/(60*60*24)+DATE(1970,1,1)</f>
        <v>42291.833287037036</v>
      </c>
      <c r="P3630" s="13">
        <f>I3630/(60*60*24)+"1/1/1970"</f>
        <v>42351.874953703707</v>
      </c>
      <c r="Q3630" t="s">
        <v>8304</v>
      </c>
      <c r="R3630" s="18" t="str">
        <f>LEFT(Q3630,SEARCH("/",Q3630,1)-1)</f>
        <v>theater</v>
      </c>
      <c r="S3630" t="str">
        <f>RIGHT(Q3630,(LEN(Q3630)-SEARCH("/",Q3630,1)))</f>
        <v>musical</v>
      </c>
      <c r="T3630" s="14">
        <f>IFERROR(E3630/L3630,0)</f>
        <v>0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>
        <f>(E3631/D3631)*100</f>
        <v>1.9999999999999998E-4</v>
      </c>
      <c r="O3631" s="13">
        <f>J3631/(60*60*24)+DATE(1970,1,1)</f>
        <v>42437.094490740739</v>
      </c>
      <c r="P3631" s="13">
        <f>I3631/(60*60*24)+"1/1/1970"</f>
        <v>42495.708333333328</v>
      </c>
      <c r="Q3631" t="s">
        <v>8304</v>
      </c>
      <c r="R3631" s="18" t="str">
        <f>LEFT(Q3631,SEARCH("/",Q3631,1)-1)</f>
        <v>theater</v>
      </c>
      <c r="S3631" t="str">
        <f>RIGHT(Q3631,(LEN(Q3631)-SEARCH("/",Q3631,1)))</f>
        <v>musical</v>
      </c>
      <c r="T3631" s="14">
        <f>IFERROR(E3631/L3631,0)</f>
        <v>1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>
        <f>(E3632/D3632)*100</f>
        <v>3.3333333333333333E-2</v>
      </c>
      <c r="O3632" s="13">
        <f>J3632/(60*60*24)+DATE(1970,1,1)</f>
        <v>41942.84710648148</v>
      </c>
      <c r="P3632" s="13">
        <f>I3632/(60*60*24)+"1/1/1970"</f>
        <v>41972.888773148152</v>
      </c>
      <c r="Q3632" t="s">
        <v>8304</v>
      </c>
      <c r="R3632" s="18" t="str">
        <f>LEFT(Q3632,SEARCH("/",Q3632,1)-1)</f>
        <v>theater</v>
      </c>
      <c r="S3632" t="str">
        <f>RIGHT(Q3632,(LEN(Q3632)-SEARCH("/",Q3632,1)))</f>
        <v>musical</v>
      </c>
      <c r="T3632" s="14">
        <f>IFERROR(E3632/L3632,0)</f>
        <v>1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>
        <f>(E3633/D3633)*100</f>
        <v>51.023391812865491</v>
      </c>
      <c r="O3633" s="13">
        <f>J3633/(60*60*24)+DATE(1970,1,1)</f>
        <v>41880.753437499996</v>
      </c>
      <c r="P3633" s="13">
        <f>I3633/(60*60*24)+"1/1/1970"</f>
        <v>41905.165972222225</v>
      </c>
      <c r="Q3633" t="s">
        <v>8304</v>
      </c>
      <c r="R3633" s="18" t="str">
        <f>LEFT(Q3633,SEARCH("/",Q3633,1)-1)</f>
        <v>theater</v>
      </c>
      <c r="S3633" t="str">
        <f>RIGHT(Q3633,(LEN(Q3633)-SEARCH("/",Q3633,1)))</f>
        <v>musical</v>
      </c>
      <c r="T3633" s="14">
        <f>IFERROR(E3633/L3633,0)</f>
        <v>147.88135593220338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>
        <f>(E3634/D3634)*100</f>
        <v>20</v>
      </c>
      <c r="O3634" s="13">
        <f>J3634/(60*60*24)+DATE(1970,1,1)</f>
        <v>41946.936909722222</v>
      </c>
      <c r="P3634" s="13">
        <f>I3634/(60*60*24)+"1/1/1970"</f>
        <v>41966.936909722222</v>
      </c>
      <c r="Q3634" t="s">
        <v>8304</v>
      </c>
      <c r="R3634" s="18" t="str">
        <f>LEFT(Q3634,SEARCH("/",Q3634,1)-1)</f>
        <v>theater</v>
      </c>
      <c r="S3634" t="str">
        <f>RIGHT(Q3634,(LEN(Q3634)-SEARCH("/",Q3634,1)))</f>
        <v>musical</v>
      </c>
      <c r="T3634" s="14">
        <f>IFERROR(E3634/L3634,0)</f>
        <v>100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>
        <f>(E3635/D3635)*100</f>
        <v>35.24</v>
      </c>
      <c r="O3635" s="13">
        <f>J3635/(60*60*24)+DATE(1970,1,1)</f>
        <v>42649.623460648145</v>
      </c>
      <c r="P3635" s="13">
        <f>I3635/(60*60*24)+"1/1/1970"</f>
        <v>42693.041666666672</v>
      </c>
      <c r="Q3635" t="s">
        <v>8304</v>
      </c>
      <c r="R3635" s="18" t="str">
        <f>LEFT(Q3635,SEARCH("/",Q3635,1)-1)</f>
        <v>theater</v>
      </c>
      <c r="S3635" t="str">
        <f>RIGHT(Q3635,(LEN(Q3635)-SEARCH("/",Q3635,1)))</f>
        <v>musical</v>
      </c>
      <c r="T3635" s="14">
        <f>IFERROR(E3635/L3635,0)</f>
        <v>56.838709677419352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>
        <f>(E3636/D3636)*100</f>
        <v>4.246666666666667</v>
      </c>
      <c r="O3636" s="13">
        <f>J3636/(60*60*24)+DATE(1970,1,1)</f>
        <v>42701.166365740741</v>
      </c>
      <c r="P3636" s="13">
        <f>I3636/(60*60*24)+"1/1/1970"</f>
        <v>42749.165972222225</v>
      </c>
      <c r="Q3636" t="s">
        <v>8304</v>
      </c>
      <c r="R3636" s="18" t="str">
        <f>LEFT(Q3636,SEARCH("/",Q3636,1)-1)</f>
        <v>theater</v>
      </c>
      <c r="S3636" t="str">
        <f>RIGHT(Q3636,(LEN(Q3636)-SEARCH("/",Q3636,1)))</f>
        <v>musical</v>
      </c>
      <c r="T3636" s="14">
        <f>IFERROR(E3636/L3636,0)</f>
        <v>176.94444444444446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>
        <f>(E3637/D3637)*100</f>
        <v>36.457142857142856</v>
      </c>
      <c r="O3637" s="13">
        <f>J3637/(60*60*24)+DATE(1970,1,1)</f>
        <v>42450.88282407407</v>
      </c>
      <c r="P3637" s="13">
        <f>I3637/(60*60*24)+"1/1/1970"</f>
        <v>42480.88282407407</v>
      </c>
      <c r="Q3637" t="s">
        <v>8304</v>
      </c>
      <c r="R3637" s="18" t="str">
        <f>LEFT(Q3637,SEARCH("/",Q3637,1)-1)</f>
        <v>theater</v>
      </c>
      <c r="S3637" t="str">
        <f>RIGHT(Q3637,(LEN(Q3637)-SEARCH("/",Q3637,1)))</f>
        <v>musical</v>
      </c>
      <c r="T3637" s="14">
        <f>IFERROR(E3637/L3637,0)</f>
        <v>127.6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>
        <f>(E3638/D3638)*100</f>
        <v>0</v>
      </c>
      <c r="O3638" s="13">
        <f>J3638/(60*60*24)+DATE(1970,1,1)</f>
        <v>42226.694780092592</v>
      </c>
      <c r="P3638" s="13">
        <f>I3638/(60*60*24)+"1/1/1970"</f>
        <v>42261.694780092592</v>
      </c>
      <c r="Q3638" t="s">
        <v>8304</v>
      </c>
      <c r="R3638" s="18" t="str">
        <f>LEFT(Q3638,SEARCH("/",Q3638,1)-1)</f>
        <v>theater</v>
      </c>
      <c r="S3638" t="str">
        <f>RIGHT(Q3638,(LEN(Q3638)-SEARCH("/",Q3638,1)))</f>
        <v>musical</v>
      </c>
      <c r="T3638" s="14">
        <f>IFERROR(E3638/L3638,0)</f>
        <v>0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>
        <f>(E3639/D3639)*100</f>
        <v>30.866666666666664</v>
      </c>
      <c r="O3639" s="13">
        <f>J3639/(60*60*24)+DATE(1970,1,1)</f>
        <v>41975.700636574074</v>
      </c>
      <c r="P3639" s="13">
        <f>I3639/(60*60*24)+"1/1/1970"</f>
        <v>42005.700636574074</v>
      </c>
      <c r="Q3639" t="s">
        <v>8304</v>
      </c>
      <c r="R3639" s="18" t="str">
        <f>LEFT(Q3639,SEARCH("/",Q3639,1)-1)</f>
        <v>theater</v>
      </c>
      <c r="S3639" t="str">
        <f>RIGHT(Q3639,(LEN(Q3639)-SEARCH("/",Q3639,1)))</f>
        <v>musical</v>
      </c>
      <c r="T3639" s="14">
        <f>IFERROR(E3639/L3639,0)</f>
        <v>66.142857142857139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>
        <f>(E3640/D3640)*100</f>
        <v>6.5454545454545459</v>
      </c>
      <c r="O3640" s="13">
        <f>J3640/(60*60*24)+DATE(1970,1,1)</f>
        <v>42053.672824074078</v>
      </c>
      <c r="P3640" s="13">
        <f>I3640/(60*60*24)+"1/1/1970"</f>
        <v>42113.631157407406</v>
      </c>
      <c r="Q3640" t="s">
        <v>8304</v>
      </c>
      <c r="R3640" s="18" t="str">
        <f>LEFT(Q3640,SEARCH("/",Q3640,1)-1)</f>
        <v>theater</v>
      </c>
      <c r="S3640" t="str">
        <f>RIGHT(Q3640,(LEN(Q3640)-SEARCH("/",Q3640,1)))</f>
        <v>musical</v>
      </c>
      <c r="T3640" s="14">
        <f>IFERROR(E3640/L3640,0)</f>
        <v>108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>
        <f>(E3641/D3641)*100</f>
        <v>4.0000000000000001E-3</v>
      </c>
      <c r="O3641" s="13">
        <f>J3641/(60*60*24)+DATE(1970,1,1)</f>
        <v>42590.677152777775</v>
      </c>
      <c r="P3641" s="13">
        <f>I3641/(60*60*24)+"1/1/1970"</f>
        <v>42650.632638888885</v>
      </c>
      <c r="Q3641" t="s">
        <v>8304</v>
      </c>
      <c r="R3641" s="18" t="str">
        <f>LEFT(Q3641,SEARCH("/",Q3641,1)-1)</f>
        <v>theater</v>
      </c>
      <c r="S3641" t="str">
        <f>RIGHT(Q3641,(LEN(Q3641)-SEARCH("/",Q3641,1)))</f>
        <v>musical</v>
      </c>
      <c r="T3641" s="14">
        <f>IFERROR(E3641/L3641,0)</f>
        <v>1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>
        <f>(E3642/D3642)*100</f>
        <v>5.5</v>
      </c>
      <c r="O3642" s="13">
        <f>J3642/(60*60*24)+DATE(1970,1,1)</f>
        <v>42104.781597222223</v>
      </c>
      <c r="P3642" s="13">
        <f>I3642/(60*60*24)+"1/1/1970"</f>
        <v>42134.781597222223</v>
      </c>
      <c r="Q3642" t="s">
        <v>8304</v>
      </c>
      <c r="R3642" s="18" t="str">
        <f>LEFT(Q3642,SEARCH("/",Q3642,1)-1)</f>
        <v>theater</v>
      </c>
      <c r="S3642" t="str">
        <f>RIGHT(Q3642,(LEN(Q3642)-SEARCH("/",Q3642,1)))</f>
        <v>musical</v>
      </c>
      <c r="T3642" s="14">
        <f>IFERROR(E3642/L3642,0)</f>
        <v>18.333333333333332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>
        <f>(E3643/D3643)*100</f>
        <v>0</v>
      </c>
      <c r="O3643" s="13">
        <f>J3643/(60*60*24)+DATE(1970,1,1)</f>
        <v>41899.627071759256</v>
      </c>
      <c r="P3643" s="13">
        <f>I3643/(60*60*24)+"1/1/1970"</f>
        <v>41917.208333333336</v>
      </c>
      <c r="Q3643" t="s">
        <v>8304</v>
      </c>
      <c r="R3643" s="18" t="str">
        <f>LEFT(Q3643,SEARCH("/",Q3643,1)-1)</f>
        <v>theater</v>
      </c>
      <c r="S3643" t="str">
        <f>RIGHT(Q3643,(LEN(Q3643)-SEARCH("/",Q3643,1)))</f>
        <v>musical</v>
      </c>
      <c r="T3643" s="14">
        <f>IFERROR(E3643/L3643,0)</f>
        <v>0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>
        <f>(E3644/D3644)*100</f>
        <v>2.1428571428571428</v>
      </c>
      <c r="O3644" s="13">
        <f>J3644/(60*60*24)+DATE(1970,1,1)</f>
        <v>42297.816284722227</v>
      </c>
      <c r="P3644" s="13">
        <f>I3644/(60*60*24)+"1/1/1970"</f>
        <v>42338.708333333328</v>
      </c>
      <c r="Q3644" t="s">
        <v>8304</v>
      </c>
      <c r="R3644" s="18" t="str">
        <f>LEFT(Q3644,SEARCH("/",Q3644,1)-1)</f>
        <v>theater</v>
      </c>
      <c r="S3644" t="str">
        <f>RIGHT(Q3644,(LEN(Q3644)-SEARCH("/",Q3644,1)))</f>
        <v>musical</v>
      </c>
      <c r="T3644" s="14">
        <f>IFERROR(E3644/L3644,0)</f>
        <v>7.5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>
        <f>(E3645/D3645)*100</f>
        <v>0</v>
      </c>
      <c r="O3645" s="13">
        <f>J3645/(60*60*24)+DATE(1970,1,1)</f>
        <v>42285.143969907411</v>
      </c>
      <c r="P3645" s="13">
        <f>I3645/(60*60*24)+"1/1/1970"</f>
        <v>42325.185636574075</v>
      </c>
      <c r="Q3645" t="s">
        <v>8304</v>
      </c>
      <c r="R3645" s="18" t="str">
        <f>LEFT(Q3645,SEARCH("/",Q3645,1)-1)</f>
        <v>theater</v>
      </c>
      <c r="S3645" t="str">
        <f>RIGHT(Q3645,(LEN(Q3645)-SEARCH("/",Q3645,1)))</f>
        <v>musical</v>
      </c>
      <c r="T3645" s="14">
        <f>IFERROR(E3645/L3645,0)</f>
        <v>0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>
        <f>(E3646/D3646)*100</f>
        <v>16.420000000000002</v>
      </c>
      <c r="O3646" s="13">
        <f>J3646/(60*60*24)+DATE(1970,1,1)</f>
        <v>42409.241747685184</v>
      </c>
      <c r="P3646" s="13">
        <f>I3646/(60*60*24)+"1/1/1970"</f>
        <v>42437.207638888889</v>
      </c>
      <c r="Q3646" t="s">
        <v>8304</v>
      </c>
      <c r="R3646" s="18" t="str">
        <f>LEFT(Q3646,SEARCH("/",Q3646,1)-1)</f>
        <v>theater</v>
      </c>
      <c r="S3646" t="str">
        <f>RIGHT(Q3646,(LEN(Q3646)-SEARCH("/",Q3646,1)))</f>
        <v>musical</v>
      </c>
      <c r="T3646" s="14">
        <f>IFERROR(E3646/L3646,0)</f>
        <v>68.416666666666671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>
        <f>(E3647/D3647)*100</f>
        <v>0.1</v>
      </c>
      <c r="O3647" s="13">
        <f>J3647/(60*60*24)+DATE(1970,1,1)</f>
        <v>42665.970347222217</v>
      </c>
      <c r="P3647" s="13">
        <f>I3647/(60*60*24)+"1/1/1970"</f>
        <v>42696.012013888889</v>
      </c>
      <c r="Q3647" t="s">
        <v>8304</v>
      </c>
      <c r="R3647" s="18" t="str">
        <f>LEFT(Q3647,SEARCH("/",Q3647,1)-1)</f>
        <v>theater</v>
      </c>
      <c r="S3647" t="str">
        <f>RIGHT(Q3647,(LEN(Q3647)-SEARCH("/",Q3647,1)))</f>
        <v>musical</v>
      </c>
      <c r="T3647" s="14">
        <f>IFERROR(E3647/L3647,0)</f>
        <v>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>
        <f>(E3648/D3648)*100</f>
        <v>4.8099999999999996</v>
      </c>
      <c r="O3648" s="13">
        <f>J3648/(60*60*24)+DATE(1970,1,1)</f>
        <v>42140.421319444446</v>
      </c>
      <c r="P3648" s="13">
        <f>I3648/(60*60*24)+"1/1/1970"</f>
        <v>42171.979166666672</v>
      </c>
      <c r="Q3648" t="s">
        <v>8304</v>
      </c>
      <c r="R3648" s="18" t="str">
        <f>LEFT(Q3648,SEARCH("/",Q3648,1)-1)</f>
        <v>theater</v>
      </c>
      <c r="S3648" t="str">
        <f>RIGHT(Q3648,(LEN(Q3648)-SEARCH("/",Q3648,1)))</f>
        <v>musical</v>
      </c>
      <c r="T3648" s="14">
        <f>IFERROR(E3648/L3648,0)</f>
        <v>60.125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>
        <f>(E3649/D3649)*100</f>
        <v>6</v>
      </c>
      <c r="O3649" s="13">
        <f>J3649/(60*60*24)+DATE(1970,1,1)</f>
        <v>42598.749155092592</v>
      </c>
      <c r="P3649" s="13">
        <f>I3649/(60*60*24)+"1/1/1970"</f>
        <v>42643.749155092592</v>
      </c>
      <c r="Q3649" t="s">
        <v>8304</v>
      </c>
      <c r="R3649" s="18" t="str">
        <f>LEFT(Q3649,SEARCH("/",Q3649,1)-1)</f>
        <v>theater</v>
      </c>
      <c r="S3649" t="str">
        <f>RIGHT(Q3649,(LEN(Q3649)-SEARCH("/",Q3649,1)))</f>
        <v>musical</v>
      </c>
      <c r="T3649" s="14">
        <f>IFERROR(E3649/L3649,0)</f>
        <v>15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>
        <f>(E3650/D3650)*100</f>
        <v>100.38249999999999</v>
      </c>
      <c r="O3650" s="13">
        <f>J3650/(60*60*24)+DATE(1970,1,1)</f>
        <v>41887.292187500003</v>
      </c>
      <c r="P3650" s="13">
        <f>I3650/(60*60*24)+"1/1/1970"</f>
        <v>41917.292187500003</v>
      </c>
      <c r="Q3650" t="s">
        <v>8270</v>
      </c>
      <c r="R3650" s="18" t="str">
        <f>LEFT(Q3650,SEARCH("/",Q3650,1)-1)</f>
        <v>theater</v>
      </c>
      <c r="S3650" t="str">
        <f>RIGHT(Q3650,(LEN(Q3650)-SEARCH("/",Q3650,1)))</f>
        <v>plays</v>
      </c>
      <c r="T3650" s="14">
        <f>IFERROR(E3650/L3650,0)</f>
        <v>550.04109589041093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>
        <f>(E3651/D3651)*100</f>
        <v>104</v>
      </c>
      <c r="O3651" s="13">
        <f>J3651/(60*60*24)+DATE(1970,1,1)</f>
        <v>41780.712893518517</v>
      </c>
      <c r="P3651" s="13">
        <f>I3651/(60*60*24)+"1/1/1970"</f>
        <v>41806.712893518517</v>
      </c>
      <c r="Q3651" t="s">
        <v>8270</v>
      </c>
      <c r="R3651" s="18" t="str">
        <f>LEFT(Q3651,SEARCH("/",Q3651,1)-1)</f>
        <v>theater</v>
      </c>
      <c r="S3651" t="str">
        <f>RIGHT(Q3651,(LEN(Q3651)-SEARCH("/",Q3651,1)))</f>
        <v>plays</v>
      </c>
      <c r="T3651" s="14">
        <f>IFERROR(E3651/L3651,0)</f>
        <v>97.5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>
        <f>(E3652/D3652)*100</f>
        <v>100</v>
      </c>
      <c r="O3652" s="13">
        <f>J3652/(60*60*24)+DATE(1970,1,1)</f>
        <v>42381.478981481487</v>
      </c>
      <c r="P3652" s="13">
        <f>I3652/(60*60*24)+"1/1/1970"</f>
        <v>42402.478981481487</v>
      </c>
      <c r="Q3652" t="s">
        <v>8270</v>
      </c>
      <c r="R3652" s="18" t="str">
        <f>LEFT(Q3652,SEARCH("/",Q3652,1)-1)</f>
        <v>theater</v>
      </c>
      <c r="S3652" t="str">
        <f>RIGHT(Q3652,(LEN(Q3652)-SEARCH("/",Q3652,1)))</f>
        <v>plays</v>
      </c>
      <c r="T3652" s="14">
        <f>IFERROR(E3652/L3652,0)</f>
        <v>29.411764705882351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>
        <f>(E3653/D3653)*100</f>
        <v>104</v>
      </c>
      <c r="O3653" s="13">
        <f>J3653/(60*60*24)+DATE(1970,1,1)</f>
        <v>41828.646319444444</v>
      </c>
      <c r="P3653" s="13">
        <f>I3653/(60*60*24)+"1/1/1970"</f>
        <v>41861.665972222225</v>
      </c>
      <c r="Q3653" t="s">
        <v>8270</v>
      </c>
      <c r="R3653" s="18" t="str">
        <f>LEFT(Q3653,SEARCH("/",Q3653,1)-1)</f>
        <v>theater</v>
      </c>
      <c r="S3653" t="str">
        <f>RIGHT(Q3653,(LEN(Q3653)-SEARCH("/",Q3653,1)))</f>
        <v>plays</v>
      </c>
      <c r="T3653" s="14">
        <f>IFERROR(E3653/L3653,0)</f>
        <v>57.777777777777779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>
        <f>(E3654/D3654)*100</f>
        <v>250.66666666666669</v>
      </c>
      <c r="O3654" s="13">
        <f>J3654/(60*60*24)+DATE(1970,1,1)</f>
        <v>42596.644699074073</v>
      </c>
      <c r="P3654" s="13">
        <f>I3654/(60*60*24)+"1/1/1970"</f>
        <v>42607.165972222225</v>
      </c>
      <c r="Q3654" t="s">
        <v>8270</v>
      </c>
      <c r="R3654" s="18" t="str">
        <f>LEFT(Q3654,SEARCH("/",Q3654,1)-1)</f>
        <v>theater</v>
      </c>
      <c r="S3654" t="str">
        <f>RIGHT(Q3654,(LEN(Q3654)-SEARCH("/",Q3654,1)))</f>
        <v>plays</v>
      </c>
      <c r="T3654" s="14">
        <f>IFERROR(E3654/L3654,0)</f>
        <v>44.235294117647058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>
        <f>(E3655/D3655)*100</f>
        <v>100.49999999999999</v>
      </c>
      <c r="O3655" s="13">
        <f>J3655/(60*60*24)+DATE(1970,1,1)</f>
        <v>42191.363506944443</v>
      </c>
      <c r="P3655" s="13">
        <f>I3655/(60*60*24)+"1/1/1970"</f>
        <v>42221.363506944443</v>
      </c>
      <c r="Q3655" t="s">
        <v>8270</v>
      </c>
      <c r="R3655" s="18" t="str">
        <f>LEFT(Q3655,SEARCH("/",Q3655,1)-1)</f>
        <v>theater</v>
      </c>
      <c r="S3655" t="str">
        <f>RIGHT(Q3655,(LEN(Q3655)-SEARCH("/",Q3655,1)))</f>
        <v>plays</v>
      </c>
      <c r="T3655" s="14">
        <f>IFERROR(E3655/L3655,0)</f>
        <v>60.909090909090907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>
        <f>(E3656/D3656)*100</f>
        <v>174.4</v>
      </c>
      <c r="O3656" s="13">
        <f>J3656/(60*60*24)+DATE(1970,1,1)</f>
        <v>42440.416504629626</v>
      </c>
      <c r="P3656" s="13">
        <f>I3656/(60*60*24)+"1/1/1970"</f>
        <v>42463.708333333328</v>
      </c>
      <c r="Q3656" t="s">
        <v>8270</v>
      </c>
      <c r="R3656" s="18" t="str">
        <f>LEFT(Q3656,SEARCH("/",Q3656,1)-1)</f>
        <v>theater</v>
      </c>
      <c r="S3656" t="str">
        <f>RIGHT(Q3656,(LEN(Q3656)-SEARCH("/",Q3656,1)))</f>
        <v>plays</v>
      </c>
      <c r="T3656" s="14">
        <f>IFERROR(E3656/L3656,0)</f>
        <v>68.84210526315789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>
        <f>(E3657/D3657)*100</f>
        <v>116.26</v>
      </c>
      <c r="O3657" s="13">
        <f>J3657/(60*60*24)+DATE(1970,1,1)</f>
        <v>42173.803217592591</v>
      </c>
      <c r="P3657" s="13">
        <f>I3657/(60*60*24)+"1/1/1970"</f>
        <v>42203.290972222225</v>
      </c>
      <c r="Q3657" t="s">
        <v>8270</v>
      </c>
      <c r="R3657" s="18" t="str">
        <f>LEFT(Q3657,SEARCH("/",Q3657,1)-1)</f>
        <v>theater</v>
      </c>
      <c r="S3657" t="str">
        <f>RIGHT(Q3657,(LEN(Q3657)-SEARCH("/",Q3657,1)))</f>
        <v>plays</v>
      </c>
      <c r="T3657" s="14">
        <f>IFERROR(E3657/L3657,0)</f>
        <v>73.582278481012665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>
        <f>(E3658/D3658)*100</f>
        <v>105.82000000000001</v>
      </c>
      <c r="O3658" s="13">
        <f>J3658/(60*60*24)+DATE(1970,1,1)</f>
        <v>42737.910138888888</v>
      </c>
      <c r="P3658" s="13">
        <f>I3658/(60*60*24)+"1/1/1970"</f>
        <v>42767.957638888889</v>
      </c>
      <c r="Q3658" t="s">
        <v>8270</v>
      </c>
      <c r="R3658" s="18" t="str">
        <f>LEFT(Q3658,SEARCH("/",Q3658,1)-1)</f>
        <v>theater</v>
      </c>
      <c r="S3658" t="str">
        <f>RIGHT(Q3658,(LEN(Q3658)-SEARCH("/",Q3658,1)))</f>
        <v>plays</v>
      </c>
      <c r="T3658" s="14">
        <f>IFERROR(E3658/L3658,0)</f>
        <v>115.02173913043478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>
        <f>(E3659/D3659)*100</f>
        <v>110.75</v>
      </c>
      <c r="O3659" s="13">
        <f>J3659/(60*60*24)+DATE(1970,1,1)</f>
        <v>42499.629849537036</v>
      </c>
      <c r="P3659" s="13">
        <f>I3659/(60*60*24)+"1/1/1970"</f>
        <v>42522.904166666667</v>
      </c>
      <c r="Q3659" t="s">
        <v>8270</v>
      </c>
      <c r="R3659" s="18" t="str">
        <f>LEFT(Q3659,SEARCH("/",Q3659,1)-1)</f>
        <v>theater</v>
      </c>
      <c r="S3659" t="str">
        <f>RIGHT(Q3659,(LEN(Q3659)-SEARCH("/",Q3659,1)))</f>
        <v>plays</v>
      </c>
      <c r="T3659" s="14">
        <f>IFERROR(E3659/L3659,0)</f>
        <v>110.75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>
        <f>(E3660/D3660)*100</f>
        <v>100.66666666666666</v>
      </c>
      <c r="O3660" s="13">
        <f>J3660/(60*60*24)+DATE(1970,1,1)</f>
        <v>41775.858564814815</v>
      </c>
      <c r="P3660" s="13">
        <f>I3660/(60*60*24)+"1/1/1970"</f>
        <v>41822.165972222225</v>
      </c>
      <c r="Q3660" t="s">
        <v>8270</v>
      </c>
      <c r="R3660" s="18" t="str">
        <f>LEFT(Q3660,SEARCH("/",Q3660,1)-1)</f>
        <v>theater</v>
      </c>
      <c r="S3660" t="str">
        <f>RIGHT(Q3660,(LEN(Q3660)-SEARCH("/",Q3660,1)))</f>
        <v>plays</v>
      </c>
      <c r="T3660" s="14">
        <f>IFERROR(E3660/L3660,0)</f>
        <v>75.5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>
        <f>(E3661/D3661)*100</f>
        <v>102.03333333333333</v>
      </c>
      <c r="O3661" s="13">
        <f>J3661/(60*60*24)+DATE(1970,1,1)</f>
        <v>42055.277199074073</v>
      </c>
      <c r="P3661" s="13">
        <f>I3661/(60*60*24)+"1/1/1970"</f>
        <v>42082.610416666663</v>
      </c>
      <c r="Q3661" t="s">
        <v>8270</v>
      </c>
      <c r="R3661" s="18" t="str">
        <f>LEFT(Q3661,SEARCH("/",Q3661,1)-1)</f>
        <v>theater</v>
      </c>
      <c r="S3661" t="str">
        <f>RIGHT(Q3661,(LEN(Q3661)-SEARCH("/",Q3661,1)))</f>
        <v>plays</v>
      </c>
      <c r="T3661" s="14">
        <f>IFERROR(E3661/L3661,0)</f>
        <v>235.46153846153845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>
        <f>(E3662/D3662)*100</f>
        <v>100</v>
      </c>
      <c r="O3662" s="13">
        <f>J3662/(60*60*24)+DATE(1970,1,1)</f>
        <v>41971.881076388891</v>
      </c>
      <c r="P3662" s="13">
        <f>I3662/(60*60*24)+"1/1/1970"</f>
        <v>41996.881076388891</v>
      </c>
      <c r="Q3662" t="s">
        <v>8270</v>
      </c>
      <c r="R3662" s="18" t="str">
        <f>LEFT(Q3662,SEARCH("/",Q3662,1)-1)</f>
        <v>theater</v>
      </c>
      <c r="S3662" t="str">
        <f>RIGHT(Q3662,(LEN(Q3662)-SEARCH("/",Q3662,1)))</f>
        <v>plays</v>
      </c>
      <c r="T3662" s="14">
        <f>IFERROR(E3662/L3662,0)</f>
        <v>11.363636363636363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>
        <f>(E3663/D3663)*100</f>
        <v>111.00000000000001</v>
      </c>
      <c r="O3663" s="13">
        <f>J3663/(60*60*24)+DATE(1970,1,1)</f>
        <v>42447.896666666667</v>
      </c>
      <c r="P3663" s="13">
        <f>I3663/(60*60*24)+"1/1/1970"</f>
        <v>42470.166666666672</v>
      </c>
      <c r="Q3663" t="s">
        <v>8270</v>
      </c>
      <c r="R3663" s="18" t="str">
        <f>LEFT(Q3663,SEARCH("/",Q3663,1)-1)</f>
        <v>theater</v>
      </c>
      <c r="S3663" t="str">
        <f>RIGHT(Q3663,(LEN(Q3663)-SEARCH("/",Q3663,1)))</f>
        <v>plays</v>
      </c>
      <c r="T3663" s="14">
        <f>IFERROR(E3663/L3663,0)</f>
        <v>92.5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>
        <f>(E3664/D3664)*100</f>
        <v>101.42500000000001</v>
      </c>
      <c r="O3664" s="13">
        <f>J3664/(60*60*24)+DATE(1970,1,1)</f>
        <v>42064.220069444447</v>
      </c>
      <c r="P3664" s="13">
        <f>I3664/(60*60*24)+"1/1/1970"</f>
        <v>42094.178402777776</v>
      </c>
      <c r="Q3664" t="s">
        <v>8270</v>
      </c>
      <c r="R3664" s="18" t="str">
        <f>LEFT(Q3664,SEARCH("/",Q3664,1)-1)</f>
        <v>theater</v>
      </c>
      <c r="S3664" t="str">
        <f>RIGHT(Q3664,(LEN(Q3664)-SEARCH("/",Q3664,1)))</f>
        <v>plays</v>
      </c>
      <c r="T3664" s="14">
        <f>IFERROR(E3664/L3664,0)</f>
        <v>202.85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>
        <f>(E3665/D3665)*100</f>
        <v>104</v>
      </c>
      <c r="O3665" s="13">
        <f>J3665/(60*60*24)+DATE(1970,1,1)</f>
        <v>42665.451736111107</v>
      </c>
      <c r="P3665" s="13">
        <f>I3665/(60*60*24)+"1/1/1970"</f>
        <v>42725.493402777778</v>
      </c>
      <c r="Q3665" t="s">
        <v>8270</v>
      </c>
      <c r="R3665" s="18" t="str">
        <f>LEFT(Q3665,SEARCH("/",Q3665,1)-1)</f>
        <v>theater</v>
      </c>
      <c r="S3665" t="str">
        <f>RIGHT(Q3665,(LEN(Q3665)-SEARCH("/",Q3665,1)))</f>
        <v>plays</v>
      </c>
      <c r="T3665" s="14">
        <f>IFERROR(E3665/L3665,0)</f>
        <v>26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>
        <f>(E3666/D3666)*100</f>
        <v>109.375</v>
      </c>
      <c r="O3666" s="13">
        <f>J3666/(60*60*24)+DATE(1970,1,1)</f>
        <v>42523.248715277776</v>
      </c>
      <c r="P3666" s="13">
        <f>I3666/(60*60*24)+"1/1/1970"</f>
        <v>42537.248715277776</v>
      </c>
      <c r="Q3666" t="s">
        <v>8270</v>
      </c>
      <c r="R3666" s="18" t="str">
        <f>LEFT(Q3666,SEARCH("/",Q3666,1)-1)</f>
        <v>theater</v>
      </c>
      <c r="S3666" t="str">
        <f>RIGHT(Q3666,(LEN(Q3666)-SEARCH("/",Q3666,1)))</f>
        <v>plays</v>
      </c>
      <c r="T3666" s="14">
        <f>IFERROR(E3666/L3666,0)</f>
        <v>46.05263157894737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>
        <f>(E3667/D3667)*100</f>
        <v>115.16129032258064</v>
      </c>
      <c r="O3667" s="13">
        <f>J3667/(60*60*24)+DATE(1970,1,1)</f>
        <v>42294.808124999996</v>
      </c>
      <c r="P3667" s="13">
        <f>I3667/(60*60*24)+"1/1/1970"</f>
        <v>42305.829166666663</v>
      </c>
      <c r="Q3667" t="s">
        <v>8270</v>
      </c>
      <c r="R3667" s="18" t="str">
        <f>LEFT(Q3667,SEARCH("/",Q3667,1)-1)</f>
        <v>theater</v>
      </c>
      <c r="S3667" t="str">
        <f>RIGHT(Q3667,(LEN(Q3667)-SEARCH("/",Q3667,1)))</f>
        <v>plays</v>
      </c>
      <c r="T3667" s="14">
        <f>IFERROR(E3667/L3667,0)</f>
        <v>51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>
        <f>(E3668/D3668)*100</f>
        <v>100</v>
      </c>
      <c r="O3668" s="13">
        <f>J3668/(60*60*24)+DATE(1970,1,1)</f>
        <v>41822.90488425926</v>
      </c>
      <c r="P3668" s="13">
        <f>I3668/(60*60*24)+"1/1/1970"</f>
        <v>41844.291666666664</v>
      </c>
      <c r="Q3668" t="s">
        <v>8270</v>
      </c>
      <c r="R3668" s="18" t="str">
        <f>LEFT(Q3668,SEARCH("/",Q3668,1)-1)</f>
        <v>theater</v>
      </c>
      <c r="S3668" t="str">
        <f>RIGHT(Q3668,(LEN(Q3668)-SEARCH("/",Q3668,1)))</f>
        <v>plays</v>
      </c>
      <c r="T3668" s="14">
        <f>IFERROR(E3668/L3668,0)</f>
        <v>31.578947368421051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>
        <f>(E3669/D3669)*100</f>
        <v>103.17033333333335</v>
      </c>
      <c r="O3669" s="13">
        <f>J3669/(60*60*24)+DATE(1970,1,1)</f>
        <v>42173.970127314809</v>
      </c>
      <c r="P3669" s="13">
        <f>I3669/(60*60*24)+"1/1/1970"</f>
        <v>42203.970127314809</v>
      </c>
      <c r="Q3669" t="s">
        <v>8270</v>
      </c>
      <c r="R3669" s="18" t="str">
        <f>LEFT(Q3669,SEARCH("/",Q3669,1)-1)</f>
        <v>theater</v>
      </c>
      <c r="S3669" t="str">
        <f>RIGHT(Q3669,(LEN(Q3669)-SEARCH("/",Q3669,1)))</f>
        <v>plays</v>
      </c>
      <c r="T3669" s="14">
        <f>IFERROR(E3669/L3669,0)</f>
        <v>53.363965517241382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>
        <f>(E3670/D3670)*100</f>
        <v>103.49999999999999</v>
      </c>
      <c r="O3670" s="13">
        <f>J3670/(60*60*24)+DATE(1970,1,1)</f>
        <v>42185.556157407409</v>
      </c>
      <c r="P3670" s="13">
        <f>I3670/(60*60*24)+"1/1/1970"</f>
        <v>42208.772916666669</v>
      </c>
      <c r="Q3670" t="s">
        <v>8270</v>
      </c>
      <c r="R3670" s="18" t="str">
        <f>LEFT(Q3670,SEARCH("/",Q3670,1)-1)</f>
        <v>theater</v>
      </c>
      <c r="S3670" t="str">
        <f>RIGHT(Q3670,(LEN(Q3670)-SEARCH("/",Q3670,1)))</f>
        <v>plays</v>
      </c>
      <c r="T3670" s="14">
        <f>IFERROR(E3670/L3670,0)</f>
        <v>36.964285714285715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>
        <f>(E3671/D3671)*100</f>
        <v>138.19999999999999</v>
      </c>
      <c r="O3671" s="13">
        <f>J3671/(60*60*24)+DATE(1970,1,1)</f>
        <v>42136.675196759257</v>
      </c>
      <c r="P3671" s="13">
        <f>I3671/(60*60*24)+"1/1/1970"</f>
        <v>42166.675196759257</v>
      </c>
      <c r="Q3671" t="s">
        <v>8270</v>
      </c>
      <c r="R3671" s="18" t="str">
        <f>LEFT(Q3671,SEARCH("/",Q3671,1)-1)</f>
        <v>theater</v>
      </c>
      <c r="S3671" t="str">
        <f>RIGHT(Q3671,(LEN(Q3671)-SEARCH("/",Q3671,1)))</f>
        <v>plays</v>
      </c>
      <c r="T3671" s="14">
        <f>IFERROR(E3671/L3671,0)</f>
        <v>81.294117647058826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>
        <f>(E3672/D3672)*100</f>
        <v>109.54545454545455</v>
      </c>
      <c r="O3672" s="13">
        <f>J3672/(60*60*24)+DATE(1970,1,1)</f>
        <v>42142.514016203699</v>
      </c>
      <c r="P3672" s="13">
        <f>I3672/(60*60*24)+"1/1/1970"</f>
        <v>42155.958333333328</v>
      </c>
      <c r="Q3672" t="s">
        <v>8270</v>
      </c>
      <c r="R3672" s="18" t="str">
        <f>LEFT(Q3672,SEARCH("/",Q3672,1)-1)</f>
        <v>theater</v>
      </c>
      <c r="S3672" t="str">
        <f>RIGHT(Q3672,(LEN(Q3672)-SEARCH("/",Q3672,1)))</f>
        <v>plays</v>
      </c>
      <c r="T3672" s="14">
        <f>IFERROR(E3672/L3672,0)</f>
        <v>20.083333333333332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>
        <f>(E3673/D3673)*100</f>
        <v>100.85714285714286</v>
      </c>
      <c r="O3673" s="13">
        <f>J3673/(60*60*24)+DATE(1970,1,1)</f>
        <v>41820.62809027778</v>
      </c>
      <c r="P3673" s="13">
        <f>I3673/(60*60*24)+"1/1/1970"</f>
        <v>41841.165972222225</v>
      </c>
      <c r="Q3673" t="s">
        <v>8270</v>
      </c>
      <c r="R3673" s="18" t="str">
        <f>LEFT(Q3673,SEARCH("/",Q3673,1)-1)</f>
        <v>theater</v>
      </c>
      <c r="S3673" t="str">
        <f>RIGHT(Q3673,(LEN(Q3673)-SEARCH("/",Q3673,1)))</f>
        <v>plays</v>
      </c>
      <c r="T3673" s="14">
        <f>IFERROR(E3673/L3673,0)</f>
        <v>88.25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>
        <f>(E3674/D3674)*100</f>
        <v>101.53333333333335</v>
      </c>
      <c r="O3674" s="13">
        <f>J3674/(60*60*24)+DATE(1970,1,1)</f>
        <v>41878.946574074071</v>
      </c>
      <c r="P3674" s="13">
        <f>I3674/(60*60*24)+"1/1/1970"</f>
        <v>41908.946574074071</v>
      </c>
      <c r="Q3674" t="s">
        <v>8270</v>
      </c>
      <c r="R3674" s="18" t="str">
        <f>LEFT(Q3674,SEARCH("/",Q3674,1)-1)</f>
        <v>theater</v>
      </c>
      <c r="S3674" t="str">
        <f>RIGHT(Q3674,(LEN(Q3674)-SEARCH("/",Q3674,1)))</f>
        <v>plays</v>
      </c>
      <c r="T3674" s="14">
        <f>IFERROR(E3674/L3674,0)</f>
        <v>53.438596491228068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>
        <f>(E3675/D3675)*100</f>
        <v>113.625</v>
      </c>
      <c r="O3675" s="13">
        <f>J3675/(60*60*24)+DATE(1970,1,1)</f>
        <v>41914.295104166667</v>
      </c>
      <c r="P3675" s="13">
        <f>I3675/(60*60*24)+"1/1/1970"</f>
        <v>41948.536111111112</v>
      </c>
      <c r="Q3675" t="s">
        <v>8270</v>
      </c>
      <c r="R3675" s="18" t="str">
        <f>LEFT(Q3675,SEARCH("/",Q3675,1)-1)</f>
        <v>theater</v>
      </c>
      <c r="S3675" t="str">
        <f>RIGHT(Q3675,(LEN(Q3675)-SEARCH("/",Q3675,1)))</f>
        <v>plays</v>
      </c>
      <c r="T3675" s="14">
        <f>IFERROR(E3675/L3675,0)</f>
        <v>39.868421052631582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>
        <f>(E3676/D3676)*100</f>
        <v>100</v>
      </c>
      <c r="O3676" s="13">
        <f>J3676/(60*60*24)+DATE(1970,1,1)</f>
        <v>42556.873020833329</v>
      </c>
      <c r="P3676" s="13">
        <f>I3676/(60*60*24)+"1/1/1970"</f>
        <v>42616.873020833329</v>
      </c>
      <c r="Q3676" t="s">
        <v>8270</v>
      </c>
      <c r="R3676" s="18" t="str">
        <f>LEFT(Q3676,SEARCH("/",Q3676,1)-1)</f>
        <v>theater</v>
      </c>
      <c r="S3676" t="str">
        <f>RIGHT(Q3676,(LEN(Q3676)-SEARCH("/",Q3676,1)))</f>
        <v>plays</v>
      </c>
      <c r="T3676" s="14">
        <f>IFERROR(E3676/L3676,0)</f>
        <v>145.16129032258064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>
        <f>(E3677/D3677)*100</f>
        <v>140</v>
      </c>
      <c r="O3677" s="13">
        <f>J3677/(60*60*24)+DATE(1970,1,1)</f>
        <v>42493.597013888888</v>
      </c>
      <c r="P3677" s="13">
        <f>I3677/(60*60*24)+"1/1/1970"</f>
        <v>42505.958333333328</v>
      </c>
      <c r="Q3677" t="s">
        <v>8270</v>
      </c>
      <c r="R3677" s="18" t="str">
        <f>LEFT(Q3677,SEARCH("/",Q3677,1)-1)</f>
        <v>theater</v>
      </c>
      <c r="S3677" t="str">
        <f>RIGHT(Q3677,(LEN(Q3677)-SEARCH("/",Q3677,1)))</f>
        <v>plays</v>
      </c>
      <c r="T3677" s="14">
        <f>IFERROR(E3677/L3677,0)</f>
        <v>23.333333333333332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>
        <f>(E3678/D3678)*100</f>
        <v>128.75</v>
      </c>
      <c r="O3678" s="13">
        <f>J3678/(60*60*24)+DATE(1970,1,1)</f>
        <v>41876.815787037034</v>
      </c>
      <c r="P3678" s="13">
        <f>I3678/(60*60*24)+"1/1/1970"</f>
        <v>41894.815787037034</v>
      </c>
      <c r="Q3678" t="s">
        <v>8270</v>
      </c>
      <c r="R3678" s="18" t="str">
        <f>LEFT(Q3678,SEARCH("/",Q3678,1)-1)</f>
        <v>theater</v>
      </c>
      <c r="S3678" t="str">
        <f>RIGHT(Q3678,(LEN(Q3678)-SEARCH("/",Q3678,1)))</f>
        <v>plays</v>
      </c>
      <c r="T3678" s="14">
        <f>IFERROR(E3678/L3678,0)</f>
        <v>64.375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>
        <f>(E3679/D3679)*100</f>
        <v>102.90416666666667</v>
      </c>
      <c r="O3679" s="13">
        <f>J3679/(60*60*24)+DATE(1970,1,1)</f>
        <v>41802.574282407411</v>
      </c>
      <c r="P3679" s="13">
        <f>I3679/(60*60*24)+"1/1/1970"</f>
        <v>41823.165972222225</v>
      </c>
      <c r="Q3679" t="s">
        <v>8270</v>
      </c>
      <c r="R3679" s="18" t="str">
        <f>LEFT(Q3679,SEARCH("/",Q3679,1)-1)</f>
        <v>theater</v>
      </c>
      <c r="S3679" t="str">
        <f>RIGHT(Q3679,(LEN(Q3679)-SEARCH("/",Q3679,1)))</f>
        <v>plays</v>
      </c>
      <c r="T3679" s="14">
        <f>IFERROR(E3679/L3679,0)</f>
        <v>62.052763819095475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>
        <f>(E3680/D3680)*100</f>
        <v>102.49999999999999</v>
      </c>
      <c r="O3680" s="13">
        <f>J3680/(60*60*24)+DATE(1970,1,1)</f>
        <v>42120.531226851846</v>
      </c>
      <c r="P3680" s="13">
        <f>I3680/(60*60*24)+"1/1/1970"</f>
        <v>42155.531226851846</v>
      </c>
      <c r="Q3680" t="s">
        <v>8270</v>
      </c>
      <c r="R3680" s="18" t="str">
        <f>LEFT(Q3680,SEARCH("/",Q3680,1)-1)</f>
        <v>theater</v>
      </c>
      <c r="S3680" t="str">
        <f>RIGHT(Q3680,(LEN(Q3680)-SEARCH("/",Q3680,1)))</f>
        <v>plays</v>
      </c>
      <c r="T3680" s="14">
        <f>IFERROR(E3680/L3680,0)</f>
        <v>66.129032258064512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>
        <f>(E3681/D3681)*100</f>
        <v>110.1</v>
      </c>
      <c r="O3681" s="13">
        <f>J3681/(60*60*24)+DATE(1970,1,1)</f>
        <v>41786.761354166665</v>
      </c>
      <c r="P3681" s="13">
        <f>I3681/(60*60*24)+"1/1/1970"</f>
        <v>41821.207638888889</v>
      </c>
      <c r="Q3681" t="s">
        <v>8270</v>
      </c>
      <c r="R3681" s="18" t="str">
        <f>LEFT(Q3681,SEARCH("/",Q3681,1)-1)</f>
        <v>theater</v>
      </c>
      <c r="S3681" t="str">
        <f>RIGHT(Q3681,(LEN(Q3681)-SEARCH("/",Q3681,1)))</f>
        <v>plays</v>
      </c>
      <c r="T3681" s="14">
        <f>IFERROR(E3681/L3681,0)</f>
        <v>73.400000000000006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>
        <f>(E3682/D3682)*100</f>
        <v>112.76666666666667</v>
      </c>
      <c r="O3682" s="13">
        <f>J3682/(60*60*24)+DATE(1970,1,1)</f>
        <v>42627.454097222224</v>
      </c>
      <c r="P3682" s="13">
        <f>I3682/(60*60*24)+"1/1/1970"</f>
        <v>42648.454097222224</v>
      </c>
      <c r="Q3682" t="s">
        <v>8270</v>
      </c>
      <c r="R3682" s="18" t="str">
        <f>LEFT(Q3682,SEARCH("/",Q3682,1)-1)</f>
        <v>theater</v>
      </c>
      <c r="S3682" t="str">
        <f>RIGHT(Q3682,(LEN(Q3682)-SEARCH("/",Q3682,1)))</f>
        <v>plays</v>
      </c>
      <c r="T3682" s="14">
        <f>IFERROR(E3682/L3682,0)</f>
        <v>99.5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>
        <f>(E3683/D3683)*100</f>
        <v>111.9</v>
      </c>
      <c r="O3683" s="13">
        <f>J3683/(60*60*24)+DATE(1970,1,1)</f>
        <v>42374.651504629626</v>
      </c>
      <c r="P3683" s="13">
        <f>I3683/(60*60*24)+"1/1/1970"</f>
        <v>42384.651504629626</v>
      </c>
      <c r="Q3683" t="s">
        <v>8270</v>
      </c>
      <c r="R3683" s="18" t="str">
        <f>LEFT(Q3683,SEARCH("/",Q3683,1)-1)</f>
        <v>theater</v>
      </c>
      <c r="S3683" t="str">
        <f>RIGHT(Q3683,(LEN(Q3683)-SEARCH("/",Q3683,1)))</f>
        <v>plays</v>
      </c>
      <c r="T3683" s="14">
        <f>IFERROR(E3683/L3683,0)</f>
        <v>62.166666666666664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>
        <f>(E3684/D3684)*100</f>
        <v>139.19999999999999</v>
      </c>
      <c r="O3684" s="13">
        <f>J3684/(60*60*24)+DATE(1970,1,1)</f>
        <v>41772.685393518521</v>
      </c>
      <c r="P3684" s="13">
        <f>I3684/(60*60*24)+"1/1/1970"</f>
        <v>41806.290972222225</v>
      </c>
      <c r="Q3684" t="s">
        <v>8270</v>
      </c>
      <c r="R3684" s="18" t="str">
        <f>LEFT(Q3684,SEARCH("/",Q3684,1)-1)</f>
        <v>theater</v>
      </c>
      <c r="S3684" t="str">
        <f>RIGHT(Q3684,(LEN(Q3684)-SEARCH("/",Q3684,1)))</f>
        <v>plays</v>
      </c>
      <c r="T3684" s="14">
        <f>IFERROR(E3684/L3684,0)</f>
        <v>62.328358208955223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>
        <f>(E3685/D3685)*100</f>
        <v>110.85714285714286</v>
      </c>
      <c r="O3685" s="13">
        <f>J3685/(60*60*24)+DATE(1970,1,1)</f>
        <v>42633.116851851853</v>
      </c>
      <c r="P3685" s="13">
        <f>I3685/(60*60*24)+"1/1/1970"</f>
        <v>42663.116851851853</v>
      </c>
      <c r="Q3685" t="s">
        <v>8270</v>
      </c>
      <c r="R3685" s="18" t="str">
        <f>LEFT(Q3685,SEARCH("/",Q3685,1)-1)</f>
        <v>theater</v>
      </c>
      <c r="S3685" t="str">
        <f>RIGHT(Q3685,(LEN(Q3685)-SEARCH("/",Q3685,1)))</f>
        <v>plays</v>
      </c>
      <c r="T3685" s="14">
        <f>IFERROR(E3685/L3685,0)</f>
        <v>58.787878787878789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>
        <f>(E3686/D3686)*100</f>
        <v>139.06666666666666</v>
      </c>
      <c r="O3686" s="13">
        <f>J3686/(60*60*24)+DATE(1970,1,1)</f>
        <v>42219.180393518516</v>
      </c>
      <c r="P3686" s="13">
        <f>I3686/(60*60*24)+"1/1/1970"</f>
        <v>42249.180393518516</v>
      </c>
      <c r="Q3686" t="s">
        <v>8270</v>
      </c>
      <c r="R3686" s="18" t="str">
        <f>LEFT(Q3686,SEARCH("/",Q3686,1)-1)</f>
        <v>theater</v>
      </c>
      <c r="S3686" t="str">
        <f>RIGHT(Q3686,(LEN(Q3686)-SEARCH("/",Q3686,1)))</f>
        <v>plays</v>
      </c>
      <c r="T3686" s="14">
        <f>IFERROR(E3686/L3686,0)</f>
        <v>45.347826086956523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>
        <f>(E3687/D3687)*100</f>
        <v>105.69999999999999</v>
      </c>
      <c r="O3687" s="13">
        <f>J3687/(60*60*24)+DATE(1970,1,1)</f>
        <v>41753.593275462961</v>
      </c>
      <c r="P3687" s="13">
        <f>I3687/(60*60*24)+"1/1/1970"</f>
        <v>41778.875</v>
      </c>
      <c r="Q3687" t="s">
        <v>8270</v>
      </c>
      <c r="R3687" s="18" t="str">
        <f>LEFT(Q3687,SEARCH("/",Q3687,1)-1)</f>
        <v>theater</v>
      </c>
      <c r="S3687" t="str">
        <f>RIGHT(Q3687,(LEN(Q3687)-SEARCH("/",Q3687,1)))</f>
        <v>plays</v>
      </c>
      <c r="T3687" s="14">
        <f>IFERROR(E3687/L3687,0)</f>
        <v>41.944444444444443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>
        <f>(E3688/D3688)*100</f>
        <v>101.42857142857142</v>
      </c>
      <c r="O3688" s="13">
        <f>J3688/(60*60*24)+DATE(1970,1,1)</f>
        <v>42230.662731481483</v>
      </c>
      <c r="P3688" s="13">
        <f>I3688/(60*60*24)+"1/1/1970"</f>
        <v>42245.165972222225</v>
      </c>
      <c r="Q3688" t="s">
        <v>8270</v>
      </c>
      <c r="R3688" s="18" t="str">
        <f>LEFT(Q3688,SEARCH("/",Q3688,1)-1)</f>
        <v>theater</v>
      </c>
      <c r="S3688" t="str">
        <f>RIGHT(Q3688,(LEN(Q3688)-SEARCH("/",Q3688,1)))</f>
        <v>plays</v>
      </c>
      <c r="T3688" s="14">
        <f>IFERROR(E3688/L3688,0)</f>
        <v>59.166666666666664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>
        <f>(E3689/D3689)*100</f>
        <v>100.245</v>
      </c>
      <c r="O3689" s="13">
        <f>J3689/(60*60*24)+DATE(1970,1,1)</f>
        <v>41787.218229166669</v>
      </c>
      <c r="P3689" s="13">
        <f>I3689/(60*60*24)+"1/1/1970"</f>
        <v>41817.218229166669</v>
      </c>
      <c r="Q3689" t="s">
        <v>8270</v>
      </c>
      <c r="R3689" s="18" t="str">
        <f>LEFT(Q3689,SEARCH("/",Q3689,1)-1)</f>
        <v>theater</v>
      </c>
      <c r="S3689" t="str">
        <f>RIGHT(Q3689,(LEN(Q3689)-SEARCH("/",Q3689,1)))</f>
        <v>plays</v>
      </c>
      <c r="T3689" s="14">
        <f>IFERROR(E3689/L3689,0)</f>
        <v>200.49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>
        <f>(E3690/D3690)*100</f>
        <v>109.16666666666666</v>
      </c>
      <c r="O3690" s="13">
        <f>J3690/(60*60*24)+DATE(1970,1,1)</f>
        <v>41829.787083333329</v>
      </c>
      <c r="P3690" s="13">
        <f>I3690/(60*60*24)+"1/1/1970"</f>
        <v>41859.787083333329</v>
      </c>
      <c r="Q3690" t="s">
        <v>8270</v>
      </c>
      <c r="R3690" s="18" t="str">
        <f>LEFT(Q3690,SEARCH("/",Q3690,1)-1)</f>
        <v>theater</v>
      </c>
      <c r="S3690" t="str">
        <f>RIGHT(Q3690,(LEN(Q3690)-SEARCH("/",Q3690,1)))</f>
        <v>plays</v>
      </c>
      <c r="T3690" s="14">
        <f>IFERROR(E3690/L3690,0)</f>
        <v>83.974358974358978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>
        <f>(E3691/D3691)*100</f>
        <v>118.33333333333333</v>
      </c>
      <c r="O3691" s="13">
        <f>J3691/(60*60*24)+DATE(1970,1,1)</f>
        <v>42147.826840277776</v>
      </c>
      <c r="P3691" s="13">
        <f>I3691/(60*60*24)+"1/1/1970"</f>
        <v>42176.934027777781</v>
      </c>
      <c r="Q3691" t="s">
        <v>8270</v>
      </c>
      <c r="R3691" s="18" t="str">
        <f>LEFT(Q3691,SEARCH("/",Q3691,1)-1)</f>
        <v>theater</v>
      </c>
      <c r="S3691" t="str">
        <f>RIGHT(Q3691,(LEN(Q3691)-SEARCH("/",Q3691,1)))</f>
        <v>plays</v>
      </c>
      <c r="T3691" s="14">
        <f>IFERROR(E3691/L3691,0)</f>
        <v>57.258064516129032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>
        <f>(E3692/D3692)*100</f>
        <v>120</v>
      </c>
      <c r="O3692" s="13">
        <f>J3692/(60*60*24)+DATE(1970,1,1)</f>
        <v>41940.598182870366</v>
      </c>
      <c r="P3692" s="13">
        <f>I3692/(60*60*24)+"1/1/1970"</f>
        <v>41970.639849537038</v>
      </c>
      <c r="Q3692" t="s">
        <v>8270</v>
      </c>
      <c r="R3692" s="18" t="str">
        <f>LEFT(Q3692,SEARCH("/",Q3692,1)-1)</f>
        <v>theater</v>
      </c>
      <c r="S3692" t="str">
        <f>RIGHT(Q3692,(LEN(Q3692)-SEARCH("/",Q3692,1)))</f>
        <v>plays</v>
      </c>
      <c r="T3692" s="14">
        <f>IFERROR(E3692/L3692,0)</f>
        <v>58.064516129032256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>
        <f>(E3693/D3693)*100</f>
        <v>127.96000000000001</v>
      </c>
      <c r="O3693" s="13">
        <f>J3693/(60*60*24)+DATE(1970,1,1)</f>
        <v>42020.700567129628</v>
      </c>
      <c r="P3693" s="13">
        <f>I3693/(60*60*24)+"1/1/1970"</f>
        <v>42065.207638888889</v>
      </c>
      <c r="Q3693" t="s">
        <v>8270</v>
      </c>
      <c r="R3693" s="18" t="str">
        <f>LEFT(Q3693,SEARCH("/",Q3693,1)-1)</f>
        <v>theater</v>
      </c>
      <c r="S3693" t="str">
        <f>RIGHT(Q3693,(LEN(Q3693)-SEARCH("/",Q3693,1)))</f>
        <v>plays</v>
      </c>
      <c r="T3693" s="14">
        <f>IFERROR(E3693/L3693,0)</f>
        <v>186.80291970802921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>
        <f>(E3694/D3694)*100</f>
        <v>126</v>
      </c>
      <c r="O3694" s="13">
        <f>J3694/(60*60*24)+DATE(1970,1,1)</f>
        <v>41891.96503472222</v>
      </c>
      <c r="P3694" s="13">
        <f>I3694/(60*60*24)+"1/1/1970"</f>
        <v>41901</v>
      </c>
      <c r="Q3694" t="s">
        <v>8270</v>
      </c>
      <c r="R3694" s="18" t="str">
        <f>LEFT(Q3694,SEARCH("/",Q3694,1)-1)</f>
        <v>theater</v>
      </c>
      <c r="S3694" t="str">
        <f>RIGHT(Q3694,(LEN(Q3694)-SEARCH("/",Q3694,1)))</f>
        <v>plays</v>
      </c>
      <c r="T3694" s="14">
        <f>IFERROR(E3694/L3694,0)</f>
        <v>74.117647058823536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>
        <f>(E3695/D3695)*100</f>
        <v>129.12912912912913</v>
      </c>
      <c r="O3695" s="13">
        <f>J3695/(60*60*24)+DATE(1970,1,1)</f>
        <v>42309.191307870366</v>
      </c>
      <c r="P3695" s="13">
        <f>I3695/(60*60*24)+"1/1/1970"</f>
        <v>42338.9375</v>
      </c>
      <c r="Q3695" t="s">
        <v>8270</v>
      </c>
      <c r="R3695" s="18" t="str">
        <f>LEFT(Q3695,SEARCH("/",Q3695,1)-1)</f>
        <v>theater</v>
      </c>
      <c r="S3695" t="str">
        <f>RIGHT(Q3695,(LEN(Q3695)-SEARCH("/",Q3695,1)))</f>
        <v>plays</v>
      </c>
      <c r="T3695" s="14">
        <f>IFERROR(E3695/L3695,0)</f>
        <v>30.714285714285715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>
        <f>(E3696/D3696)*100</f>
        <v>107.42857142857143</v>
      </c>
      <c r="O3696" s="13">
        <f>J3696/(60*60*24)+DATE(1970,1,1)</f>
        <v>42490.133877314816</v>
      </c>
      <c r="P3696" s="13">
        <f>I3696/(60*60*24)+"1/1/1970"</f>
        <v>42527.083333333328</v>
      </c>
      <c r="Q3696" t="s">
        <v>8270</v>
      </c>
      <c r="R3696" s="18" t="str">
        <f>LEFT(Q3696,SEARCH("/",Q3696,1)-1)</f>
        <v>theater</v>
      </c>
      <c r="S3696" t="str">
        <f>RIGHT(Q3696,(LEN(Q3696)-SEARCH("/",Q3696,1)))</f>
        <v>plays</v>
      </c>
      <c r="T3696" s="14">
        <f>IFERROR(E3696/L3696,0)</f>
        <v>62.666666666666664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>
        <f>(E3697/D3697)*100</f>
        <v>100.125</v>
      </c>
      <c r="O3697" s="13">
        <f>J3697/(60*60*24)+DATE(1970,1,1)</f>
        <v>41995.870486111111</v>
      </c>
      <c r="P3697" s="13">
        <f>I3697/(60*60*24)+"1/1/1970"</f>
        <v>42015.870486111111</v>
      </c>
      <c r="Q3697" t="s">
        <v>8270</v>
      </c>
      <c r="R3697" s="18" t="str">
        <f>LEFT(Q3697,SEARCH("/",Q3697,1)-1)</f>
        <v>theater</v>
      </c>
      <c r="S3697" t="str">
        <f>RIGHT(Q3697,(LEN(Q3697)-SEARCH("/",Q3697,1)))</f>
        <v>plays</v>
      </c>
      <c r="T3697" s="14">
        <f>IFERROR(E3697/L3697,0)</f>
        <v>121.36363636363636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>
        <f>(E3698/D3698)*100</f>
        <v>155</v>
      </c>
      <c r="O3698" s="13">
        <f>J3698/(60*60*24)+DATE(1970,1,1)</f>
        <v>41988.617083333331</v>
      </c>
      <c r="P3698" s="13">
        <f>I3698/(60*60*24)+"1/1/1970"</f>
        <v>42048.617083333331</v>
      </c>
      <c r="Q3698" t="s">
        <v>8270</v>
      </c>
      <c r="R3698" s="18" t="str">
        <f>LEFT(Q3698,SEARCH("/",Q3698,1)-1)</f>
        <v>theater</v>
      </c>
      <c r="S3698" t="str">
        <f>RIGHT(Q3698,(LEN(Q3698)-SEARCH("/",Q3698,1)))</f>
        <v>plays</v>
      </c>
      <c r="T3698" s="14">
        <f>IFERROR(E3698/L3698,0)</f>
        <v>39.743589743589745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>
        <f>(E3699/D3699)*100</f>
        <v>108</v>
      </c>
      <c r="O3699" s="13">
        <f>J3699/(60*60*24)+DATE(1970,1,1)</f>
        <v>42479.465833333335</v>
      </c>
      <c r="P3699" s="13">
        <f>I3699/(60*60*24)+"1/1/1970"</f>
        <v>42500.465833333335</v>
      </c>
      <c r="Q3699" t="s">
        <v>8270</v>
      </c>
      <c r="R3699" s="18" t="str">
        <f>LEFT(Q3699,SEARCH("/",Q3699,1)-1)</f>
        <v>theater</v>
      </c>
      <c r="S3699" t="str">
        <f>RIGHT(Q3699,(LEN(Q3699)-SEARCH("/",Q3699,1)))</f>
        <v>plays</v>
      </c>
      <c r="T3699" s="14">
        <f>IFERROR(E3699/L3699,0)</f>
        <v>72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>
        <f>(E3700/D3700)*100</f>
        <v>110.52</v>
      </c>
      <c r="O3700" s="13">
        <f>J3700/(60*60*24)+DATE(1970,1,1)</f>
        <v>42401.806562500002</v>
      </c>
      <c r="P3700" s="13">
        <f>I3700/(60*60*24)+"1/1/1970"</f>
        <v>42431.806562500002</v>
      </c>
      <c r="Q3700" t="s">
        <v>8270</v>
      </c>
      <c r="R3700" s="18" t="str">
        <f>LEFT(Q3700,SEARCH("/",Q3700,1)-1)</f>
        <v>theater</v>
      </c>
      <c r="S3700" t="str">
        <f>RIGHT(Q3700,(LEN(Q3700)-SEARCH("/",Q3700,1)))</f>
        <v>plays</v>
      </c>
      <c r="T3700" s="14">
        <f>IFERROR(E3700/L3700,0)</f>
        <v>40.632352941176471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>
        <f>(E3701/D3701)*100</f>
        <v>100.8</v>
      </c>
      <c r="O3701" s="13">
        <f>J3701/(60*60*24)+DATE(1970,1,1)</f>
        <v>41897.602037037039</v>
      </c>
      <c r="P3701" s="13">
        <f>I3701/(60*60*24)+"1/1/1970"</f>
        <v>41927.602037037039</v>
      </c>
      <c r="Q3701" t="s">
        <v>8270</v>
      </c>
      <c r="R3701" s="18" t="str">
        <f>LEFT(Q3701,SEARCH("/",Q3701,1)-1)</f>
        <v>theater</v>
      </c>
      <c r="S3701" t="str">
        <f>RIGHT(Q3701,(LEN(Q3701)-SEARCH("/",Q3701,1)))</f>
        <v>plays</v>
      </c>
      <c r="T3701" s="14">
        <f>IFERROR(E3701/L3701,0)</f>
        <v>63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>
        <f>(E3702/D3702)*100</f>
        <v>121.2</v>
      </c>
      <c r="O3702" s="13">
        <f>J3702/(60*60*24)+DATE(1970,1,1)</f>
        <v>41882.585648148146</v>
      </c>
      <c r="P3702" s="13">
        <f>I3702/(60*60*24)+"1/1/1970"</f>
        <v>41912.666666666664</v>
      </c>
      <c r="Q3702" t="s">
        <v>8270</v>
      </c>
      <c r="R3702" s="18" t="str">
        <f>LEFT(Q3702,SEARCH("/",Q3702,1)-1)</f>
        <v>theater</v>
      </c>
      <c r="S3702" t="str">
        <f>RIGHT(Q3702,(LEN(Q3702)-SEARCH("/",Q3702,1)))</f>
        <v>plays</v>
      </c>
      <c r="T3702" s="14">
        <f>IFERROR(E3702/L3702,0)</f>
        <v>33.666666666666664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>
        <f>(E3703/D3703)*100</f>
        <v>100.33333333333334</v>
      </c>
      <c r="O3703" s="13">
        <f>J3703/(60*60*24)+DATE(1970,1,1)</f>
        <v>42129.541585648149</v>
      </c>
      <c r="P3703" s="13">
        <f>I3703/(60*60*24)+"1/1/1970"</f>
        <v>42159.541585648149</v>
      </c>
      <c r="Q3703" t="s">
        <v>8270</v>
      </c>
      <c r="R3703" s="18" t="str">
        <f>LEFT(Q3703,SEARCH("/",Q3703,1)-1)</f>
        <v>theater</v>
      </c>
      <c r="S3703" t="str">
        <f>RIGHT(Q3703,(LEN(Q3703)-SEARCH("/",Q3703,1)))</f>
        <v>plays</v>
      </c>
      <c r="T3703" s="14">
        <f>IFERROR(E3703/L3703,0)</f>
        <v>38.589743589743591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>
        <f>(E3704/D3704)*100</f>
        <v>109.16666666666666</v>
      </c>
      <c r="O3704" s="13">
        <f>J3704/(60*60*24)+DATE(1970,1,1)</f>
        <v>42524.53800925926</v>
      </c>
      <c r="P3704" s="13">
        <f>I3704/(60*60*24)+"1/1/1970"</f>
        <v>42561.957638888889</v>
      </c>
      <c r="Q3704" t="s">
        <v>8270</v>
      </c>
      <c r="R3704" s="18" t="str">
        <f>LEFT(Q3704,SEARCH("/",Q3704,1)-1)</f>
        <v>theater</v>
      </c>
      <c r="S3704" t="str">
        <f>RIGHT(Q3704,(LEN(Q3704)-SEARCH("/",Q3704,1)))</f>
        <v>plays</v>
      </c>
      <c r="T3704" s="14">
        <f>IFERROR(E3704/L3704,0)</f>
        <v>155.95238095238096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>
        <f>(E3705/D3705)*100</f>
        <v>123.42857142857142</v>
      </c>
      <c r="O3705" s="13">
        <f>J3705/(60*60*24)+DATE(1970,1,1)</f>
        <v>42556.504490740743</v>
      </c>
      <c r="P3705" s="13">
        <f>I3705/(60*60*24)+"1/1/1970"</f>
        <v>42595.290972222225</v>
      </c>
      <c r="Q3705" t="s">
        <v>8270</v>
      </c>
      <c r="R3705" s="18" t="str">
        <f>LEFT(Q3705,SEARCH("/",Q3705,1)-1)</f>
        <v>theater</v>
      </c>
      <c r="S3705" t="str">
        <f>RIGHT(Q3705,(LEN(Q3705)-SEARCH("/",Q3705,1)))</f>
        <v>plays</v>
      </c>
      <c r="T3705" s="14">
        <f>IFERROR(E3705/L3705,0)</f>
        <v>43.2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>
        <f>(E3706/D3706)*100</f>
        <v>136.33666666666667</v>
      </c>
      <c r="O3706" s="13">
        <f>J3706/(60*60*24)+DATE(1970,1,1)</f>
        <v>42461.689745370371</v>
      </c>
      <c r="P3706" s="13">
        <f>I3706/(60*60*24)+"1/1/1970"</f>
        <v>42521.689745370371</v>
      </c>
      <c r="Q3706" t="s">
        <v>8270</v>
      </c>
      <c r="R3706" s="18" t="str">
        <f>LEFT(Q3706,SEARCH("/",Q3706,1)-1)</f>
        <v>theater</v>
      </c>
      <c r="S3706" t="str">
        <f>RIGHT(Q3706,(LEN(Q3706)-SEARCH("/",Q3706,1)))</f>
        <v>plays</v>
      </c>
      <c r="T3706" s="14">
        <f>IFERROR(E3706/L3706,0)</f>
        <v>15.148518518518518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>
        <f>(E3707/D3707)*100</f>
        <v>103.46657233816768</v>
      </c>
      <c r="O3707" s="13">
        <f>J3707/(60*60*24)+DATE(1970,1,1)</f>
        <v>41792.542986111112</v>
      </c>
      <c r="P3707" s="13">
        <f>I3707/(60*60*24)+"1/1/1970"</f>
        <v>41813.75</v>
      </c>
      <c r="Q3707" t="s">
        <v>8270</v>
      </c>
      <c r="R3707" s="18" t="str">
        <f>LEFT(Q3707,SEARCH("/",Q3707,1)-1)</f>
        <v>theater</v>
      </c>
      <c r="S3707" t="str">
        <f>RIGHT(Q3707,(LEN(Q3707)-SEARCH("/",Q3707,1)))</f>
        <v>plays</v>
      </c>
      <c r="T3707" s="14">
        <f>IFERROR(E3707/L3707,0)</f>
        <v>83.571428571428569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>
        <f>(E3708/D3708)*100</f>
        <v>121.33333333333334</v>
      </c>
      <c r="O3708" s="13">
        <f>J3708/(60*60*24)+DATE(1970,1,1)</f>
        <v>41879.913761574076</v>
      </c>
      <c r="P3708" s="13">
        <f>I3708/(60*60*24)+"1/1/1970"</f>
        <v>41894.913761574076</v>
      </c>
      <c r="Q3708" t="s">
        <v>8270</v>
      </c>
      <c r="R3708" s="18" t="str">
        <f>LEFT(Q3708,SEARCH("/",Q3708,1)-1)</f>
        <v>theater</v>
      </c>
      <c r="S3708" t="str">
        <f>RIGHT(Q3708,(LEN(Q3708)-SEARCH("/",Q3708,1)))</f>
        <v>plays</v>
      </c>
      <c r="T3708" s="14">
        <f>IFERROR(E3708/L3708,0)</f>
        <v>140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>
        <f>(E3709/D3709)*100</f>
        <v>186</v>
      </c>
      <c r="O3709" s="13">
        <f>J3709/(60*60*24)+DATE(1970,1,1)</f>
        <v>42552.048356481479</v>
      </c>
      <c r="P3709" s="13">
        <f>I3709/(60*60*24)+"1/1/1970"</f>
        <v>42573.226388888885</v>
      </c>
      <c r="Q3709" t="s">
        <v>8270</v>
      </c>
      <c r="R3709" s="18" t="str">
        <f>LEFT(Q3709,SEARCH("/",Q3709,1)-1)</f>
        <v>theater</v>
      </c>
      <c r="S3709" t="str">
        <f>RIGHT(Q3709,(LEN(Q3709)-SEARCH("/",Q3709,1)))</f>
        <v>plays</v>
      </c>
      <c r="T3709" s="14">
        <f>IFERROR(E3709/L3709,0)</f>
        <v>80.869565217391298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>
        <f>(E3710/D3710)*100</f>
        <v>300</v>
      </c>
      <c r="O3710" s="13">
        <f>J3710/(60*60*24)+DATE(1970,1,1)</f>
        <v>41810.142199074078</v>
      </c>
      <c r="P3710" s="13">
        <f>I3710/(60*60*24)+"1/1/1970"</f>
        <v>41824.142199074078</v>
      </c>
      <c r="Q3710" t="s">
        <v>8270</v>
      </c>
      <c r="R3710" s="18" t="str">
        <f>LEFT(Q3710,SEARCH("/",Q3710,1)-1)</f>
        <v>theater</v>
      </c>
      <c r="S3710" t="str">
        <f>RIGHT(Q3710,(LEN(Q3710)-SEARCH("/",Q3710,1)))</f>
        <v>plays</v>
      </c>
      <c r="T3710" s="14">
        <f>IFERROR(E3710/L3710,0)</f>
        <v>53.846153846153847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>
        <f>(E3711/D3711)*100</f>
        <v>108.25</v>
      </c>
      <c r="O3711" s="13">
        <f>J3711/(60*60*24)+DATE(1970,1,1)</f>
        <v>41785.707708333335</v>
      </c>
      <c r="P3711" s="13">
        <f>I3711/(60*60*24)+"1/1/1970"</f>
        <v>41815.707708333335</v>
      </c>
      <c r="Q3711" t="s">
        <v>8270</v>
      </c>
      <c r="R3711" s="18" t="str">
        <f>LEFT(Q3711,SEARCH("/",Q3711,1)-1)</f>
        <v>theater</v>
      </c>
      <c r="S3711" t="str">
        <f>RIGHT(Q3711,(LEN(Q3711)-SEARCH("/",Q3711,1)))</f>
        <v>plays</v>
      </c>
      <c r="T3711" s="14">
        <f>IFERROR(E3711/L3711,0)</f>
        <v>30.928571428571427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>
        <f>(E3712/D3712)*100</f>
        <v>141.15384615384616</v>
      </c>
      <c r="O3712" s="13">
        <f>J3712/(60*60*24)+DATE(1970,1,1)</f>
        <v>42072.576249999998</v>
      </c>
      <c r="P3712" s="13">
        <f>I3712/(60*60*24)+"1/1/1970"</f>
        <v>42097.576249999998</v>
      </c>
      <c r="Q3712" t="s">
        <v>8270</v>
      </c>
      <c r="R3712" s="18" t="str">
        <f>LEFT(Q3712,SEARCH("/",Q3712,1)-1)</f>
        <v>theater</v>
      </c>
      <c r="S3712" t="str">
        <f>RIGHT(Q3712,(LEN(Q3712)-SEARCH("/",Q3712,1)))</f>
        <v>plays</v>
      </c>
      <c r="T3712" s="14">
        <f>IFERROR(E3712/L3712,0)</f>
        <v>67.962962962962962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>
        <f>(E3713/D3713)*100</f>
        <v>113.99999999999999</v>
      </c>
      <c r="O3713" s="13">
        <f>J3713/(60*60*24)+DATE(1970,1,1)</f>
        <v>41779.724224537036</v>
      </c>
      <c r="P3713" s="13">
        <f>I3713/(60*60*24)+"1/1/1970"</f>
        <v>41805.666666666664</v>
      </c>
      <c r="Q3713" t="s">
        <v>8270</v>
      </c>
      <c r="R3713" s="18" t="str">
        <f>LEFT(Q3713,SEARCH("/",Q3713,1)-1)</f>
        <v>theater</v>
      </c>
      <c r="S3713" t="str">
        <f>RIGHT(Q3713,(LEN(Q3713)-SEARCH("/",Q3713,1)))</f>
        <v>plays</v>
      </c>
      <c r="T3713" s="14">
        <f>IFERROR(E3713/L3713,0)</f>
        <v>27.142857142857142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>
        <f>(E3714/D3714)*100</f>
        <v>153.73333333333335</v>
      </c>
      <c r="O3714" s="13">
        <f>J3714/(60*60*24)+DATE(1970,1,1)</f>
        <v>42134.172071759254</v>
      </c>
      <c r="P3714" s="13">
        <f>I3714/(60*60*24)+"1/1/1970"</f>
        <v>42155.290972222225</v>
      </c>
      <c r="Q3714" t="s">
        <v>8270</v>
      </c>
      <c r="R3714" s="18" t="str">
        <f>LEFT(Q3714,SEARCH("/",Q3714,1)-1)</f>
        <v>theater</v>
      </c>
      <c r="S3714" t="str">
        <f>RIGHT(Q3714,(LEN(Q3714)-SEARCH("/",Q3714,1)))</f>
        <v>plays</v>
      </c>
      <c r="T3714" s="14">
        <f>IFERROR(E3714/L3714,0)</f>
        <v>110.86538461538461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>
        <f>(E3715/D3715)*100</f>
        <v>101.49999999999999</v>
      </c>
      <c r="O3715" s="13">
        <f>J3715/(60*60*24)+DATE(1970,1,1)</f>
        <v>42505.738032407404</v>
      </c>
      <c r="P3715" s="13">
        <f>I3715/(60*60*24)+"1/1/1970"</f>
        <v>42525.738032407404</v>
      </c>
      <c r="Q3715" t="s">
        <v>8270</v>
      </c>
      <c r="R3715" s="18" t="str">
        <f>LEFT(Q3715,SEARCH("/",Q3715,1)-1)</f>
        <v>theater</v>
      </c>
      <c r="S3715" t="str">
        <f>RIGHT(Q3715,(LEN(Q3715)-SEARCH("/",Q3715,1)))</f>
        <v>plays</v>
      </c>
      <c r="T3715" s="14">
        <f>IFERROR(E3715/L3715,0)</f>
        <v>106.84210526315789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>
        <f>(E3716/D3716)*100</f>
        <v>102.35000000000001</v>
      </c>
      <c r="O3716" s="13">
        <f>J3716/(60*60*24)+DATE(1970,1,1)</f>
        <v>42118.556331018517</v>
      </c>
      <c r="P3716" s="13">
        <f>I3716/(60*60*24)+"1/1/1970"</f>
        <v>42150.165972222225</v>
      </c>
      <c r="Q3716" t="s">
        <v>8270</v>
      </c>
      <c r="R3716" s="18" t="str">
        <f>LEFT(Q3716,SEARCH("/",Q3716,1)-1)</f>
        <v>theater</v>
      </c>
      <c r="S3716" t="str">
        <f>RIGHT(Q3716,(LEN(Q3716)-SEARCH("/",Q3716,1)))</f>
        <v>plays</v>
      </c>
      <c r="T3716" s="14">
        <f>IFERROR(E3716/L3716,0)</f>
        <v>105.51546391752578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>
        <f>(E3717/D3717)*100</f>
        <v>102.57142857142858</v>
      </c>
      <c r="O3717" s="13">
        <f>J3717/(60*60*24)+DATE(1970,1,1)</f>
        <v>42036.995590277773</v>
      </c>
      <c r="P3717" s="13">
        <f>I3717/(60*60*24)+"1/1/1970"</f>
        <v>42094.536111111112</v>
      </c>
      <c r="Q3717" t="s">
        <v>8270</v>
      </c>
      <c r="R3717" s="18" t="str">
        <f>LEFT(Q3717,SEARCH("/",Q3717,1)-1)</f>
        <v>theater</v>
      </c>
      <c r="S3717" t="str">
        <f>RIGHT(Q3717,(LEN(Q3717)-SEARCH("/",Q3717,1)))</f>
        <v>plays</v>
      </c>
      <c r="T3717" s="14">
        <f>IFERROR(E3717/L3717,0)</f>
        <v>132.96296296296296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>
        <f>(E3718/D3718)*100</f>
        <v>155.75</v>
      </c>
      <c r="O3718" s="13">
        <f>J3718/(60*60*24)+DATE(1970,1,1)</f>
        <v>42360.887835648144</v>
      </c>
      <c r="P3718" s="13">
        <f>I3718/(60*60*24)+"1/1/1970"</f>
        <v>42390.887835648144</v>
      </c>
      <c r="Q3718" t="s">
        <v>8270</v>
      </c>
      <c r="R3718" s="18" t="str">
        <f>LEFT(Q3718,SEARCH("/",Q3718,1)-1)</f>
        <v>theater</v>
      </c>
      <c r="S3718" t="str">
        <f>RIGHT(Q3718,(LEN(Q3718)-SEARCH("/",Q3718,1)))</f>
        <v>plays</v>
      </c>
      <c r="T3718" s="14">
        <f>IFERROR(E3718/L3718,0)</f>
        <v>51.916666666666664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>
        <f>(E3719/D3719)*100</f>
        <v>100.75</v>
      </c>
      <c r="O3719" s="13">
        <f>J3719/(60*60*24)+DATE(1970,1,1)</f>
        <v>42102.866307870368</v>
      </c>
      <c r="P3719" s="13">
        <f>I3719/(60*60*24)+"1/1/1970"</f>
        <v>42133.866307870368</v>
      </c>
      <c r="Q3719" t="s">
        <v>8270</v>
      </c>
      <c r="R3719" s="18" t="str">
        <f>LEFT(Q3719,SEARCH("/",Q3719,1)-1)</f>
        <v>theater</v>
      </c>
      <c r="S3719" t="str">
        <f>RIGHT(Q3719,(LEN(Q3719)-SEARCH("/",Q3719,1)))</f>
        <v>plays</v>
      </c>
      <c r="T3719" s="14">
        <f>IFERROR(E3719/L3719,0)</f>
        <v>310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>
        <f>(E3720/D3720)*100</f>
        <v>239.4</v>
      </c>
      <c r="O3720" s="13">
        <f>J3720/(60*60*24)+DATE(1970,1,1)</f>
        <v>42032.716145833328</v>
      </c>
      <c r="P3720" s="13">
        <f>I3720/(60*60*24)+"1/1/1970"</f>
        <v>42062.716145833328</v>
      </c>
      <c r="Q3720" t="s">
        <v>8270</v>
      </c>
      <c r="R3720" s="18" t="str">
        <f>LEFT(Q3720,SEARCH("/",Q3720,1)-1)</f>
        <v>theater</v>
      </c>
      <c r="S3720" t="str">
        <f>RIGHT(Q3720,(LEN(Q3720)-SEARCH("/",Q3720,1)))</f>
        <v>plays</v>
      </c>
      <c r="T3720" s="14">
        <f>IFERROR(E3720/L3720,0)</f>
        <v>26.021739130434781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>
        <f>(E3721/D3721)*100</f>
        <v>210</v>
      </c>
      <c r="O3721" s="13">
        <f>J3721/(60*60*24)+DATE(1970,1,1)</f>
        <v>42147.729930555557</v>
      </c>
      <c r="P3721" s="13">
        <f>I3721/(60*60*24)+"1/1/1970"</f>
        <v>42177.729930555557</v>
      </c>
      <c r="Q3721" t="s">
        <v>8270</v>
      </c>
      <c r="R3721" s="18" t="str">
        <f>LEFT(Q3721,SEARCH("/",Q3721,1)-1)</f>
        <v>theater</v>
      </c>
      <c r="S3721" t="str">
        <f>RIGHT(Q3721,(LEN(Q3721)-SEARCH("/",Q3721,1)))</f>
        <v>plays</v>
      </c>
      <c r="T3721" s="14">
        <f>IFERROR(E3721/L3721,0)</f>
        <v>105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>
        <f>(E3722/D3722)*100</f>
        <v>104.51515151515152</v>
      </c>
      <c r="O3722" s="13">
        <f>J3722/(60*60*24)+DATE(1970,1,1)</f>
        <v>42165.993125000001</v>
      </c>
      <c r="P3722" s="13">
        <f>I3722/(60*60*24)+"1/1/1970"</f>
        <v>42187.993125000001</v>
      </c>
      <c r="Q3722" t="s">
        <v>8270</v>
      </c>
      <c r="R3722" s="18" t="str">
        <f>LEFT(Q3722,SEARCH("/",Q3722,1)-1)</f>
        <v>theater</v>
      </c>
      <c r="S3722" t="str">
        <f>RIGHT(Q3722,(LEN(Q3722)-SEARCH("/",Q3722,1)))</f>
        <v>plays</v>
      </c>
      <c r="T3722" s="14">
        <f>IFERROR(E3722/L3722,0)</f>
        <v>86.224999999999994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>
        <f>(E3723/D3723)*100</f>
        <v>100.8</v>
      </c>
      <c r="O3723" s="13">
        <f>J3723/(60*60*24)+DATE(1970,1,1)</f>
        <v>41927.936157407406</v>
      </c>
      <c r="P3723" s="13">
        <f>I3723/(60*60*24)+"1/1/1970"</f>
        <v>41948.977824074071</v>
      </c>
      <c r="Q3723" t="s">
        <v>8270</v>
      </c>
      <c r="R3723" s="18" t="str">
        <f>LEFT(Q3723,SEARCH("/",Q3723,1)-1)</f>
        <v>theater</v>
      </c>
      <c r="S3723" t="str">
        <f>RIGHT(Q3723,(LEN(Q3723)-SEARCH("/",Q3723,1)))</f>
        <v>plays</v>
      </c>
      <c r="T3723" s="14">
        <f>IFERROR(E3723/L3723,0)</f>
        <v>114.54545454545455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>
        <f>(E3724/D3724)*100</f>
        <v>111.20000000000002</v>
      </c>
      <c r="O3724" s="13">
        <f>J3724/(60*60*24)+DATE(1970,1,1)</f>
        <v>42381.671840277777</v>
      </c>
      <c r="P3724" s="13">
        <f>I3724/(60*60*24)+"1/1/1970"</f>
        <v>42411.957638888889</v>
      </c>
      <c r="Q3724" t="s">
        <v>8270</v>
      </c>
      <c r="R3724" s="18" t="str">
        <f>LEFT(Q3724,SEARCH("/",Q3724,1)-1)</f>
        <v>theater</v>
      </c>
      <c r="S3724" t="str">
        <f>RIGHT(Q3724,(LEN(Q3724)-SEARCH("/",Q3724,1)))</f>
        <v>plays</v>
      </c>
      <c r="T3724" s="14">
        <f>IFERROR(E3724/L3724,0)</f>
        <v>47.657142857142858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>
        <f>(E3725/D3725)*100</f>
        <v>102.04444444444445</v>
      </c>
      <c r="O3725" s="13">
        <f>J3725/(60*60*24)+DATE(1970,1,1)</f>
        <v>41943.753032407403</v>
      </c>
      <c r="P3725" s="13">
        <f>I3725/(60*60*24)+"1/1/1970"</f>
        <v>41973.794699074075</v>
      </c>
      <c r="Q3725" t="s">
        <v>8270</v>
      </c>
      <c r="R3725" s="18" t="str">
        <f>LEFT(Q3725,SEARCH("/",Q3725,1)-1)</f>
        <v>theater</v>
      </c>
      <c r="S3725" t="str">
        <f>RIGHT(Q3725,(LEN(Q3725)-SEARCH("/",Q3725,1)))</f>
        <v>plays</v>
      </c>
      <c r="T3725" s="14">
        <f>IFERROR(E3725/L3725,0)</f>
        <v>72.888888888888886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>
        <f>(E3726/D3726)*100</f>
        <v>102.54767441860466</v>
      </c>
      <c r="O3726" s="13">
        <f>J3726/(60*60*24)+DATE(1970,1,1)</f>
        <v>42465.491435185184</v>
      </c>
      <c r="P3726" s="13">
        <f>I3726/(60*60*24)+"1/1/1970"</f>
        <v>42494.958333333328</v>
      </c>
      <c r="Q3726" t="s">
        <v>8270</v>
      </c>
      <c r="R3726" s="18" t="str">
        <f>LEFT(Q3726,SEARCH("/",Q3726,1)-1)</f>
        <v>theater</v>
      </c>
      <c r="S3726" t="str">
        <f>RIGHT(Q3726,(LEN(Q3726)-SEARCH("/",Q3726,1)))</f>
        <v>plays</v>
      </c>
      <c r="T3726" s="14">
        <f>IFERROR(E3726/L3726,0)</f>
        <v>49.545505617977533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>
        <f>(E3727/D3727)*100</f>
        <v>127</v>
      </c>
      <c r="O3727" s="13">
        <f>J3727/(60*60*24)+DATE(1970,1,1)</f>
        <v>42401.945219907408</v>
      </c>
      <c r="P3727" s="13">
        <f>I3727/(60*60*24)+"1/1/1970"</f>
        <v>42418.895833333328</v>
      </c>
      <c r="Q3727" t="s">
        <v>8270</v>
      </c>
      <c r="R3727" s="18" t="str">
        <f>LEFT(Q3727,SEARCH("/",Q3727,1)-1)</f>
        <v>theater</v>
      </c>
      <c r="S3727" t="str">
        <f>RIGHT(Q3727,(LEN(Q3727)-SEARCH("/",Q3727,1)))</f>
        <v>plays</v>
      </c>
      <c r="T3727" s="14">
        <f>IFERROR(E3727/L3727,0)</f>
        <v>25.4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>
        <f>(E3728/D3728)*100</f>
        <v>338.70588235294122</v>
      </c>
      <c r="O3728" s="13">
        <f>J3728/(60*60*24)+DATE(1970,1,1)</f>
        <v>42462.140868055554</v>
      </c>
      <c r="P3728" s="13">
        <f>I3728/(60*60*24)+"1/1/1970"</f>
        <v>42489.875</v>
      </c>
      <c r="Q3728" t="s">
        <v>8270</v>
      </c>
      <c r="R3728" s="18" t="str">
        <f>LEFT(Q3728,SEARCH("/",Q3728,1)-1)</f>
        <v>theater</v>
      </c>
      <c r="S3728" t="str">
        <f>RIGHT(Q3728,(LEN(Q3728)-SEARCH("/",Q3728,1)))</f>
        <v>plays</v>
      </c>
      <c r="T3728" s="14">
        <f>IFERROR(E3728/L3728,0)</f>
        <v>62.586956521739133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>
        <f>(E3729/D3729)*100</f>
        <v>100.75</v>
      </c>
      <c r="O3729" s="13">
        <f>J3729/(60*60*24)+DATE(1970,1,1)</f>
        <v>42632.348310185189</v>
      </c>
      <c r="P3729" s="13">
        <f>I3729/(60*60*24)+"1/1/1970"</f>
        <v>42663.204861111109</v>
      </c>
      <c r="Q3729" t="s">
        <v>8270</v>
      </c>
      <c r="R3729" s="18" t="str">
        <f>LEFT(Q3729,SEARCH("/",Q3729,1)-1)</f>
        <v>theater</v>
      </c>
      <c r="S3729" t="str">
        <f>RIGHT(Q3729,(LEN(Q3729)-SEARCH("/",Q3729,1)))</f>
        <v>plays</v>
      </c>
      <c r="T3729" s="14">
        <f>IFERROR(E3729/L3729,0)</f>
        <v>61.060606060606062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>
        <f>(E3730/D3730)*100</f>
        <v>9.31</v>
      </c>
      <c r="O3730" s="13">
        <f>J3730/(60*60*24)+DATE(1970,1,1)</f>
        <v>42205.171018518522</v>
      </c>
      <c r="P3730" s="13">
        <f>I3730/(60*60*24)+"1/1/1970"</f>
        <v>42235.171018518522</v>
      </c>
      <c r="Q3730" t="s">
        <v>8270</v>
      </c>
      <c r="R3730" s="18" t="str">
        <f>LEFT(Q3730,SEARCH("/",Q3730,1)-1)</f>
        <v>theater</v>
      </c>
      <c r="S3730" t="str">
        <f>RIGHT(Q3730,(LEN(Q3730)-SEARCH("/",Q3730,1)))</f>
        <v>plays</v>
      </c>
      <c r="T3730" s="14">
        <f>IFERROR(E3730/L3730,0)</f>
        <v>60.064516129032256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>
        <f>(E3731/D3731)*100</f>
        <v>7.24</v>
      </c>
      <c r="O3731" s="13">
        <f>J3731/(60*60*24)+DATE(1970,1,1)</f>
        <v>42041.205000000002</v>
      </c>
      <c r="P3731" s="13">
        <f>I3731/(60*60*24)+"1/1/1970"</f>
        <v>42086.16333333333</v>
      </c>
      <c r="Q3731" t="s">
        <v>8270</v>
      </c>
      <c r="R3731" s="18" t="str">
        <f>LEFT(Q3731,SEARCH("/",Q3731,1)-1)</f>
        <v>theater</v>
      </c>
      <c r="S3731" t="str">
        <f>RIGHT(Q3731,(LEN(Q3731)-SEARCH("/",Q3731,1)))</f>
        <v>plays</v>
      </c>
      <c r="T3731" s="14">
        <f>IFERROR(E3731/L3731,0)</f>
        <v>72.400000000000006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>
        <f>(E3732/D3732)*100</f>
        <v>10</v>
      </c>
      <c r="O3732" s="13">
        <f>J3732/(60*60*24)+DATE(1970,1,1)</f>
        <v>42203.677766203706</v>
      </c>
      <c r="P3732" s="13">
        <f>I3732/(60*60*24)+"1/1/1970"</f>
        <v>42233.677766203706</v>
      </c>
      <c r="Q3732" t="s">
        <v>8270</v>
      </c>
      <c r="R3732" s="18" t="str">
        <f>LEFT(Q3732,SEARCH("/",Q3732,1)-1)</f>
        <v>theater</v>
      </c>
      <c r="S3732" t="str">
        <f>RIGHT(Q3732,(LEN(Q3732)-SEARCH("/",Q3732,1)))</f>
        <v>plays</v>
      </c>
      <c r="T3732" s="14">
        <f>IFERROR(E3732/L3732,0)</f>
        <v>100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>
        <f>(E3733/D3733)*100</f>
        <v>11.272727272727273</v>
      </c>
      <c r="O3733" s="13">
        <f>J3733/(60*60*24)+DATE(1970,1,1)</f>
        <v>41983.752847222218</v>
      </c>
      <c r="P3733" s="13">
        <f>I3733/(60*60*24)+"1/1/1970"</f>
        <v>42014.140972222223</v>
      </c>
      <c r="Q3733" t="s">
        <v>8270</v>
      </c>
      <c r="R3733" s="18" t="str">
        <f>LEFT(Q3733,SEARCH("/",Q3733,1)-1)</f>
        <v>theater</v>
      </c>
      <c r="S3733" t="str">
        <f>RIGHT(Q3733,(LEN(Q3733)-SEARCH("/",Q3733,1)))</f>
        <v>plays</v>
      </c>
      <c r="T3733" s="14">
        <f>IFERROR(E3733/L3733,0)</f>
        <v>51.666666666666664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>
        <f>(E3734/D3734)*100</f>
        <v>15.411764705882353</v>
      </c>
      <c r="O3734" s="13">
        <f>J3734/(60*60*24)+DATE(1970,1,1)</f>
        <v>41968.677465277782</v>
      </c>
      <c r="P3734" s="13">
        <f>I3734/(60*60*24)+"1/1/1970"</f>
        <v>42028.5</v>
      </c>
      <c r="Q3734" t="s">
        <v>8270</v>
      </c>
      <c r="R3734" s="18" t="str">
        <f>LEFT(Q3734,SEARCH("/",Q3734,1)-1)</f>
        <v>theater</v>
      </c>
      <c r="S3734" t="str">
        <f>RIGHT(Q3734,(LEN(Q3734)-SEARCH("/",Q3734,1)))</f>
        <v>plays</v>
      </c>
      <c r="T3734" s="14">
        <f>IFERROR(E3734/L3734,0)</f>
        <v>32.75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>
        <f>(E3735/D3735)*100</f>
        <v>0</v>
      </c>
      <c r="O3735" s="13">
        <f>J3735/(60*60*24)+DATE(1970,1,1)</f>
        <v>42103.024398148147</v>
      </c>
      <c r="P3735" s="13">
        <f>I3735/(60*60*24)+"1/1/1970"</f>
        <v>42112.9375</v>
      </c>
      <c r="Q3735" t="s">
        <v>8270</v>
      </c>
      <c r="R3735" s="18" t="str">
        <f>LEFT(Q3735,SEARCH("/",Q3735,1)-1)</f>
        <v>theater</v>
      </c>
      <c r="S3735" t="str">
        <f>RIGHT(Q3735,(LEN(Q3735)-SEARCH("/",Q3735,1)))</f>
        <v>plays</v>
      </c>
      <c r="T3735" s="14">
        <f>IFERROR(E3735/L3735,0)</f>
        <v>0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>
        <f>(E3736/D3736)*100</f>
        <v>28.466666666666669</v>
      </c>
      <c r="O3736" s="13">
        <f>J3736/(60*60*24)+DATE(1970,1,1)</f>
        <v>42089.901574074072</v>
      </c>
      <c r="P3736" s="13">
        <f>I3736/(60*60*24)+"1/1/1970"</f>
        <v>42149.901574074072</v>
      </c>
      <c r="Q3736" t="s">
        <v>8270</v>
      </c>
      <c r="R3736" s="18" t="str">
        <f>LEFT(Q3736,SEARCH("/",Q3736,1)-1)</f>
        <v>theater</v>
      </c>
      <c r="S3736" t="str">
        <f>RIGHT(Q3736,(LEN(Q3736)-SEARCH("/",Q3736,1)))</f>
        <v>plays</v>
      </c>
      <c r="T3736" s="14">
        <f>IFERROR(E3736/L3736,0)</f>
        <v>61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>
        <f>(E3737/D3737)*100</f>
        <v>13.333333333333334</v>
      </c>
      <c r="O3737" s="13">
        <f>J3737/(60*60*24)+DATE(1970,1,1)</f>
        <v>42122.693159722221</v>
      </c>
      <c r="P3737" s="13">
        <f>I3737/(60*60*24)+"1/1/1970"</f>
        <v>42152.693159722221</v>
      </c>
      <c r="Q3737" t="s">
        <v>8270</v>
      </c>
      <c r="R3737" s="18" t="str">
        <f>LEFT(Q3737,SEARCH("/",Q3737,1)-1)</f>
        <v>theater</v>
      </c>
      <c r="S3737" t="str">
        <f>RIGHT(Q3737,(LEN(Q3737)-SEARCH("/",Q3737,1)))</f>
        <v>plays</v>
      </c>
      <c r="T3737" s="14">
        <f>IFERROR(E3737/L3737,0)</f>
        <v>10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>
        <f>(E3738/D3738)*100</f>
        <v>0.66666666666666674</v>
      </c>
      <c r="O3738" s="13">
        <f>J3738/(60*60*24)+DATE(1970,1,1)</f>
        <v>42048.711724537032</v>
      </c>
      <c r="P3738" s="13">
        <f>I3738/(60*60*24)+"1/1/1970"</f>
        <v>42086.75</v>
      </c>
      <c r="Q3738" t="s">
        <v>8270</v>
      </c>
      <c r="R3738" s="18" t="str">
        <f>LEFT(Q3738,SEARCH("/",Q3738,1)-1)</f>
        <v>theater</v>
      </c>
      <c r="S3738" t="str">
        <f>RIGHT(Q3738,(LEN(Q3738)-SEARCH("/",Q3738,1)))</f>
        <v>plays</v>
      </c>
      <c r="T3738" s="14">
        <f>IFERROR(E3738/L3738,0)</f>
        <v>10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>
        <f>(E3739/D3739)*100</f>
        <v>21.428571428571427</v>
      </c>
      <c r="O3739" s="13">
        <f>J3739/(60*60*24)+DATE(1970,1,1)</f>
        <v>42297.691006944442</v>
      </c>
      <c r="P3739" s="13">
        <f>I3739/(60*60*24)+"1/1/1970"</f>
        <v>42320.290972222225</v>
      </c>
      <c r="Q3739" t="s">
        <v>8270</v>
      </c>
      <c r="R3739" s="18" t="str">
        <f>LEFT(Q3739,SEARCH("/",Q3739,1)-1)</f>
        <v>theater</v>
      </c>
      <c r="S3739" t="str">
        <f>RIGHT(Q3739,(LEN(Q3739)-SEARCH("/",Q3739,1)))</f>
        <v>plays</v>
      </c>
      <c r="T3739" s="14">
        <f>IFERROR(E3739/L3739,0)</f>
        <v>37.5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>
        <f>(E3740/D3740)*100</f>
        <v>18</v>
      </c>
      <c r="O3740" s="13">
        <f>J3740/(60*60*24)+DATE(1970,1,1)</f>
        <v>41813.938715277778</v>
      </c>
      <c r="P3740" s="13">
        <f>I3740/(60*60*24)+"1/1/1970"</f>
        <v>41835.916666666664</v>
      </c>
      <c r="Q3740" t="s">
        <v>8270</v>
      </c>
      <c r="R3740" s="18" t="str">
        <f>LEFT(Q3740,SEARCH("/",Q3740,1)-1)</f>
        <v>theater</v>
      </c>
      <c r="S3740" t="str">
        <f>RIGHT(Q3740,(LEN(Q3740)-SEARCH("/",Q3740,1)))</f>
        <v>plays</v>
      </c>
      <c r="T3740" s="14">
        <f>IFERROR(E3740/L3740,0)</f>
        <v>45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>
        <f>(E3741/D3741)*100</f>
        <v>20.125</v>
      </c>
      <c r="O3741" s="13">
        <f>J3741/(60*60*24)+DATE(1970,1,1)</f>
        <v>42548.449861111112</v>
      </c>
      <c r="P3741" s="13">
        <f>I3741/(60*60*24)+"1/1/1970"</f>
        <v>42568.449861111112</v>
      </c>
      <c r="Q3741" t="s">
        <v>8270</v>
      </c>
      <c r="R3741" s="18" t="str">
        <f>LEFT(Q3741,SEARCH("/",Q3741,1)-1)</f>
        <v>theater</v>
      </c>
      <c r="S3741" t="str">
        <f>RIGHT(Q3741,(LEN(Q3741)-SEARCH("/",Q3741,1)))</f>
        <v>plays</v>
      </c>
      <c r="T3741" s="14">
        <f>IFERROR(E3741/L3741,0)</f>
        <v>100.625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>
        <f>(E3742/D3742)*100</f>
        <v>17.899999999999999</v>
      </c>
      <c r="O3742" s="13">
        <f>J3742/(60*60*24)+DATE(1970,1,1)</f>
        <v>41833.089756944442</v>
      </c>
      <c r="P3742" s="13">
        <f>I3742/(60*60*24)+"1/1/1970"</f>
        <v>41863.079143518517</v>
      </c>
      <c r="Q3742" t="s">
        <v>8270</v>
      </c>
      <c r="R3742" s="18" t="str">
        <f>LEFT(Q3742,SEARCH("/",Q3742,1)-1)</f>
        <v>theater</v>
      </c>
      <c r="S3742" t="str">
        <f>RIGHT(Q3742,(LEN(Q3742)-SEARCH("/",Q3742,1)))</f>
        <v>plays</v>
      </c>
      <c r="T3742" s="14">
        <f>IFERROR(E3742/L3742,0)</f>
        <v>25.571428571428573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>
        <f>(E3743/D3743)*100</f>
        <v>0</v>
      </c>
      <c r="O3743" s="13">
        <f>J3743/(60*60*24)+DATE(1970,1,1)</f>
        <v>42325.920717592591</v>
      </c>
      <c r="P3743" s="13">
        <f>I3743/(60*60*24)+"1/1/1970"</f>
        <v>42355.920717592591</v>
      </c>
      <c r="Q3743" t="s">
        <v>8270</v>
      </c>
      <c r="R3743" s="18" t="str">
        <f>LEFT(Q3743,SEARCH("/",Q3743,1)-1)</f>
        <v>theater</v>
      </c>
      <c r="S3743" t="str">
        <f>RIGHT(Q3743,(LEN(Q3743)-SEARCH("/",Q3743,1)))</f>
        <v>plays</v>
      </c>
      <c r="T3743" s="14">
        <f>IFERROR(E3743/L3743,0)</f>
        <v>0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>
        <f>(E3744/D3744)*100</f>
        <v>2</v>
      </c>
      <c r="O3744" s="13">
        <f>J3744/(60*60*24)+DATE(1970,1,1)</f>
        <v>41858.214629629627</v>
      </c>
      <c r="P3744" s="13">
        <f>I3744/(60*60*24)+"1/1/1970"</f>
        <v>41888.214629629627</v>
      </c>
      <c r="Q3744" t="s">
        <v>8270</v>
      </c>
      <c r="R3744" s="18" t="str">
        <f>LEFT(Q3744,SEARCH("/",Q3744,1)-1)</f>
        <v>theater</v>
      </c>
      <c r="S3744" t="str">
        <f>RIGHT(Q3744,(LEN(Q3744)-SEARCH("/",Q3744,1)))</f>
        <v>plays</v>
      </c>
      <c r="T3744" s="14">
        <f>IFERROR(E3744/L3744,0)</f>
        <v>25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>
        <f>(E3745/D3745)*100</f>
        <v>0</v>
      </c>
      <c r="O3745" s="13">
        <f>J3745/(60*60*24)+DATE(1970,1,1)</f>
        <v>41793.710231481484</v>
      </c>
      <c r="P3745" s="13">
        <f>I3745/(60*60*24)+"1/1/1970"</f>
        <v>41823.710231481484</v>
      </c>
      <c r="Q3745" t="s">
        <v>8270</v>
      </c>
      <c r="R3745" s="18" t="str">
        <f>LEFT(Q3745,SEARCH("/",Q3745,1)-1)</f>
        <v>theater</v>
      </c>
      <c r="S3745" t="str">
        <f>RIGHT(Q3745,(LEN(Q3745)-SEARCH("/",Q3745,1)))</f>
        <v>plays</v>
      </c>
      <c r="T3745" s="14">
        <f>IFERROR(E3745/L3745,0)</f>
        <v>0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>
        <f>(E3746/D3746)*100</f>
        <v>0</v>
      </c>
      <c r="O3746" s="13">
        <f>J3746/(60*60*24)+DATE(1970,1,1)</f>
        <v>41793.814259259263</v>
      </c>
      <c r="P3746" s="13">
        <f>I3746/(60*60*24)+"1/1/1970"</f>
        <v>41825.165972222225</v>
      </c>
      <c r="Q3746" t="s">
        <v>8270</v>
      </c>
      <c r="R3746" s="18" t="str">
        <f>LEFT(Q3746,SEARCH("/",Q3746,1)-1)</f>
        <v>theater</v>
      </c>
      <c r="S3746" t="str">
        <f>RIGHT(Q3746,(LEN(Q3746)-SEARCH("/",Q3746,1)))</f>
        <v>plays</v>
      </c>
      <c r="T3746" s="14">
        <f>IFERROR(E3746/L3746,0)</f>
        <v>0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>
        <f>(E3747/D3747)*100</f>
        <v>10</v>
      </c>
      <c r="O3747" s="13">
        <f>J3747/(60*60*24)+DATE(1970,1,1)</f>
        <v>41831.697939814811</v>
      </c>
      <c r="P3747" s="13">
        <f>I3747/(60*60*24)+"1/1/1970"</f>
        <v>41861.697939814811</v>
      </c>
      <c r="Q3747" t="s">
        <v>8270</v>
      </c>
      <c r="R3747" s="18" t="str">
        <f>LEFT(Q3747,SEARCH("/",Q3747,1)-1)</f>
        <v>theater</v>
      </c>
      <c r="S3747" t="str">
        <f>RIGHT(Q3747,(LEN(Q3747)-SEARCH("/",Q3747,1)))</f>
        <v>plays</v>
      </c>
      <c r="T3747" s="14">
        <f>IFERROR(E3747/L3747,0)</f>
        <v>10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>
        <f>(E3748/D3748)*100</f>
        <v>2.3764705882352941</v>
      </c>
      <c r="O3748" s="13">
        <f>J3748/(60*60*24)+DATE(1970,1,1)</f>
        <v>42621.389340277776</v>
      </c>
      <c r="P3748" s="13">
        <f>I3748/(60*60*24)+"1/1/1970"</f>
        <v>42651.389340277776</v>
      </c>
      <c r="Q3748" t="s">
        <v>8270</v>
      </c>
      <c r="R3748" s="18" t="str">
        <f>LEFT(Q3748,SEARCH("/",Q3748,1)-1)</f>
        <v>theater</v>
      </c>
      <c r="S3748" t="str">
        <f>RIGHT(Q3748,(LEN(Q3748)-SEARCH("/",Q3748,1)))</f>
        <v>plays</v>
      </c>
      <c r="T3748" s="14">
        <f>IFERROR(E3748/L3748,0)</f>
        <v>202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>
        <f>(E3749/D3749)*100</f>
        <v>1</v>
      </c>
      <c r="O3749" s="13">
        <f>J3749/(60*60*24)+DATE(1970,1,1)</f>
        <v>42164.299722222218</v>
      </c>
      <c r="P3749" s="13">
        <f>I3749/(60*60*24)+"1/1/1970"</f>
        <v>42190.957638888889</v>
      </c>
      <c r="Q3749" t="s">
        <v>8270</v>
      </c>
      <c r="R3749" s="18" t="str">
        <f>LEFT(Q3749,SEARCH("/",Q3749,1)-1)</f>
        <v>theater</v>
      </c>
      <c r="S3749" t="str">
        <f>RIGHT(Q3749,(LEN(Q3749)-SEARCH("/",Q3749,1)))</f>
        <v>plays</v>
      </c>
      <c r="T3749" s="14">
        <f>IFERROR(E3749/L3749,0)</f>
        <v>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>
        <f>(E3750/D3750)*100</f>
        <v>103.52</v>
      </c>
      <c r="O3750" s="13">
        <f>J3750/(60*60*24)+DATE(1970,1,1)</f>
        <v>42395.706435185188</v>
      </c>
      <c r="P3750" s="13">
        <f>I3750/(60*60*24)+"1/1/1970"</f>
        <v>42416.249305555553</v>
      </c>
      <c r="Q3750" t="s">
        <v>8304</v>
      </c>
      <c r="R3750" s="18" t="str">
        <f>LEFT(Q3750,SEARCH("/",Q3750,1)-1)</f>
        <v>theater</v>
      </c>
      <c r="S3750" t="str">
        <f>RIGHT(Q3750,(LEN(Q3750)-SEARCH("/",Q3750,1)))</f>
        <v>musical</v>
      </c>
      <c r="T3750" s="14">
        <f>IFERROR(E3750/L3750,0)</f>
        <v>99.538461538461533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>
        <f>(E3751/D3751)*100</f>
        <v>105</v>
      </c>
      <c r="O3751" s="13">
        <f>J3751/(60*60*24)+DATE(1970,1,1)</f>
        <v>42458.127175925925</v>
      </c>
      <c r="P3751" s="13">
        <f>I3751/(60*60*24)+"1/1/1970"</f>
        <v>42489.165972222225</v>
      </c>
      <c r="Q3751" t="s">
        <v>8304</v>
      </c>
      <c r="R3751" s="18" t="str">
        <f>LEFT(Q3751,SEARCH("/",Q3751,1)-1)</f>
        <v>theater</v>
      </c>
      <c r="S3751" t="str">
        <f>RIGHT(Q3751,(LEN(Q3751)-SEARCH("/",Q3751,1)))</f>
        <v>musical</v>
      </c>
      <c r="T3751" s="14">
        <f>IFERROR(E3751/L3751,0)</f>
        <v>75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>
        <f>(E3752/D3752)*100</f>
        <v>100.44999999999999</v>
      </c>
      <c r="O3752" s="13">
        <f>J3752/(60*60*24)+DATE(1970,1,1)</f>
        <v>42016.981574074074</v>
      </c>
      <c r="P3752" s="13">
        <f>I3752/(60*60*24)+"1/1/1970"</f>
        <v>42045.332638888889</v>
      </c>
      <c r="Q3752" t="s">
        <v>8304</v>
      </c>
      <c r="R3752" s="18" t="str">
        <f>LEFT(Q3752,SEARCH("/",Q3752,1)-1)</f>
        <v>theater</v>
      </c>
      <c r="S3752" t="str">
        <f>RIGHT(Q3752,(LEN(Q3752)-SEARCH("/",Q3752,1)))</f>
        <v>musical</v>
      </c>
      <c r="T3752" s="14">
        <f>IFERROR(E3752/L3752,0)</f>
        <v>215.25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>
        <f>(E3753/D3753)*100</f>
        <v>132.6</v>
      </c>
      <c r="O3753" s="13">
        <f>J3753/(60*60*24)+DATE(1970,1,1)</f>
        <v>42403.035567129627</v>
      </c>
      <c r="P3753" s="13">
        <f>I3753/(60*60*24)+"1/1/1970"</f>
        <v>42462.993900462963</v>
      </c>
      <c r="Q3753" t="s">
        <v>8304</v>
      </c>
      <c r="R3753" s="18" t="str">
        <f>LEFT(Q3753,SEARCH("/",Q3753,1)-1)</f>
        <v>theater</v>
      </c>
      <c r="S3753" t="str">
        <f>RIGHT(Q3753,(LEN(Q3753)-SEARCH("/",Q3753,1)))</f>
        <v>musical</v>
      </c>
      <c r="T3753" s="14">
        <f>IFERROR(E3753/L3753,0)</f>
        <v>120.54545454545455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>
        <f>(E3754/D3754)*100</f>
        <v>112.99999999999999</v>
      </c>
      <c r="O3754" s="13">
        <f>J3754/(60*60*24)+DATE(1970,1,1)</f>
        <v>42619.802488425921</v>
      </c>
      <c r="P3754" s="13">
        <f>I3754/(60*60*24)+"1/1/1970"</f>
        <v>42659.875</v>
      </c>
      <c r="Q3754" t="s">
        <v>8304</v>
      </c>
      <c r="R3754" s="18" t="str">
        <f>LEFT(Q3754,SEARCH("/",Q3754,1)-1)</f>
        <v>theater</v>
      </c>
      <c r="S3754" t="str">
        <f>RIGHT(Q3754,(LEN(Q3754)-SEARCH("/",Q3754,1)))</f>
        <v>musical</v>
      </c>
      <c r="T3754" s="14">
        <f>IFERROR(E3754/L3754,0)</f>
        <v>37.666666666666664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>
        <f>(E3755/D3755)*100</f>
        <v>103.34</v>
      </c>
      <c r="O3755" s="13">
        <f>J3755/(60*60*24)+DATE(1970,1,1)</f>
        <v>42128.824074074073</v>
      </c>
      <c r="P3755" s="13">
        <f>I3755/(60*60*24)+"1/1/1970"</f>
        <v>42158</v>
      </c>
      <c r="Q3755" t="s">
        <v>8304</v>
      </c>
      <c r="R3755" s="18" t="str">
        <f>LEFT(Q3755,SEARCH("/",Q3755,1)-1)</f>
        <v>theater</v>
      </c>
      <c r="S3755" t="str">
        <f>RIGHT(Q3755,(LEN(Q3755)-SEARCH("/",Q3755,1)))</f>
        <v>musical</v>
      </c>
      <c r="T3755" s="14">
        <f>IFERROR(E3755/L3755,0)</f>
        <v>172.23333333333332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>
        <f>(E3756/D3756)*100</f>
        <v>120</v>
      </c>
      <c r="O3756" s="13">
        <f>J3756/(60*60*24)+DATE(1970,1,1)</f>
        <v>41808.881215277775</v>
      </c>
      <c r="P3756" s="13">
        <f>I3756/(60*60*24)+"1/1/1970"</f>
        <v>41846.207638888889</v>
      </c>
      <c r="Q3756" t="s">
        <v>8304</v>
      </c>
      <c r="R3756" s="18" t="str">
        <f>LEFT(Q3756,SEARCH("/",Q3756,1)-1)</f>
        <v>theater</v>
      </c>
      <c r="S3756" t="str">
        <f>RIGHT(Q3756,(LEN(Q3756)-SEARCH("/",Q3756,1)))</f>
        <v>musical</v>
      </c>
      <c r="T3756" s="14">
        <f>IFERROR(E3756/L3756,0)</f>
        <v>111.11111111111111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>
        <f>(E3757/D3757)*100</f>
        <v>129.63636363636363</v>
      </c>
      <c r="O3757" s="13">
        <f>J3757/(60*60*24)+DATE(1970,1,1)</f>
        <v>42445.866979166662</v>
      </c>
      <c r="P3757" s="13">
        <f>I3757/(60*60*24)+"1/1/1970"</f>
        <v>42475.866979166662</v>
      </c>
      <c r="Q3757" t="s">
        <v>8304</v>
      </c>
      <c r="R3757" s="18" t="str">
        <f>LEFT(Q3757,SEARCH("/",Q3757,1)-1)</f>
        <v>theater</v>
      </c>
      <c r="S3757" t="str">
        <f>RIGHT(Q3757,(LEN(Q3757)-SEARCH("/",Q3757,1)))</f>
        <v>musical</v>
      </c>
      <c r="T3757" s="14">
        <f>IFERROR(E3757/L3757,0)</f>
        <v>25.464285714285715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>
        <f>(E3758/D3758)*100</f>
        <v>101.11111111111111</v>
      </c>
      <c r="O3758" s="13">
        <f>J3758/(60*60*24)+DATE(1970,1,1)</f>
        <v>41771.814791666664</v>
      </c>
      <c r="P3758" s="13">
        <f>I3758/(60*60*24)+"1/1/1970"</f>
        <v>41801.814791666664</v>
      </c>
      <c r="Q3758" t="s">
        <v>8304</v>
      </c>
      <c r="R3758" s="18" t="str">
        <f>LEFT(Q3758,SEARCH("/",Q3758,1)-1)</f>
        <v>theater</v>
      </c>
      <c r="S3758" t="str">
        <f>RIGHT(Q3758,(LEN(Q3758)-SEARCH("/",Q3758,1)))</f>
        <v>musical</v>
      </c>
      <c r="T3758" s="14">
        <f>IFERROR(E3758/L3758,0)</f>
        <v>267.64705882352939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>
        <f>(E3759/D3759)*100</f>
        <v>108.51428571428572</v>
      </c>
      <c r="O3759" s="13">
        <f>J3759/(60*60*24)+DATE(1970,1,1)</f>
        <v>41954.850868055553</v>
      </c>
      <c r="P3759" s="13">
        <f>I3759/(60*60*24)+"1/1/1970"</f>
        <v>41974.850868055553</v>
      </c>
      <c r="Q3759" t="s">
        <v>8304</v>
      </c>
      <c r="R3759" s="18" t="str">
        <f>LEFT(Q3759,SEARCH("/",Q3759,1)-1)</f>
        <v>theater</v>
      </c>
      <c r="S3759" t="str">
        <f>RIGHT(Q3759,(LEN(Q3759)-SEARCH("/",Q3759,1)))</f>
        <v>musical</v>
      </c>
      <c r="T3759" s="14">
        <f>IFERROR(E3759/L3759,0)</f>
        <v>75.959999999999994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>
        <f>(E3760/D3760)*100</f>
        <v>102.33333333333334</v>
      </c>
      <c r="O3760" s="13">
        <f>J3760/(60*60*24)+DATE(1970,1,1)</f>
        <v>41747.471504629633</v>
      </c>
      <c r="P3760" s="13">
        <f>I3760/(60*60*24)+"1/1/1970"</f>
        <v>41778.208333333336</v>
      </c>
      <c r="Q3760" t="s">
        <v>8304</v>
      </c>
      <c r="R3760" s="18" t="str">
        <f>LEFT(Q3760,SEARCH("/",Q3760,1)-1)</f>
        <v>theater</v>
      </c>
      <c r="S3760" t="str">
        <f>RIGHT(Q3760,(LEN(Q3760)-SEARCH("/",Q3760,1)))</f>
        <v>musical</v>
      </c>
      <c r="T3760" s="14">
        <f>IFERROR(E3760/L3760,0)</f>
        <v>59.03846153846154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>
        <f>(E3761/D3761)*100</f>
        <v>110.24425000000002</v>
      </c>
      <c r="O3761" s="13">
        <f>J3761/(60*60*24)+DATE(1970,1,1)</f>
        <v>42182.108252314814</v>
      </c>
      <c r="P3761" s="13">
        <f>I3761/(60*60*24)+"1/1/1970"</f>
        <v>42242.108252314814</v>
      </c>
      <c r="Q3761" t="s">
        <v>8304</v>
      </c>
      <c r="R3761" s="18" t="str">
        <f>LEFT(Q3761,SEARCH("/",Q3761,1)-1)</f>
        <v>theater</v>
      </c>
      <c r="S3761" t="str">
        <f>RIGHT(Q3761,(LEN(Q3761)-SEARCH("/",Q3761,1)))</f>
        <v>musical</v>
      </c>
      <c r="T3761" s="14">
        <f>IFERROR(E3761/L3761,0)</f>
        <v>50.111022727272733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>
        <f>(E3762/D3762)*100</f>
        <v>101.0154</v>
      </c>
      <c r="O3762" s="13">
        <f>J3762/(60*60*24)+DATE(1970,1,1)</f>
        <v>41739.525300925925</v>
      </c>
      <c r="P3762" s="13">
        <f>I3762/(60*60*24)+"1/1/1970"</f>
        <v>41764.525300925925</v>
      </c>
      <c r="Q3762" t="s">
        <v>8304</v>
      </c>
      <c r="R3762" s="18" t="str">
        <f>LEFT(Q3762,SEARCH("/",Q3762,1)-1)</f>
        <v>theater</v>
      </c>
      <c r="S3762" t="str">
        <f>RIGHT(Q3762,(LEN(Q3762)-SEARCH("/",Q3762,1)))</f>
        <v>musical</v>
      </c>
      <c r="T3762" s="14">
        <f>IFERROR(E3762/L3762,0)</f>
        <v>55.502967032967035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>
        <f>(E3763/D3763)*100</f>
        <v>100</v>
      </c>
      <c r="O3763" s="13">
        <f>J3763/(60*60*24)+DATE(1970,1,1)</f>
        <v>42173.466863425929</v>
      </c>
      <c r="P3763" s="13">
        <f>I3763/(60*60*24)+"1/1/1970"</f>
        <v>42226.958333333328</v>
      </c>
      <c r="Q3763" t="s">
        <v>8304</v>
      </c>
      <c r="R3763" s="18" t="str">
        <f>LEFT(Q3763,SEARCH("/",Q3763,1)-1)</f>
        <v>theater</v>
      </c>
      <c r="S3763" t="str">
        <f>RIGHT(Q3763,(LEN(Q3763)-SEARCH("/",Q3763,1)))</f>
        <v>musical</v>
      </c>
      <c r="T3763" s="14">
        <f>IFERROR(E3763/L3763,0)</f>
        <v>166.66666666666666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>
        <f>(E3764/D3764)*100</f>
        <v>106.24</v>
      </c>
      <c r="O3764" s="13">
        <f>J3764/(60*60*24)+DATE(1970,1,1)</f>
        <v>42193.813530092593</v>
      </c>
      <c r="P3764" s="13">
        <f>I3764/(60*60*24)+"1/1/1970"</f>
        <v>42218.813530092593</v>
      </c>
      <c r="Q3764" t="s">
        <v>8304</v>
      </c>
      <c r="R3764" s="18" t="str">
        <f>LEFT(Q3764,SEARCH("/",Q3764,1)-1)</f>
        <v>theater</v>
      </c>
      <c r="S3764" t="str">
        <f>RIGHT(Q3764,(LEN(Q3764)-SEARCH("/",Q3764,1)))</f>
        <v>musical</v>
      </c>
      <c r="T3764" s="14">
        <f>IFERROR(E3764/L3764,0)</f>
        <v>47.428571428571431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>
        <f>(E3765/D3765)*100</f>
        <v>100</v>
      </c>
      <c r="O3765" s="13">
        <f>J3765/(60*60*24)+DATE(1970,1,1)</f>
        <v>42065.750300925924</v>
      </c>
      <c r="P3765" s="13">
        <f>I3765/(60*60*24)+"1/1/1970"</f>
        <v>42095.708634259259</v>
      </c>
      <c r="Q3765" t="s">
        <v>8304</v>
      </c>
      <c r="R3765" s="18" t="str">
        <f>LEFT(Q3765,SEARCH("/",Q3765,1)-1)</f>
        <v>theater</v>
      </c>
      <c r="S3765" t="str">
        <f>RIGHT(Q3765,(LEN(Q3765)-SEARCH("/",Q3765,1)))</f>
        <v>musical</v>
      </c>
      <c r="T3765" s="14">
        <f>IFERROR(E3765/L3765,0)</f>
        <v>64.935064935064929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>
        <f>(E3766/D3766)*100</f>
        <v>100</v>
      </c>
      <c r="O3766" s="13">
        <f>J3766/(60*60*24)+DATE(1970,1,1)</f>
        <v>42499.842962962968</v>
      </c>
      <c r="P3766" s="13">
        <f>I3766/(60*60*24)+"1/1/1970"</f>
        <v>42519.025000000001</v>
      </c>
      <c r="Q3766" t="s">
        <v>8304</v>
      </c>
      <c r="R3766" s="18" t="str">
        <f>LEFT(Q3766,SEARCH("/",Q3766,1)-1)</f>
        <v>theater</v>
      </c>
      <c r="S3766" t="str">
        <f>RIGHT(Q3766,(LEN(Q3766)-SEARCH("/",Q3766,1)))</f>
        <v>musical</v>
      </c>
      <c r="T3766" s="14">
        <f>IFERROR(E3766/L3766,0)</f>
        <v>55.555555555555557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>
        <f>(E3767/D3767)*100</f>
        <v>113.45714285714286</v>
      </c>
      <c r="O3767" s="13">
        <f>J3767/(60*60*24)+DATE(1970,1,1)</f>
        <v>41820.776412037041</v>
      </c>
      <c r="P3767" s="13">
        <f>I3767/(60*60*24)+"1/1/1970"</f>
        <v>41850.776412037041</v>
      </c>
      <c r="Q3767" t="s">
        <v>8304</v>
      </c>
      <c r="R3767" s="18" t="str">
        <f>LEFT(Q3767,SEARCH("/",Q3767,1)-1)</f>
        <v>theater</v>
      </c>
      <c r="S3767" t="str">
        <f>RIGHT(Q3767,(LEN(Q3767)-SEARCH("/",Q3767,1)))</f>
        <v>musical</v>
      </c>
      <c r="T3767" s="14">
        <f>IFERROR(E3767/L3767,0)</f>
        <v>74.224299065420567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>
        <f>(E3768/D3768)*100</f>
        <v>102.65010000000001</v>
      </c>
      <c r="O3768" s="13">
        <f>J3768/(60*60*24)+DATE(1970,1,1)</f>
        <v>41788.167187500003</v>
      </c>
      <c r="P3768" s="13">
        <f>I3768/(60*60*24)+"1/1/1970"</f>
        <v>41823.167187500003</v>
      </c>
      <c r="Q3768" t="s">
        <v>8304</v>
      </c>
      <c r="R3768" s="18" t="str">
        <f>LEFT(Q3768,SEARCH("/",Q3768,1)-1)</f>
        <v>theater</v>
      </c>
      <c r="S3768" t="str">
        <f>RIGHT(Q3768,(LEN(Q3768)-SEARCH("/",Q3768,1)))</f>
        <v>musical</v>
      </c>
      <c r="T3768" s="14">
        <f>IFERROR(E3768/L3768,0)</f>
        <v>106.9271875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>
        <f>(E3769/D3769)*100</f>
        <v>116.75</v>
      </c>
      <c r="O3769" s="13">
        <f>J3769/(60*60*24)+DATE(1970,1,1)</f>
        <v>42050.019641203704</v>
      </c>
      <c r="P3769" s="13">
        <f>I3769/(60*60*24)+"1/1/1970"</f>
        <v>42064.207638888889</v>
      </c>
      <c r="Q3769" t="s">
        <v>8304</v>
      </c>
      <c r="R3769" s="18" t="str">
        <f>LEFT(Q3769,SEARCH("/",Q3769,1)-1)</f>
        <v>theater</v>
      </c>
      <c r="S3769" t="str">
        <f>RIGHT(Q3769,(LEN(Q3769)-SEARCH("/",Q3769,1)))</f>
        <v>musical</v>
      </c>
      <c r="T3769" s="14">
        <f>IFERROR(E3769/L3769,0)</f>
        <v>41.696428571428569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>
        <f>(E3770/D3770)*100</f>
        <v>107.65274999999998</v>
      </c>
      <c r="O3770" s="13">
        <f>J3770/(60*60*24)+DATE(1970,1,1)</f>
        <v>41772.727893518517</v>
      </c>
      <c r="P3770" s="13">
        <f>I3770/(60*60*24)+"1/1/1970"</f>
        <v>41802.727893518517</v>
      </c>
      <c r="Q3770" t="s">
        <v>8304</v>
      </c>
      <c r="R3770" s="18" t="str">
        <f>LEFT(Q3770,SEARCH("/",Q3770,1)-1)</f>
        <v>theater</v>
      </c>
      <c r="S3770" t="str">
        <f>RIGHT(Q3770,(LEN(Q3770)-SEARCH("/",Q3770,1)))</f>
        <v>musical</v>
      </c>
      <c r="T3770" s="14">
        <f>IFERROR(E3770/L3770,0)</f>
        <v>74.243275862068955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>
        <f>(E3771/D3771)*100</f>
        <v>100</v>
      </c>
      <c r="O3771" s="13">
        <f>J3771/(60*60*24)+DATE(1970,1,1)</f>
        <v>42445.598136574074</v>
      </c>
      <c r="P3771" s="13">
        <f>I3771/(60*60*24)+"1/1/1970"</f>
        <v>42475.598136574074</v>
      </c>
      <c r="Q3771" t="s">
        <v>8304</v>
      </c>
      <c r="R3771" s="18" t="str">
        <f>LEFT(Q3771,SEARCH("/",Q3771,1)-1)</f>
        <v>theater</v>
      </c>
      <c r="S3771" t="str">
        <f>RIGHT(Q3771,(LEN(Q3771)-SEARCH("/",Q3771,1)))</f>
        <v>musical</v>
      </c>
      <c r="T3771" s="14">
        <f>IFERROR(E3771/L3771,0)</f>
        <v>73.333333333333329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>
        <f>(E3772/D3772)*100</f>
        <v>100</v>
      </c>
      <c r="O3772" s="13">
        <f>J3772/(60*60*24)+DATE(1970,1,1)</f>
        <v>42138.930671296301</v>
      </c>
      <c r="P3772" s="13">
        <f>I3772/(60*60*24)+"1/1/1970"</f>
        <v>42168.930671296301</v>
      </c>
      <c r="Q3772" t="s">
        <v>8304</v>
      </c>
      <c r="R3772" s="18" t="str">
        <f>LEFT(Q3772,SEARCH("/",Q3772,1)-1)</f>
        <v>theater</v>
      </c>
      <c r="S3772" t="str">
        <f>RIGHT(Q3772,(LEN(Q3772)-SEARCH("/",Q3772,1)))</f>
        <v>musical</v>
      </c>
      <c r="T3772" s="14">
        <f>IFERROR(E3772/L3772,0)</f>
        <v>100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>
        <f>(E3773/D3773)*100</f>
        <v>146</v>
      </c>
      <c r="O3773" s="13">
        <f>J3773/(60*60*24)+DATE(1970,1,1)</f>
        <v>42493.857083333336</v>
      </c>
      <c r="P3773" s="13">
        <f>I3773/(60*60*24)+"1/1/1970"</f>
        <v>42508</v>
      </c>
      <c r="Q3773" t="s">
        <v>8304</v>
      </c>
      <c r="R3773" s="18" t="str">
        <f>LEFT(Q3773,SEARCH("/",Q3773,1)-1)</f>
        <v>theater</v>
      </c>
      <c r="S3773" t="str">
        <f>RIGHT(Q3773,(LEN(Q3773)-SEARCH("/",Q3773,1)))</f>
        <v>musical</v>
      </c>
      <c r="T3773" s="14">
        <f>IFERROR(E3773/L3773,0)</f>
        <v>38.421052631578945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>
        <f>(E3774/D3774)*100</f>
        <v>110.2</v>
      </c>
      <c r="O3774" s="13">
        <f>J3774/(60*60*24)+DATE(1970,1,1)</f>
        <v>42682.616967592592</v>
      </c>
      <c r="P3774" s="13">
        <f>I3774/(60*60*24)+"1/1/1970"</f>
        <v>42703.25</v>
      </c>
      <c r="Q3774" t="s">
        <v>8304</v>
      </c>
      <c r="R3774" s="18" t="str">
        <f>LEFT(Q3774,SEARCH("/",Q3774,1)-1)</f>
        <v>theater</v>
      </c>
      <c r="S3774" t="str">
        <f>RIGHT(Q3774,(LEN(Q3774)-SEARCH("/",Q3774,1)))</f>
        <v>musical</v>
      </c>
      <c r="T3774" s="14">
        <f>IFERROR(E3774/L3774,0)</f>
        <v>166.96969696969697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>
        <f>(E3775/D3775)*100</f>
        <v>108.2</v>
      </c>
      <c r="O3775" s="13">
        <f>J3775/(60*60*24)+DATE(1970,1,1)</f>
        <v>42656.005173611113</v>
      </c>
      <c r="P3775" s="13">
        <f>I3775/(60*60*24)+"1/1/1970"</f>
        <v>42689.088888888888</v>
      </c>
      <c r="Q3775" t="s">
        <v>8304</v>
      </c>
      <c r="R3775" s="18" t="str">
        <f>LEFT(Q3775,SEARCH("/",Q3775,1)-1)</f>
        <v>theater</v>
      </c>
      <c r="S3775" t="str">
        <f>RIGHT(Q3775,(LEN(Q3775)-SEARCH("/",Q3775,1)))</f>
        <v>musical</v>
      </c>
      <c r="T3775" s="14">
        <f>IFERROR(E3775/L3775,0)</f>
        <v>94.912280701754383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>
        <f>(E3776/D3776)*100</f>
        <v>100</v>
      </c>
      <c r="O3776" s="13">
        <f>J3776/(60*60*24)+DATE(1970,1,1)</f>
        <v>42087.792303240742</v>
      </c>
      <c r="P3776" s="13">
        <f>I3776/(60*60*24)+"1/1/1970"</f>
        <v>42103.792303240742</v>
      </c>
      <c r="Q3776" t="s">
        <v>8304</v>
      </c>
      <c r="R3776" s="18" t="str">
        <f>LEFT(Q3776,SEARCH("/",Q3776,1)-1)</f>
        <v>theater</v>
      </c>
      <c r="S3776" t="str">
        <f>RIGHT(Q3776,(LEN(Q3776)-SEARCH("/",Q3776,1)))</f>
        <v>musical</v>
      </c>
      <c r="T3776" s="14">
        <f>IFERROR(E3776/L3776,0)</f>
        <v>100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>
        <f>(E3777/D3777)*100</f>
        <v>100.25</v>
      </c>
      <c r="O3777" s="13">
        <f>J3777/(60*60*24)+DATE(1970,1,1)</f>
        <v>42075.942627314813</v>
      </c>
      <c r="P3777" s="13">
        <f>I3777/(60*60*24)+"1/1/1970"</f>
        <v>42103.166666666672</v>
      </c>
      <c r="Q3777" t="s">
        <v>8304</v>
      </c>
      <c r="R3777" s="18" t="str">
        <f>LEFT(Q3777,SEARCH("/",Q3777,1)-1)</f>
        <v>theater</v>
      </c>
      <c r="S3777" t="str">
        <f>RIGHT(Q3777,(LEN(Q3777)-SEARCH("/",Q3777,1)))</f>
        <v>musical</v>
      </c>
      <c r="T3777" s="14">
        <f>IFERROR(E3777/L3777,0)</f>
        <v>143.21428571428572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>
        <f>(E3778/D3778)*100</f>
        <v>106.71250000000001</v>
      </c>
      <c r="O3778" s="13">
        <f>J3778/(60*60*24)+DATE(1970,1,1)</f>
        <v>41814.367800925924</v>
      </c>
      <c r="P3778" s="13">
        <f>I3778/(60*60*24)+"1/1/1970"</f>
        <v>41852.041666666664</v>
      </c>
      <c r="Q3778" t="s">
        <v>8304</v>
      </c>
      <c r="R3778" s="18" t="str">
        <f>LEFT(Q3778,SEARCH("/",Q3778,1)-1)</f>
        <v>theater</v>
      </c>
      <c r="S3778" t="str">
        <f>RIGHT(Q3778,(LEN(Q3778)-SEARCH("/",Q3778,1)))</f>
        <v>musical</v>
      </c>
      <c r="T3778" s="14">
        <f>IFERROR(E3778/L3778,0)</f>
        <v>90.819148936170208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>
        <f>(E3779/D3779)*100</f>
        <v>143.19999999999999</v>
      </c>
      <c r="O3779" s="13">
        <f>J3779/(60*60*24)+DATE(1970,1,1)</f>
        <v>41887.111354166671</v>
      </c>
      <c r="P3779" s="13">
        <f>I3779/(60*60*24)+"1/1/1970"</f>
        <v>41909.166666666664</v>
      </c>
      <c r="Q3779" t="s">
        <v>8304</v>
      </c>
      <c r="R3779" s="18" t="str">
        <f>LEFT(Q3779,SEARCH("/",Q3779,1)-1)</f>
        <v>theater</v>
      </c>
      <c r="S3779" t="str">
        <f>RIGHT(Q3779,(LEN(Q3779)-SEARCH("/",Q3779,1)))</f>
        <v>musical</v>
      </c>
      <c r="T3779" s="14">
        <f>IFERROR(E3779/L3779,0)</f>
        <v>48.542372881355931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>
        <f>(E3780/D3780)*100</f>
        <v>105.04166666666667</v>
      </c>
      <c r="O3780" s="13">
        <f>J3780/(60*60*24)+DATE(1970,1,1)</f>
        <v>41989.819212962961</v>
      </c>
      <c r="P3780" s="13">
        <f>I3780/(60*60*24)+"1/1/1970"</f>
        <v>42049.819212962961</v>
      </c>
      <c r="Q3780" t="s">
        <v>8304</v>
      </c>
      <c r="R3780" s="18" t="str">
        <f>LEFT(Q3780,SEARCH("/",Q3780,1)-1)</f>
        <v>theater</v>
      </c>
      <c r="S3780" t="str">
        <f>RIGHT(Q3780,(LEN(Q3780)-SEARCH("/",Q3780,1)))</f>
        <v>musical</v>
      </c>
      <c r="T3780" s="14">
        <f>IFERROR(E3780/L3780,0)</f>
        <v>70.027777777777771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>
        <f>(E3781/D3781)*100</f>
        <v>103.98</v>
      </c>
      <c r="O3781" s="13">
        <f>J3781/(60*60*24)+DATE(1970,1,1)</f>
        <v>42425.735416666663</v>
      </c>
      <c r="P3781" s="13">
        <f>I3781/(60*60*24)+"1/1/1970"</f>
        <v>42455.693749999999</v>
      </c>
      <c r="Q3781" t="s">
        <v>8304</v>
      </c>
      <c r="R3781" s="18" t="str">
        <f>LEFT(Q3781,SEARCH("/",Q3781,1)-1)</f>
        <v>theater</v>
      </c>
      <c r="S3781" t="str">
        <f>RIGHT(Q3781,(LEN(Q3781)-SEARCH("/",Q3781,1)))</f>
        <v>musical</v>
      </c>
      <c r="T3781" s="14">
        <f>IFERROR(E3781/L3781,0)</f>
        <v>135.62608695652173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>
        <f>(E3782/D3782)*100</f>
        <v>120</v>
      </c>
      <c r="O3782" s="13">
        <f>J3782/(60*60*24)+DATE(1970,1,1)</f>
        <v>42166.219733796301</v>
      </c>
      <c r="P3782" s="13">
        <f>I3782/(60*60*24)+"1/1/1970"</f>
        <v>42198.837500000001</v>
      </c>
      <c r="Q3782" t="s">
        <v>8304</v>
      </c>
      <c r="R3782" s="18" t="str">
        <f>LEFT(Q3782,SEARCH("/",Q3782,1)-1)</f>
        <v>theater</v>
      </c>
      <c r="S3782" t="str">
        <f>RIGHT(Q3782,(LEN(Q3782)-SEARCH("/",Q3782,1)))</f>
        <v>musical</v>
      </c>
      <c r="T3782" s="14">
        <f>IFERROR(E3782/L3782,0)</f>
        <v>100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>
        <f>(E3783/D3783)*100</f>
        <v>109.66666666666667</v>
      </c>
      <c r="O3783" s="13">
        <f>J3783/(60*60*24)+DATE(1970,1,1)</f>
        <v>41865.882928240739</v>
      </c>
      <c r="P3783" s="13">
        <f>I3783/(60*60*24)+"1/1/1970"</f>
        <v>41890.882928240739</v>
      </c>
      <c r="Q3783" t="s">
        <v>8304</v>
      </c>
      <c r="R3783" s="18" t="str">
        <f>LEFT(Q3783,SEARCH("/",Q3783,1)-1)</f>
        <v>theater</v>
      </c>
      <c r="S3783" t="str">
        <f>RIGHT(Q3783,(LEN(Q3783)-SEARCH("/",Q3783,1)))</f>
        <v>musical</v>
      </c>
      <c r="T3783" s="14">
        <f>IFERROR(E3783/L3783,0)</f>
        <v>94.90384615384616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>
        <f>(E3784/D3784)*100</f>
        <v>101.75</v>
      </c>
      <c r="O3784" s="13">
        <f>J3784/(60*60*24)+DATE(1970,1,1)</f>
        <v>42546.862233796295</v>
      </c>
      <c r="P3784" s="13">
        <f>I3784/(60*60*24)+"1/1/1970"</f>
        <v>42575.958333333328</v>
      </c>
      <c r="Q3784" t="s">
        <v>8304</v>
      </c>
      <c r="R3784" s="18" t="str">
        <f>LEFT(Q3784,SEARCH("/",Q3784,1)-1)</f>
        <v>theater</v>
      </c>
      <c r="S3784" t="str">
        <f>RIGHT(Q3784,(LEN(Q3784)-SEARCH("/",Q3784,1)))</f>
        <v>musical</v>
      </c>
      <c r="T3784" s="14">
        <f>IFERROR(E3784/L3784,0)</f>
        <v>75.370370370370367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>
        <f>(E3785/D3785)*100</f>
        <v>128.91666666666666</v>
      </c>
      <c r="O3785" s="13">
        <f>J3785/(60*60*24)+DATE(1970,1,1)</f>
        <v>42420.140277777777</v>
      </c>
      <c r="P3785" s="13">
        <f>I3785/(60*60*24)+"1/1/1970"</f>
        <v>42444.666666666672</v>
      </c>
      <c r="Q3785" t="s">
        <v>8304</v>
      </c>
      <c r="R3785" s="18" t="str">
        <f>LEFT(Q3785,SEARCH("/",Q3785,1)-1)</f>
        <v>theater</v>
      </c>
      <c r="S3785" t="str">
        <f>RIGHT(Q3785,(LEN(Q3785)-SEARCH("/",Q3785,1)))</f>
        <v>musical</v>
      </c>
      <c r="T3785" s="14">
        <f>IFERROR(E3785/L3785,0)</f>
        <v>64.458333333333329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>
        <f>(E3786/D3786)*100</f>
        <v>114.99999999999999</v>
      </c>
      <c r="O3786" s="13">
        <f>J3786/(60*60*24)+DATE(1970,1,1)</f>
        <v>42531.980694444443</v>
      </c>
      <c r="P3786" s="13">
        <f>I3786/(60*60*24)+"1/1/1970"</f>
        <v>42561.980694444443</v>
      </c>
      <c r="Q3786" t="s">
        <v>8304</v>
      </c>
      <c r="R3786" s="18" t="str">
        <f>LEFT(Q3786,SEARCH("/",Q3786,1)-1)</f>
        <v>theater</v>
      </c>
      <c r="S3786" t="str">
        <f>RIGHT(Q3786,(LEN(Q3786)-SEARCH("/",Q3786,1)))</f>
        <v>musical</v>
      </c>
      <c r="T3786" s="14">
        <f>IFERROR(E3786/L3786,0)</f>
        <v>115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>
        <f>(E3787/D3787)*100</f>
        <v>150.75</v>
      </c>
      <c r="O3787" s="13">
        <f>J3787/(60*60*24)+DATE(1970,1,1)</f>
        <v>42548.63853009259</v>
      </c>
      <c r="P3787" s="13">
        <f>I3787/(60*60*24)+"1/1/1970"</f>
        <v>42584.418749999997</v>
      </c>
      <c r="Q3787" t="s">
        <v>8304</v>
      </c>
      <c r="R3787" s="18" t="str">
        <f>LEFT(Q3787,SEARCH("/",Q3787,1)-1)</f>
        <v>theater</v>
      </c>
      <c r="S3787" t="str">
        <f>RIGHT(Q3787,(LEN(Q3787)-SEARCH("/",Q3787,1)))</f>
        <v>musical</v>
      </c>
      <c r="T3787" s="14">
        <f>IFERROR(E3787/L3787,0)</f>
        <v>100.5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>
        <f>(E3788/D3788)*100</f>
        <v>110.96666666666665</v>
      </c>
      <c r="O3788" s="13">
        <f>J3788/(60*60*24)+DATE(1970,1,1)</f>
        <v>42487.037905092591</v>
      </c>
      <c r="P3788" s="13">
        <f>I3788/(60*60*24)+"1/1/1970"</f>
        <v>42517.037905092591</v>
      </c>
      <c r="Q3788" t="s">
        <v>8304</v>
      </c>
      <c r="R3788" s="18" t="str">
        <f>LEFT(Q3788,SEARCH("/",Q3788,1)-1)</f>
        <v>theater</v>
      </c>
      <c r="S3788" t="str">
        <f>RIGHT(Q3788,(LEN(Q3788)-SEARCH("/",Q3788,1)))</f>
        <v>musical</v>
      </c>
      <c r="T3788" s="14">
        <f>IFERROR(E3788/L3788,0)</f>
        <v>93.774647887323937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>
        <f>(E3789/D3789)*100</f>
        <v>100.28571428571429</v>
      </c>
      <c r="O3789" s="13">
        <f>J3789/(60*60*24)+DATE(1970,1,1)</f>
        <v>42167.534791666665</v>
      </c>
      <c r="P3789" s="13">
        <f>I3789/(60*60*24)+"1/1/1970"</f>
        <v>42196.165972222225</v>
      </c>
      <c r="Q3789" t="s">
        <v>8304</v>
      </c>
      <c r="R3789" s="18" t="str">
        <f>LEFT(Q3789,SEARCH("/",Q3789,1)-1)</f>
        <v>theater</v>
      </c>
      <c r="S3789" t="str">
        <f>RIGHT(Q3789,(LEN(Q3789)-SEARCH("/",Q3789,1)))</f>
        <v>musical</v>
      </c>
      <c r="T3789" s="14">
        <f>IFERROR(E3789/L3789,0)</f>
        <v>35.1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>
        <f>(E3790/D3790)*100</f>
        <v>0.66666666666666674</v>
      </c>
      <c r="O3790" s="13">
        <f>J3790/(60*60*24)+DATE(1970,1,1)</f>
        <v>42333.695821759262</v>
      </c>
      <c r="P3790" s="13">
        <f>I3790/(60*60*24)+"1/1/1970"</f>
        <v>42361.679166666669</v>
      </c>
      <c r="Q3790" t="s">
        <v>8304</v>
      </c>
      <c r="R3790" s="18" t="str">
        <f>LEFT(Q3790,SEARCH("/",Q3790,1)-1)</f>
        <v>theater</v>
      </c>
      <c r="S3790" t="str">
        <f>RIGHT(Q3790,(LEN(Q3790)-SEARCH("/",Q3790,1)))</f>
        <v>musical</v>
      </c>
      <c r="T3790" s="14">
        <f>IFERROR(E3790/L3790,0)</f>
        <v>500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>
        <f>(E3791/D3791)*100</f>
        <v>3.267605633802817</v>
      </c>
      <c r="O3791" s="13">
        <f>J3791/(60*60*24)+DATE(1970,1,1)</f>
        <v>42138.798819444448</v>
      </c>
      <c r="P3791" s="13">
        <f>I3791/(60*60*24)+"1/1/1970"</f>
        <v>42170.798819444448</v>
      </c>
      <c r="Q3791" t="s">
        <v>8304</v>
      </c>
      <c r="R3791" s="18" t="str">
        <f>LEFT(Q3791,SEARCH("/",Q3791,1)-1)</f>
        <v>theater</v>
      </c>
      <c r="S3791" t="str">
        <f>RIGHT(Q3791,(LEN(Q3791)-SEARCH("/",Q3791,1)))</f>
        <v>musical</v>
      </c>
      <c r="T3791" s="14">
        <f>IFERROR(E3791/L3791,0)</f>
        <v>29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>
        <f>(E3792/D3792)*100</f>
        <v>0</v>
      </c>
      <c r="O3792" s="13">
        <f>J3792/(60*60*24)+DATE(1970,1,1)</f>
        <v>42666.666932870372</v>
      </c>
      <c r="P3792" s="13">
        <f>I3792/(60*60*24)+"1/1/1970"</f>
        <v>42696.708599537036</v>
      </c>
      <c r="Q3792" t="s">
        <v>8304</v>
      </c>
      <c r="R3792" s="18" t="str">
        <f>LEFT(Q3792,SEARCH("/",Q3792,1)-1)</f>
        <v>theater</v>
      </c>
      <c r="S3792" t="str">
        <f>RIGHT(Q3792,(LEN(Q3792)-SEARCH("/",Q3792,1)))</f>
        <v>musical</v>
      </c>
      <c r="T3792" s="14">
        <f>IFERROR(E3792/L3792,0)</f>
        <v>0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>
        <f>(E3793/D3793)*100</f>
        <v>0</v>
      </c>
      <c r="O3793" s="13">
        <f>J3793/(60*60*24)+DATE(1970,1,1)</f>
        <v>41766.692037037035</v>
      </c>
      <c r="P3793" s="13">
        <f>I3793/(60*60*24)+"1/1/1970"</f>
        <v>41826.692037037035</v>
      </c>
      <c r="Q3793" t="s">
        <v>8304</v>
      </c>
      <c r="R3793" s="18" t="str">
        <f>LEFT(Q3793,SEARCH("/",Q3793,1)-1)</f>
        <v>theater</v>
      </c>
      <c r="S3793" t="str">
        <f>RIGHT(Q3793,(LEN(Q3793)-SEARCH("/",Q3793,1)))</f>
        <v>musical</v>
      </c>
      <c r="T3793" s="14">
        <f>IFERROR(E3793/L3793,0)</f>
        <v>0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>
        <f>(E3794/D3794)*100</f>
        <v>0.27999999999999997</v>
      </c>
      <c r="O3794" s="13">
        <f>J3794/(60*60*24)+DATE(1970,1,1)</f>
        <v>42170.447013888886</v>
      </c>
      <c r="P3794" s="13">
        <f>I3794/(60*60*24)+"1/1/1970"</f>
        <v>42200.447013888886</v>
      </c>
      <c r="Q3794" t="s">
        <v>8304</v>
      </c>
      <c r="R3794" s="18" t="str">
        <f>LEFT(Q3794,SEARCH("/",Q3794,1)-1)</f>
        <v>theater</v>
      </c>
      <c r="S3794" t="str">
        <f>RIGHT(Q3794,(LEN(Q3794)-SEARCH("/",Q3794,1)))</f>
        <v>musical</v>
      </c>
      <c r="T3794" s="14">
        <f>IFERROR(E3794/L3794,0)</f>
        <v>17.5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>
        <f>(E3795/D3795)*100</f>
        <v>59.657142857142851</v>
      </c>
      <c r="O3795" s="13">
        <f>J3795/(60*60*24)+DATE(1970,1,1)</f>
        <v>41968.938993055555</v>
      </c>
      <c r="P3795" s="13">
        <f>I3795/(60*60*24)+"1/1/1970"</f>
        <v>41989.938993055555</v>
      </c>
      <c r="Q3795" t="s">
        <v>8304</v>
      </c>
      <c r="R3795" s="18" t="str">
        <f>LEFT(Q3795,SEARCH("/",Q3795,1)-1)</f>
        <v>theater</v>
      </c>
      <c r="S3795" t="str">
        <f>RIGHT(Q3795,(LEN(Q3795)-SEARCH("/",Q3795,1)))</f>
        <v>musical</v>
      </c>
      <c r="T3795" s="14">
        <f>IFERROR(E3795/L3795,0)</f>
        <v>174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>
        <f>(E3796/D3796)*100</f>
        <v>1</v>
      </c>
      <c r="O3796" s="13">
        <f>J3796/(60*60*24)+DATE(1970,1,1)</f>
        <v>42132.58048611111</v>
      </c>
      <c r="P3796" s="13">
        <f>I3796/(60*60*24)+"1/1/1970"</f>
        <v>42162.58048611111</v>
      </c>
      <c r="Q3796" t="s">
        <v>8304</v>
      </c>
      <c r="R3796" s="18" t="str">
        <f>LEFT(Q3796,SEARCH("/",Q3796,1)-1)</f>
        <v>theater</v>
      </c>
      <c r="S3796" t="str">
        <f>RIGHT(Q3796,(LEN(Q3796)-SEARCH("/",Q3796,1)))</f>
        <v>musical</v>
      </c>
      <c r="T3796" s="14">
        <f>IFERROR(E3796/L3796,0)</f>
        <v>50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>
        <f>(E3797/D3797)*100</f>
        <v>1.6666666666666667</v>
      </c>
      <c r="O3797" s="13">
        <f>J3797/(60*60*24)+DATE(1970,1,1)</f>
        <v>42201.436226851853</v>
      </c>
      <c r="P3797" s="13">
        <f>I3797/(60*60*24)+"1/1/1970"</f>
        <v>42244.9375</v>
      </c>
      <c r="Q3797" t="s">
        <v>8304</v>
      </c>
      <c r="R3797" s="18" t="str">
        <f>LEFT(Q3797,SEARCH("/",Q3797,1)-1)</f>
        <v>theater</v>
      </c>
      <c r="S3797" t="str">
        <f>RIGHT(Q3797,(LEN(Q3797)-SEARCH("/",Q3797,1)))</f>
        <v>musical</v>
      </c>
      <c r="T3797" s="14">
        <f>IFERROR(E3797/L3797,0)</f>
        <v>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>
        <f>(E3798/D3798)*100</f>
        <v>4.4444444444444444E-3</v>
      </c>
      <c r="O3798" s="13">
        <f>J3798/(60*60*24)+DATE(1970,1,1)</f>
        <v>42689.029583333337</v>
      </c>
      <c r="P3798" s="13">
        <f>I3798/(60*60*24)+"1/1/1970"</f>
        <v>42749.029583333337</v>
      </c>
      <c r="Q3798" t="s">
        <v>8304</v>
      </c>
      <c r="R3798" s="18" t="str">
        <f>LEFT(Q3798,SEARCH("/",Q3798,1)-1)</f>
        <v>theater</v>
      </c>
      <c r="S3798" t="str">
        <f>RIGHT(Q3798,(LEN(Q3798)-SEARCH("/",Q3798,1)))</f>
        <v>musical</v>
      </c>
      <c r="T3798" s="14">
        <f>IFERROR(E3798/L3798,0)</f>
        <v>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>
        <f>(E3799/D3799)*100</f>
        <v>89.666666666666657</v>
      </c>
      <c r="O3799" s="13">
        <f>J3799/(60*60*24)+DATE(1970,1,1)</f>
        <v>42084.881539351853</v>
      </c>
      <c r="P3799" s="13">
        <f>I3799/(60*60*24)+"1/1/1970"</f>
        <v>42114.881539351853</v>
      </c>
      <c r="Q3799" t="s">
        <v>8304</v>
      </c>
      <c r="R3799" s="18" t="str">
        <f>LEFT(Q3799,SEARCH("/",Q3799,1)-1)</f>
        <v>theater</v>
      </c>
      <c r="S3799" t="str">
        <f>RIGHT(Q3799,(LEN(Q3799)-SEARCH("/",Q3799,1)))</f>
        <v>musical</v>
      </c>
      <c r="T3799" s="14">
        <f>IFERROR(E3799/L3799,0)</f>
        <v>145.40540540540542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>
        <f>(E3800/D3800)*100</f>
        <v>1.4642857142857144</v>
      </c>
      <c r="O3800" s="13">
        <f>J3800/(60*60*24)+DATE(1970,1,1)</f>
        <v>41831.722777777773</v>
      </c>
      <c r="P3800" s="13">
        <f>I3800/(60*60*24)+"1/1/1970"</f>
        <v>41861.722777777773</v>
      </c>
      <c r="Q3800" t="s">
        <v>8304</v>
      </c>
      <c r="R3800" s="18" t="str">
        <f>LEFT(Q3800,SEARCH("/",Q3800,1)-1)</f>
        <v>theater</v>
      </c>
      <c r="S3800" t="str">
        <f>RIGHT(Q3800,(LEN(Q3800)-SEARCH("/",Q3800,1)))</f>
        <v>musical</v>
      </c>
      <c r="T3800" s="14">
        <f>IFERROR(E3800/L3800,0)</f>
        <v>205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>
        <f>(E3801/D3801)*100</f>
        <v>4.0199999999999996</v>
      </c>
      <c r="O3801" s="13">
        <f>J3801/(60*60*24)+DATE(1970,1,1)</f>
        <v>42410.93105324074</v>
      </c>
      <c r="P3801" s="13">
        <f>I3801/(60*60*24)+"1/1/1970"</f>
        <v>42440.93105324074</v>
      </c>
      <c r="Q3801" t="s">
        <v>8304</v>
      </c>
      <c r="R3801" s="18" t="str">
        <f>LEFT(Q3801,SEARCH("/",Q3801,1)-1)</f>
        <v>theater</v>
      </c>
      <c r="S3801" t="str">
        <f>RIGHT(Q3801,(LEN(Q3801)-SEARCH("/",Q3801,1)))</f>
        <v>musical</v>
      </c>
      <c r="T3801" s="14">
        <f>IFERROR(E3801/L3801,0)</f>
        <v>100.5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>
        <f>(E3802/D3802)*100</f>
        <v>4.004545454545454</v>
      </c>
      <c r="O3802" s="13">
        <f>J3802/(60*60*24)+DATE(1970,1,1)</f>
        <v>41982.737071759257</v>
      </c>
      <c r="P3802" s="13">
        <f>I3802/(60*60*24)+"1/1/1970"</f>
        <v>42015.207638888889</v>
      </c>
      <c r="Q3802" t="s">
        <v>8304</v>
      </c>
      <c r="R3802" s="18" t="str">
        <f>LEFT(Q3802,SEARCH("/",Q3802,1)-1)</f>
        <v>theater</v>
      </c>
      <c r="S3802" t="str">
        <f>RIGHT(Q3802,(LEN(Q3802)-SEARCH("/",Q3802,1)))</f>
        <v>musical</v>
      </c>
      <c r="T3802" s="14">
        <f>IFERROR(E3802/L3802,0)</f>
        <v>55.0625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>
        <f>(E3803/D3803)*100</f>
        <v>8.52</v>
      </c>
      <c r="O3803" s="13">
        <f>J3803/(60*60*24)+DATE(1970,1,1)</f>
        <v>41975.676111111112</v>
      </c>
      <c r="P3803" s="13">
        <f>I3803/(60*60*24)+"1/1/1970"</f>
        <v>42006.676111111112</v>
      </c>
      <c r="Q3803" t="s">
        <v>8304</v>
      </c>
      <c r="R3803" s="18" t="str">
        <f>LEFT(Q3803,SEARCH("/",Q3803,1)-1)</f>
        <v>theater</v>
      </c>
      <c r="S3803" t="str">
        <f>RIGHT(Q3803,(LEN(Q3803)-SEARCH("/",Q3803,1)))</f>
        <v>musical</v>
      </c>
      <c r="T3803" s="14">
        <f>IFERROR(E3803/L3803,0)</f>
        <v>47.333333333333336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>
        <f>(E3804/D3804)*100</f>
        <v>0</v>
      </c>
      <c r="O3804" s="13">
        <f>J3804/(60*60*24)+DATE(1970,1,1)</f>
        <v>42269.126226851848</v>
      </c>
      <c r="P3804" s="13">
        <f>I3804/(60*60*24)+"1/1/1970"</f>
        <v>42299.126226851848</v>
      </c>
      <c r="Q3804" t="s">
        <v>8304</v>
      </c>
      <c r="R3804" s="18" t="str">
        <f>LEFT(Q3804,SEARCH("/",Q3804,1)-1)</f>
        <v>theater</v>
      </c>
      <c r="S3804" t="str">
        <f>RIGHT(Q3804,(LEN(Q3804)-SEARCH("/",Q3804,1)))</f>
        <v>musical</v>
      </c>
      <c r="T3804" s="14">
        <f>IFERROR(E3804/L3804,0)</f>
        <v>0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>
        <f>(E3805/D3805)*100</f>
        <v>19.650000000000002</v>
      </c>
      <c r="O3805" s="13">
        <f>J3805/(60*60*24)+DATE(1970,1,1)</f>
        <v>42403.971851851849</v>
      </c>
      <c r="P3805" s="13">
        <f>I3805/(60*60*24)+"1/1/1970"</f>
        <v>42433.971851851849</v>
      </c>
      <c r="Q3805" t="s">
        <v>8304</v>
      </c>
      <c r="R3805" s="18" t="str">
        <f>LEFT(Q3805,SEARCH("/",Q3805,1)-1)</f>
        <v>theater</v>
      </c>
      <c r="S3805" t="str">
        <f>RIGHT(Q3805,(LEN(Q3805)-SEARCH("/",Q3805,1)))</f>
        <v>musical</v>
      </c>
      <c r="T3805" s="14">
        <f>IFERROR(E3805/L3805,0)</f>
        <v>58.95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>
        <f>(E3806/D3806)*100</f>
        <v>0</v>
      </c>
      <c r="O3806" s="13">
        <f>J3806/(60*60*24)+DATE(1970,1,1)</f>
        <v>42527.00953703704</v>
      </c>
      <c r="P3806" s="13">
        <f>I3806/(60*60*24)+"1/1/1970"</f>
        <v>42582.291666666672</v>
      </c>
      <c r="Q3806" t="s">
        <v>8304</v>
      </c>
      <c r="R3806" s="18" t="str">
        <f>LEFT(Q3806,SEARCH("/",Q3806,1)-1)</f>
        <v>theater</v>
      </c>
      <c r="S3806" t="str">
        <f>RIGHT(Q3806,(LEN(Q3806)-SEARCH("/",Q3806,1)))</f>
        <v>musical</v>
      </c>
      <c r="T3806" s="14">
        <f>IFERROR(E3806/L3806,0)</f>
        <v>0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>
        <f>(E3807/D3807)*100</f>
        <v>2E-3</v>
      </c>
      <c r="O3807" s="13">
        <f>J3807/(60*60*24)+DATE(1970,1,1)</f>
        <v>41849.887037037035</v>
      </c>
      <c r="P3807" s="13">
        <f>I3807/(60*60*24)+"1/1/1970"</f>
        <v>41909.887037037035</v>
      </c>
      <c r="Q3807" t="s">
        <v>8304</v>
      </c>
      <c r="R3807" s="18" t="str">
        <f>LEFT(Q3807,SEARCH("/",Q3807,1)-1)</f>
        <v>theater</v>
      </c>
      <c r="S3807" t="str">
        <f>RIGHT(Q3807,(LEN(Q3807)-SEARCH("/",Q3807,1)))</f>
        <v>musical</v>
      </c>
      <c r="T3807" s="14">
        <f>IFERROR(E3807/L3807,0)</f>
        <v>1.5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>
        <f>(E3808/D3808)*100</f>
        <v>6.6666666666666666E-2</v>
      </c>
      <c r="O3808" s="13">
        <f>J3808/(60*60*24)+DATE(1970,1,1)</f>
        <v>41799.259039351848</v>
      </c>
      <c r="P3808" s="13">
        <f>I3808/(60*60*24)+"1/1/1970"</f>
        <v>41819.259039351848</v>
      </c>
      <c r="Q3808" t="s">
        <v>8304</v>
      </c>
      <c r="R3808" s="18" t="str">
        <f>LEFT(Q3808,SEARCH("/",Q3808,1)-1)</f>
        <v>theater</v>
      </c>
      <c r="S3808" t="str">
        <f>RIGHT(Q3808,(LEN(Q3808)-SEARCH("/",Q3808,1)))</f>
        <v>musical</v>
      </c>
      <c r="T3808" s="14">
        <f>IFERROR(E3808/L3808,0)</f>
        <v>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>
        <f>(E3809/D3809)*100</f>
        <v>30.333333333333336</v>
      </c>
      <c r="O3809" s="13">
        <f>J3809/(60*60*24)+DATE(1970,1,1)</f>
        <v>42090.909016203703</v>
      </c>
      <c r="P3809" s="13">
        <f>I3809/(60*60*24)+"1/1/1970"</f>
        <v>42097.909016203703</v>
      </c>
      <c r="Q3809" t="s">
        <v>8304</v>
      </c>
      <c r="R3809" s="18" t="str">
        <f>LEFT(Q3809,SEARCH("/",Q3809,1)-1)</f>
        <v>theater</v>
      </c>
      <c r="S3809" t="str">
        <f>RIGHT(Q3809,(LEN(Q3809)-SEARCH("/",Q3809,1)))</f>
        <v>musical</v>
      </c>
      <c r="T3809" s="14">
        <f>IFERROR(E3809/L3809,0)</f>
        <v>50.555555555555557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>
        <f>(E3810/D3810)*100</f>
        <v>100</v>
      </c>
      <c r="O3810" s="13">
        <f>J3810/(60*60*24)+DATE(1970,1,1)</f>
        <v>42059.453923611116</v>
      </c>
      <c r="P3810" s="13">
        <f>I3810/(60*60*24)+"1/1/1970"</f>
        <v>42119.412256944444</v>
      </c>
      <c r="Q3810" t="s">
        <v>8270</v>
      </c>
      <c r="R3810" s="18" t="str">
        <f>LEFT(Q3810,SEARCH("/",Q3810,1)-1)</f>
        <v>theater</v>
      </c>
      <c r="S3810" t="str">
        <f>RIGHT(Q3810,(LEN(Q3810)-SEARCH("/",Q3810,1)))</f>
        <v>plays</v>
      </c>
      <c r="T3810" s="14">
        <f>IFERROR(E3810/L3810,0)</f>
        <v>41.666666666666664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>
        <f>(E3811/D3811)*100</f>
        <v>101.25</v>
      </c>
      <c r="O3811" s="13">
        <f>J3811/(60*60*24)+DATE(1970,1,1)</f>
        <v>41800.526701388888</v>
      </c>
      <c r="P3811" s="13">
        <f>I3811/(60*60*24)+"1/1/1970"</f>
        <v>41850.958333333336</v>
      </c>
      <c r="Q3811" t="s">
        <v>8270</v>
      </c>
      <c r="R3811" s="18" t="str">
        <f>LEFT(Q3811,SEARCH("/",Q3811,1)-1)</f>
        <v>theater</v>
      </c>
      <c r="S3811" t="str">
        <f>RIGHT(Q3811,(LEN(Q3811)-SEARCH("/",Q3811,1)))</f>
        <v>plays</v>
      </c>
      <c r="T3811" s="14">
        <f>IFERROR(E3811/L3811,0)</f>
        <v>53.289473684210527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>
        <f>(E3812/D3812)*100</f>
        <v>121.73333333333333</v>
      </c>
      <c r="O3812" s="13">
        <f>J3812/(60*60*24)+DATE(1970,1,1)</f>
        <v>42054.849050925928</v>
      </c>
      <c r="P3812" s="13">
        <f>I3812/(60*60*24)+"1/1/1970"</f>
        <v>42084.807384259257</v>
      </c>
      <c r="Q3812" t="s">
        <v>8270</v>
      </c>
      <c r="R3812" s="18" t="str">
        <f>LEFT(Q3812,SEARCH("/",Q3812,1)-1)</f>
        <v>theater</v>
      </c>
      <c r="S3812" t="str">
        <f>RIGHT(Q3812,(LEN(Q3812)-SEARCH("/",Q3812,1)))</f>
        <v>plays</v>
      </c>
      <c r="T3812" s="14">
        <f>IFERROR(E3812/L3812,0)</f>
        <v>70.230769230769226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>
        <f>(E3813/D3813)*100</f>
        <v>330</v>
      </c>
      <c r="O3813" s="13">
        <f>J3813/(60*60*24)+DATE(1970,1,1)</f>
        <v>42487.62700231481</v>
      </c>
      <c r="P3813" s="13">
        <f>I3813/(60*60*24)+"1/1/1970"</f>
        <v>42521.458333333328</v>
      </c>
      <c r="Q3813" t="s">
        <v>8270</v>
      </c>
      <c r="R3813" s="18" t="str">
        <f>LEFT(Q3813,SEARCH("/",Q3813,1)-1)</f>
        <v>theater</v>
      </c>
      <c r="S3813" t="str">
        <f>RIGHT(Q3813,(LEN(Q3813)-SEARCH("/",Q3813,1)))</f>
        <v>plays</v>
      </c>
      <c r="T3813" s="14">
        <f>IFERROR(E3813/L3813,0)</f>
        <v>43.421052631578945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>
        <f>(E3814/D3814)*100</f>
        <v>109.55</v>
      </c>
      <c r="O3814" s="13">
        <f>J3814/(60*60*24)+DATE(1970,1,1)</f>
        <v>42109.751250000001</v>
      </c>
      <c r="P3814" s="13">
        <f>I3814/(60*60*24)+"1/1/1970"</f>
        <v>42156.165972222225</v>
      </c>
      <c r="Q3814" t="s">
        <v>8270</v>
      </c>
      <c r="R3814" s="18" t="str">
        <f>LEFT(Q3814,SEARCH("/",Q3814,1)-1)</f>
        <v>theater</v>
      </c>
      <c r="S3814" t="str">
        <f>RIGHT(Q3814,(LEN(Q3814)-SEARCH("/",Q3814,1)))</f>
        <v>plays</v>
      </c>
      <c r="T3814" s="14">
        <f>IFERROR(E3814/L3814,0)</f>
        <v>199.18181818181819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>
        <f>(E3815/D3815)*100</f>
        <v>100.95190476190474</v>
      </c>
      <c r="O3815" s="13">
        <f>J3815/(60*60*24)+DATE(1970,1,1)</f>
        <v>42497.275706018518</v>
      </c>
      <c r="P3815" s="13">
        <f>I3815/(60*60*24)+"1/1/1970"</f>
        <v>42535.904861111107</v>
      </c>
      <c r="Q3815" t="s">
        <v>8270</v>
      </c>
      <c r="R3815" s="18" t="str">
        <f>LEFT(Q3815,SEARCH("/",Q3815,1)-1)</f>
        <v>theater</v>
      </c>
      <c r="S3815" t="str">
        <f>RIGHT(Q3815,(LEN(Q3815)-SEARCH("/",Q3815,1)))</f>
        <v>plays</v>
      </c>
      <c r="T3815" s="14">
        <f>IFERROR(E3815/L3815,0)</f>
        <v>78.518148148148143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>
        <f>(E3816/D3816)*100</f>
        <v>140.13333333333333</v>
      </c>
      <c r="O3816" s="13">
        <f>J3816/(60*60*24)+DATE(1970,1,1)</f>
        <v>42058.904074074075</v>
      </c>
      <c r="P3816" s="13">
        <f>I3816/(60*60*24)+"1/1/1970"</f>
        <v>42095.165972222225</v>
      </c>
      <c r="Q3816" t="s">
        <v>8270</v>
      </c>
      <c r="R3816" s="18" t="str">
        <f>LEFT(Q3816,SEARCH("/",Q3816,1)-1)</f>
        <v>theater</v>
      </c>
      <c r="S3816" t="str">
        <f>RIGHT(Q3816,(LEN(Q3816)-SEARCH("/",Q3816,1)))</f>
        <v>plays</v>
      </c>
      <c r="T3816" s="14">
        <f>IFERROR(E3816/L3816,0)</f>
        <v>61.823529411764703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>
        <f>(E3817/D3817)*100</f>
        <v>100.001</v>
      </c>
      <c r="O3817" s="13">
        <f>J3817/(60*60*24)+DATE(1970,1,1)</f>
        <v>42207.259918981479</v>
      </c>
      <c r="P3817" s="13">
        <f>I3817/(60*60*24)+"1/1/1970"</f>
        <v>42236.958333333328</v>
      </c>
      <c r="Q3817" t="s">
        <v>8270</v>
      </c>
      <c r="R3817" s="18" t="str">
        <f>LEFT(Q3817,SEARCH("/",Q3817,1)-1)</f>
        <v>theater</v>
      </c>
      <c r="S3817" t="str">
        <f>RIGHT(Q3817,(LEN(Q3817)-SEARCH("/",Q3817,1)))</f>
        <v>plays</v>
      </c>
      <c r="T3817" s="14">
        <f>IFERROR(E3817/L3817,0)</f>
        <v>50.000500000000002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>
        <f>(E3818/D3818)*100</f>
        <v>119.238</v>
      </c>
      <c r="O3818" s="13">
        <f>J3818/(60*60*24)+DATE(1970,1,1)</f>
        <v>41807.690081018518</v>
      </c>
      <c r="P3818" s="13">
        <f>I3818/(60*60*24)+"1/1/1970"</f>
        <v>41837.690081018518</v>
      </c>
      <c r="Q3818" t="s">
        <v>8270</v>
      </c>
      <c r="R3818" s="18" t="str">
        <f>LEFT(Q3818,SEARCH("/",Q3818,1)-1)</f>
        <v>theater</v>
      </c>
      <c r="S3818" t="str">
        <f>RIGHT(Q3818,(LEN(Q3818)-SEARCH("/",Q3818,1)))</f>
        <v>plays</v>
      </c>
      <c r="T3818" s="14">
        <f>IFERROR(E3818/L3818,0)</f>
        <v>48.339729729729726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>
        <f>(E3819/D3819)*100</f>
        <v>107.25</v>
      </c>
      <c r="O3819" s="13">
        <f>J3819/(60*60*24)+DATE(1970,1,1)</f>
        <v>42284.69694444444</v>
      </c>
      <c r="P3819" s="13">
        <f>I3819/(60*60*24)+"1/1/1970"</f>
        <v>42301.165972222225</v>
      </c>
      <c r="Q3819" t="s">
        <v>8270</v>
      </c>
      <c r="R3819" s="18" t="str">
        <f>LEFT(Q3819,SEARCH("/",Q3819,1)-1)</f>
        <v>theater</v>
      </c>
      <c r="S3819" t="str">
        <f>RIGHT(Q3819,(LEN(Q3819)-SEARCH("/",Q3819,1)))</f>
        <v>plays</v>
      </c>
      <c r="T3819" s="14">
        <f>IFERROR(E3819/L3819,0)</f>
        <v>107.25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>
        <f>(E3820/D3820)*100</f>
        <v>227.99999999999997</v>
      </c>
      <c r="O3820" s="13">
        <f>J3820/(60*60*24)+DATE(1970,1,1)</f>
        <v>42045.84238425926</v>
      </c>
      <c r="P3820" s="13">
        <f>I3820/(60*60*24)+"1/1/1970"</f>
        <v>42075.800717592589</v>
      </c>
      <c r="Q3820" t="s">
        <v>8270</v>
      </c>
      <c r="R3820" s="18" t="str">
        <f>LEFT(Q3820,SEARCH("/",Q3820,1)-1)</f>
        <v>theater</v>
      </c>
      <c r="S3820" t="str">
        <f>RIGHT(Q3820,(LEN(Q3820)-SEARCH("/",Q3820,1)))</f>
        <v>plays</v>
      </c>
      <c r="T3820" s="14">
        <f>IFERROR(E3820/L3820,0)</f>
        <v>57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>
        <f>(E3821/D3821)*100</f>
        <v>106.4</v>
      </c>
      <c r="O3821" s="13">
        <f>J3821/(60*60*24)+DATE(1970,1,1)</f>
        <v>42184.209537037037</v>
      </c>
      <c r="P3821" s="13">
        <f>I3821/(60*60*24)+"1/1/1970"</f>
        <v>42202.876388888893</v>
      </c>
      <c r="Q3821" t="s">
        <v>8270</v>
      </c>
      <c r="R3821" s="18" t="str">
        <f>LEFT(Q3821,SEARCH("/",Q3821,1)-1)</f>
        <v>theater</v>
      </c>
      <c r="S3821" t="str">
        <f>RIGHT(Q3821,(LEN(Q3821)-SEARCH("/",Q3821,1)))</f>
        <v>plays</v>
      </c>
      <c r="T3821" s="14">
        <f>IFERROR(E3821/L3821,0)</f>
        <v>40.92307692307692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>
        <f>(E3822/D3822)*100</f>
        <v>143.33333333333334</v>
      </c>
      <c r="O3822" s="13">
        <f>J3822/(60*60*24)+DATE(1970,1,1)</f>
        <v>42160.651817129634</v>
      </c>
      <c r="P3822" s="13">
        <f>I3822/(60*60*24)+"1/1/1970"</f>
        <v>42190.651817129634</v>
      </c>
      <c r="Q3822" t="s">
        <v>8270</v>
      </c>
      <c r="R3822" s="18" t="str">
        <f>LEFT(Q3822,SEARCH("/",Q3822,1)-1)</f>
        <v>theater</v>
      </c>
      <c r="S3822" t="str">
        <f>RIGHT(Q3822,(LEN(Q3822)-SEARCH("/",Q3822,1)))</f>
        <v>plays</v>
      </c>
      <c r="T3822" s="14">
        <f>IFERROR(E3822/L3822,0)</f>
        <v>21.5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>
        <f>(E3823/D3823)*100</f>
        <v>104.54285714285714</v>
      </c>
      <c r="O3823" s="13">
        <f>J3823/(60*60*24)+DATE(1970,1,1)</f>
        <v>42341.180636574078</v>
      </c>
      <c r="P3823" s="13">
        <f>I3823/(60*60*24)+"1/1/1970"</f>
        <v>42373.180636574078</v>
      </c>
      <c r="Q3823" t="s">
        <v>8270</v>
      </c>
      <c r="R3823" s="18" t="str">
        <f>LEFT(Q3823,SEARCH("/",Q3823,1)-1)</f>
        <v>theater</v>
      </c>
      <c r="S3823" t="str">
        <f>RIGHT(Q3823,(LEN(Q3823)-SEARCH("/",Q3823,1)))</f>
        <v>plays</v>
      </c>
      <c r="T3823" s="14">
        <f>IFERROR(E3823/L3823,0)</f>
        <v>79.543478260869563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>
        <f>(E3824/D3824)*100</f>
        <v>110.02000000000001</v>
      </c>
      <c r="O3824" s="13">
        <f>J3824/(60*60*24)+DATE(1970,1,1)</f>
        <v>42329.838159722218</v>
      </c>
      <c r="P3824" s="13">
        <f>I3824/(60*60*24)+"1/1/1970"</f>
        <v>42388.957638888889</v>
      </c>
      <c r="Q3824" t="s">
        <v>8270</v>
      </c>
      <c r="R3824" s="18" t="str">
        <f>LEFT(Q3824,SEARCH("/",Q3824,1)-1)</f>
        <v>theater</v>
      </c>
      <c r="S3824" t="str">
        <f>RIGHT(Q3824,(LEN(Q3824)-SEARCH("/",Q3824,1)))</f>
        <v>plays</v>
      </c>
      <c r="T3824" s="14">
        <f>IFERROR(E3824/L3824,0)</f>
        <v>72.381578947368425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>
        <f>(E3825/D3825)*100</f>
        <v>106</v>
      </c>
      <c r="O3825" s="13">
        <f>J3825/(60*60*24)+DATE(1970,1,1)</f>
        <v>42170.910231481481</v>
      </c>
      <c r="P3825" s="13">
        <f>I3825/(60*60*24)+"1/1/1970"</f>
        <v>42205.165972222225</v>
      </c>
      <c r="Q3825" t="s">
        <v>8270</v>
      </c>
      <c r="R3825" s="18" t="str">
        <f>LEFT(Q3825,SEARCH("/",Q3825,1)-1)</f>
        <v>theater</v>
      </c>
      <c r="S3825" t="str">
        <f>RIGHT(Q3825,(LEN(Q3825)-SEARCH("/",Q3825,1)))</f>
        <v>plays</v>
      </c>
      <c r="T3825" s="14">
        <f>IFERROR(E3825/L3825,0)</f>
        <v>64.634146341463421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>
        <f>(E3826/D3826)*100</f>
        <v>108</v>
      </c>
      <c r="O3826" s="13">
        <f>J3826/(60*60*24)+DATE(1970,1,1)</f>
        <v>42571.626192129625</v>
      </c>
      <c r="P3826" s="13">
        <f>I3826/(60*60*24)+"1/1/1970"</f>
        <v>42583.570138888885</v>
      </c>
      <c r="Q3826" t="s">
        <v>8270</v>
      </c>
      <c r="R3826" s="18" t="str">
        <f>LEFT(Q3826,SEARCH("/",Q3826,1)-1)</f>
        <v>theater</v>
      </c>
      <c r="S3826" t="str">
        <f>RIGHT(Q3826,(LEN(Q3826)-SEARCH("/",Q3826,1)))</f>
        <v>plays</v>
      </c>
      <c r="T3826" s="14">
        <f>IFERROR(E3826/L3826,0)</f>
        <v>38.571428571428569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>
        <f>(E3827/D3827)*100</f>
        <v>105.42</v>
      </c>
      <c r="O3827" s="13">
        <f>J3827/(60*60*24)+DATE(1970,1,1)</f>
        <v>42151.069606481484</v>
      </c>
      <c r="P3827" s="13">
        <f>I3827/(60*60*24)+"1/1/1970"</f>
        <v>42172.069606481484</v>
      </c>
      <c r="Q3827" t="s">
        <v>8270</v>
      </c>
      <c r="R3827" s="18" t="str">
        <f>LEFT(Q3827,SEARCH("/",Q3827,1)-1)</f>
        <v>theater</v>
      </c>
      <c r="S3827" t="str">
        <f>RIGHT(Q3827,(LEN(Q3827)-SEARCH("/",Q3827,1)))</f>
        <v>plays</v>
      </c>
      <c r="T3827" s="14">
        <f>IFERROR(E3827/L3827,0)</f>
        <v>107.57142857142857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>
        <f>(E3828/D3828)*100</f>
        <v>119.16666666666667</v>
      </c>
      <c r="O3828" s="13">
        <f>J3828/(60*60*24)+DATE(1970,1,1)</f>
        <v>42101.423541666663</v>
      </c>
      <c r="P3828" s="13">
        <f>I3828/(60*60*24)+"1/1/1970"</f>
        <v>42131.423541666663</v>
      </c>
      <c r="Q3828" t="s">
        <v>8270</v>
      </c>
      <c r="R3828" s="18" t="str">
        <f>LEFT(Q3828,SEARCH("/",Q3828,1)-1)</f>
        <v>theater</v>
      </c>
      <c r="S3828" t="str">
        <f>RIGHT(Q3828,(LEN(Q3828)-SEARCH("/",Q3828,1)))</f>
        <v>plays</v>
      </c>
      <c r="T3828" s="14">
        <f>IFERROR(E3828/L3828,0)</f>
        <v>27.5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>
        <f>(E3829/D3829)*100</f>
        <v>152.66666666666666</v>
      </c>
      <c r="O3829" s="13">
        <f>J3829/(60*60*24)+DATE(1970,1,1)</f>
        <v>42034.928252314814</v>
      </c>
      <c r="P3829" s="13">
        <f>I3829/(60*60*24)+"1/1/1970"</f>
        <v>42090</v>
      </c>
      <c r="Q3829" t="s">
        <v>8270</v>
      </c>
      <c r="R3829" s="18" t="str">
        <f>LEFT(Q3829,SEARCH("/",Q3829,1)-1)</f>
        <v>theater</v>
      </c>
      <c r="S3829" t="str">
        <f>RIGHT(Q3829,(LEN(Q3829)-SEARCH("/",Q3829,1)))</f>
        <v>plays</v>
      </c>
      <c r="T3829" s="14">
        <f>IFERROR(E3829/L3829,0)</f>
        <v>70.461538461538467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>
        <f>(E3830/D3830)*100</f>
        <v>100</v>
      </c>
      <c r="O3830" s="13">
        <f>J3830/(60*60*24)+DATE(1970,1,1)</f>
        <v>41944.527627314819</v>
      </c>
      <c r="P3830" s="13">
        <f>I3830/(60*60*24)+"1/1/1970"</f>
        <v>42004.569293981476</v>
      </c>
      <c r="Q3830" t="s">
        <v>8270</v>
      </c>
      <c r="R3830" s="18" t="str">
        <f>LEFT(Q3830,SEARCH("/",Q3830,1)-1)</f>
        <v>theater</v>
      </c>
      <c r="S3830" t="str">
        <f>RIGHT(Q3830,(LEN(Q3830)-SEARCH("/",Q3830,1)))</f>
        <v>plays</v>
      </c>
      <c r="T3830" s="14">
        <f>IFERROR(E3830/L3830,0)</f>
        <v>178.57142857142858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>
        <f>(E3831/D3831)*100</f>
        <v>100.2</v>
      </c>
      <c r="O3831" s="13">
        <f>J3831/(60*60*24)+DATE(1970,1,1)</f>
        <v>42593.865405092598</v>
      </c>
      <c r="P3831" s="13">
        <f>I3831/(60*60*24)+"1/1/1970"</f>
        <v>42613.865405092598</v>
      </c>
      <c r="Q3831" t="s">
        <v>8270</v>
      </c>
      <c r="R3831" s="18" t="str">
        <f>LEFT(Q3831,SEARCH("/",Q3831,1)-1)</f>
        <v>theater</v>
      </c>
      <c r="S3831" t="str">
        <f>RIGHT(Q3831,(LEN(Q3831)-SEARCH("/",Q3831,1)))</f>
        <v>plays</v>
      </c>
      <c r="T3831" s="14">
        <f>IFERROR(E3831/L3831,0)</f>
        <v>62.625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>
        <f>(E3832/D3832)*100</f>
        <v>225</v>
      </c>
      <c r="O3832" s="13">
        <f>J3832/(60*60*24)+DATE(1970,1,1)</f>
        <v>42503.740868055553</v>
      </c>
      <c r="P3832" s="13">
        <f>I3832/(60*60*24)+"1/1/1970"</f>
        <v>42517.740868055553</v>
      </c>
      <c r="Q3832" t="s">
        <v>8270</v>
      </c>
      <c r="R3832" s="18" t="str">
        <f>LEFT(Q3832,SEARCH("/",Q3832,1)-1)</f>
        <v>theater</v>
      </c>
      <c r="S3832" t="str">
        <f>RIGHT(Q3832,(LEN(Q3832)-SEARCH("/",Q3832,1)))</f>
        <v>plays</v>
      </c>
      <c r="T3832" s="14">
        <f>IFERROR(E3832/L3832,0)</f>
        <v>75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>
        <f>(E3833/D3833)*100</f>
        <v>106.02199999999999</v>
      </c>
      <c r="O3833" s="13">
        <f>J3833/(60*60*24)+DATE(1970,1,1)</f>
        <v>41927.848900462966</v>
      </c>
      <c r="P3833" s="13">
        <f>I3833/(60*60*24)+"1/1/1970"</f>
        <v>41948.890567129631</v>
      </c>
      <c r="Q3833" t="s">
        <v>8270</v>
      </c>
      <c r="R3833" s="18" t="str">
        <f>LEFT(Q3833,SEARCH("/",Q3833,1)-1)</f>
        <v>theater</v>
      </c>
      <c r="S3833" t="str">
        <f>RIGHT(Q3833,(LEN(Q3833)-SEARCH("/",Q3833,1)))</f>
        <v>plays</v>
      </c>
      <c r="T3833" s="14">
        <f>IFERROR(E3833/L3833,0)</f>
        <v>58.901111111111113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>
        <f>(E3834/D3834)*100</f>
        <v>104.66666666666666</v>
      </c>
      <c r="O3834" s="13">
        <f>J3834/(60*60*24)+DATE(1970,1,1)</f>
        <v>42375.114988425921</v>
      </c>
      <c r="P3834" s="13">
        <f>I3834/(60*60*24)+"1/1/1970"</f>
        <v>42420.114988425921</v>
      </c>
      <c r="Q3834" t="s">
        <v>8270</v>
      </c>
      <c r="R3834" s="18" t="str">
        <f>LEFT(Q3834,SEARCH("/",Q3834,1)-1)</f>
        <v>theater</v>
      </c>
      <c r="S3834" t="str">
        <f>RIGHT(Q3834,(LEN(Q3834)-SEARCH("/",Q3834,1)))</f>
        <v>plays</v>
      </c>
      <c r="T3834" s="14">
        <f>IFERROR(E3834/L3834,0)</f>
        <v>139.55555555555554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>
        <f>(E3835/D3835)*100</f>
        <v>116.66666666666667</v>
      </c>
      <c r="O3835" s="13">
        <f>J3835/(60*60*24)+DATE(1970,1,1)</f>
        <v>41963.872361111113</v>
      </c>
      <c r="P3835" s="13">
        <f>I3835/(60*60*24)+"1/1/1970"</f>
        <v>41974.797916666663</v>
      </c>
      <c r="Q3835" t="s">
        <v>8270</v>
      </c>
      <c r="R3835" s="18" t="str">
        <f>LEFT(Q3835,SEARCH("/",Q3835,1)-1)</f>
        <v>theater</v>
      </c>
      <c r="S3835" t="str">
        <f>RIGHT(Q3835,(LEN(Q3835)-SEARCH("/",Q3835,1)))</f>
        <v>plays</v>
      </c>
      <c r="T3835" s="14">
        <f>IFERROR(E3835/L3835,0)</f>
        <v>70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>
        <f>(E3836/D3836)*100</f>
        <v>109.03333333333333</v>
      </c>
      <c r="O3836" s="13">
        <f>J3836/(60*60*24)+DATE(1970,1,1)</f>
        <v>42143.445219907408</v>
      </c>
      <c r="P3836" s="13">
        <f>I3836/(60*60*24)+"1/1/1970"</f>
        <v>42173.445219907408</v>
      </c>
      <c r="Q3836" t="s">
        <v>8270</v>
      </c>
      <c r="R3836" s="18" t="str">
        <f>LEFT(Q3836,SEARCH("/",Q3836,1)-1)</f>
        <v>theater</v>
      </c>
      <c r="S3836" t="str">
        <f>RIGHT(Q3836,(LEN(Q3836)-SEARCH("/",Q3836,1)))</f>
        <v>plays</v>
      </c>
      <c r="T3836" s="14">
        <f>IFERROR(E3836/L3836,0)</f>
        <v>57.385964912280699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>
        <f>(E3837/D3837)*100</f>
        <v>160</v>
      </c>
      <c r="O3837" s="13">
        <f>J3837/(60*60*24)+DATE(1970,1,1)</f>
        <v>42460.94222222222</v>
      </c>
      <c r="P3837" s="13">
        <f>I3837/(60*60*24)+"1/1/1970"</f>
        <v>42481.94222222222</v>
      </c>
      <c r="Q3837" t="s">
        <v>8270</v>
      </c>
      <c r="R3837" s="18" t="str">
        <f>LEFT(Q3837,SEARCH("/",Q3837,1)-1)</f>
        <v>theater</v>
      </c>
      <c r="S3837" t="str">
        <f>RIGHT(Q3837,(LEN(Q3837)-SEARCH("/",Q3837,1)))</f>
        <v>plays</v>
      </c>
      <c r="T3837" s="14">
        <f>IFERROR(E3837/L3837,0)</f>
        <v>40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>
        <f>(E3838/D3838)*100</f>
        <v>112.5</v>
      </c>
      <c r="O3838" s="13">
        <f>J3838/(60*60*24)+DATE(1970,1,1)</f>
        <v>42553.926527777774</v>
      </c>
      <c r="P3838" s="13">
        <f>I3838/(60*60*24)+"1/1/1970"</f>
        <v>42585.172916666663</v>
      </c>
      <c r="Q3838" t="s">
        <v>8270</v>
      </c>
      <c r="R3838" s="18" t="str">
        <f>LEFT(Q3838,SEARCH("/",Q3838,1)-1)</f>
        <v>theater</v>
      </c>
      <c r="S3838" t="str">
        <f>RIGHT(Q3838,(LEN(Q3838)-SEARCH("/",Q3838,1)))</f>
        <v>plays</v>
      </c>
      <c r="T3838" s="14">
        <f>IFERROR(E3838/L3838,0)</f>
        <v>64.285714285714292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>
        <f>(E3839/D3839)*100</f>
        <v>102.1</v>
      </c>
      <c r="O3839" s="13">
        <f>J3839/(60*60*24)+DATE(1970,1,1)</f>
        <v>42152.765717592592</v>
      </c>
      <c r="P3839" s="13">
        <f>I3839/(60*60*24)+"1/1/1970"</f>
        <v>42188.765717592592</v>
      </c>
      <c r="Q3839" t="s">
        <v>8270</v>
      </c>
      <c r="R3839" s="18" t="str">
        <f>LEFT(Q3839,SEARCH("/",Q3839,1)-1)</f>
        <v>theater</v>
      </c>
      <c r="S3839" t="str">
        <f>RIGHT(Q3839,(LEN(Q3839)-SEARCH("/",Q3839,1)))</f>
        <v>plays</v>
      </c>
      <c r="T3839" s="14">
        <f>IFERROR(E3839/L3839,0)</f>
        <v>120.11764705882354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>
        <f>(E3840/D3840)*100</f>
        <v>100.824</v>
      </c>
      <c r="O3840" s="13">
        <f>J3840/(60*60*24)+DATE(1970,1,1)</f>
        <v>42116.710752314815</v>
      </c>
      <c r="P3840" s="13">
        <f>I3840/(60*60*24)+"1/1/1970"</f>
        <v>42146.710752314815</v>
      </c>
      <c r="Q3840" t="s">
        <v>8270</v>
      </c>
      <c r="R3840" s="18" t="str">
        <f>LEFT(Q3840,SEARCH("/",Q3840,1)-1)</f>
        <v>theater</v>
      </c>
      <c r="S3840" t="str">
        <f>RIGHT(Q3840,(LEN(Q3840)-SEARCH("/",Q3840,1)))</f>
        <v>plays</v>
      </c>
      <c r="T3840" s="14">
        <f>IFERROR(E3840/L3840,0)</f>
        <v>1008.24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>
        <f>(E3841/D3841)*100</f>
        <v>101.25</v>
      </c>
      <c r="O3841" s="13">
        <f>J3841/(60*60*24)+DATE(1970,1,1)</f>
        <v>42155.142638888894</v>
      </c>
      <c r="P3841" s="13">
        <f>I3841/(60*60*24)+"1/1/1970"</f>
        <v>42215.142638888894</v>
      </c>
      <c r="Q3841" t="s">
        <v>8270</v>
      </c>
      <c r="R3841" s="18" t="str">
        <f>LEFT(Q3841,SEARCH("/",Q3841,1)-1)</f>
        <v>theater</v>
      </c>
      <c r="S3841" t="str">
        <f>RIGHT(Q3841,(LEN(Q3841)-SEARCH("/",Q3841,1)))</f>
        <v>plays</v>
      </c>
      <c r="T3841" s="14">
        <f>IFERROR(E3841/L3841,0)</f>
        <v>63.28125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>
        <f>(E3842/D3842)*100</f>
        <v>6500</v>
      </c>
      <c r="O3842" s="13">
        <f>J3842/(60*60*24)+DATE(1970,1,1)</f>
        <v>42432.701724537037</v>
      </c>
      <c r="P3842" s="13">
        <f>I3842/(60*60*24)+"1/1/1970"</f>
        <v>42457.660057870366</v>
      </c>
      <c r="Q3842" t="s">
        <v>8270</v>
      </c>
      <c r="R3842" s="18" t="str">
        <f>LEFT(Q3842,SEARCH("/",Q3842,1)-1)</f>
        <v>theater</v>
      </c>
      <c r="S3842" t="str">
        <f>RIGHT(Q3842,(LEN(Q3842)-SEARCH("/",Q3842,1)))</f>
        <v>plays</v>
      </c>
      <c r="T3842" s="14">
        <f>IFERROR(E3842/L3842,0)</f>
        <v>21.666666666666668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>
        <f>(E3843/D3843)*100</f>
        <v>8.7200000000000006</v>
      </c>
      <c r="O3843" s="13">
        <f>J3843/(60*60*24)+DATE(1970,1,1)</f>
        <v>41780.785729166666</v>
      </c>
      <c r="P3843" s="13">
        <f>I3843/(60*60*24)+"1/1/1970"</f>
        <v>41840.785729166666</v>
      </c>
      <c r="Q3843" t="s">
        <v>8270</v>
      </c>
      <c r="R3843" s="18" t="str">
        <f>LEFT(Q3843,SEARCH("/",Q3843,1)-1)</f>
        <v>theater</v>
      </c>
      <c r="S3843" t="str">
        <f>RIGHT(Q3843,(LEN(Q3843)-SEARCH("/",Q3843,1)))</f>
        <v>plays</v>
      </c>
      <c r="T3843" s="14">
        <f>IFERROR(E3843/L3843,0)</f>
        <v>25.647058823529413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>
        <f>(E3844/D3844)*100</f>
        <v>21.94</v>
      </c>
      <c r="O3844" s="13">
        <f>J3844/(60*60*24)+DATE(1970,1,1)</f>
        <v>41740.493657407409</v>
      </c>
      <c r="P3844" s="13">
        <f>I3844/(60*60*24)+"1/1/1970"</f>
        <v>41770.493657407409</v>
      </c>
      <c r="Q3844" t="s">
        <v>8270</v>
      </c>
      <c r="R3844" s="18" t="str">
        <f>LEFT(Q3844,SEARCH("/",Q3844,1)-1)</f>
        <v>theater</v>
      </c>
      <c r="S3844" t="str">
        <f>RIGHT(Q3844,(LEN(Q3844)-SEARCH("/",Q3844,1)))</f>
        <v>plays</v>
      </c>
      <c r="T3844" s="14">
        <f>IFERROR(E3844/L3844,0)</f>
        <v>47.695652173913047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>
        <f>(E3845/D3845)*100</f>
        <v>21.3</v>
      </c>
      <c r="O3845" s="13">
        <f>J3845/(60*60*24)+DATE(1970,1,1)</f>
        <v>41766.072500000002</v>
      </c>
      <c r="P3845" s="13">
        <f>I3845/(60*60*24)+"1/1/1970"</f>
        <v>41791.072500000002</v>
      </c>
      <c r="Q3845" t="s">
        <v>8270</v>
      </c>
      <c r="R3845" s="18" t="str">
        <f>LEFT(Q3845,SEARCH("/",Q3845,1)-1)</f>
        <v>theater</v>
      </c>
      <c r="S3845" t="str">
        <f>RIGHT(Q3845,(LEN(Q3845)-SEARCH("/",Q3845,1)))</f>
        <v>plays</v>
      </c>
      <c r="T3845" s="14">
        <f>IFERROR(E3845/L3845,0)</f>
        <v>56.05263157894737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>
        <f>(E3846/D3846)*100</f>
        <v>41.489795918367342</v>
      </c>
      <c r="O3846" s="13">
        <f>J3846/(60*60*24)+DATE(1970,1,1)</f>
        <v>41766.617291666669</v>
      </c>
      <c r="P3846" s="13">
        <f>I3846/(60*60*24)+"1/1/1970"</f>
        <v>41793.290972222225</v>
      </c>
      <c r="Q3846" t="s">
        <v>8270</v>
      </c>
      <c r="R3846" s="18" t="str">
        <f>LEFT(Q3846,SEARCH("/",Q3846,1)-1)</f>
        <v>theater</v>
      </c>
      <c r="S3846" t="str">
        <f>RIGHT(Q3846,(LEN(Q3846)-SEARCH("/",Q3846,1)))</f>
        <v>plays</v>
      </c>
      <c r="T3846" s="14">
        <f>IFERROR(E3846/L3846,0)</f>
        <v>81.319999999999993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>
        <f>(E3847/D3847)*100</f>
        <v>2.105</v>
      </c>
      <c r="O3847" s="13">
        <f>J3847/(60*60*24)+DATE(1970,1,1)</f>
        <v>42248.627013888894</v>
      </c>
      <c r="P3847" s="13">
        <f>I3847/(60*60*24)+"1/1/1970"</f>
        <v>42278.627013888894</v>
      </c>
      <c r="Q3847" t="s">
        <v>8270</v>
      </c>
      <c r="R3847" s="18" t="str">
        <f>LEFT(Q3847,SEARCH("/",Q3847,1)-1)</f>
        <v>theater</v>
      </c>
      <c r="S3847" t="str">
        <f>RIGHT(Q3847,(LEN(Q3847)-SEARCH("/",Q3847,1)))</f>
        <v>plays</v>
      </c>
      <c r="T3847" s="14">
        <f>IFERROR(E3847/L3847,0)</f>
        <v>70.166666666666671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>
        <f>(E3848/D3848)*100</f>
        <v>2.7</v>
      </c>
      <c r="O3848" s="13">
        <f>J3848/(60*60*24)+DATE(1970,1,1)</f>
        <v>41885.221550925926</v>
      </c>
      <c r="P3848" s="13">
        <f>I3848/(60*60*24)+"1/1/1970"</f>
        <v>41916.290972222225</v>
      </c>
      <c r="Q3848" t="s">
        <v>8270</v>
      </c>
      <c r="R3848" s="18" t="str">
        <f>LEFT(Q3848,SEARCH("/",Q3848,1)-1)</f>
        <v>theater</v>
      </c>
      <c r="S3848" t="str">
        <f>RIGHT(Q3848,(LEN(Q3848)-SEARCH("/",Q3848,1)))</f>
        <v>plays</v>
      </c>
      <c r="T3848" s="14">
        <f>IFERROR(E3848/L3848,0)</f>
        <v>23.625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>
        <f>(E3849/D3849)*100</f>
        <v>16.161904761904761</v>
      </c>
      <c r="O3849" s="13">
        <f>J3849/(60*60*24)+DATE(1970,1,1)</f>
        <v>42159.224432870367</v>
      </c>
      <c r="P3849" s="13">
        <f>I3849/(60*60*24)+"1/1/1970"</f>
        <v>42204.224432870367</v>
      </c>
      <c r="Q3849" t="s">
        <v>8270</v>
      </c>
      <c r="R3849" s="18" t="str">
        <f>LEFT(Q3849,SEARCH("/",Q3849,1)-1)</f>
        <v>theater</v>
      </c>
      <c r="S3849" t="str">
        <f>RIGHT(Q3849,(LEN(Q3849)-SEARCH("/",Q3849,1)))</f>
        <v>plays</v>
      </c>
      <c r="T3849" s="14">
        <f>IFERROR(E3849/L3849,0)</f>
        <v>188.55555555555554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>
        <f>(E3850/D3850)*100</f>
        <v>16.376923076923077</v>
      </c>
      <c r="O3850" s="13">
        <f>J3850/(60*60*24)+DATE(1970,1,1)</f>
        <v>42265.817002314812</v>
      </c>
      <c r="P3850" s="13">
        <f>I3850/(60*60*24)+"1/1/1970"</f>
        <v>42295.817002314812</v>
      </c>
      <c r="Q3850" t="s">
        <v>8270</v>
      </c>
      <c r="R3850" s="18" t="str">
        <f>LEFT(Q3850,SEARCH("/",Q3850,1)-1)</f>
        <v>theater</v>
      </c>
      <c r="S3850" t="str">
        <f>RIGHT(Q3850,(LEN(Q3850)-SEARCH("/",Q3850,1)))</f>
        <v>plays</v>
      </c>
      <c r="T3850" s="14">
        <f>IFERROR(E3850/L3850,0)</f>
        <v>49.511627906976742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>
        <f>(E3851/D3851)*100</f>
        <v>7.043333333333333</v>
      </c>
      <c r="O3851" s="13">
        <f>J3851/(60*60*24)+DATE(1970,1,1)</f>
        <v>42136.767175925925</v>
      </c>
      <c r="P3851" s="13">
        <f>I3851/(60*60*24)+"1/1/1970"</f>
        <v>42166.767175925925</v>
      </c>
      <c r="Q3851" t="s">
        <v>8270</v>
      </c>
      <c r="R3851" s="18" t="str">
        <f>LEFT(Q3851,SEARCH("/",Q3851,1)-1)</f>
        <v>theater</v>
      </c>
      <c r="S3851" t="str">
        <f>RIGHT(Q3851,(LEN(Q3851)-SEARCH("/",Q3851,1)))</f>
        <v>plays</v>
      </c>
      <c r="T3851" s="14">
        <f>IFERROR(E3851/L3851,0)</f>
        <v>75.464285714285708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>
        <f>(E3852/D3852)*100</f>
        <v>3.8</v>
      </c>
      <c r="O3852" s="13">
        <f>J3852/(60*60*24)+DATE(1970,1,1)</f>
        <v>41975.124340277776</v>
      </c>
      <c r="P3852" s="13">
        <f>I3852/(60*60*24)+"1/1/1970"</f>
        <v>42005.124340277776</v>
      </c>
      <c r="Q3852" t="s">
        <v>8270</v>
      </c>
      <c r="R3852" s="18" t="str">
        <f>LEFT(Q3852,SEARCH("/",Q3852,1)-1)</f>
        <v>theater</v>
      </c>
      <c r="S3852" t="str">
        <f>RIGHT(Q3852,(LEN(Q3852)-SEARCH("/",Q3852,1)))</f>
        <v>plays</v>
      </c>
      <c r="T3852" s="14">
        <f>IFERROR(E3852/L3852,0)</f>
        <v>9.5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>
        <f>(E3853/D3853)*100</f>
        <v>34.08</v>
      </c>
      <c r="O3853" s="13">
        <f>J3853/(60*60*24)+DATE(1970,1,1)</f>
        <v>42172.439571759256</v>
      </c>
      <c r="P3853" s="13">
        <f>I3853/(60*60*24)+"1/1/1970"</f>
        <v>42202.439571759256</v>
      </c>
      <c r="Q3853" t="s">
        <v>8270</v>
      </c>
      <c r="R3853" s="18" t="str">
        <f>LEFT(Q3853,SEARCH("/",Q3853,1)-1)</f>
        <v>theater</v>
      </c>
      <c r="S3853" t="str">
        <f>RIGHT(Q3853,(LEN(Q3853)-SEARCH("/",Q3853,1)))</f>
        <v>plays</v>
      </c>
      <c r="T3853" s="14">
        <f>IFERROR(E3853/L3853,0)</f>
        <v>35.5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>
        <f>(E3854/D3854)*100</f>
        <v>0.2</v>
      </c>
      <c r="O3854" s="13">
        <f>J3854/(60*60*24)+DATE(1970,1,1)</f>
        <v>42065.190694444449</v>
      </c>
      <c r="P3854" s="13">
        <f>I3854/(60*60*24)+"1/1/1970"</f>
        <v>42090.149027777778</v>
      </c>
      <c r="Q3854" t="s">
        <v>8270</v>
      </c>
      <c r="R3854" s="18" t="str">
        <f>LEFT(Q3854,SEARCH("/",Q3854,1)-1)</f>
        <v>theater</v>
      </c>
      <c r="S3854" t="str">
        <f>RIGHT(Q3854,(LEN(Q3854)-SEARCH("/",Q3854,1)))</f>
        <v>plays</v>
      </c>
      <c r="T3854" s="14">
        <f>IFERROR(E3854/L3854,0)</f>
        <v>10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>
        <f>(E3855/D3855)*100</f>
        <v>2.5999999999999999E-2</v>
      </c>
      <c r="O3855" s="13">
        <f>J3855/(60*60*24)+DATE(1970,1,1)</f>
        <v>41848.84002314815</v>
      </c>
      <c r="P3855" s="13">
        <f>I3855/(60*60*24)+"1/1/1970"</f>
        <v>41883.84002314815</v>
      </c>
      <c r="Q3855" t="s">
        <v>8270</v>
      </c>
      <c r="R3855" s="18" t="str">
        <f>LEFT(Q3855,SEARCH("/",Q3855,1)-1)</f>
        <v>theater</v>
      </c>
      <c r="S3855" t="str">
        <f>RIGHT(Q3855,(LEN(Q3855)-SEARCH("/",Q3855,1)))</f>
        <v>plays</v>
      </c>
      <c r="T3855" s="14">
        <f>IFERROR(E3855/L3855,0)</f>
        <v>13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>
        <f>(E3856/D3856)*100</f>
        <v>16.254545454545454</v>
      </c>
      <c r="O3856" s="13">
        <f>J3856/(60*60*24)+DATE(1970,1,1)</f>
        <v>42103.884930555556</v>
      </c>
      <c r="P3856" s="13">
        <f>I3856/(60*60*24)+"1/1/1970"</f>
        <v>42133.884930555556</v>
      </c>
      <c r="Q3856" t="s">
        <v>8270</v>
      </c>
      <c r="R3856" s="18" t="str">
        <f>LEFT(Q3856,SEARCH("/",Q3856,1)-1)</f>
        <v>theater</v>
      </c>
      <c r="S3856" t="str">
        <f>RIGHT(Q3856,(LEN(Q3856)-SEARCH("/",Q3856,1)))</f>
        <v>plays</v>
      </c>
      <c r="T3856" s="14">
        <f>IFERROR(E3856/L3856,0)</f>
        <v>89.4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>
        <f>(E3857/D3857)*100</f>
        <v>2.5</v>
      </c>
      <c r="O3857" s="13">
        <f>J3857/(60*60*24)+DATE(1970,1,1)</f>
        <v>42059.970729166671</v>
      </c>
      <c r="P3857" s="13">
        <f>I3857/(60*60*24)+"1/1/1970"</f>
        <v>42089.929062499999</v>
      </c>
      <c r="Q3857" t="s">
        <v>8270</v>
      </c>
      <c r="R3857" s="18" t="str">
        <f>LEFT(Q3857,SEARCH("/",Q3857,1)-1)</f>
        <v>theater</v>
      </c>
      <c r="S3857" t="str">
        <f>RIGHT(Q3857,(LEN(Q3857)-SEARCH("/",Q3857,1)))</f>
        <v>plays</v>
      </c>
      <c r="T3857" s="14">
        <f>IFERROR(E3857/L3857,0)</f>
        <v>25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>
        <f>(E3858/D3858)*100</f>
        <v>0.02</v>
      </c>
      <c r="O3858" s="13">
        <f>J3858/(60*60*24)+DATE(1970,1,1)</f>
        <v>42041.743090277778</v>
      </c>
      <c r="P3858" s="13">
        <f>I3858/(60*60*24)+"1/1/1970"</f>
        <v>42071.701423611114</v>
      </c>
      <c r="Q3858" t="s">
        <v>8270</v>
      </c>
      <c r="R3858" s="18" t="str">
        <f>LEFT(Q3858,SEARCH("/",Q3858,1)-1)</f>
        <v>theater</v>
      </c>
      <c r="S3858" t="str">
        <f>RIGHT(Q3858,(LEN(Q3858)-SEARCH("/",Q3858,1)))</f>
        <v>plays</v>
      </c>
      <c r="T3858" s="14">
        <f>IFERROR(E3858/L3858,0)</f>
        <v>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>
        <f>(E3859/D3859)*100</f>
        <v>5.2</v>
      </c>
      <c r="O3859" s="13">
        <f>J3859/(60*60*24)+DATE(1970,1,1)</f>
        <v>41829.73715277778</v>
      </c>
      <c r="P3859" s="13">
        <f>I3859/(60*60*24)+"1/1/1970"</f>
        <v>41852.716666666667</v>
      </c>
      <c r="Q3859" t="s">
        <v>8270</v>
      </c>
      <c r="R3859" s="18" t="str">
        <f>LEFT(Q3859,SEARCH("/",Q3859,1)-1)</f>
        <v>theater</v>
      </c>
      <c r="S3859" t="str">
        <f>RIGHT(Q3859,(LEN(Q3859)-SEARCH("/",Q3859,1)))</f>
        <v>plays</v>
      </c>
      <c r="T3859" s="14">
        <f>IFERROR(E3859/L3859,0)</f>
        <v>65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>
        <f>(E3860/D3860)*100</f>
        <v>2</v>
      </c>
      <c r="O3860" s="13">
        <f>J3860/(60*60*24)+DATE(1970,1,1)</f>
        <v>42128.431064814809</v>
      </c>
      <c r="P3860" s="13">
        <f>I3860/(60*60*24)+"1/1/1970"</f>
        <v>42146.875</v>
      </c>
      <c r="Q3860" t="s">
        <v>8270</v>
      </c>
      <c r="R3860" s="18" t="str">
        <f>LEFT(Q3860,SEARCH("/",Q3860,1)-1)</f>
        <v>theater</v>
      </c>
      <c r="S3860" t="str">
        <f>RIGHT(Q3860,(LEN(Q3860)-SEARCH("/",Q3860,1)))</f>
        <v>plays</v>
      </c>
      <c r="T3860" s="14">
        <f>IFERROR(E3860/L3860,0)</f>
        <v>10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>
        <f>(E3861/D3861)*100</f>
        <v>0.04</v>
      </c>
      <c r="O3861" s="13">
        <f>J3861/(60*60*24)+DATE(1970,1,1)</f>
        <v>41789.893599537041</v>
      </c>
      <c r="P3861" s="13">
        <f>I3861/(60*60*24)+"1/1/1970"</f>
        <v>41815.875</v>
      </c>
      <c r="Q3861" t="s">
        <v>8270</v>
      </c>
      <c r="R3861" s="18" t="str">
        <f>LEFT(Q3861,SEARCH("/",Q3861,1)-1)</f>
        <v>theater</v>
      </c>
      <c r="S3861" t="str">
        <f>RIGHT(Q3861,(LEN(Q3861)-SEARCH("/",Q3861,1)))</f>
        <v>plays</v>
      </c>
      <c r="T3861" s="14">
        <f>IFERROR(E3861/L3861,0)</f>
        <v>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>
        <f>(E3862/D3862)*100</f>
        <v>17.666666666666668</v>
      </c>
      <c r="O3862" s="13">
        <f>J3862/(60*60*24)+DATE(1970,1,1)</f>
        <v>41833.660995370374</v>
      </c>
      <c r="P3862" s="13">
        <f>I3862/(60*60*24)+"1/1/1970"</f>
        <v>41863.660995370374</v>
      </c>
      <c r="Q3862" t="s">
        <v>8270</v>
      </c>
      <c r="R3862" s="18" t="str">
        <f>LEFT(Q3862,SEARCH("/",Q3862,1)-1)</f>
        <v>theater</v>
      </c>
      <c r="S3862" t="str">
        <f>RIGHT(Q3862,(LEN(Q3862)-SEARCH("/",Q3862,1)))</f>
        <v>plays</v>
      </c>
      <c r="T3862" s="14">
        <f>IFERROR(E3862/L3862,0)</f>
        <v>81.538461538461533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>
        <f>(E3863/D3863)*100</f>
        <v>5</v>
      </c>
      <c r="O3863" s="13">
        <f>J3863/(60*60*24)+DATE(1970,1,1)</f>
        <v>41914.590011574073</v>
      </c>
      <c r="P3863" s="13">
        <f>I3863/(60*60*24)+"1/1/1970"</f>
        <v>41955.907638888893</v>
      </c>
      <c r="Q3863" t="s">
        <v>8270</v>
      </c>
      <c r="R3863" s="18" t="str">
        <f>LEFT(Q3863,SEARCH("/",Q3863,1)-1)</f>
        <v>theater</v>
      </c>
      <c r="S3863" t="str">
        <f>RIGHT(Q3863,(LEN(Q3863)-SEARCH("/",Q3863,1)))</f>
        <v>plays</v>
      </c>
      <c r="T3863" s="14">
        <f>IFERROR(E3863/L3863,0)</f>
        <v>100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>
        <f>(E3864/D3864)*100</f>
        <v>1.3333333333333334E-2</v>
      </c>
      <c r="O3864" s="13">
        <f>J3864/(60*60*24)+DATE(1970,1,1)</f>
        <v>42611.261064814811</v>
      </c>
      <c r="P3864" s="13">
        <f>I3864/(60*60*24)+"1/1/1970"</f>
        <v>42625.707638888889</v>
      </c>
      <c r="Q3864" t="s">
        <v>8270</v>
      </c>
      <c r="R3864" s="18" t="str">
        <f>LEFT(Q3864,SEARCH("/",Q3864,1)-1)</f>
        <v>theater</v>
      </c>
      <c r="S3864" t="str">
        <f>RIGHT(Q3864,(LEN(Q3864)-SEARCH("/",Q3864,1)))</f>
        <v>plays</v>
      </c>
      <c r="T3864" s="14">
        <f>IFERROR(E3864/L3864,0)</f>
        <v>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>
        <f>(E3865/D3865)*100</f>
        <v>0</v>
      </c>
      <c r="O3865" s="13">
        <f>J3865/(60*60*24)+DATE(1970,1,1)</f>
        <v>42253.633159722223</v>
      </c>
      <c r="P3865" s="13">
        <f>I3865/(60*60*24)+"1/1/1970"</f>
        <v>42313.674826388888</v>
      </c>
      <c r="Q3865" t="s">
        <v>8270</v>
      </c>
      <c r="R3865" s="18" t="str">
        <f>LEFT(Q3865,SEARCH("/",Q3865,1)-1)</f>
        <v>theater</v>
      </c>
      <c r="S3865" t="str">
        <f>RIGHT(Q3865,(LEN(Q3865)-SEARCH("/",Q3865,1)))</f>
        <v>plays</v>
      </c>
      <c r="T3865" s="14">
        <f>IFERROR(E3865/L3865,0)</f>
        <v>0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>
        <f>(E3866/D3866)*100</f>
        <v>1.2</v>
      </c>
      <c r="O3866" s="13">
        <f>J3866/(60*60*24)+DATE(1970,1,1)</f>
        <v>42295.891828703709</v>
      </c>
      <c r="P3866" s="13">
        <f>I3866/(60*60*24)+"1/1/1970"</f>
        <v>42325.933495370366</v>
      </c>
      <c r="Q3866" t="s">
        <v>8270</v>
      </c>
      <c r="R3866" s="18" t="str">
        <f>LEFT(Q3866,SEARCH("/",Q3866,1)-1)</f>
        <v>theater</v>
      </c>
      <c r="S3866" t="str">
        <f>RIGHT(Q3866,(LEN(Q3866)-SEARCH("/",Q3866,1)))</f>
        <v>plays</v>
      </c>
      <c r="T3866" s="14">
        <f>IFERROR(E3866/L3866,0)</f>
        <v>20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>
        <f>(E3867/D3867)*100</f>
        <v>26.937422295897225</v>
      </c>
      <c r="O3867" s="13">
        <f>J3867/(60*60*24)+DATE(1970,1,1)</f>
        <v>41841.651597222226</v>
      </c>
      <c r="P3867" s="13">
        <f>I3867/(60*60*24)+"1/1/1970"</f>
        <v>41881.229166666664</v>
      </c>
      <c r="Q3867" t="s">
        <v>8270</v>
      </c>
      <c r="R3867" s="18" t="str">
        <f>LEFT(Q3867,SEARCH("/",Q3867,1)-1)</f>
        <v>theater</v>
      </c>
      <c r="S3867" t="str">
        <f>RIGHT(Q3867,(LEN(Q3867)-SEARCH("/",Q3867,1)))</f>
        <v>plays</v>
      </c>
      <c r="T3867" s="14">
        <f>IFERROR(E3867/L3867,0)</f>
        <v>46.428571428571431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>
        <f>(E3868/D3868)*100</f>
        <v>0.54999999999999993</v>
      </c>
      <c r="O3868" s="13">
        <f>J3868/(60*60*24)+DATE(1970,1,1)</f>
        <v>42402.947002314817</v>
      </c>
      <c r="P3868" s="13">
        <f>I3868/(60*60*24)+"1/1/1970"</f>
        <v>42452.145138888889</v>
      </c>
      <c r="Q3868" t="s">
        <v>8270</v>
      </c>
      <c r="R3868" s="18" t="str">
        <f>LEFT(Q3868,SEARCH("/",Q3868,1)-1)</f>
        <v>theater</v>
      </c>
      <c r="S3868" t="str">
        <f>RIGHT(Q3868,(LEN(Q3868)-SEARCH("/",Q3868,1)))</f>
        <v>plays</v>
      </c>
      <c r="T3868" s="14">
        <f>IFERROR(E3868/L3868,0)</f>
        <v>5.5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>
        <f>(E3869/D3869)*100</f>
        <v>12.55</v>
      </c>
      <c r="O3869" s="13">
        <f>J3869/(60*60*24)+DATE(1970,1,1)</f>
        <v>42509.814108796301</v>
      </c>
      <c r="P3869" s="13">
        <f>I3869/(60*60*24)+"1/1/1970"</f>
        <v>42539.814108796301</v>
      </c>
      <c r="Q3869" t="s">
        <v>8270</v>
      </c>
      <c r="R3869" s="18" t="str">
        <f>LEFT(Q3869,SEARCH("/",Q3869,1)-1)</f>
        <v>theater</v>
      </c>
      <c r="S3869" t="str">
        <f>RIGHT(Q3869,(LEN(Q3869)-SEARCH("/",Q3869,1)))</f>
        <v>plays</v>
      </c>
      <c r="T3869" s="14">
        <f>IFERROR(E3869/L3869,0)</f>
        <v>50.2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>
        <f>(E3870/D3870)*100</f>
        <v>0.2</v>
      </c>
      <c r="O3870" s="13">
        <f>J3870/(60*60*24)+DATE(1970,1,1)</f>
        <v>41865.659780092596</v>
      </c>
      <c r="P3870" s="13">
        <f>I3870/(60*60*24)+"1/1/1970"</f>
        <v>41890.659780092596</v>
      </c>
      <c r="Q3870" t="s">
        <v>8304</v>
      </c>
      <c r="R3870" s="18" t="str">
        <f>LEFT(Q3870,SEARCH("/",Q3870,1)-1)</f>
        <v>theater</v>
      </c>
      <c r="S3870" t="str">
        <f>RIGHT(Q3870,(LEN(Q3870)-SEARCH("/",Q3870,1)))</f>
        <v>musical</v>
      </c>
      <c r="T3870" s="14">
        <f>IFERROR(E3870/L3870,0)</f>
        <v>10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>
        <f>(E3871/D3871)*100</f>
        <v>3.4474868431088401</v>
      </c>
      <c r="O3871" s="13">
        <f>J3871/(60*60*24)+DATE(1970,1,1)</f>
        <v>42047.724444444444</v>
      </c>
      <c r="P3871" s="13">
        <f>I3871/(60*60*24)+"1/1/1970"</f>
        <v>42077.132638888885</v>
      </c>
      <c r="Q3871" t="s">
        <v>8304</v>
      </c>
      <c r="R3871" s="18" t="str">
        <f>LEFT(Q3871,SEARCH("/",Q3871,1)-1)</f>
        <v>theater</v>
      </c>
      <c r="S3871" t="str">
        <f>RIGHT(Q3871,(LEN(Q3871)-SEARCH("/",Q3871,1)))</f>
        <v>musical</v>
      </c>
      <c r="T3871" s="14">
        <f>IFERROR(E3871/L3871,0)</f>
        <v>30.133333333333333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>
        <f>(E3872/D3872)*100</f>
        <v>15</v>
      </c>
      <c r="O3872" s="13">
        <f>J3872/(60*60*24)+DATE(1970,1,1)</f>
        <v>41793.172199074077</v>
      </c>
      <c r="P3872" s="13">
        <f>I3872/(60*60*24)+"1/1/1970"</f>
        <v>41823.172199074077</v>
      </c>
      <c r="Q3872" t="s">
        <v>8304</v>
      </c>
      <c r="R3872" s="18" t="str">
        <f>LEFT(Q3872,SEARCH("/",Q3872,1)-1)</f>
        <v>theater</v>
      </c>
      <c r="S3872" t="str">
        <f>RIGHT(Q3872,(LEN(Q3872)-SEARCH("/",Q3872,1)))</f>
        <v>musical</v>
      </c>
      <c r="T3872" s="14">
        <f>IFERROR(E3872/L3872,0)</f>
        <v>150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>
        <f>(E3873/D3873)*100</f>
        <v>2.666666666666667</v>
      </c>
      <c r="O3873" s="13">
        <f>J3873/(60*60*24)+DATE(1970,1,1)</f>
        <v>42763.780671296292</v>
      </c>
      <c r="P3873" s="13">
        <f>I3873/(60*60*24)+"1/1/1970"</f>
        <v>42823.739004629635</v>
      </c>
      <c r="Q3873" t="s">
        <v>8304</v>
      </c>
      <c r="R3873" s="18" t="str">
        <f>LEFT(Q3873,SEARCH("/",Q3873,1)-1)</f>
        <v>theater</v>
      </c>
      <c r="S3873" t="str">
        <f>RIGHT(Q3873,(LEN(Q3873)-SEARCH("/",Q3873,1)))</f>
        <v>musical</v>
      </c>
      <c r="T3873" s="14">
        <f>IFERROR(E3873/L3873,0)</f>
        <v>13.333333333333334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>
        <f>(E3874/D3874)*100</f>
        <v>0</v>
      </c>
      <c r="O3874" s="13">
        <f>J3874/(60*60*24)+DATE(1970,1,1)</f>
        <v>42180.145787037036</v>
      </c>
      <c r="P3874" s="13">
        <f>I3874/(60*60*24)+"1/1/1970"</f>
        <v>42230.145787037036</v>
      </c>
      <c r="Q3874" t="s">
        <v>8304</v>
      </c>
      <c r="R3874" s="18" t="str">
        <f>LEFT(Q3874,SEARCH("/",Q3874,1)-1)</f>
        <v>theater</v>
      </c>
      <c r="S3874" t="str">
        <f>RIGHT(Q3874,(LEN(Q3874)-SEARCH("/",Q3874,1)))</f>
        <v>musical</v>
      </c>
      <c r="T3874" s="14">
        <f>IFERROR(E3874/L3874,0)</f>
        <v>0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>
        <f>(E3875/D3875)*100</f>
        <v>0</v>
      </c>
      <c r="O3875" s="13">
        <f>J3875/(60*60*24)+DATE(1970,1,1)</f>
        <v>42255.696006944447</v>
      </c>
      <c r="P3875" s="13">
        <f>I3875/(60*60*24)+"1/1/1970"</f>
        <v>42285.696006944447</v>
      </c>
      <c r="Q3875" t="s">
        <v>8304</v>
      </c>
      <c r="R3875" s="18" t="str">
        <f>LEFT(Q3875,SEARCH("/",Q3875,1)-1)</f>
        <v>theater</v>
      </c>
      <c r="S3875" t="str">
        <f>RIGHT(Q3875,(LEN(Q3875)-SEARCH("/",Q3875,1)))</f>
        <v>musical</v>
      </c>
      <c r="T3875" s="14">
        <f>IFERROR(E3875/L3875,0)</f>
        <v>0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>
        <f>(E3876/D3876)*100</f>
        <v>0</v>
      </c>
      <c r="O3876" s="13">
        <f>J3876/(60*60*24)+DATE(1970,1,1)</f>
        <v>42007.016458333332</v>
      </c>
      <c r="P3876" s="13">
        <f>I3876/(60*60*24)+"1/1/1970"</f>
        <v>42028.041666666672</v>
      </c>
      <c r="Q3876" t="s">
        <v>8304</v>
      </c>
      <c r="R3876" s="18" t="str">
        <f>LEFT(Q3876,SEARCH("/",Q3876,1)-1)</f>
        <v>theater</v>
      </c>
      <c r="S3876" t="str">
        <f>RIGHT(Q3876,(LEN(Q3876)-SEARCH("/",Q3876,1)))</f>
        <v>musical</v>
      </c>
      <c r="T3876" s="14">
        <f>IFERROR(E3876/L3876,0)</f>
        <v>0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>
        <f>(E3877/D3877)*100</f>
        <v>0</v>
      </c>
      <c r="O3877" s="13">
        <f>J3877/(60*60*24)+DATE(1970,1,1)</f>
        <v>42615.346817129626</v>
      </c>
      <c r="P3877" s="13">
        <f>I3877/(60*60*24)+"1/1/1970"</f>
        <v>42616.416666666672</v>
      </c>
      <c r="Q3877" t="s">
        <v>8304</v>
      </c>
      <c r="R3877" s="18" t="str">
        <f>LEFT(Q3877,SEARCH("/",Q3877,1)-1)</f>
        <v>theater</v>
      </c>
      <c r="S3877" t="str">
        <f>RIGHT(Q3877,(LEN(Q3877)-SEARCH("/",Q3877,1)))</f>
        <v>musical</v>
      </c>
      <c r="T3877" s="14">
        <f>IFERROR(E3877/L3877,0)</f>
        <v>0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>
        <f>(E3878/D3878)*100</f>
        <v>52.794871794871788</v>
      </c>
      <c r="O3878" s="13">
        <f>J3878/(60*60*24)+DATE(1970,1,1)</f>
        <v>42372.624166666668</v>
      </c>
      <c r="P3878" s="13">
        <f>I3878/(60*60*24)+"1/1/1970"</f>
        <v>42402.624166666668</v>
      </c>
      <c r="Q3878" t="s">
        <v>8304</v>
      </c>
      <c r="R3878" s="18" t="str">
        <f>LEFT(Q3878,SEARCH("/",Q3878,1)-1)</f>
        <v>theater</v>
      </c>
      <c r="S3878" t="str">
        <f>RIGHT(Q3878,(LEN(Q3878)-SEARCH("/",Q3878,1)))</f>
        <v>musical</v>
      </c>
      <c r="T3878" s="14">
        <f>IFERROR(E3878/L3878,0)</f>
        <v>44.760869565217391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>
        <f>(E3879/D3879)*100</f>
        <v>4.9639999999999995</v>
      </c>
      <c r="O3879" s="13">
        <f>J3879/(60*60*24)+DATE(1970,1,1)</f>
        <v>42682.67768518519</v>
      </c>
      <c r="P3879" s="13">
        <f>I3879/(60*60*24)+"1/1/1970"</f>
        <v>42712.67768518519</v>
      </c>
      <c r="Q3879" t="s">
        <v>8304</v>
      </c>
      <c r="R3879" s="18" t="str">
        <f>LEFT(Q3879,SEARCH("/",Q3879,1)-1)</f>
        <v>theater</v>
      </c>
      <c r="S3879" t="str">
        <f>RIGHT(Q3879,(LEN(Q3879)-SEARCH("/",Q3879,1)))</f>
        <v>musical</v>
      </c>
      <c r="T3879" s="14">
        <f>IFERROR(E3879/L3879,0)</f>
        <v>88.642857142857139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>
        <f>(E3880/D3880)*100</f>
        <v>5.5555555555555552E-2</v>
      </c>
      <c r="O3880" s="13">
        <f>J3880/(60*60*24)+DATE(1970,1,1)</f>
        <v>42154.818819444445</v>
      </c>
      <c r="P3880" s="13">
        <f>I3880/(60*60*24)+"1/1/1970"</f>
        <v>42185.165972222225</v>
      </c>
      <c r="Q3880" t="s">
        <v>8304</v>
      </c>
      <c r="R3880" s="18" t="str">
        <f>LEFT(Q3880,SEARCH("/",Q3880,1)-1)</f>
        <v>theater</v>
      </c>
      <c r="S3880" t="str">
        <f>RIGHT(Q3880,(LEN(Q3880)-SEARCH("/",Q3880,1)))</f>
        <v>musical</v>
      </c>
      <c r="T3880" s="14">
        <f>IFERROR(E3880/L3880,0)</f>
        <v>10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>
        <f>(E3881/D3881)*100</f>
        <v>0</v>
      </c>
      <c r="O3881" s="13">
        <f>J3881/(60*60*24)+DATE(1970,1,1)</f>
        <v>41999.861064814817</v>
      </c>
      <c r="P3881" s="13">
        <f>I3881/(60*60*24)+"1/1/1970"</f>
        <v>42029.861064814817</v>
      </c>
      <c r="Q3881" t="s">
        <v>8304</v>
      </c>
      <c r="R3881" s="18" t="str">
        <f>LEFT(Q3881,SEARCH("/",Q3881,1)-1)</f>
        <v>theater</v>
      </c>
      <c r="S3881" t="str">
        <f>RIGHT(Q3881,(LEN(Q3881)-SEARCH("/",Q3881,1)))</f>
        <v>musical</v>
      </c>
      <c r="T3881" s="14">
        <f>IFERROR(E3881/L3881,0)</f>
        <v>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>
        <f>(E3882/D3882)*100</f>
        <v>13.066666666666665</v>
      </c>
      <c r="O3882" s="13">
        <f>J3882/(60*60*24)+DATE(1970,1,1)</f>
        <v>41815.815046296295</v>
      </c>
      <c r="P3882" s="13">
        <f>I3882/(60*60*24)+"1/1/1970"</f>
        <v>41850.958333333336</v>
      </c>
      <c r="Q3882" t="s">
        <v>8304</v>
      </c>
      <c r="R3882" s="18" t="str">
        <f>LEFT(Q3882,SEARCH("/",Q3882,1)-1)</f>
        <v>theater</v>
      </c>
      <c r="S3882" t="str">
        <f>RIGHT(Q3882,(LEN(Q3882)-SEARCH("/",Q3882,1)))</f>
        <v>musical</v>
      </c>
      <c r="T3882" s="14">
        <f>IFERROR(E3882/L3882,0)</f>
        <v>57.647058823529413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>
        <f>(E3883/D3883)*100</f>
        <v>5</v>
      </c>
      <c r="O3883" s="13">
        <f>J3883/(60*60*24)+DATE(1970,1,1)</f>
        <v>42756.018506944441</v>
      </c>
      <c r="P3883" s="13">
        <f>I3883/(60*60*24)+"1/1/1970"</f>
        <v>42786.018506944441</v>
      </c>
      <c r="Q3883" t="s">
        <v>8304</v>
      </c>
      <c r="R3883" s="18" t="str">
        <f>LEFT(Q3883,SEARCH("/",Q3883,1)-1)</f>
        <v>theater</v>
      </c>
      <c r="S3883" t="str">
        <f>RIGHT(Q3883,(LEN(Q3883)-SEARCH("/",Q3883,1)))</f>
        <v>musical</v>
      </c>
      <c r="T3883" s="14">
        <f>IFERROR(E3883/L3883,0)</f>
        <v>25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>
        <f>(E3884/D3884)*100</f>
        <v>0</v>
      </c>
      <c r="O3884" s="13">
        <f>J3884/(60*60*24)+DATE(1970,1,1)</f>
        <v>42373.983449074076</v>
      </c>
      <c r="P3884" s="13">
        <f>I3884/(60*60*24)+"1/1/1970"</f>
        <v>42400.960416666669</v>
      </c>
      <c r="Q3884" t="s">
        <v>8304</v>
      </c>
      <c r="R3884" s="18" t="str">
        <f>LEFT(Q3884,SEARCH("/",Q3884,1)-1)</f>
        <v>theater</v>
      </c>
      <c r="S3884" t="str">
        <f>RIGHT(Q3884,(LEN(Q3884)-SEARCH("/",Q3884,1)))</f>
        <v>musical</v>
      </c>
      <c r="T3884" s="14">
        <f>IFERROR(E3884/L3884,0)</f>
        <v>0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>
        <f>(E3885/D3885)*100</f>
        <v>0</v>
      </c>
      <c r="O3885" s="13">
        <f>J3885/(60*60*24)+DATE(1970,1,1)</f>
        <v>41854.602650462963</v>
      </c>
      <c r="P3885" s="13">
        <f>I3885/(60*60*24)+"1/1/1970"</f>
        <v>41884.602650462963</v>
      </c>
      <c r="Q3885" t="s">
        <v>8304</v>
      </c>
      <c r="R3885" s="18" t="str">
        <f>LEFT(Q3885,SEARCH("/",Q3885,1)-1)</f>
        <v>theater</v>
      </c>
      <c r="S3885" t="str">
        <f>RIGHT(Q3885,(LEN(Q3885)-SEARCH("/",Q3885,1)))</f>
        <v>musical</v>
      </c>
      <c r="T3885" s="14">
        <f>IFERROR(E3885/L3885,0)</f>
        <v>0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>
        <f>(E3886/D3886)*100</f>
        <v>0</v>
      </c>
      <c r="O3886" s="13">
        <f>J3886/(60*60*24)+DATE(1970,1,1)</f>
        <v>42065.791574074072</v>
      </c>
      <c r="P3886" s="13">
        <f>I3886/(60*60*24)+"1/1/1970"</f>
        <v>42090.749907407408</v>
      </c>
      <c r="Q3886" t="s">
        <v>8304</v>
      </c>
      <c r="R3886" s="18" t="str">
        <f>LEFT(Q3886,SEARCH("/",Q3886,1)-1)</f>
        <v>theater</v>
      </c>
      <c r="S3886" t="str">
        <f>RIGHT(Q3886,(LEN(Q3886)-SEARCH("/",Q3886,1)))</f>
        <v>musical</v>
      </c>
      <c r="T3886" s="14">
        <f>IFERROR(E3886/L3886,0)</f>
        <v>0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>
        <f>(E3887/D3887)*100</f>
        <v>0</v>
      </c>
      <c r="O3887" s="13">
        <f>J3887/(60*60*24)+DATE(1970,1,1)</f>
        <v>42469.951284722221</v>
      </c>
      <c r="P3887" s="13">
        <f>I3887/(60*60*24)+"1/1/1970"</f>
        <v>42499.951284722221</v>
      </c>
      <c r="Q3887" t="s">
        <v>8304</v>
      </c>
      <c r="R3887" s="18" t="str">
        <f>LEFT(Q3887,SEARCH("/",Q3887,1)-1)</f>
        <v>theater</v>
      </c>
      <c r="S3887" t="str">
        <f>RIGHT(Q3887,(LEN(Q3887)-SEARCH("/",Q3887,1)))</f>
        <v>musical</v>
      </c>
      <c r="T3887" s="14">
        <f>IFERROR(E3887/L3887,0)</f>
        <v>0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>
        <f>(E3888/D3888)*100</f>
        <v>0</v>
      </c>
      <c r="O3888" s="13">
        <f>J3888/(60*60*24)+DATE(1970,1,1)</f>
        <v>41954.228032407409</v>
      </c>
      <c r="P3888" s="13">
        <f>I3888/(60*60*24)+"1/1/1970"</f>
        <v>41984.228032407409</v>
      </c>
      <c r="Q3888" t="s">
        <v>8304</v>
      </c>
      <c r="R3888" s="18" t="str">
        <f>LEFT(Q3888,SEARCH("/",Q3888,1)-1)</f>
        <v>theater</v>
      </c>
      <c r="S3888" t="str">
        <f>RIGHT(Q3888,(LEN(Q3888)-SEARCH("/",Q3888,1)))</f>
        <v>musical</v>
      </c>
      <c r="T3888" s="14">
        <f>IFERROR(E3888/L3888,0)</f>
        <v>0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>
        <f>(E3889/D3889)*100</f>
        <v>1.7500000000000002</v>
      </c>
      <c r="O3889" s="13">
        <f>J3889/(60*60*24)+DATE(1970,1,1)</f>
        <v>42079.857974537037</v>
      </c>
      <c r="P3889" s="13">
        <f>I3889/(60*60*24)+"1/1/1970"</f>
        <v>42125.916666666672</v>
      </c>
      <c r="Q3889" t="s">
        <v>8304</v>
      </c>
      <c r="R3889" s="18" t="str">
        <f>LEFT(Q3889,SEARCH("/",Q3889,1)-1)</f>
        <v>theater</v>
      </c>
      <c r="S3889" t="str">
        <f>RIGHT(Q3889,(LEN(Q3889)-SEARCH("/",Q3889,1)))</f>
        <v>musical</v>
      </c>
      <c r="T3889" s="14">
        <f>IFERROR(E3889/L3889,0)</f>
        <v>17.5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>
        <f>(E3890/D3890)*100</f>
        <v>27.1</v>
      </c>
      <c r="O3890" s="13">
        <f>J3890/(60*60*24)+DATE(1970,1,1)</f>
        <v>42762.545810185184</v>
      </c>
      <c r="P3890" s="13">
        <f>I3890/(60*60*24)+"1/1/1970"</f>
        <v>42792.545810185184</v>
      </c>
      <c r="Q3890" t="s">
        <v>8270</v>
      </c>
      <c r="R3890" s="18" t="str">
        <f>LEFT(Q3890,SEARCH("/",Q3890,1)-1)</f>
        <v>theater</v>
      </c>
      <c r="S3890" t="str">
        <f>RIGHT(Q3890,(LEN(Q3890)-SEARCH("/",Q3890,1)))</f>
        <v>plays</v>
      </c>
      <c r="T3890" s="14">
        <f>IFERROR(E3890/L3890,0)</f>
        <v>38.714285714285715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>
        <f>(E3891/D3891)*100</f>
        <v>1.4749999999999999</v>
      </c>
      <c r="O3891" s="13">
        <f>J3891/(60*60*24)+DATE(1970,1,1)</f>
        <v>41977.004976851851</v>
      </c>
      <c r="P3891" s="13">
        <f>I3891/(60*60*24)+"1/1/1970"</f>
        <v>42008.976388888885</v>
      </c>
      <c r="Q3891" t="s">
        <v>8270</v>
      </c>
      <c r="R3891" s="18" t="str">
        <f>LEFT(Q3891,SEARCH("/",Q3891,1)-1)</f>
        <v>theater</v>
      </c>
      <c r="S3891" t="str">
        <f>RIGHT(Q3891,(LEN(Q3891)-SEARCH("/",Q3891,1)))</f>
        <v>plays</v>
      </c>
      <c r="T3891" s="14">
        <f>IFERROR(E3891/L3891,0)</f>
        <v>13.111111111111111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>
        <f>(E3892/D3892)*100</f>
        <v>16.826666666666668</v>
      </c>
      <c r="O3892" s="13">
        <f>J3892/(60*60*24)+DATE(1970,1,1)</f>
        <v>42171.758611111116</v>
      </c>
      <c r="P3892" s="13">
        <f>I3892/(60*60*24)+"1/1/1970"</f>
        <v>42231.758611111116</v>
      </c>
      <c r="Q3892" t="s">
        <v>8270</v>
      </c>
      <c r="R3892" s="18" t="str">
        <f>LEFT(Q3892,SEARCH("/",Q3892,1)-1)</f>
        <v>theater</v>
      </c>
      <c r="S3892" t="str">
        <f>RIGHT(Q3892,(LEN(Q3892)-SEARCH("/",Q3892,1)))</f>
        <v>plays</v>
      </c>
      <c r="T3892" s="14">
        <f>IFERROR(E3892/L3892,0)</f>
        <v>315.5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>
        <f>(E3893/D3893)*100</f>
        <v>32.5</v>
      </c>
      <c r="O3893" s="13">
        <f>J3893/(60*60*24)+DATE(1970,1,1)</f>
        <v>42056.1324537037</v>
      </c>
      <c r="P3893" s="13">
        <f>I3893/(60*60*24)+"1/1/1970"</f>
        <v>42086.207638888889</v>
      </c>
      <c r="Q3893" t="s">
        <v>8270</v>
      </c>
      <c r="R3893" s="18" t="str">
        <f>LEFT(Q3893,SEARCH("/",Q3893,1)-1)</f>
        <v>theater</v>
      </c>
      <c r="S3893" t="str">
        <f>RIGHT(Q3893,(LEN(Q3893)-SEARCH("/",Q3893,1)))</f>
        <v>plays</v>
      </c>
      <c r="T3893" s="14">
        <f>IFERROR(E3893/L3893,0)</f>
        <v>37.142857142857146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>
        <f>(E3894/D3894)*100</f>
        <v>0</v>
      </c>
      <c r="O3894" s="13">
        <f>J3894/(60*60*24)+DATE(1970,1,1)</f>
        <v>41867.652280092589</v>
      </c>
      <c r="P3894" s="13">
        <f>I3894/(60*60*24)+"1/1/1970"</f>
        <v>41875.291666666664</v>
      </c>
      <c r="Q3894" t="s">
        <v>8270</v>
      </c>
      <c r="R3894" s="18" t="str">
        <f>LEFT(Q3894,SEARCH("/",Q3894,1)-1)</f>
        <v>theater</v>
      </c>
      <c r="S3894" t="str">
        <f>RIGHT(Q3894,(LEN(Q3894)-SEARCH("/",Q3894,1)))</f>
        <v>plays</v>
      </c>
      <c r="T3894" s="14">
        <f>IFERROR(E3894/L3894,0)</f>
        <v>0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>
        <f>(E3895/D3895)*100</f>
        <v>21.55</v>
      </c>
      <c r="O3895" s="13">
        <f>J3895/(60*60*24)+DATE(1970,1,1)</f>
        <v>41779.657870370371</v>
      </c>
      <c r="P3895" s="13">
        <f>I3895/(60*60*24)+"1/1/1970"</f>
        <v>41821.25</v>
      </c>
      <c r="Q3895" t="s">
        <v>8270</v>
      </c>
      <c r="R3895" s="18" t="str">
        <f>LEFT(Q3895,SEARCH("/",Q3895,1)-1)</f>
        <v>theater</v>
      </c>
      <c r="S3895" t="str">
        <f>RIGHT(Q3895,(LEN(Q3895)-SEARCH("/",Q3895,1)))</f>
        <v>plays</v>
      </c>
      <c r="T3895" s="14">
        <f>IFERROR(E3895/L3895,0)</f>
        <v>128.27380952380952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>
        <f>(E3896/D3896)*100</f>
        <v>3.4666666666666663</v>
      </c>
      <c r="O3896" s="13">
        <f>J3896/(60*60*24)+DATE(1970,1,1)</f>
        <v>42679.958472222221</v>
      </c>
      <c r="P3896" s="13">
        <f>I3896/(60*60*24)+"1/1/1970"</f>
        <v>42710.207638888889</v>
      </c>
      <c r="Q3896" t="s">
        <v>8270</v>
      </c>
      <c r="R3896" s="18" t="str">
        <f>LEFT(Q3896,SEARCH("/",Q3896,1)-1)</f>
        <v>theater</v>
      </c>
      <c r="S3896" t="str">
        <f>RIGHT(Q3896,(LEN(Q3896)-SEARCH("/",Q3896,1)))</f>
        <v>plays</v>
      </c>
      <c r="T3896" s="14">
        <f>IFERROR(E3896/L3896,0)</f>
        <v>47.272727272727273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>
        <f>(E3897/D3897)*100</f>
        <v>5</v>
      </c>
      <c r="O3897" s="13">
        <f>J3897/(60*60*24)+DATE(1970,1,1)</f>
        <v>42032.250208333338</v>
      </c>
      <c r="P3897" s="13">
        <f>I3897/(60*60*24)+"1/1/1970"</f>
        <v>42063.250208333338</v>
      </c>
      <c r="Q3897" t="s">
        <v>8270</v>
      </c>
      <c r="R3897" s="18" t="str">
        <f>LEFT(Q3897,SEARCH("/",Q3897,1)-1)</f>
        <v>theater</v>
      </c>
      <c r="S3897" t="str">
        <f>RIGHT(Q3897,(LEN(Q3897)-SEARCH("/",Q3897,1)))</f>
        <v>plays</v>
      </c>
      <c r="T3897" s="14">
        <f>IFERROR(E3897/L3897,0)</f>
        <v>50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>
        <f>(E3898/D3898)*100</f>
        <v>10.625</v>
      </c>
      <c r="O3898" s="13">
        <f>J3898/(60*60*24)+DATE(1970,1,1)</f>
        <v>41793.191875000004</v>
      </c>
      <c r="P3898" s="13">
        <f>I3898/(60*60*24)+"1/1/1970"</f>
        <v>41807.191875000004</v>
      </c>
      <c r="Q3898" t="s">
        <v>8270</v>
      </c>
      <c r="R3898" s="18" t="str">
        <f>LEFT(Q3898,SEARCH("/",Q3898,1)-1)</f>
        <v>theater</v>
      </c>
      <c r="S3898" t="str">
        <f>RIGHT(Q3898,(LEN(Q3898)-SEARCH("/",Q3898,1)))</f>
        <v>plays</v>
      </c>
      <c r="T3898" s="14">
        <f>IFERROR(E3898/L3898,0)</f>
        <v>42.5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>
        <f>(E3899/D3899)*100</f>
        <v>17.599999999999998</v>
      </c>
      <c r="O3899" s="13">
        <f>J3899/(60*60*24)+DATE(1970,1,1)</f>
        <v>41982.87364583333</v>
      </c>
      <c r="P3899" s="13">
        <f>I3899/(60*60*24)+"1/1/1970"</f>
        <v>42012.87364583333</v>
      </c>
      <c r="Q3899" t="s">
        <v>8270</v>
      </c>
      <c r="R3899" s="18" t="str">
        <f>LEFT(Q3899,SEARCH("/",Q3899,1)-1)</f>
        <v>theater</v>
      </c>
      <c r="S3899" t="str">
        <f>RIGHT(Q3899,(LEN(Q3899)-SEARCH("/",Q3899,1)))</f>
        <v>plays</v>
      </c>
      <c r="T3899" s="14">
        <f>IFERROR(E3899/L3899,0)</f>
        <v>44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>
        <f>(E3900/D3900)*100</f>
        <v>32.56</v>
      </c>
      <c r="O3900" s="13">
        <f>J3900/(60*60*24)+DATE(1970,1,1)</f>
        <v>42193.482291666667</v>
      </c>
      <c r="P3900" s="13">
        <f>I3900/(60*60*24)+"1/1/1970"</f>
        <v>42233.666666666672</v>
      </c>
      <c r="Q3900" t="s">
        <v>8270</v>
      </c>
      <c r="R3900" s="18" t="str">
        <f>LEFT(Q3900,SEARCH("/",Q3900,1)-1)</f>
        <v>theater</v>
      </c>
      <c r="S3900" t="str">
        <f>RIGHT(Q3900,(LEN(Q3900)-SEARCH("/",Q3900,1)))</f>
        <v>plays</v>
      </c>
      <c r="T3900" s="14">
        <f>IFERROR(E3900/L3900,0)</f>
        <v>50.875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>
        <f>(E3901/D3901)*100</f>
        <v>1.25</v>
      </c>
      <c r="O3901" s="13">
        <f>J3901/(60*60*24)+DATE(1970,1,1)</f>
        <v>41843.775011574078</v>
      </c>
      <c r="P3901" s="13">
        <f>I3901/(60*60*24)+"1/1/1970"</f>
        <v>41863.775011574078</v>
      </c>
      <c r="Q3901" t="s">
        <v>8270</v>
      </c>
      <c r="R3901" s="18" t="str">
        <f>LEFT(Q3901,SEARCH("/",Q3901,1)-1)</f>
        <v>theater</v>
      </c>
      <c r="S3901" t="str">
        <f>RIGHT(Q3901,(LEN(Q3901)-SEARCH("/",Q3901,1)))</f>
        <v>plays</v>
      </c>
      <c r="T3901" s="14">
        <f>IFERROR(E3901/L3901,0)</f>
        <v>62.5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>
        <f>(E3902/D3902)*100</f>
        <v>5.4</v>
      </c>
      <c r="O3902" s="13">
        <f>J3902/(60*60*24)+DATE(1970,1,1)</f>
        <v>42136.092488425929</v>
      </c>
      <c r="P3902" s="13">
        <f>I3902/(60*60*24)+"1/1/1970"</f>
        <v>42166.092488425929</v>
      </c>
      <c r="Q3902" t="s">
        <v>8270</v>
      </c>
      <c r="R3902" s="18" t="str">
        <f>LEFT(Q3902,SEARCH("/",Q3902,1)-1)</f>
        <v>theater</v>
      </c>
      <c r="S3902" t="str">
        <f>RIGHT(Q3902,(LEN(Q3902)-SEARCH("/",Q3902,1)))</f>
        <v>plays</v>
      </c>
      <c r="T3902" s="14">
        <f>IFERROR(E3902/L3902,0)</f>
        <v>27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>
        <f>(E3903/D3903)*100</f>
        <v>0.83333333333333337</v>
      </c>
      <c r="O3903" s="13">
        <f>J3903/(60*60*24)+DATE(1970,1,1)</f>
        <v>42317.826377314814</v>
      </c>
      <c r="P3903" s="13">
        <f>I3903/(60*60*24)+"1/1/1970"</f>
        <v>42357.826377314814</v>
      </c>
      <c r="Q3903" t="s">
        <v>8270</v>
      </c>
      <c r="R3903" s="18" t="str">
        <f>LEFT(Q3903,SEARCH("/",Q3903,1)-1)</f>
        <v>theater</v>
      </c>
      <c r="S3903" t="str">
        <f>RIGHT(Q3903,(LEN(Q3903)-SEARCH("/",Q3903,1)))</f>
        <v>plays</v>
      </c>
      <c r="T3903" s="14">
        <f>IFERROR(E3903/L3903,0)</f>
        <v>25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>
        <f>(E3904/D3904)*100</f>
        <v>48.833333333333336</v>
      </c>
      <c r="O3904" s="13">
        <f>J3904/(60*60*24)+DATE(1970,1,1)</f>
        <v>42663.468078703707</v>
      </c>
      <c r="P3904" s="13">
        <f>I3904/(60*60*24)+"1/1/1970"</f>
        <v>42688.509745370371</v>
      </c>
      <c r="Q3904" t="s">
        <v>8270</v>
      </c>
      <c r="R3904" s="18" t="str">
        <f>LEFT(Q3904,SEARCH("/",Q3904,1)-1)</f>
        <v>theater</v>
      </c>
      <c r="S3904" t="str">
        <f>RIGHT(Q3904,(LEN(Q3904)-SEARCH("/",Q3904,1)))</f>
        <v>plays</v>
      </c>
      <c r="T3904" s="14">
        <f>IFERROR(E3904/L3904,0)</f>
        <v>47.258064516129032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>
        <f>(E3905/D3905)*100</f>
        <v>0</v>
      </c>
      <c r="O3905" s="13">
        <f>J3905/(60*60*24)+DATE(1970,1,1)</f>
        <v>42186.01116898148</v>
      </c>
      <c r="P3905" s="13">
        <f>I3905/(60*60*24)+"1/1/1970"</f>
        <v>42230.818055555559</v>
      </c>
      <c r="Q3905" t="s">
        <v>8270</v>
      </c>
      <c r="R3905" s="18" t="str">
        <f>LEFT(Q3905,SEARCH("/",Q3905,1)-1)</f>
        <v>theater</v>
      </c>
      <c r="S3905" t="str">
        <f>RIGHT(Q3905,(LEN(Q3905)-SEARCH("/",Q3905,1)))</f>
        <v>plays</v>
      </c>
      <c r="T3905" s="14">
        <f>IFERROR(E3905/L3905,0)</f>
        <v>0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>
        <f>(E3906/D3906)*100</f>
        <v>0.03</v>
      </c>
      <c r="O3906" s="13">
        <f>J3906/(60*60*24)+DATE(1970,1,1)</f>
        <v>42095.229166666672</v>
      </c>
      <c r="P3906" s="13">
        <f>I3906/(60*60*24)+"1/1/1970"</f>
        <v>42109.211111111115</v>
      </c>
      <c r="Q3906" t="s">
        <v>8270</v>
      </c>
      <c r="R3906" s="18" t="str">
        <f>LEFT(Q3906,SEARCH("/",Q3906,1)-1)</f>
        <v>theater</v>
      </c>
      <c r="S3906" t="str">
        <f>RIGHT(Q3906,(LEN(Q3906)-SEARCH("/",Q3906,1)))</f>
        <v>plays</v>
      </c>
      <c r="T3906" s="14">
        <f>IFERROR(E3906/L3906,0)</f>
        <v>1.5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>
        <f>(E3907/D3907)*100</f>
        <v>11.533333333333333</v>
      </c>
      <c r="O3907" s="13">
        <f>J3907/(60*60*24)+DATE(1970,1,1)</f>
        <v>42124.623877314814</v>
      </c>
      <c r="P3907" s="13">
        <f>I3907/(60*60*24)+"1/1/1970"</f>
        <v>42166.958333333328</v>
      </c>
      <c r="Q3907" t="s">
        <v>8270</v>
      </c>
      <c r="R3907" s="18" t="str">
        <f>LEFT(Q3907,SEARCH("/",Q3907,1)-1)</f>
        <v>theater</v>
      </c>
      <c r="S3907" t="str">
        <f>RIGHT(Q3907,(LEN(Q3907)-SEARCH("/",Q3907,1)))</f>
        <v>plays</v>
      </c>
      <c r="T3907" s="14">
        <f>IFERROR(E3907/L3907,0)</f>
        <v>24.714285714285715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>
        <f>(E3908/D3908)*100</f>
        <v>67.333333333333329</v>
      </c>
      <c r="O3908" s="13">
        <f>J3908/(60*60*24)+DATE(1970,1,1)</f>
        <v>42143.917743055557</v>
      </c>
      <c r="P3908" s="13">
        <f>I3908/(60*60*24)+"1/1/1970"</f>
        <v>42181.559027777781</v>
      </c>
      <c r="Q3908" t="s">
        <v>8270</v>
      </c>
      <c r="R3908" s="18" t="str">
        <f>LEFT(Q3908,SEARCH("/",Q3908,1)-1)</f>
        <v>theater</v>
      </c>
      <c r="S3908" t="str">
        <f>RIGHT(Q3908,(LEN(Q3908)-SEARCH("/",Q3908,1)))</f>
        <v>plays</v>
      </c>
      <c r="T3908" s="14">
        <f>IFERROR(E3908/L3908,0)</f>
        <v>63.125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>
        <f>(E3909/D3909)*100</f>
        <v>15.299999999999999</v>
      </c>
      <c r="O3909" s="13">
        <f>J3909/(60*60*24)+DATE(1970,1,1)</f>
        <v>41906.819513888891</v>
      </c>
      <c r="P3909" s="13">
        <f>I3909/(60*60*24)+"1/1/1970"</f>
        <v>41938.838888888888</v>
      </c>
      <c r="Q3909" t="s">
        <v>8270</v>
      </c>
      <c r="R3909" s="18" t="str">
        <f>LEFT(Q3909,SEARCH("/",Q3909,1)-1)</f>
        <v>theater</v>
      </c>
      <c r="S3909" t="str">
        <f>RIGHT(Q3909,(LEN(Q3909)-SEARCH("/",Q3909,1)))</f>
        <v>plays</v>
      </c>
      <c r="T3909" s="14">
        <f>IFERROR(E3909/L3909,0)</f>
        <v>38.25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>
        <f>(E3910/D3910)*100</f>
        <v>8.6666666666666679</v>
      </c>
      <c r="O3910" s="13">
        <f>J3910/(60*60*24)+DATE(1970,1,1)</f>
        <v>41834.135370370372</v>
      </c>
      <c r="P3910" s="13">
        <f>I3910/(60*60*24)+"1/1/1970"</f>
        <v>41849.135370370372</v>
      </c>
      <c r="Q3910" t="s">
        <v>8270</v>
      </c>
      <c r="R3910" s="18" t="str">
        <f>LEFT(Q3910,SEARCH("/",Q3910,1)-1)</f>
        <v>theater</v>
      </c>
      <c r="S3910" t="str">
        <f>RIGHT(Q3910,(LEN(Q3910)-SEARCH("/",Q3910,1)))</f>
        <v>plays</v>
      </c>
      <c r="T3910" s="14">
        <f>IFERROR(E3910/L3910,0)</f>
        <v>16.25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>
        <f>(E3911/D3911)*100</f>
        <v>0.22499999999999998</v>
      </c>
      <c r="O3911" s="13">
        <f>J3911/(60*60*24)+DATE(1970,1,1)</f>
        <v>41863.359282407408</v>
      </c>
      <c r="P3911" s="13">
        <f>I3911/(60*60*24)+"1/1/1970"</f>
        <v>41893.359282407408</v>
      </c>
      <c r="Q3911" t="s">
        <v>8270</v>
      </c>
      <c r="R3911" s="18" t="str">
        <f>LEFT(Q3911,SEARCH("/",Q3911,1)-1)</f>
        <v>theater</v>
      </c>
      <c r="S3911" t="str">
        <f>RIGHT(Q3911,(LEN(Q3911)-SEARCH("/",Q3911,1)))</f>
        <v>plays</v>
      </c>
      <c r="T3911" s="14">
        <f>IFERROR(E3911/L3911,0)</f>
        <v>33.75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>
        <f>(E3912/D3912)*100</f>
        <v>3.0833333333333335</v>
      </c>
      <c r="O3912" s="13">
        <f>J3912/(60*60*24)+DATE(1970,1,1)</f>
        <v>42224.756909722222</v>
      </c>
      <c r="P3912" s="13">
        <f>I3912/(60*60*24)+"1/1/1970"</f>
        <v>42254.756909722222</v>
      </c>
      <c r="Q3912" t="s">
        <v>8270</v>
      </c>
      <c r="R3912" s="18" t="str">
        <f>LEFT(Q3912,SEARCH("/",Q3912,1)-1)</f>
        <v>theater</v>
      </c>
      <c r="S3912" t="str">
        <f>RIGHT(Q3912,(LEN(Q3912)-SEARCH("/",Q3912,1)))</f>
        <v>plays</v>
      </c>
      <c r="T3912" s="14">
        <f>IFERROR(E3912/L3912,0)</f>
        <v>61.666666666666664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>
        <f>(E3913/D3913)*100</f>
        <v>37.412500000000001</v>
      </c>
      <c r="O3913" s="13">
        <f>J3913/(60*60*24)+DATE(1970,1,1)</f>
        <v>41939.8122337963</v>
      </c>
      <c r="P3913" s="13">
        <f>I3913/(60*60*24)+"1/1/1970"</f>
        <v>41969.853900462964</v>
      </c>
      <c r="Q3913" t="s">
        <v>8270</v>
      </c>
      <c r="R3913" s="18" t="str">
        <f>LEFT(Q3913,SEARCH("/",Q3913,1)-1)</f>
        <v>theater</v>
      </c>
      <c r="S3913" t="str">
        <f>RIGHT(Q3913,(LEN(Q3913)-SEARCH("/",Q3913,1)))</f>
        <v>plays</v>
      </c>
      <c r="T3913" s="14">
        <f>IFERROR(E3913/L3913,0)</f>
        <v>83.138888888888886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>
        <f>(E3914/D3914)*100</f>
        <v>6.6666666666666671E-3</v>
      </c>
      <c r="O3914" s="13">
        <f>J3914/(60*60*24)+DATE(1970,1,1)</f>
        <v>42059.270023148143</v>
      </c>
      <c r="P3914" s="13">
        <f>I3914/(60*60*24)+"1/1/1970"</f>
        <v>42119.190972222219</v>
      </c>
      <c r="Q3914" t="s">
        <v>8270</v>
      </c>
      <c r="R3914" s="18" t="str">
        <f>LEFT(Q3914,SEARCH("/",Q3914,1)-1)</f>
        <v>theater</v>
      </c>
      <c r="S3914" t="str">
        <f>RIGHT(Q3914,(LEN(Q3914)-SEARCH("/",Q3914,1)))</f>
        <v>plays</v>
      </c>
      <c r="T3914" s="14">
        <f>IFERROR(E3914/L3914,0)</f>
        <v>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>
        <f>(E3915/D3915)*100</f>
        <v>10</v>
      </c>
      <c r="O3915" s="13">
        <f>J3915/(60*60*24)+DATE(1970,1,1)</f>
        <v>42308.211215277777</v>
      </c>
      <c r="P3915" s="13">
        <f>I3915/(60*60*24)+"1/1/1970"</f>
        <v>42338.252881944441</v>
      </c>
      <c r="Q3915" t="s">
        <v>8270</v>
      </c>
      <c r="R3915" s="18" t="str">
        <f>LEFT(Q3915,SEARCH("/",Q3915,1)-1)</f>
        <v>theater</v>
      </c>
      <c r="S3915" t="str">
        <f>RIGHT(Q3915,(LEN(Q3915)-SEARCH("/",Q3915,1)))</f>
        <v>plays</v>
      </c>
      <c r="T3915" s="14">
        <f>IFERROR(E3915/L3915,0)</f>
        <v>142.85714285714286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>
        <f>(E3916/D3916)*100</f>
        <v>36.36</v>
      </c>
      <c r="O3916" s="13">
        <f>J3916/(60*60*24)+DATE(1970,1,1)</f>
        <v>42114.818935185191</v>
      </c>
      <c r="P3916" s="13">
        <f>I3916/(60*60*24)+"1/1/1970"</f>
        <v>42134.957638888889</v>
      </c>
      <c r="Q3916" t="s">
        <v>8270</v>
      </c>
      <c r="R3916" s="18" t="str">
        <f>LEFT(Q3916,SEARCH("/",Q3916,1)-1)</f>
        <v>theater</v>
      </c>
      <c r="S3916" t="str">
        <f>RIGHT(Q3916,(LEN(Q3916)-SEARCH("/",Q3916,1)))</f>
        <v>plays</v>
      </c>
      <c r="T3916" s="14">
        <f>IFERROR(E3916/L3916,0)</f>
        <v>33.666666666666664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>
        <f>(E3917/D3917)*100</f>
        <v>0.33333333333333337</v>
      </c>
      <c r="O3917" s="13">
        <f>J3917/(60*60*24)+DATE(1970,1,1)</f>
        <v>42492.98505787037</v>
      </c>
      <c r="P3917" s="13">
        <f>I3917/(60*60*24)+"1/1/1970"</f>
        <v>42522.98505787037</v>
      </c>
      <c r="Q3917" t="s">
        <v>8270</v>
      </c>
      <c r="R3917" s="18" t="str">
        <f>LEFT(Q3917,SEARCH("/",Q3917,1)-1)</f>
        <v>theater</v>
      </c>
      <c r="S3917" t="str">
        <f>RIGHT(Q3917,(LEN(Q3917)-SEARCH("/",Q3917,1)))</f>
        <v>plays</v>
      </c>
      <c r="T3917" s="14">
        <f>IFERROR(E3917/L3917,0)</f>
        <v>5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>
        <f>(E3918/D3918)*100</f>
        <v>0</v>
      </c>
      <c r="O3918" s="13">
        <f>J3918/(60*60*24)+DATE(1970,1,1)</f>
        <v>42494.471666666665</v>
      </c>
      <c r="P3918" s="13">
        <f>I3918/(60*60*24)+"1/1/1970"</f>
        <v>42524.471666666665</v>
      </c>
      <c r="Q3918" t="s">
        <v>8270</v>
      </c>
      <c r="R3918" s="18" t="str">
        <f>LEFT(Q3918,SEARCH("/",Q3918,1)-1)</f>
        <v>theater</v>
      </c>
      <c r="S3918" t="str">
        <f>RIGHT(Q3918,(LEN(Q3918)-SEARCH("/",Q3918,1)))</f>
        <v>plays</v>
      </c>
      <c r="T3918" s="14">
        <f>IFERROR(E3918/L3918,0)</f>
        <v>0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>
        <f>(E3919/D3919)*100</f>
        <v>0.2857142857142857</v>
      </c>
      <c r="O3919" s="13">
        <f>J3919/(60*60*24)+DATE(1970,1,1)</f>
        <v>41863.527326388888</v>
      </c>
      <c r="P3919" s="13">
        <f>I3919/(60*60*24)+"1/1/1970"</f>
        <v>41893.527326388888</v>
      </c>
      <c r="Q3919" t="s">
        <v>8270</v>
      </c>
      <c r="R3919" s="18" t="str">
        <f>LEFT(Q3919,SEARCH("/",Q3919,1)-1)</f>
        <v>theater</v>
      </c>
      <c r="S3919" t="str">
        <f>RIGHT(Q3919,(LEN(Q3919)-SEARCH("/",Q3919,1)))</f>
        <v>plays</v>
      </c>
      <c r="T3919" s="14">
        <f>IFERROR(E3919/L3919,0)</f>
        <v>10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>
        <f>(E3920/D3920)*100</f>
        <v>0.2</v>
      </c>
      <c r="O3920" s="13">
        <f>J3920/(60*60*24)+DATE(1970,1,1)</f>
        <v>41843.664618055554</v>
      </c>
      <c r="P3920" s="13">
        <f>I3920/(60*60*24)+"1/1/1970"</f>
        <v>41855.666666666664</v>
      </c>
      <c r="Q3920" t="s">
        <v>8270</v>
      </c>
      <c r="R3920" s="18" t="str">
        <f>LEFT(Q3920,SEARCH("/",Q3920,1)-1)</f>
        <v>theater</v>
      </c>
      <c r="S3920" t="str">
        <f>RIGHT(Q3920,(LEN(Q3920)-SEARCH("/",Q3920,1)))</f>
        <v>plays</v>
      </c>
      <c r="T3920" s="14">
        <f>IFERROR(E3920/L3920,0)</f>
        <v>40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>
        <f>(E3921/D3921)*100</f>
        <v>1.7999999999999998</v>
      </c>
      <c r="O3921" s="13">
        <f>J3921/(60*60*24)+DATE(1970,1,1)</f>
        <v>42358.684872685189</v>
      </c>
      <c r="P3921" s="13">
        <f>I3921/(60*60*24)+"1/1/1970"</f>
        <v>42387</v>
      </c>
      <c r="Q3921" t="s">
        <v>8270</v>
      </c>
      <c r="R3921" s="18" t="str">
        <f>LEFT(Q3921,SEARCH("/",Q3921,1)-1)</f>
        <v>theater</v>
      </c>
      <c r="S3921" t="str">
        <f>RIGHT(Q3921,(LEN(Q3921)-SEARCH("/",Q3921,1)))</f>
        <v>plays</v>
      </c>
      <c r="T3921" s="14">
        <f>IFERROR(E3921/L3921,0)</f>
        <v>30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>
        <f>(E3922/D3922)*100</f>
        <v>5.4</v>
      </c>
      <c r="O3922" s="13">
        <f>J3922/(60*60*24)+DATE(1970,1,1)</f>
        <v>42657.38726851852</v>
      </c>
      <c r="P3922" s="13">
        <f>I3922/(60*60*24)+"1/1/1970"</f>
        <v>42687.428935185184</v>
      </c>
      <c r="Q3922" t="s">
        <v>8270</v>
      </c>
      <c r="R3922" s="18" t="str">
        <f>LEFT(Q3922,SEARCH("/",Q3922,1)-1)</f>
        <v>theater</v>
      </c>
      <c r="S3922" t="str">
        <f>RIGHT(Q3922,(LEN(Q3922)-SEARCH("/",Q3922,1)))</f>
        <v>plays</v>
      </c>
      <c r="T3922" s="14">
        <f>IFERROR(E3922/L3922,0)</f>
        <v>45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>
        <f>(E3923/D3923)*100</f>
        <v>0</v>
      </c>
      <c r="O3923" s="13">
        <f>J3923/(60*60*24)+DATE(1970,1,1)</f>
        <v>41926.542303240742</v>
      </c>
      <c r="P3923" s="13">
        <f>I3923/(60*60*24)+"1/1/1970"</f>
        <v>41938.75</v>
      </c>
      <c r="Q3923" t="s">
        <v>8270</v>
      </c>
      <c r="R3923" s="18" t="str">
        <f>LEFT(Q3923,SEARCH("/",Q3923,1)-1)</f>
        <v>theater</v>
      </c>
      <c r="S3923" t="str">
        <f>RIGHT(Q3923,(LEN(Q3923)-SEARCH("/",Q3923,1)))</f>
        <v>plays</v>
      </c>
      <c r="T3923" s="14">
        <f>IFERROR(E3923/L3923,0)</f>
        <v>0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>
        <f>(E3924/D3924)*100</f>
        <v>8.1333333333333329</v>
      </c>
      <c r="O3924" s="13">
        <f>J3924/(60*60*24)+DATE(1970,1,1)</f>
        <v>42020.768634259264</v>
      </c>
      <c r="P3924" s="13">
        <f>I3924/(60*60*24)+"1/1/1970"</f>
        <v>42065.958333333328</v>
      </c>
      <c r="Q3924" t="s">
        <v>8270</v>
      </c>
      <c r="R3924" s="18" t="str">
        <f>LEFT(Q3924,SEARCH("/",Q3924,1)-1)</f>
        <v>theater</v>
      </c>
      <c r="S3924" t="str">
        <f>RIGHT(Q3924,(LEN(Q3924)-SEARCH("/",Q3924,1)))</f>
        <v>plays</v>
      </c>
      <c r="T3924" s="14">
        <f>IFERROR(E3924/L3924,0)</f>
        <v>10.166666666666666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>
        <f>(E3925/D3925)*100</f>
        <v>12.034782608695652</v>
      </c>
      <c r="O3925" s="13">
        <f>J3925/(60*60*24)+DATE(1970,1,1)</f>
        <v>42075.979988425926</v>
      </c>
      <c r="P3925" s="13">
        <f>I3925/(60*60*24)+"1/1/1970"</f>
        <v>42103.979988425926</v>
      </c>
      <c r="Q3925" t="s">
        <v>8270</v>
      </c>
      <c r="R3925" s="18" t="str">
        <f>LEFT(Q3925,SEARCH("/",Q3925,1)-1)</f>
        <v>theater</v>
      </c>
      <c r="S3925" t="str">
        <f>RIGHT(Q3925,(LEN(Q3925)-SEARCH("/",Q3925,1)))</f>
        <v>plays</v>
      </c>
      <c r="T3925" s="14">
        <f>IFERROR(E3925/L3925,0)</f>
        <v>81.411764705882348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>
        <f>(E3926/D3926)*100</f>
        <v>15.266666666666667</v>
      </c>
      <c r="O3926" s="13">
        <f>J3926/(60*60*24)+DATE(1970,1,1)</f>
        <v>41786.959745370368</v>
      </c>
      <c r="P3926" s="13">
        <f>I3926/(60*60*24)+"1/1/1970"</f>
        <v>41816.959745370368</v>
      </c>
      <c r="Q3926" t="s">
        <v>8270</v>
      </c>
      <c r="R3926" s="18" t="str">
        <f>LEFT(Q3926,SEARCH("/",Q3926,1)-1)</f>
        <v>theater</v>
      </c>
      <c r="S3926" t="str">
        <f>RIGHT(Q3926,(LEN(Q3926)-SEARCH("/",Q3926,1)))</f>
        <v>plays</v>
      </c>
      <c r="T3926" s="14">
        <f>IFERROR(E3926/L3926,0)</f>
        <v>57.25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>
        <f>(E3927/D3927)*100</f>
        <v>10</v>
      </c>
      <c r="O3927" s="13">
        <f>J3927/(60*60*24)+DATE(1970,1,1)</f>
        <v>41820.870821759258</v>
      </c>
      <c r="P3927" s="13">
        <f>I3927/(60*60*24)+"1/1/1970"</f>
        <v>41850.870821759258</v>
      </c>
      <c r="Q3927" t="s">
        <v>8270</v>
      </c>
      <c r="R3927" s="18" t="str">
        <f>LEFT(Q3927,SEARCH("/",Q3927,1)-1)</f>
        <v>theater</v>
      </c>
      <c r="S3927" t="str">
        <f>RIGHT(Q3927,(LEN(Q3927)-SEARCH("/",Q3927,1)))</f>
        <v>plays</v>
      </c>
      <c r="T3927" s="14">
        <f>IFERROR(E3927/L3927,0)</f>
        <v>5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>
        <f>(E3928/D3928)*100</f>
        <v>0.3</v>
      </c>
      <c r="O3928" s="13">
        <f>J3928/(60*60*24)+DATE(1970,1,1)</f>
        <v>41970.085046296299</v>
      </c>
      <c r="P3928" s="13">
        <f>I3928/(60*60*24)+"1/1/1970"</f>
        <v>42000.085046296299</v>
      </c>
      <c r="Q3928" t="s">
        <v>8270</v>
      </c>
      <c r="R3928" s="18" t="str">
        <f>LEFT(Q3928,SEARCH("/",Q3928,1)-1)</f>
        <v>theater</v>
      </c>
      <c r="S3928" t="str">
        <f>RIGHT(Q3928,(LEN(Q3928)-SEARCH("/",Q3928,1)))</f>
        <v>plays</v>
      </c>
      <c r="T3928" s="14">
        <f>IFERROR(E3928/L3928,0)</f>
        <v>15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>
        <f>(E3929/D3929)*100</f>
        <v>1</v>
      </c>
      <c r="O3929" s="13">
        <f>J3929/(60*60*24)+DATE(1970,1,1)</f>
        <v>41830.267407407409</v>
      </c>
      <c r="P3929" s="13">
        <f>I3929/(60*60*24)+"1/1/1970"</f>
        <v>41860.267407407409</v>
      </c>
      <c r="Q3929" t="s">
        <v>8270</v>
      </c>
      <c r="R3929" s="18" t="str">
        <f>LEFT(Q3929,SEARCH("/",Q3929,1)-1)</f>
        <v>theater</v>
      </c>
      <c r="S3929" t="str">
        <f>RIGHT(Q3929,(LEN(Q3929)-SEARCH("/",Q3929,1)))</f>
        <v>plays</v>
      </c>
      <c r="T3929" s="14">
        <f>IFERROR(E3929/L3929,0)</f>
        <v>12.5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>
        <f>(E3930/D3930)*100</f>
        <v>13.020000000000001</v>
      </c>
      <c r="O3930" s="13">
        <f>J3930/(60*60*24)+DATE(1970,1,1)</f>
        <v>42265.683182870373</v>
      </c>
      <c r="P3930" s="13">
        <f>I3930/(60*60*24)+"1/1/1970"</f>
        <v>42293.207638888889</v>
      </c>
      <c r="Q3930" t="s">
        <v>8270</v>
      </c>
      <c r="R3930" s="18" t="str">
        <f>LEFT(Q3930,SEARCH("/",Q3930,1)-1)</f>
        <v>theater</v>
      </c>
      <c r="S3930" t="str">
        <f>RIGHT(Q3930,(LEN(Q3930)-SEARCH("/",Q3930,1)))</f>
        <v>plays</v>
      </c>
      <c r="T3930" s="14">
        <f>IFERROR(E3930/L3930,0)</f>
        <v>93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>
        <f>(E3931/D3931)*100</f>
        <v>2.2650000000000001</v>
      </c>
      <c r="O3931" s="13">
        <f>J3931/(60*60*24)+DATE(1970,1,1)</f>
        <v>42601.827141203699</v>
      </c>
      <c r="P3931" s="13">
        <f>I3931/(60*60*24)+"1/1/1970"</f>
        <v>42631.827141203699</v>
      </c>
      <c r="Q3931" t="s">
        <v>8270</v>
      </c>
      <c r="R3931" s="18" t="str">
        <f>LEFT(Q3931,SEARCH("/",Q3931,1)-1)</f>
        <v>theater</v>
      </c>
      <c r="S3931" t="str">
        <f>RIGHT(Q3931,(LEN(Q3931)-SEARCH("/",Q3931,1)))</f>
        <v>plays</v>
      </c>
      <c r="T3931" s="14">
        <f>IFERROR(E3931/L3931,0)</f>
        <v>32.357142857142854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>
        <f>(E3932/D3932)*100</f>
        <v>0</v>
      </c>
      <c r="O3932" s="13">
        <f>J3932/(60*60*24)+DATE(1970,1,1)</f>
        <v>42433.338749999995</v>
      </c>
      <c r="P3932" s="13">
        <f>I3932/(60*60*24)+"1/1/1970"</f>
        <v>42461.25</v>
      </c>
      <c r="Q3932" t="s">
        <v>8270</v>
      </c>
      <c r="R3932" s="18" t="str">
        <f>LEFT(Q3932,SEARCH("/",Q3932,1)-1)</f>
        <v>theater</v>
      </c>
      <c r="S3932" t="str">
        <f>RIGHT(Q3932,(LEN(Q3932)-SEARCH("/",Q3932,1)))</f>
        <v>plays</v>
      </c>
      <c r="T3932" s="14">
        <f>IFERROR(E3932/L3932,0)</f>
        <v>0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>
        <f>(E3933/D3933)*100</f>
        <v>0</v>
      </c>
      <c r="O3933" s="13">
        <f>J3933/(60*60*24)+DATE(1970,1,1)</f>
        <v>42228.151701388888</v>
      </c>
      <c r="P3933" s="13">
        <f>I3933/(60*60*24)+"1/1/1970"</f>
        <v>42253.151701388888</v>
      </c>
      <c r="Q3933" t="s">
        <v>8270</v>
      </c>
      <c r="R3933" s="18" t="str">
        <f>LEFT(Q3933,SEARCH("/",Q3933,1)-1)</f>
        <v>theater</v>
      </c>
      <c r="S3933" t="str">
        <f>RIGHT(Q3933,(LEN(Q3933)-SEARCH("/",Q3933,1)))</f>
        <v>plays</v>
      </c>
      <c r="T3933" s="14">
        <f>IFERROR(E3933/L3933,0)</f>
        <v>0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>
        <f>(E3934/D3934)*100</f>
        <v>8.3333333333333332E-3</v>
      </c>
      <c r="O3934" s="13">
        <f>J3934/(60*60*24)+DATE(1970,1,1)</f>
        <v>42415.168564814812</v>
      </c>
      <c r="P3934" s="13">
        <f>I3934/(60*60*24)+"1/1/1970"</f>
        <v>42445.126898148148</v>
      </c>
      <c r="Q3934" t="s">
        <v>8270</v>
      </c>
      <c r="R3934" s="18" t="str">
        <f>LEFT(Q3934,SEARCH("/",Q3934,1)-1)</f>
        <v>theater</v>
      </c>
      <c r="S3934" t="str">
        <f>RIGHT(Q3934,(LEN(Q3934)-SEARCH("/",Q3934,1)))</f>
        <v>plays</v>
      </c>
      <c r="T3934" s="14">
        <f>IFERROR(E3934/L3934,0)</f>
        <v>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>
        <f>(E3935/D3935)*100</f>
        <v>15.742857142857142</v>
      </c>
      <c r="O3935" s="13">
        <f>J3935/(60*60*24)+DATE(1970,1,1)</f>
        <v>42538.968310185184</v>
      </c>
      <c r="P3935" s="13">
        <f>I3935/(60*60*24)+"1/1/1970"</f>
        <v>42568.029861111107</v>
      </c>
      <c r="Q3935" t="s">
        <v>8270</v>
      </c>
      <c r="R3935" s="18" t="str">
        <f>LEFT(Q3935,SEARCH("/",Q3935,1)-1)</f>
        <v>theater</v>
      </c>
      <c r="S3935" t="str">
        <f>RIGHT(Q3935,(LEN(Q3935)-SEARCH("/",Q3935,1)))</f>
        <v>plays</v>
      </c>
      <c r="T3935" s="14">
        <f>IFERROR(E3935/L3935,0)</f>
        <v>91.833333333333329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>
        <f>(E3936/D3936)*100</f>
        <v>11</v>
      </c>
      <c r="O3936" s="13">
        <f>J3936/(60*60*24)+DATE(1970,1,1)</f>
        <v>42233.671747685185</v>
      </c>
      <c r="P3936" s="13">
        <f>I3936/(60*60*24)+"1/1/1970"</f>
        <v>42278.541666666672</v>
      </c>
      <c r="Q3936" t="s">
        <v>8270</v>
      </c>
      <c r="R3936" s="18" t="str">
        <f>LEFT(Q3936,SEARCH("/",Q3936,1)-1)</f>
        <v>theater</v>
      </c>
      <c r="S3936" t="str">
        <f>RIGHT(Q3936,(LEN(Q3936)-SEARCH("/",Q3936,1)))</f>
        <v>plays</v>
      </c>
      <c r="T3936" s="14">
        <f>IFERROR(E3936/L3936,0)</f>
        <v>45.833333333333336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>
        <f>(E3937/D3937)*100</f>
        <v>43.833333333333336</v>
      </c>
      <c r="O3937" s="13">
        <f>J3937/(60*60*24)+DATE(1970,1,1)</f>
        <v>42221.656782407408</v>
      </c>
      <c r="P3937" s="13">
        <f>I3937/(60*60*24)+"1/1/1970"</f>
        <v>42281.656782407408</v>
      </c>
      <c r="Q3937" t="s">
        <v>8270</v>
      </c>
      <c r="R3937" s="18" t="str">
        <f>LEFT(Q3937,SEARCH("/",Q3937,1)-1)</f>
        <v>theater</v>
      </c>
      <c r="S3937" t="str">
        <f>RIGHT(Q3937,(LEN(Q3937)-SEARCH("/",Q3937,1)))</f>
        <v>plays</v>
      </c>
      <c r="T3937" s="14">
        <f>IFERROR(E3937/L3937,0)</f>
        <v>57.173913043478258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>
        <f>(E3938/D3938)*100</f>
        <v>0</v>
      </c>
      <c r="O3938" s="13">
        <f>J3938/(60*60*24)+DATE(1970,1,1)</f>
        <v>42675.262962962966</v>
      </c>
      <c r="P3938" s="13">
        <f>I3938/(60*60*24)+"1/1/1970"</f>
        <v>42705.304629629631</v>
      </c>
      <c r="Q3938" t="s">
        <v>8270</v>
      </c>
      <c r="R3938" s="18" t="str">
        <f>LEFT(Q3938,SEARCH("/",Q3938,1)-1)</f>
        <v>theater</v>
      </c>
      <c r="S3938" t="str">
        <f>RIGHT(Q3938,(LEN(Q3938)-SEARCH("/",Q3938,1)))</f>
        <v>plays</v>
      </c>
      <c r="T3938" s="14">
        <f>IFERROR(E3938/L3938,0)</f>
        <v>0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>
        <f>(E3939/D3939)*100</f>
        <v>86.135181975736558</v>
      </c>
      <c r="O3939" s="13">
        <f>J3939/(60*60*24)+DATE(1970,1,1)</f>
        <v>42534.631481481483</v>
      </c>
      <c r="P3939" s="13">
        <f>I3939/(60*60*24)+"1/1/1970"</f>
        <v>42562.631481481483</v>
      </c>
      <c r="Q3939" t="s">
        <v>8270</v>
      </c>
      <c r="R3939" s="18" t="str">
        <f>LEFT(Q3939,SEARCH("/",Q3939,1)-1)</f>
        <v>theater</v>
      </c>
      <c r="S3939" t="str">
        <f>RIGHT(Q3939,(LEN(Q3939)-SEARCH("/",Q3939,1)))</f>
        <v>plays</v>
      </c>
      <c r="T3939" s="14">
        <f>IFERROR(E3939/L3939,0)</f>
        <v>248.5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>
        <f>(E3940/D3940)*100</f>
        <v>12.196620583717358</v>
      </c>
      <c r="O3940" s="13">
        <f>J3940/(60*60*24)+DATE(1970,1,1)</f>
        <v>42151.905717592592</v>
      </c>
      <c r="P3940" s="13">
        <f>I3940/(60*60*24)+"1/1/1970"</f>
        <v>42182.905717592592</v>
      </c>
      <c r="Q3940" t="s">
        <v>8270</v>
      </c>
      <c r="R3940" s="18" t="str">
        <f>LEFT(Q3940,SEARCH("/",Q3940,1)-1)</f>
        <v>theater</v>
      </c>
      <c r="S3940" t="str">
        <f>RIGHT(Q3940,(LEN(Q3940)-SEARCH("/",Q3940,1)))</f>
        <v>plays</v>
      </c>
      <c r="T3940" s="14">
        <f>IFERROR(E3940/L3940,0)</f>
        <v>79.400000000000006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>
        <f>(E3941/D3941)*100</f>
        <v>0.1</v>
      </c>
      <c r="O3941" s="13">
        <f>J3941/(60*60*24)+DATE(1970,1,1)</f>
        <v>41915.400219907409</v>
      </c>
      <c r="P3941" s="13">
        <f>I3941/(60*60*24)+"1/1/1970"</f>
        <v>41919.1875</v>
      </c>
      <c r="Q3941" t="s">
        <v>8270</v>
      </c>
      <c r="R3941" s="18" t="str">
        <f>LEFT(Q3941,SEARCH("/",Q3941,1)-1)</f>
        <v>theater</v>
      </c>
      <c r="S3941" t="str">
        <f>RIGHT(Q3941,(LEN(Q3941)-SEARCH("/",Q3941,1)))</f>
        <v>plays</v>
      </c>
      <c r="T3941" s="14">
        <f>IFERROR(E3941/L3941,0)</f>
        <v>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>
        <f>(E3942/D3942)*100</f>
        <v>0.22</v>
      </c>
      <c r="O3942" s="13">
        <f>J3942/(60*60*24)+DATE(1970,1,1)</f>
        <v>41961.492488425924</v>
      </c>
      <c r="P3942" s="13">
        <f>I3942/(60*60*24)+"1/1/1970"</f>
        <v>42006.492488425924</v>
      </c>
      <c r="Q3942" t="s">
        <v>8270</v>
      </c>
      <c r="R3942" s="18" t="str">
        <f>LEFT(Q3942,SEARCH("/",Q3942,1)-1)</f>
        <v>theater</v>
      </c>
      <c r="S3942" t="str">
        <f>RIGHT(Q3942,(LEN(Q3942)-SEARCH("/",Q3942,1)))</f>
        <v>plays</v>
      </c>
      <c r="T3942" s="14">
        <f>IFERROR(E3942/L3942,0)</f>
        <v>5.5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>
        <f>(E3943/D3943)*100</f>
        <v>0.90909090909090906</v>
      </c>
      <c r="O3943" s="13">
        <f>J3943/(60*60*24)+DATE(1970,1,1)</f>
        <v>41940.587233796294</v>
      </c>
      <c r="P3943" s="13">
        <f>I3943/(60*60*24)+"1/1/1970"</f>
        <v>41968.041666666672</v>
      </c>
      <c r="Q3943" t="s">
        <v>8270</v>
      </c>
      <c r="R3943" s="18" t="str">
        <f>LEFT(Q3943,SEARCH("/",Q3943,1)-1)</f>
        <v>theater</v>
      </c>
      <c r="S3943" t="str">
        <f>RIGHT(Q3943,(LEN(Q3943)-SEARCH("/",Q3943,1)))</f>
        <v>plays</v>
      </c>
      <c r="T3943" s="14">
        <f>IFERROR(E3943/L3943,0)</f>
        <v>25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>
        <f>(E3944/D3944)*100</f>
        <v>0</v>
      </c>
      <c r="O3944" s="13">
        <f>J3944/(60*60*24)+DATE(1970,1,1)</f>
        <v>42111.904097222221</v>
      </c>
      <c r="P3944" s="13">
        <f>I3944/(60*60*24)+"1/1/1970"</f>
        <v>42171.904097222221</v>
      </c>
      <c r="Q3944" t="s">
        <v>8270</v>
      </c>
      <c r="R3944" s="18" t="str">
        <f>LEFT(Q3944,SEARCH("/",Q3944,1)-1)</f>
        <v>theater</v>
      </c>
      <c r="S3944" t="str">
        <f>RIGHT(Q3944,(LEN(Q3944)-SEARCH("/",Q3944,1)))</f>
        <v>plays</v>
      </c>
      <c r="T3944" s="14">
        <f>IFERROR(E3944/L3944,0)</f>
        <v>0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>
        <f>(E3945/D3945)*100</f>
        <v>35.64</v>
      </c>
      <c r="O3945" s="13">
        <f>J3945/(60*60*24)+DATE(1970,1,1)</f>
        <v>42279.778564814813</v>
      </c>
      <c r="P3945" s="13">
        <f>I3945/(60*60*24)+"1/1/1970"</f>
        <v>42310.701388888891</v>
      </c>
      <c r="Q3945" t="s">
        <v>8270</v>
      </c>
      <c r="R3945" s="18" t="str">
        <f>LEFT(Q3945,SEARCH("/",Q3945,1)-1)</f>
        <v>theater</v>
      </c>
      <c r="S3945" t="str">
        <f>RIGHT(Q3945,(LEN(Q3945)-SEARCH("/",Q3945,1)))</f>
        <v>plays</v>
      </c>
      <c r="T3945" s="14">
        <f>IFERROR(E3945/L3945,0)</f>
        <v>137.07692307692307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>
        <f>(E3946/D3946)*100</f>
        <v>0</v>
      </c>
      <c r="O3946" s="13">
        <f>J3946/(60*60*24)+DATE(1970,1,1)</f>
        <v>42213.662905092591</v>
      </c>
      <c r="P3946" s="13">
        <f>I3946/(60*60*24)+"1/1/1970"</f>
        <v>42243.662905092591</v>
      </c>
      <c r="Q3946" t="s">
        <v>8270</v>
      </c>
      <c r="R3946" s="18" t="str">
        <f>LEFT(Q3946,SEARCH("/",Q3946,1)-1)</f>
        <v>theater</v>
      </c>
      <c r="S3946" t="str">
        <f>RIGHT(Q3946,(LEN(Q3946)-SEARCH("/",Q3946,1)))</f>
        <v>plays</v>
      </c>
      <c r="T3946" s="14">
        <f>IFERROR(E3946/L3946,0)</f>
        <v>0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>
        <f>(E3947/D3947)*100</f>
        <v>0.25</v>
      </c>
      <c r="O3947" s="13">
        <f>J3947/(60*60*24)+DATE(1970,1,1)</f>
        <v>42109.801712962959</v>
      </c>
      <c r="P3947" s="13">
        <f>I3947/(60*60*24)+"1/1/1970"</f>
        <v>42139.801712962959</v>
      </c>
      <c r="Q3947" t="s">
        <v>8270</v>
      </c>
      <c r="R3947" s="18" t="str">
        <f>LEFT(Q3947,SEARCH("/",Q3947,1)-1)</f>
        <v>theater</v>
      </c>
      <c r="S3947" t="str">
        <f>RIGHT(Q3947,(LEN(Q3947)-SEARCH("/",Q3947,1)))</f>
        <v>plays</v>
      </c>
      <c r="T3947" s="14">
        <f>IFERROR(E3947/L3947,0)</f>
        <v>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>
        <f>(E3948/D3948)*100</f>
        <v>3.25</v>
      </c>
      <c r="O3948" s="13">
        <f>J3948/(60*60*24)+DATE(1970,1,1)</f>
        <v>42031.833587962959</v>
      </c>
      <c r="P3948" s="13">
        <f>I3948/(60*60*24)+"1/1/1970"</f>
        <v>42063.333333333328</v>
      </c>
      <c r="Q3948" t="s">
        <v>8270</v>
      </c>
      <c r="R3948" s="18" t="str">
        <f>LEFT(Q3948,SEARCH("/",Q3948,1)-1)</f>
        <v>theater</v>
      </c>
      <c r="S3948" t="str">
        <f>RIGHT(Q3948,(LEN(Q3948)-SEARCH("/",Q3948,1)))</f>
        <v>plays</v>
      </c>
      <c r="T3948" s="14">
        <f>IFERROR(E3948/L3948,0)</f>
        <v>39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>
        <f>(E3949/D3949)*100</f>
        <v>3.3666666666666663</v>
      </c>
      <c r="O3949" s="13">
        <f>J3949/(60*60*24)+DATE(1970,1,1)</f>
        <v>42615.142870370371</v>
      </c>
      <c r="P3949" s="13">
        <f>I3949/(60*60*24)+"1/1/1970"</f>
        <v>42645.142870370371</v>
      </c>
      <c r="Q3949" t="s">
        <v>8270</v>
      </c>
      <c r="R3949" s="18" t="str">
        <f>LEFT(Q3949,SEARCH("/",Q3949,1)-1)</f>
        <v>theater</v>
      </c>
      <c r="S3949" t="str">
        <f>RIGHT(Q3949,(LEN(Q3949)-SEARCH("/",Q3949,1)))</f>
        <v>plays</v>
      </c>
      <c r="T3949" s="14">
        <f>IFERROR(E3949/L3949,0)</f>
        <v>50.5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>
        <f>(E3950/D3950)*100</f>
        <v>0</v>
      </c>
      <c r="O3950" s="13">
        <f>J3950/(60*60*24)+DATE(1970,1,1)</f>
        <v>41829.325497685189</v>
      </c>
      <c r="P3950" s="13">
        <f>I3950/(60*60*24)+"1/1/1970"</f>
        <v>41889.325497685189</v>
      </c>
      <c r="Q3950" t="s">
        <v>8270</v>
      </c>
      <c r="R3950" s="18" t="str">
        <f>LEFT(Q3950,SEARCH("/",Q3950,1)-1)</f>
        <v>theater</v>
      </c>
      <c r="S3950" t="str">
        <f>RIGHT(Q3950,(LEN(Q3950)-SEARCH("/",Q3950,1)))</f>
        <v>plays</v>
      </c>
      <c r="T3950" s="14">
        <f>IFERROR(E3950/L3950,0)</f>
        <v>0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>
        <f>(E3951/D3951)*100</f>
        <v>15.770000000000001</v>
      </c>
      <c r="O3951" s="13">
        <f>J3951/(60*60*24)+DATE(1970,1,1)</f>
        <v>42016.120613425926</v>
      </c>
      <c r="P3951" s="13">
        <f>I3951/(60*60*24)+"1/1/1970"</f>
        <v>42046.120613425926</v>
      </c>
      <c r="Q3951" t="s">
        <v>8270</v>
      </c>
      <c r="R3951" s="18" t="str">
        <f>LEFT(Q3951,SEARCH("/",Q3951,1)-1)</f>
        <v>theater</v>
      </c>
      <c r="S3951" t="str">
        <f>RIGHT(Q3951,(LEN(Q3951)-SEARCH("/",Q3951,1)))</f>
        <v>plays</v>
      </c>
      <c r="T3951" s="14">
        <f>IFERROR(E3951/L3951,0)</f>
        <v>49.28125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>
        <f>(E3952/D3952)*100</f>
        <v>0.625</v>
      </c>
      <c r="O3952" s="13">
        <f>J3952/(60*60*24)+DATE(1970,1,1)</f>
        <v>42439.702314814815</v>
      </c>
      <c r="P3952" s="13">
        <f>I3952/(60*60*24)+"1/1/1970"</f>
        <v>42468.774305555555</v>
      </c>
      <c r="Q3952" t="s">
        <v>8270</v>
      </c>
      <c r="R3952" s="18" t="str">
        <f>LEFT(Q3952,SEARCH("/",Q3952,1)-1)</f>
        <v>theater</v>
      </c>
      <c r="S3952" t="str">
        <f>RIGHT(Q3952,(LEN(Q3952)-SEARCH("/",Q3952,1)))</f>
        <v>plays</v>
      </c>
      <c r="T3952" s="14">
        <f>IFERROR(E3952/L3952,0)</f>
        <v>25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>
        <f>(E3953/D3953)*100</f>
        <v>5.0000000000000001E-4</v>
      </c>
      <c r="O3953" s="13">
        <f>J3953/(60*60*24)+DATE(1970,1,1)</f>
        <v>42433.825717592597</v>
      </c>
      <c r="P3953" s="13">
        <f>I3953/(60*60*24)+"1/1/1970"</f>
        <v>42493.784050925926</v>
      </c>
      <c r="Q3953" t="s">
        <v>8270</v>
      </c>
      <c r="R3953" s="18" t="str">
        <f>LEFT(Q3953,SEARCH("/",Q3953,1)-1)</f>
        <v>theater</v>
      </c>
      <c r="S3953" t="str">
        <f>RIGHT(Q3953,(LEN(Q3953)-SEARCH("/",Q3953,1)))</f>
        <v>plays</v>
      </c>
      <c r="T3953" s="14">
        <f>IFERROR(E3953/L3953,0)</f>
        <v>1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>
        <f>(E3954/D3954)*100</f>
        <v>9.6153846153846159E-2</v>
      </c>
      <c r="O3954" s="13">
        <f>J3954/(60*60*24)+DATE(1970,1,1)</f>
        <v>42243.790393518517</v>
      </c>
      <c r="P3954" s="13">
        <f>I3954/(60*60*24)+"1/1/1970"</f>
        <v>42303.790393518517</v>
      </c>
      <c r="Q3954" t="s">
        <v>8270</v>
      </c>
      <c r="R3954" s="18" t="str">
        <f>LEFT(Q3954,SEARCH("/",Q3954,1)-1)</f>
        <v>theater</v>
      </c>
      <c r="S3954" t="str">
        <f>RIGHT(Q3954,(LEN(Q3954)-SEARCH("/",Q3954,1)))</f>
        <v>plays</v>
      </c>
      <c r="T3954" s="14">
        <f>IFERROR(E3954/L3954,0)</f>
        <v>25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>
        <f>(E3955/D3955)*100</f>
        <v>0</v>
      </c>
      <c r="O3955" s="13">
        <f>J3955/(60*60*24)+DATE(1970,1,1)</f>
        <v>42550.048449074078</v>
      </c>
      <c r="P3955" s="13">
        <f>I3955/(60*60*24)+"1/1/1970"</f>
        <v>42580.978472222225</v>
      </c>
      <c r="Q3955" t="s">
        <v>8270</v>
      </c>
      <c r="R3955" s="18" t="str">
        <f>LEFT(Q3955,SEARCH("/",Q3955,1)-1)</f>
        <v>theater</v>
      </c>
      <c r="S3955" t="str">
        <f>RIGHT(Q3955,(LEN(Q3955)-SEARCH("/",Q3955,1)))</f>
        <v>plays</v>
      </c>
      <c r="T3955" s="14">
        <f>IFERROR(E3955/L3955,0)</f>
        <v>0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>
        <f>(E3956/D3956)*100</f>
        <v>0</v>
      </c>
      <c r="O3956" s="13">
        <f>J3956/(60*60*24)+DATE(1970,1,1)</f>
        <v>41774.651203703703</v>
      </c>
      <c r="P3956" s="13">
        <f>I3956/(60*60*24)+"1/1/1970"</f>
        <v>41834.651203703703</v>
      </c>
      <c r="Q3956" t="s">
        <v>8270</v>
      </c>
      <c r="R3956" s="18" t="str">
        <f>LEFT(Q3956,SEARCH("/",Q3956,1)-1)</f>
        <v>theater</v>
      </c>
      <c r="S3956" t="str">
        <f>RIGHT(Q3956,(LEN(Q3956)-SEARCH("/",Q3956,1)))</f>
        <v>plays</v>
      </c>
      <c r="T3956" s="14">
        <f>IFERROR(E3956/L3956,0)</f>
        <v>0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>
        <f>(E3957/D3957)*100</f>
        <v>24.285714285714285</v>
      </c>
      <c r="O3957" s="13">
        <f>J3957/(60*60*24)+DATE(1970,1,1)</f>
        <v>42306.848854166667</v>
      </c>
      <c r="P3957" s="13">
        <f>I3957/(60*60*24)+"1/1/1970"</f>
        <v>42336.890520833331</v>
      </c>
      <c r="Q3957" t="s">
        <v>8270</v>
      </c>
      <c r="R3957" s="18" t="str">
        <f>LEFT(Q3957,SEARCH("/",Q3957,1)-1)</f>
        <v>theater</v>
      </c>
      <c r="S3957" t="str">
        <f>RIGHT(Q3957,(LEN(Q3957)-SEARCH("/",Q3957,1)))</f>
        <v>plays</v>
      </c>
      <c r="T3957" s="14">
        <f>IFERROR(E3957/L3957,0)</f>
        <v>53.125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>
        <f>(E3958/D3958)*100</f>
        <v>0</v>
      </c>
      <c r="O3958" s="13">
        <f>J3958/(60*60*24)+DATE(1970,1,1)</f>
        <v>42457.932025462964</v>
      </c>
      <c r="P3958" s="13">
        <f>I3958/(60*60*24)+"1/1/1970"</f>
        <v>42485.013888888891</v>
      </c>
      <c r="Q3958" t="s">
        <v>8270</v>
      </c>
      <c r="R3958" s="18" t="str">
        <f>LEFT(Q3958,SEARCH("/",Q3958,1)-1)</f>
        <v>theater</v>
      </c>
      <c r="S3958" t="str">
        <f>RIGHT(Q3958,(LEN(Q3958)-SEARCH("/",Q3958,1)))</f>
        <v>plays</v>
      </c>
      <c r="T3958" s="14">
        <f>IFERROR(E3958/L3958,0)</f>
        <v>0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>
        <f>(E3959/D3959)*100</f>
        <v>2.5000000000000001E-2</v>
      </c>
      <c r="O3959" s="13">
        <f>J3959/(60*60*24)+DATE(1970,1,1)</f>
        <v>42513.976319444446</v>
      </c>
      <c r="P3959" s="13">
        <f>I3959/(60*60*24)+"1/1/1970"</f>
        <v>42559.976319444446</v>
      </c>
      <c r="Q3959" t="s">
        <v>8270</v>
      </c>
      <c r="R3959" s="18" t="str">
        <f>LEFT(Q3959,SEARCH("/",Q3959,1)-1)</f>
        <v>theater</v>
      </c>
      <c r="S3959" t="str">
        <f>RIGHT(Q3959,(LEN(Q3959)-SEARCH("/",Q3959,1)))</f>
        <v>plays</v>
      </c>
      <c r="T3959" s="14">
        <f>IFERROR(E3959/L3959,0)</f>
        <v>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>
        <f>(E3960/D3960)*100</f>
        <v>32.049999999999997</v>
      </c>
      <c r="O3960" s="13">
        <f>J3960/(60*60*24)+DATE(1970,1,1)</f>
        <v>41816.950370370367</v>
      </c>
      <c r="P3960" s="13">
        <f>I3960/(60*60*24)+"1/1/1970"</f>
        <v>41853.583333333336</v>
      </c>
      <c r="Q3960" t="s">
        <v>8270</v>
      </c>
      <c r="R3960" s="18" t="str">
        <f>LEFT(Q3960,SEARCH("/",Q3960,1)-1)</f>
        <v>theater</v>
      </c>
      <c r="S3960" t="str">
        <f>RIGHT(Q3960,(LEN(Q3960)-SEARCH("/",Q3960,1)))</f>
        <v>plays</v>
      </c>
      <c r="T3960" s="14">
        <f>IFERROR(E3960/L3960,0)</f>
        <v>40.0625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>
        <f>(E3961/D3961)*100</f>
        <v>24.333333333333336</v>
      </c>
      <c r="O3961" s="13">
        <f>J3961/(60*60*24)+DATE(1970,1,1)</f>
        <v>41880.788842592592</v>
      </c>
      <c r="P3961" s="13">
        <f>I3961/(60*60*24)+"1/1/1970"</f>
        <v>41910.788842592592</v>
      </c>
      <c r="Q3961" t="s">
        <v>8270</v>
      </c>
      <c r="R3961" s="18" t="str">
        <f>LEFT(Q3961,SEARCH("/",Q3961,1)-1)</f>
        <v>theater</v>
      </c>
      <c r="S3961" t="str">
        <f>RIGHT(Q3961,(LEN(Q3961)-SEARCH("/",Q3961,1)))</f>
        <v>plays</v>
      </c>
      <c r="T3961" s="14">
        <f>IFERROR(E3961/L3961,0)</f>
        <v>24.333333333333332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>
        <f>(E3962/D3962)*100</f>
        <v>1.5</v>
      </c>
      <c r="O3962" s="13">
        <f>J3962/(60*60*24)+DATE(1970,1,1)</f>
        <v>42342.845555555556</v>
      </c>
      <c r="P3962" s="13">
        <f>I3962/(60*60*24)+"1/1/1970"</f>
        <v>42372.845555555556</v>
      </c>
      <c r="Q3962" t="s">
        <v>8270</v>
      </c>
      <c r="R3962" s="18" t="str">
        <f>LEFT(Q3962,SEARCH("/",Q3962,1)-1)</f>
        <v>theater</v>
      </c>
      <c r="S3962" t="str">
        <f>RIGHT(Q3962,(LEN(Q3962)-SEARCH("/",Q3962,1)))</f>
        <v>plays</v>
      </c>
      <c r="T3962" s="14">
        <f>IFERROR(E3962/L3962,0)</f>
        <v>11.25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>
        <f>(E3963/D3963)*100</f>
        <v>0.42</v>
      </c>
      <c r="O3963" s="13">
        <f>J3963/(60*60*24)+DATE(1970,1,1)</f>
        <v>41745.891319444447</v>
      </c>
      <c r="P3963" s="13">
        <f>I3963/(60*60*24)+"1/1/1970"</f>
        <v>41767.891319444447</v>
      </c>
      <c r="Q3963" t="s">
        <v>8270</v>
      </c>
      <c r="R3963" s="18" t="str">
        <f>LEFT(Q3963,SEARCH("/",Q3963,1)-1)</f>
        <v>theater</v>
      </c>
      <c r="S3963" t="str">
        <f>RIGHT(Q3963,(LEN(Q3963)-SEARCH("/",Q3963,1)))</f>
        <v>plays</v>
      </c>
      <c r="T3963" s="14">
        <f>IFERROR(E3963/L3963,0)</f>
        <v>10.5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>
        <f>(E3964/D3964)*100</f>
        <v>3.214285714285714</v>
      </c>
      <c r="O3964" s="13">
        <f>J3964/(60*60*24)+DATE(1970,1,1)</f>
        <v>42311.621458333335</v>
      </c>
      <c r="P3964" s="13">
        <f>I3964/(60*60*24)+"1/1/1970"</f>
        <v>42336.621458333335</v>
      </c>
      <c r="Q3964" t="s">
        <v>8270</v>
      </c>
      <c r="R3964" s="18" t="str">
        <f>LEFT(Q3964,SEARCH("/",Q3964,1)-1)</f>
        <v>theater</v>
      </c>
      <c r="S3964" t="str">
        <f>RIGHT(Q3964,(LEN(Q3964)-SEARCH("/",Q3964,1)))</f>
        <v>plays</v>
      </c>
      <c r="T3964" s="14">
        <f>IFERROR(E3964/L3964,0)</f>
        <v>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>
        <f>(E3965/D3965)*100</f>
        <v>0</v>
      </c>
      <c r="O3965" s="13">
        <f>J3965/(60*60*24)+DATE(1970,1,1)</f>
        <v>42296.154131944444</v>
      </c>
      <c r="P3965" s="13">
        <f>I3965/(60*60*24)+"1/1/1970"</f>
        <v>42326.195798611108</v>
      </c>
      <c r="Q3965" t="s">
        <v>8270</v>
      </c>
      <c r="R3965" s="18" t="str">
        <f>LEFT(Q3965,SEARCH("/",Q3965,1)-1)</f>
        <v>theater</v>
      </c>
      <c r="S3965" t="str">
        <f>RIGHT(Q3965,(LEN(Q3965)-SEARCH("/",Q3965,1)))</f>
        <v>plays</v>
      </c>
      <c r="T3965" s="14">
        <f>IFERROR(E3965/L3965,0)</f>
        <v>0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>
        <f>(E3966/D3966)*100</f>
        <v>6.3</v>
      </c>
      <c r="O3966" s="13">
        <f>J3966/(60*60*24)+DATE(1970,1,1)</f>
        <v>42053.722060185188</v>
      </c>
      <c r="P3966" s="13">
        <f>I3966/(60*60*24)+"1/1/1970"</f>
        <v>42113.680393518516</v>
      </c>
      <c r="Q3966" t="s">
        <v>8270</v>
      </c>
      <c r="R3966" s="18" t="str">
        <f>LEFT(Q3966,SEARCH("/",Q3966,1)-1)</f>
        <v>theater</v>
      </c>
      <c r="S3966" t="str">
        <f>RIGHT(Q3966,(LEN(Q3966)-SEARCH("/",Q3966,1)))</f>
        <v>plays</v>
      </c>
      <c r="T3966" s="14">
        <f>IFERROR(E3966/L3966,0)</f>
        <v>42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>
        <f>(E3967/D3967)*100</f>
        <v>14.249999999999998</v>
      </c>
      <c r="O3967" s="13">
        <f>J3967/(60*60*24)+DATE(1970,1,1)</f>
        <v>42414.235879629632</v>
      </c>
      <c r="P3967" s="13">
        <f>I3967/(60*60*24)+"1/1/1970"</f>
        <v>42474.194212962961</v>
      </c>
      <c r="Q3967" t="s">
        <v>8270</v>
      </c>
      <c r="R3967" s="18" t="str">
        <f>LEFT(Q3967,SEARCH("/",Q3967,1)-1)</f>
        <v>theater</v>
      </c>
      <c r="S3967" t="str">
        <f>RIGHT(Q3967,(LEN(Q3967)-SEARCH("/",Q3967,1)))</f>
        <v>plays</v>
      </c>
      <c r="T3967" s="14">
        <f>IFERROR(E3967/L3967,0)</f>
        <v>71.25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>
        <f>(E3968/D3968)*100</f>
        <v>0.6</v>
      </c>
      <c r="O3968" s="13">
        <f>J3968/(60*60*24)+DATE(1970,1,1)</f>
        <v>41801.711550925924</v>
      </c>
      <c r="P3968" s="13">
        <f>I3968/(60*60*24)+"1/1/1970"</f>
        <v>41844.124305555553</v>
      </c>
      <c r="Q3968" t="s">
        <v>8270</v>
      </c>
      <c r="R3968" s="18" t="str">
        <f>LEFT(Q3968,SEARCH("/",Q3968,1)-1)</f>
        <v>theater</v>
      </c>
      <c r="S3968" t="str">
        <f>RIGHT(Q3968,(LEN(Q3968)-SEARCH("/",Q3968,1)))</f>
        <v>plays</v>
      </c>
      <c r="T3968" s="14">
        <f>IFERROR(E3968/L3968,0)</f>
        <v>22.5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>
        <f>(E3969/D3969)*100</f>
        <v>24.117647058823529</v>
      </c>
      <c r="O3969" s="13">
        <f>J3969/(60*60*24)+DATE(1970,1,1)</f>
        <v>42770.290590277778</v>
      </c>
      <c r="P3969" s="13">
        <f>I3969/(60*60*24)+"1/1/1970"</f>
        <v>42800.290590277778</v>
      </c>
      <c r="Q3969" t="s">
        <v>8270</v>
      </c>
      <c r="R3969" s="18" t="str">
        <f>LEFT(Q3969,SEARCH("/",Q3969,1)-1)</f>
        <v>theater</v>
      </c>
      <c r="S3969" t="str">
        <f>RIGHT(Q3969,(LEN(Q3969)-SEARCH("/",Q3969,1)))</f>
        <v>plays</v>
      </c>
      <c r="T3969" s="14">
        <f>IFERROR(E3969/L3969,0)</f>
        <v>41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>
        <f>(E3970/D3970)*100</f>
        <v>10.54</v>
      </c>
      <c r="O3970" s="13">
        <f>J3970/(60*60*24)+DATE(1970,1,1)</f>
        <v>42452.815659722226</v>
      </c>
      <c r="P3970" s="13">
        <f>I3970/(60*60*24)+"1/1/1970"</f>
        <v>42512.815659722226</v>
      </c>
      <c r="Q3970" t="s">
        <v>8270</v>
      </c>
      <c r="R3970" s="18" t="str">
        <f>LEFT(Q3970,SEARCH("/",Q3970,1)-1)</f>
        <v>theater</v>
      </c>
      <c r="S3970" t="str">
        <f>RIGHT(Q3970,(LEN(Q3970)-SEARCH("/",Q3970,1)))</f>
        <v>plays</v>
      </c>
      <c r="T3970" s="14">
        <f>IFERROR(E3970/L3970,0)</f>
        <v>47.909090909090907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>
        <f>(E3971/D3971)*100</f>
        <v>7.4690265486725664</v>
      </c>
      <c r="O3971" s="13">
        <f>J3971/(60*60*24)+DATE(1970,1,1)</f>
        <v>42601.854699074072</v>
      </c>
      <c r="P3971" s="13">
        <f>I3971/(60*60*24)+"1/1/1970"</f>
        <v>42611.163194444445</v>
      </c>
      <c r="Q3971" t="s">
        <v>8270</v>
      </c>
      <c r="R3971" s="18" t="str">
        <f>LEFT(Q3971,SEARCH("/",Q3971,1)-1)</f>
        <v>theater</v>
      </c>
      <c r="S3971" t="str">
        <f>RIGHT(Q3971,(LEN(Q3971)-SEARCH("/",Q3971,1)))</f>
        <v>plays</v>
      </c>
      <c r="T3971" s="14">
        <f>IFERROR(E3971/L3971,0)</f>
        <v>35.166666666666664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>
        <f>(E3972/D3972)*100</f>
        <v>7.3333333333333334E-2</v>
      </c>
      <c r="O3972" s="13">
        <f>J3972/(60*60*24)+DATE(1970,1,1)</f>
        <v>42447.863553240742</v>
      </c>
      <c r="P3972" s="13">
        <f>I3972/(60*60*24)+"1/1/1970"</f>
        <v>42477.863553240742</v>
      </c>
      <c r="Q3972" t="s">
        <v>8270</v>
      </c>
      <c r="R3972" s="18" t="str">
        <f>LEFT(Q3972,SEARCH("/",Q3972,1)-1)</f>
        <v>theater</v>
      </c>
      <c r="S3972" t="str">
        <f>RIGHT(Q3972,(LEN(Q3972)-SEARCH("/",Q3972,1)))</f>
        <v>plays</v>
      </c>
      <c r="T3972" s="14">
        <f>IFERROR(E3972/L3972,0)</f>
        <v>5.5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>
        <f>(E3973/D3973)*100</f>
        <v>0.97142857142857131</v>
      </c>
      <c r="O3973" s="13">
        <f>J3973/(60*60*24)+DATE(1970,1,1)</f>
        <v>41811.536180555559</v>
      </c>
      <c r="P3973" s="13">
        <f>I3973/(60*60*24)+"1/1/1970"</f>
        <v>41841.536180555559</v>
      </c>
      <c r="Q3973" t="s">
        <v>8270</v>
      </c>
      <c r="R3973" s="18" t="str">
        <f>LEFT(Q3973,SEARCH("/",Q3973,1)-1)</f>
        <v>theater</v>
      </c>
      <c r="S3973" t="str">
        <f>RIGHT(Q3973,(LEN(Q3973)-SEARCH("/",Q3973,1)))</f>
        <v>plays</v>
      </c>
      <c r="T3973" s="14">
        <f>IFERROR(E3973/L3973,0)</f>
        <v>22.666666666666668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>
        <f>(E3974/D3974)*100</f>
        <v>21.099999999999998</v>
      </c>
      <c r="O3974" s="13">
        <f>J3974/(60*60*24)+DATE(1970,1,1)</f>
        <v>41981.067523148144</v>
      </c>
      <c r="P3974" s="13">
        <f>I3974/(60*60*24)+"1/1/1970"</f>
        <v>42041.067523148144</v>
      </c>
      <c r="Q3974" t="s">
        <v>8270</v>
      </c>
      <c r="R3974" s="18" t="str">
        <f>LEFT(Q3974,SEARCH("/",Q3974,1)-1)</f>
        <v>theater</v>
      </c>
      <c r="S3974" t="str">
        <f>RIGHT(Q3974,(LEN(Q3974)-SEARCH("/",Q3974,1)))</f>
        <v>plays</v>
      </c>
      <c r="T3974" s="14">
        <f>IFERROR(E3974/L3974,0)</f>
        <v>26.375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>
        <f>(E3975/D3975)*100</f>
        <v>78.100000000000009</v>
      </c>
      <c r="O3975" s="13">
        <f>J3975/(60*60*24)+DATE(1970,1,1)</f>
        <v>42469.68414351852</v>
      </c>
      <c r="P3975" s="13">
        <f>I3975/(60*60*24)+"1/1/1970"</f>
        <v>42499.166666666672</v>
      </c>
      <c r="Q3975" t="s">
        <v>8270</v>
      </c>
      <c r="R3975" s="18" t="str">
        <f>LEFT(Q3975,SEARCH("/",Q3975,1)-1)</f>
        <v>theater</v>
      </c>
      <c r="S3975" t="str">
        <f>RIGHT(Q3975,(LEN(Q3975)-SEARCH("/",Q3975,1)))</f>
        <v>plays</v>
      </c>
      <c r="T3975" s="14">
        <f>IFERROR(E3975/L3975,0)</f>
        <v>105.54054054054055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>
        <f>(E3976/D3976)*100</f>
        <v>32</v>
      </c>
      <c r="O3976" s="13">
        <f>J3976/(60*60*24)+DATE(1970,1,1)</f>
        <v>42493.546851851846</v>
      </c>
      <c r="P3976" s="13">
        <f>I3976/(60*60*24)+"1/1/1970"</f>
        <v>42523.546851851846</v>
      </c>
      <c r="Q3976" t="s">
        <v>8270</v>
      </c>
      <c r="R3976" s="18" t="str">
        <f>LEFT(Q3976,SEARCH("/",Q3976,1)-1)</f>
        <v>theater</v>
      </c>
      <c r="S3976" t="str">
        <f>RIGHT(Q3976,(LEN(Q3976)-SEARCH("/",Q3976,1)))</f>
        <v>plays</v>
      </c>
      <c r="T3976" s="14">
        <f>IFERROR(E3976/L3976,0)</f>
        <v>29.09090909090909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>
        <f>(E3977/D3977)*100</f>
        <v>0</v>
      </c>
      <c r="O3977" s="13">
        <f>J3977/(60*60*24)+DATE(1970,1,1)</f>
        <v>42534.866875</v>
      </c>
      <c r="P3977" s="13">
        <f>I3977/(60*60*24)+"1/1/1970"</f>
        <v>42564.866875</v>
      </c>
      <c r="Q3977" t="s">
        <v>8270</v>
      </c>
      <c r="R3977" s="18" t="str">
        <f>LEFT(Q3977,SEARCH("/",Q3977,1)-1)</f>
        <v>theater</v>
      </c>
      <c r="S3977" t="str">
        <f>RIGHT(Q3977,(LEN(Q3977)-SEARCH("/",Q3977,1)))</f>
        <v>plays</v>
      </c>
      <c r="T3977" s="14">
        <f>IFERROR(E3977/L3977,0)</f>
        <v>0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>
        <f>(E3978/D3978)*100</f>
        <v>47.692307692307693</v>
      </c>
      <c r="O3978" s="13">
        <f>J3978/(60*60*24)+DATE(1970,1,1)</f>
        <v>41830.858344907407</v>
      </c>
      <c r="P3978" s="13">
        <f>I3978/(60*60*24)+"1/1/1970"</f>
        <v>41852.291666666664</v>
      </c>
      <c r="Q3978" t="s">
        <v>8270</v>
      </c>
      <c r="R3978" s="18" t="str">
        <f>LEFT(Q3978,SEARCH("/",Q3978,1)-1)</f>
        <v>theater</v>
      </c>
      <c r="S3978" t="str">
        <f>RIGHT(Q3978,(LEN(Q3978)-SEARCH("/",Q3978,1)))</f>
        <v>plays</v>
      </c>
      <c r="T3978" s="14">
        <f>IFERROR(E3978/L3978,0)</f>
        <v>62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>
        <f>(E3979/D3979)*100</f>
        <v>1.4500000000000002</v>
      </c>
      <c r="O3979" s="13">
        <f>J3979/(60*60*24)+DATE(1970,1,1)</f>
        <v>42543.788564814815</v>
      </c>
      <c r="P3979" s="13">
        <f>I3979/(60*60*24)+"1/1/1970"</f>
        <v>42573.788564814815</v>
      </c>
      <c r="Q3979" t="s">
        <v>8270</v>
      </c>
      <c r="R3979" s="18" t="str">
        <f>LEFT(Q3979,SEARCH("/",Q3979,1)-1)</f>
        <v>theater</v>
      </c>
      <c r="S3979" t="str">
        <f>RIGHT(Q3979,(LEN(Q3979)-SEARCH("/",Q3979,1)))</f>
        <v>plays</v>
      </c>
      <c r="T3979" s="14">
        <f>IFERROR(E3979/L3979,0)</f>
        <v>217.5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>
        <f>(E3980/D3980)*100</f>
        <v>10.7</v>
      </c>
      <c r="O3980" s="13">
        <f>J3980/(60*60*24)+DATE(1970,1,1)</f>
        <v>41975.642974537041</v>
      </c>
      <c r="P3980" s="13">
        <f>I3980/(60*60*24)+"1/1/1970"</f>
        <v>42035.642974537041</v>
      </c>
      <c r="Q3980" t="s">
        <v>8270</v>
      </c>
      <c r="R3980" s="18" t="str">
        <f>LEFT(Q3980,SEARCH("/",Q3980,1)-1)</f>
        <v>theater</v>
      </c>
      <c r="S3980" t="str">
        <f>RIGHT(Q3980,(LEN(Q3980)-SEARCH("/",Q3980,1)))</f>
        <v>plays</v>
      </c>
      <c r="T3980" s="14">
        <f>IFERROR(E3980/L3980,0)</f>
        <v>26.75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>
        <f>(E3981/D3981)*100</f>
        <v>1.8333333333333333</v>
      </c>
      <c r="O3981" s="13">
        <f>J3981/(60*60*24)+DATE(1970,1,1)</f>
        <v>42069.903437500005</v>
      </c>
      <c r="P3981" s="13">
        <f>I3981/(60*60*24)+"1/1/1970"</f>
        <v>42092.833333333328</v>
      </c>
      <c r="Q3981" t="s">
        <v>8270</v>
      </c>
      <c r="R3981" s="18" t="str">
        <f>LEFT(Q3981,SEARCH("/",Q3981,1)-1)</f>
        <v>theater</v>
      </c>
      <c r="S3981" t="str">
        <f>RIGHT(Q3981,(LEN(Q3981)-SEARCH("/",Q3981,1)))</f>
        <v>plays</v>
      </c>
      <c r="T3981" s="14">
        <f>IFERROR(E3981/L3981,0)</f>
        <v>18.333333333333332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>
        <f>(E3982/D3982)*100</f>
        <v>18</v>
      </c>
      <c r="O3982" s="13">
        <f>J3982/(60*60*24)+DATE(1970,1,1)</f>
        <v>41795.598923611113</v>
      </c>
      <c r="P3982" s="13">
        <f>I3982/(60*60*24)+"1/1/1970"</f>
        <v>41825.598923611113</v>
      </c>
      <c r="Q3982" t="s">
        <v>8270</v>
      </c>
      <c r="R3982" s="18" t="str">
        <f>LEFT(Q3982,SEARCH("/",Q3982,1)-1)</f>
        <v>theater</v>
      </c>
      <c r="S3982" t="str">
        <f>RIGHT(Q3982,(LEN(Q3982)-SEARCH("/",Q3982,1)))</f>
        <v>plays</v>
      </c>
      <c r="T3982" s="14">
        <f>IFERROR(E3982/L3982,0)</f>
        <v>64.285714285714292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>
        <f>(E3983/D3983)*100</f>
        <v>4.083333333333333</v>
      </c>
      <c r="O3983" s="13">
        <f>J3983/(60*60*24)+DATE(1970,1,1)</f>
        <v>42508.179965277777</v>
      </c>
      <c r="P3983" s="13">
        <f>I3983/(60*60*24)+"1/1/1970"</f>
        <v>42568.179965277777</v>
      </c>
      <c r="Q3983" t="s">
        <v>8270</v>
      </c>
      <c r="R3983" s="18" t="str">
        <f>LEFT(Q3983,SEARCH("/",Q3983,1)-1)</f>
        <v>theater</v>
      </c>
      <c r="S3983" t="str">
        <f>RIGHT(Q3983,(LEN(Q3983)-SEARCH("/",Q3983,1)))</f>
        <v>plays</v>
      </c>
      <c r="T3983" s="14">
        <f>IFERROR(E3983/L3983,0)</f>
        <v>175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>
        <f>(E3984/D3984)*100</f>
        <v>20</v>
      </c>
      <c r="O3984" s="13">
        <f>J3984/(60*60*24)+DATE(1970,1,1)</f>
        <v>42132.809953703705</v>
      </c>
      <c r="P3984" s="13">
        <f>I3984/(60*60*24)+"1/1/1970"</f>
        <v>42192.809953703705</v>
      </c>
      <c r="Q3984" t="s">
        <v>8270</v>
      </c>
      <c r="R3984" s="18" t="str">
        <f>LEFT(Q3984,SEARCH("/",Q3984,1)-1)</f>
        <v>theater</v>
      </c>
      <c r="S3984" t="str">
        <f>RIGHT(Q3984,(LEN(Q3984)-SEARCH("/",Q3984,1)))</f>
        <v>plays</v>
      </c>
      <c r="T3984" s="14">
        <f>IFERROR(E3984/L3984,0)</f>
        <v>34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>
        <f>(E3985/D3985)*100</f>
        <v>34.802513464991023</v>
      </c>
      <c r="O3985" s="13">
        <f>J3985/(60*60*24)+DATE(1970,1,1)</f>
        <v>41747.86986111111</v>
      </c>
      <c r="P3985" s="13">
        <f>I3985/(60*60*24)+"1/1/1970"</f>
        <v>41779.290972222225</v>
      </c>
      <c r="Q3985" t="s">
        <v>8270</v>
      </c>
      <c r="R3985" s="18" t="str">
        <f>LEFT(Q3985,SEARCH("/",Q3985,1)-1)</f>
        <v>theater</v>
      </c>
      <c r="S3985" t="str">
        <f>RIGHT(Q3985,(LEN(Q3985)-SEARCH("/",Q3985,1)))</f>
        <v>plays</v>
      </c>
      <c r="T3985" s="14">
        <f>IFERROR(E3985/L3985,0)</f>
        <v>84.282608695652172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>
        <f>(E3986/D3986)*100</f>
        <v>6.3333333333333339</v>
      </c>
      <c r="O3986" s="13">
        <f>J3986/(60*60*24)+DATE(1970,1,1)</f>
        <v>41920.963472222225</v>
      </c>
      <c r="P3986" s="13">
        <f>I3986/(60*60*24)+"1/1/1970"</f>
        <v>41951</v>
      </c>
      <c r="Q3986" t="s">
        <v>8270</v>
      </c>
      <c r="R3986" s="18" t="str">
        <f>LEFT(Q3986,SEARCH("/",Q3986,1)-1)</f>
        <v>theater</v>
      </c>
      <c r="S3986" t="str">
        <f>RIGHT(Q3986,(LEN(Q3986)-SEARCH("/",Q3986,1)))</f>
        <v>plays</v>
      </c>
      <c r="T3986" s="14">
        <f>IFERROR(E3986/L3986,0)</f>
        <v>9.5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>
        <f>(E3987/D3987)*100</f>
        <v>32.049999999999997</v>
      </c>
      <c r="O3987" s="13">
        <f>J3987/(60*60*24)+DATE(1970,1,1)</f>
        <v>42399.707407407404</v>
      </c>
      <c r="P3987" s="13">
        <f>I3987/(60*60*24)+"1/1/1970"</f>
        <v>42420.878472222219</v>
      </c>
      <c r="Q3987" t="s">
        <v>8270</v>
      </c>
      <c r="R3987" s="18" t="str">
        <f>LEFT(Q3987,SEARCH("/",Q3987,1)-1)</f>
        <v>theater</v>
      </c>
      <c r="S3987" t="str">
        <f>RIGHT(Q3987,(LEN(Q3987)-SEARCH("/",Q3987,1)))</f>
        <v>plays</v>
      </c>
      <c r="T3987" s="14">
        <f>IFERROR(E3987/L3987,0)</f>
        <v>33.736842105263158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>
        <f>(E3988/D3988)*100</f>
        <v>9.76</v>
      </c>
      <c r="O3988" s="13">
        <f>J3988/(60*60*24)+DATE(1970,1,1)</f>
        <v>42467.548541666663</v>
      </c>
      <c r="P3988" s="13">
        <f>I3988/(60*60*24)+"1/1/1970"</f>
        <v>42496.544444444444</v>
      </c>
      <c r="Q3988" t="s">
        <v>8270</v>
      </c>
      <c r="R3988" s="18" t="str">
        <f>LEFT(Q3988,SEARCH("/",Q3988,1)-1)</f>
        <v>theater</v>
      </c>
      <c r="S3988" t="str">
        <f>RIGHT(Q3988,(LEN(Q3988)-SEARCH("/",Q3988,1)))</f>
        <v>plays</v>
      </c>
      <c r="T3988" s="14">
        <f>IFERROR(E3988/L3988,0)</f>
        <v>37.53846153846154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>
        <f>(E3989/D3989)*100</f>
        <v>37.75</v>
      </c>
      <c r="O3989" s="13">
        <f>J3989/(60*60*24)+DATE(1970,1,1)</f>
        <v>41765.92465277778</v>
      </c>
      <c r="P3989" s="13">
        <f>I3989/(60*60*24)+"1/1/1970"</f>
        <v>41775.92465277778</v>
      </c>
      <c r="Q3989" t="s">
        <v>8270</v>
      </c>
      <c r="R3989" s="18" t="str">
        <f>LEFT(Q3989,SEARCH("/",Q3989,1)-1)</f>
        <v>theater</v>
      </c>
      <c r="S3989" t="str">
        <f>RIGHT(Q3989,(LEN(Q3989)-SEARCH("/",Q3989,1)))</f>
        <v>plays</v>
      </c>
      <c r="T3989" s="14">
        <f>IFERROR(E3989/L3989,0)</f>
        <v>11.615384615384615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>
        <f>(E3990/D3990)*100</f>
        <v>2.1333333333333333</v>
      </c>
      <c r="O3990" s="13">
        <f>J3990/(60*60*24)+DATE(1970,1,1)</f>
        <v>42230.08116898148</v>
      </c>
      <c r="P3990" s="13">
        <f>I3990/(60*60*24)+"1/1/1970"</f>
        <v>42245.08116898148</v>
      </c>
      <c r="Q3990" t="s">
        <v>8270</v>
      </c>
      <c r="R3990" s="18" t="str">
        <f>LEFT(Q3990,SEARCH("/",Q3990,1)-1)</f>
        <v>theater</v>
      </c>
      <c r="S3990" t="str">
        <f>RIGHT(Q3990,(LEN(Q3990)-SEARCH("/",Q3990,1)))</f>
        <v>plays</v>
      </c>
      <c r="T3990" s="14">
        <f>IFERROR(E3990/L3990,0)</f>
        <v>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>
        <f>(E3991/D3991)*100</f>
        <v>0</v>
      </c>
      <c r="O3991" s="13">
        <f>J3991/(60*60*24)+DATE(1970,1,1)</f>
        <v>42286.749780092592</v>
      </c>
      <c r="P3991" s="13">
        <f>I3991/(60*60*24)+"1/1/1970"</f>
        <v>42316.791446759264</v>
      </c>
      <c r="Q3991" t="s">
        <v>8270</v>
      </c>
      <c r="R3991" s="18" t="str">
        <f>LEFT(Q3991,SEARCH("/",Q3991,1)-1)</f>
        <v>theater</v>
      </c>
      <c r="S3991" t="str">
        <f>RIGHT(Q3991,(LEN(Q3991)-SEARCH("/",Q3991,1)))</f>
        <v>plays</v>
      </c>
      <c r="T3991" s="14">
        <f>IFERROR(E3991/L3991,0)</f>
        <v>0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>
        <f>(E3992/D3992)*100</f>
        <v>4.1818181818181817</v>
      </c>
      <c r="O3992" s="13">
        <f>J3992/(60*60*24)+DATE(1970,1,1)</f>
        <v>42401.672372685185</v>
      </c>
      <c r="P3992" s="13">
        <f>I3992/(60*60*24)+"1/1/1970"</f>
        <v>42431.672372685185</v>
      </c>
      <c r="Q3992" t="s">
        <v>8270</v>
      </c>
      <c r="R3992" s="18" t="str">
        <f>LEFT(Q3992,SEARCH("/",Q3992,1)-1)</f>
        <v>theater</v>
      </c>
      <c r="S3992" t="str">
        <f>RIGHT(Q3992,(LEN(Q3992)-SEARCH("/",Q3992,1)))</f>
        <v>plays</v>
      </c>
      <c r="T3992" s="14">
        <f>IFERROR(E3992/L3992,0)</f>
        <v>23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>
        <f>(E3993/D3993)*100</f>
        <v>20</v>
      </c>
      <c r="O3993" s="13">
        <f>J3993/(60*60*24)+DATE(1970,1,1)</f>
        <v>42125.644467592589</v>
      </c>
      <c r="P3993" s="13">
        <f>I3993/(60*60*24)+"1/1/1970"</f>
        <v>42155.644467592589</v>
      </c>
      <c r="Q3993" t="s">
        <v>8270</v>
      </c>
      <c r="R3993" s="18" t="str">
        <f>LEFT(Q3993,SEARCH("/",Q3993,1)-1)</f>
        <v>theater</v>
      </c>
      <c r="S3993" t="str">
        <f>RIGHT(Q3993,(LEN(Q3993)-SEARCH("/",Q3993,1)))</f>
        <v>plays</v>
      </c>
      <c r="T3993" s="14">
        <f>IFERROR(E3993/L3993,0)</f>
        <v>100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>
        <f>(E3994/D3994)*100</f>
        <v>5.41</v>
      </c>
      <c r="O3994" s="13">
        <f>J3994/(60*60*24)+DATE(1970,1,1)</f>
        <v>42289.94049768518</v>
      </c>
      <c r="P3994" s="13">
        <f>I3994/(60*60*24)+"1/1/1970"</f>
        <v>42349.982164351852</v>
      </c>
      <c r="Q3994" t="s">
        <v>8270</v>
      </c>
      <c r="R3994" s="18" t="str">
        <f>LEFT(Q3994,SEARCH("/",Q3994,1)-1)</f>
        <v>theater</v>
      </c>
      <c r="S3994" t="str">
        <f>RIGHT(Q3994,(LEN(Q3994)-SEARCH("/",Q3994,1)))</f>
        <v>plays</v>
      </c>
      <c r="T3994" s="14">
        <f>IFERROR(E3994/L3994,0)</f>
        <v>60.111111111111114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>
        <f>(E3995/D3995)*100</f>
        <v>6.0000000000000001E-3</v>
      </c>
      <c r="O3995" s="13">
        <f>J3995/(60*60*24)+DATE(1970,1,1)</f>
        <v>42107.864722222221</v>
      </c>
      <c r="P3995" s="13">
        <f>I3995/(60*60*24)+"1/1/1970"</f>
        <v>42137.864722222221</v>
      </c>
      <c r="Q3995" t="s">
        <v>8270</v>
      </c>
      <c r="R3995" s="18" t="str">
        <f>LEFT(Q3995,SEARCH("/",Q3995,1)-1)</f>
        <v>theater</v>
      </c>
      <c r="S3995" t="str">
        <f>RIGHT(Q3995,(LEN(Q3995)-SEARCH("/",Q3995,1)))</f>
        <v>plays</v>
      </c>
      <c r="T3995" s="14">
        <f>IFERROR(E3995/L3995,0)</f>
        <v>3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>
        <f>(E3996/D3996)*100</f>
        <v>0.25</v>
      </c>
      <c r="O3996" s="13">
        <f>J3996/(60*60*24)+DATE(1970,1,1)</f>
        <v>41809.389930555553</v>
      </c>
      <c r="P3996" s="13">
        <f>I3996/(60*60*24)+"1/1/1970"</f>
        <v>41839.389930555553</v>
      </c>
      <c r="Q3996" t="s">
        <v>8270</v>
      </c>
      <c r="R3996" s="18" t="str">
        <f>LEFT(Q3996,SEARCH("/",Q3996,1)-1)</f>
        <v>theater</v>
      </c>
      <c r="S3996" t="str">
        <f>RIGHT(Q3996,(LEN(Q3996)-SEARCH("/",Q3996,1)))</f>
        <v>plays</v>
      </c>
      <c r="T3996" s="14">
        <f>IFERROR(E3996/L3996,0)</f>
        <v>5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>
        <f>(E3997/D3997)*100</f>
        <v>35</v>
      </c>
      <c r="O3997" s="13">
        <f>J3997/(60*60*24)+DATE(1970,1,1)</f>
        <v>42019.683761574073</v>
      </c>
      <c r="P3997" s="13">
        <f>I3997/(60*60*24)+"1/1/1970"</f>
        <v>42049.477083333331</v>
      </c>
      <c r="Q3997" t="s">
        <v>8270</v>
      </c>
      <c r="R3997" s="18" t="str">
        <f>LEFT(Q3997,SEARCH("/",Q3997,1)-1)</f>
        <v>theater</v>
      </c>
      <c r="S3997" t="str">
        <f>RIGHT(Q3997,(LEN(Q3997)-SEARCH("/",Q3997,1)))</f>
        <v>plays</v>
      </c>
      <c r="T3997" s="14">
        <f>IFERROR(E3997/L3997,0)</f>
        <v>17.5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>
        <f>(E3998/D3998)*100</f>
        <v>16.566666666666666</v>
      </c>
      <c r="O3998" s="13">
        <f>J3998/(60*60*24)+DATE(1970,1,1)</f>
        <v>41950.266944444447</v>
      </c>
      <c r="P3998" s="13">
        <f>I3998/(60*60*24)+"1/1/1970"</f>
        <v>41963.669444444444</v>
      </c>
      <c r="Q3998" t="s">
        <v>8270</v>
      </c>
      <c r="R3998" s="18" t="str">
        <f>LEFT(Q3998,SEARCH("/",Q3998,1)-1)</f>
        <v>theater</v>
      </c>
      <c r="S3998" t="str">
        <f>RIGHT(Q3998,(LEN(Q3998)-SEARCH("/",Q3998,1)))</f>
        <v>plays</v>
      </c>
      <c r="T3998" s="14">
        <f>IFERROR(E3998/L3998,0)</f>
        <v>29.235294117647058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>
        <f>(E3999/D3999)*100</f>
        <v>0</v>
      </c>
      <c r="O3999" s="13">
        <f>J3999/(60*60*24)+DATE(1970,1,1)</f>
        <v>42069.391446759255</v>
      </c>
      <c r="P3999" s="13">
        <f>I3999/(60*60*24)+"1/1/1970"</f>
        <v>42099.349780092598</v>
      </c>
      <c r="Q3999" t="s">
        <v>8270</v>
      </c>
      <c r="R3999" s="18" t="str">
        <f>LEFT(Q3999,SEARCH("/",Q3999,1)-1)</f>
        <v>theater</v>
      </c>
      <c r="S3999" t="str">
        <f>RIGHT(Q3999,(LEN(Q3999)-SEARCH("/",Q3999,1)))</f>
        <v>plays</v>
      </c>
      <c r="T3999" s="14">
        <f>IFERROR(E3999/L3999,0)</f>
        <v>0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>
        <f>(E4000/D4000)*100</f>
        <v>57.199999999999996</v>
      </c>
      <c r="O4000" s="13">
        <f>J4000/(60*60*24)+DATE(1970,1,1)</f>
        <v>42061.963263888887</v>
      </c>
      <c r="P4000" s="13">
        <f>I4000/(60*60*24)+"1/1/1970"</f>
        <v>42091.921597222223</v>
      </c>
      <c r="Q4000" t="s">
        <v>8270</v>
      </c>
      <c r="R4000" s="18" t="str">
        <f>LEFT(Q4000,SEARCH("/",Q4000,1)-1)</f>
        <v>theater</v>
      </c>
      <c r="S4000" t="str">
        <f>RIGHT(Q4000,(LEN(Q4000)-SEARCH("/",Q4000,1)))</f>
        <v>plays</v>
      </c>
      <c r="T4000" s="14">
        <f>IFERROR(E4000/L4000,0)</f>
        <v>59.583333333333336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>
        <f>(E4001/D4001)*100</f>
        <v>16.514285714285716</v>
      </c>
      <c r="O4001" s="13">
        <f>J4001/(60*60*24)+DATE(1970,1,1)</f>
        <v>41842.828680555554</v>
      </c>
      <c r="P4001" s="13">
        <f>I4001/(60*60*24)+"1/1/1970"</f>
        <v>41882.827650462961</v>
      </c>
      <c r="Q4001" t="s">
        <v>8270</v>
      </c>
      <c r="R4001" s="18" t="str">
        <f>LEFT(Q4001,SEARCH("/",Q4001,1)-1)</f>
        <v>theater</v>
      </c>
      <c r="S4001" t="str">
        <f>RIGHT(Q4001,(LEN(Q4001)-SEARCH("/",Q4001,1)))</f>
        <v>plays</v>
      </c>
      <c r="T4001" s="14">
        <f>IFERROR(E4001/L4001,0)</f>
        <v>82.571428571428569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>
        <f>(E4002/D4002)*100</f>
        <v>0.125</v>
      </c>
      <c r="O4002" s="13">
        <f>J4002/(60*60*24)+DATE(1970,1,1)</f>
        <v>42437.64534722222</v>
      </c>
      <c r="P4002" s="13">
        <f>I4002/(60*60*24)+"1/1/1970"</f>
        <v>42497.603680555556</v>
      </c>
      <c r="Q4002" t="s">
        <v>8270</v>
      </c>
      <c r="R4002" s="18" t="str">
        <f>LEFT(Q4002,SEARCH("/",Q4002,1)-1)</f>
        <v>theater</v>
      </c>
      <c r="S4002" t="str">
        <f>RIGHT(Q4002,(LEN(Q4002)-SEARCH("/",Q4002,1)))</f>
        <v>plays</v>
      </c>
      <c r="T4002" s="14">
        <f>IFERROR(E4002/L4002,0)</f>
        <v>10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>
        <f>(E4003/D4003)*100</f>
        <v>37.75</v>
      </c>
      <c r="O4003" s="13">
        <f>J4003/(60*60*24)+DATE(1970,1,1)</f>
        <v>42775.964212962965</v>
      </c>
      <c r="P4003" s="13">
        <f>I4003/(60*60*24)+"1/1/1970"</f>
        <v>42795.791666666672</v>
      </c>
      <c r="Q4003" t="s">
        <v>8270</v>
      </c>
      <c r="R4003" s="18" t="str">
        <f>LEFT(Q4003,SEARCH("/",Q4003,1)-1)</f>
        <v>theater</v>
      </c>
      <c r="S4003" t="str">
        <f>RIGHT(Q4003,(LEN(Q4003)-SEARCH("/",Q4003,1)))</f>
        <v>plays</v>
      </c>
      <c r="T4003" s="14">
        <f>IFERROR(E4003/L4003,0)</f>
        <v>32.357142857142854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>
        <f>(E4004/D4004)*100</f>
        <v>1.8399999999999999</v>
      </c>
      <c r="O4004" s="13">
        <f>J4004/(60*60*24)+DATE(1970,1,1)</f>
        <v>41879.043530092589</v>
      </c>
      <c r="P4004" s="13">
        <f>I4004/(60*60*24)+"1/1/1970"</f>
        <v>41909.043530092589</v>
      </c>
      <c r="Q4004" t="s">
        <v>8270</v>
      </c>
      <c r="R4004" s="18" t="str">
        <f>LEFT(Q4004,SEARCH("/",Q4004,1)-1)</f>
        <v>theater</v>
      </c>
      <c r="S4004" t="str">
        <f>RIGHT(Q4004,(LEN(Q4004)-SEARCH("/",Q4004,1)))</f>
        <v>plays</v>
      </c>
      <c r="T4004" s="14">
        <f>IFERROR(E4004/L4004,0)</f>
        <v>5.75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>
        <f>(E4005/D4005)*100</f>
        <v>10.050000000000001</v>
      </c>
      <c r="O4005" s="13">
        <f>J4005/(60*60*24)+DATE(1970,1,1)</f>
        <v>42020.587349537032</v>
      </c>
      <c r="P4005" s="13">
        <f>I4005/(60*60*24)+"1/1/1970"</f>
        <v>42050.587349537032</v>
      </c>
      <c r="Q4005" t="s">
        <v>8270</v>
      </c>
      <c r="R4005" s="18" t="str">
        <f>LEFT(Q4005,SEARCH("/",Q4005,1)-1)</f>
        <v>theater</v>
      </c>
      <c r="S4005" t="str">
        <f>RIGHT(Q4005,(LEN(Q4005)-SEARCH("/",Q4005,1)))</f>
        <v>plays</v>
      </c>
      <c r="T4005" s="14">
        <f>IFERROR(E4005/L4005,0)</f>
        <v>100.5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>
        <f>(E4006/D4006)*100</f>
        <v>0.2</v>
      </c>
      <c r="O4006" s="13">
        <f>J4006/(60*60*24)+DATE(1970,1,1)</f>
        <v>41890.16269675926</v>
      </c>
      <c r="P4006" s="13">
        <f>I4006/(60*60*24)+"1/1/1970"</f>
        <v>41920.16269675926</v>
      </c>
      <c r="Q4006" t="s">
        <v>8270</v>
      </c>
      <c r="R4006" s="18" t="str">
        <f>LEFT(Q4006,SEARCH("/",Q4006,1)-1)</f>
        <v>theater</v>
      </c>
      <c r="S4006" t="str">
        <f>RIGHT(Q4006,(LEN(Q4006)-SEARCH("/",Q4006,1)))</f>
        <v>plays</v>
      </c>
      <c r="T4006" s="14">
        <f>IFERROR(E4006/L4006,0)</f>
        <v>1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>
        <f>(E4007/D4007)*100</f>
        <v>1.3333333333333335</v>
      </c>
      <c r="O4007" s="13">
        <f>J4007/(60*60*24)+DATE(1970,1,1)</f>
        <v>41872.807696759257</v>
      </c>
      <c r="P4007" s="13">
        <f>I4007/(60*60*24)+"1/1/1970"</f>
        <v>41932.807696759257</v>
      </c>
      <c r="Q4007" t="s">
        <v>8270</v>
      </c>
      <c r="R4007" s="18" t="str">
        <f>LEFT(Q4007,SEARCH("/",Q4007,1)-1)</f>
        <v>theater</v>
      </c>
      <c r="S4007" t="str">
        <f>RIGHT(Q4007,(LEN(Q4007)-SEARCH("/",Q4007,1)))</f>
        <v>plays</v>
      </c>
      <c r="T4007" s="14">
        <f>IFERROR(E4007/L4007,0)</f>
        <v>20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>
        <f>(E4008/D4008)*100</f>
        <v>6.6666666666666671E-3</v>
      </c>
      <c r="O4008" s="13">
        <f>J4008/(60*60*24)+DATE(1970,1,1)</f>
        <v>42391.772997685184</v>
      </c>
      <c r="P4008" s="13">
        <f>I4008/(60*60*24)+"1/1/1970"</f>
        <v>42416.772997685184</v>
      </c>
      <c r="Q4008" t="s">
        <v>8270</v>
      </c>
      <c r="R4008" s="18" t="str">
        <f>LEFT(Q4008,SEARCH("/",Q4008,1)-1)</f>
        <v>theater</v>
      </c>
      <c r="S4008" t="str">
        <f>RIGHT(Q4008,(LEN(Q4008)-SEARCH("/",Q4008,1)))</f>
        <v>plays</v>
      </c>
      <c r="T4008" s="14">
        <f>IFERROR(E4008/L4008,0)</f>
        <v>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>
        <f>(E4009/D4009)*100</f>
        <v>0.25</v>
      </c>
      <c r="O4009" s="13">
        <f>J4009/(60*60*24)+DATE(1970,1,1)</f>
        <v>41848.772928240738</v>
      </c>
      <c r="P4009" s="13">
        <f>I4009/(60*60*24)+"1/1/1970"</f>
        <v>41877.686111111107</v>
      </c>
      <c r="Q4009" t="s">
        <v>8270</v>
      </c>
      <c r="R4009" s="18" t="str">
        <f>LEFT(Q4009,SEARCH("/",Q4009,1)-1)</f>
        <v>theater</v>
      </c>
      <c r="S4009" t="str">
        <f>RIGHT(Q4009,(LEN(Q4009)-SEARCH("/",Q4009,1)))</f>
        <v>plays</v>
      </c>
      <c r="T4009" s="14">
        <f>IFERROR(E4009/L4009,0)</f>
        <v>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>
        <f>(E4010/D4010)*100</f>
        <v>6</v>
      </c>
      <c r="O4010" s="13">
        <f>J4010/(60*60*24)+DATE(1970,1,1)</f>
        <v>42177.964201388888</v>
      </c>
      <c r="P4010" s="13">
        <f>I4010/(60*60*24)+"1/1/1970"</f>
        <v>42207.964201388888</v>
      </c>
      <c r="Q4010" t="s">
        <v>8270</v>
      </c>
      <c r="R4010" s="18" t="str">
        <f>LEFT(Q4010,SEARCH("/",Q4010,1)-1)</f>
        <v>theater</v>
      </c>
      <c r="S4010" t="str">
        <f>RIGHT(Q4010,(LEN(Q4010)-SEARCH("/",Q4010,1)))</f>
        <v>plays</v>
      </c>
      <c r="T4010" s="14">
        <f>IFERROR(E4010/L4010,0)</f>
        <v>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>
        <f>(E4011/D4011)*100</f>
        <v>3.8860103626943006</v>
      </c>
      <c r="O4011" s="13">
        <f>J4011/(60*60*24)+DATE(1970,1,1)</f>
        <v>41851.700925925928</v>
      </c>
      <c r="P4011" s="13">
        <f>I4011/(60*60*24)+"1/1/1970"</f>
        <v>41891.700925925928</v>
      </c>
      <c r="Q4011" t="s">
        <v>8270</v>
      </c>
      <c r="R4011" s="18" t="str">
        <f>LEFT(Q4011,SEARCH("/",Q4011,1)-1)</f>
        <v>theater</v>
      </c>
      <c r="S4011" t="str">
        <f>RIGHT(Q4011,(LEN(Q4011)-SEARCH("/",Q4011,1)))</f>
        <v>plays</v>
      </c>
      <c r="T4011" s="14">
        <f>IFERROR(E4011/L4011,0)</f>
        <v>25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>
        <f>(E4012/D4012)*100</f>
        <v>24.194444444444443</v>
      </c>
      <c r="O4012" s="13">
        <f>J4012/(60*60*24)+DATE(1970,1,1)</f>
        <v>41921.770439814813</v>
      </c>
      <c r="P4012" s="13">
        <f>I4012/(60*60*24)+"1/1/1970"</f>
        <v>41938.770439814813</v>
      </c>
      <c r="Q4012" t="s">
        <v>8270</v>
      </c>
      <c r="R4012" s="18" t="str">
        <f>LEFT(Q4012,SEARCH("/",Q4012,1)-1)</f>
        <v>theater</v>
      </c>
      <c r="S4012" t="str">
        <f>RIGHT(Q4012,(LEN(Q4012)-SEARCH("/",Q4012,1)))</f>
        <v>plays</v>
      </c>
      <c r="T4012" s="14">
        <f>IFERROR(E4012/L4012,0)</f>
        <v>45.842105263157897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>
        <f>(E4013/D4013)*100</f>
        <v>7.6</v>
      </c>
      <c r="O4013" s="13">
        <f>J4013/(60*60*24)+DATE(1970,1,1)</f>
        <v>42002.54488425926</v>
      </c>
      <c r="P4013" s="13">
        <f>I4013/(60*60*24)+"1/1/1970"</f>
        <v>42032.54488425926</v>
      </c>
      <c r="Q4013" t="s">
        <v>8270</v>
      </c>
      <c r="R4013" s="18" t="str">
        <f>LEFT(Q4013,SEARCH("/",Q4013,1)-1)</f>
        <v>theater</v>
      </c>
      <c r="S4013" t="str">
        <f>RIGHT(Q4013,(LEN(Q4013)-SEARCH("/",Q4013,1)))</f>
        <v>plays</v>
      </c>
      <c r="T4013" s="14">
        <f>IFERROR(E4013/L4013,0)</f>
        <v>4.75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>
        <f>(E4014/D4014)*100</f>
        <v>0</v>
      </c>
      <c r="O4014" s="13">
        <f>J4014/(60*60*24)+DATE(1970,1,1)</f>
        <v>42096.544548611113</v>
      </c>
      <c r="P4014" s="13">
        <f>I4014/(60*60*24)+"1/1/1970"</f>
        <v>42126.544548611113</v>
      </c>
      <c r="Q4014" t="s">
        <v>8270</v>
      </c>
      <c r="R4014" s="18" t="str">
        <f>LEFT(Q4014,SEARCH("/",Q4014,1)-1)</f>
        <v>theater</v>
      </c>
      <c r="S4014" t="str">
        <f>RIGHT(Q4014,(LEN(Q4014)-SEARCH("/",Q4014,1)))</f>
        <v>plays</v>
      </c>
      <c r="T4014" s="14">
        <f>IFERROR(E4014/L4014,0)</f>
        <v>0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>
        <f>(E4015/D4015)*100</f>
        <v>1.3</v>
      </c>
      <c r="O4015" s="13">
        <f>J4015/(60*60*24)+DATE(1970,1,1)</f>
        <v>42021.301192129627</v>
      </c>
      <c r="P4015" s="13">
        <f>I4015/(60*60*24)+"1/1/1970"</f>
        <v>42051.301192129627</v>
      </c>
      <c r="Q4015" t="s">
        <v>8270</v>
      </c>
      <c r="R4015" s="18" t="str">
        <f>LEFT(Q4015,SEARCH("/",Q4015,1)-1)</f>
        <v>theater</v>
      </c>
      <c r="S4015" t="str">
        <f>RIGHT(Q4015,(LEN(Q4015)-SEARCH("/",Q4015,1)))</f>
        <v>plays</v>
      </c>
      <c r="T4015" s="14">
        <f>IFERROR(E4015/L4015,0)</f>
        <v>13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>
        <f>(E4016/D4016)*100</f>
        <v>0</v>
      </c>
      <c r="O4016" s="13">
        <f>J4016/(60*60*24)+DATE(1970,1,1)</f>
        <v>42419.246168981481</v>
      </c>
      <c r="P4016" s="13">
        <f>I4016/(60*60*24)+"1/1/1970"</f>
        <v>42434.246168981481</v>
      </c>
      <c r="Q4016" t="s">
        <v>8270</v>
      </c>
      <c r="R4016" s="18" t="str">
        <f>LEFT(Q4016,SEARCH("/",Q4016,1)-1)</f>
        <v>theater</v>
      </c>
      <c r="S4016" t="str">
        <f>RIGHT(Q4016,(LEN(Q4016)-SEARCH("/",Q4016,1)))</f>
        <v>plays</v>
      </c>
      <c r="T4016" s="14">
        <f>IFERROR(E4016/L4016,0)</f>
        <v>0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>
        <f>(E4017/D4017)*100</f>
        <v>1.4285714285714287E-2</v>
      </c>
      <c r="O4017" s="13">
        <f>J4017/(60*60*24)+DATE(1970,1,1)</f>
        <v>42174.780821759261</v>
      </c>
      <c r="P4017" s="13">
        <f>I4017/(60*60*24)+"1/1/1970"</f>
        <v>42204.780821759261</v>
      </c>
      <c r="Q4017" t="s">
        <v>8270</v>
      </c>
      <c r="R4017" s="18" t="str">
        <f>LEFT(Q4017,SEARCH("/",Q4017,1)-1)</f>
        <v>theater</v>
      </c>
      <c r="S4017" t="str">
        <f>RIGHT(Q4017,(LEN(Q4017)-SEARCH("/",Q4017,1)))</f>
        <v>plays</v>
      </c>
      <c r="T4017" s="14">
        <f>IFERROR(E4017/L4017,0)</f>
        <v>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>
        <f>(E4018/D4018)*100</f>
        <v>14.000000000000002</v>
      </c>
      <c r="O4018" s="13">
        <f>J4018/(60*60*24)+DATE(1970,1,1)</f>
        <v>41869.872685185182</v>
      </c>
      <c r="P4018" s="13">
        <f>I4018/(60*60*24)+"1/1/1970"</f>
        <v>41899.872685185182</v>
      </c>
      <c r="Q4018" t="s">
        <v>8270</v>
      </c>
      <c r="R4018" s="18" t="str">
        <f>LEFT(Q4018,SEARCH("/",Q4018,1)-1)</f>
        <v>theater</v>
      </c>
      <c r="S4018" t="str">
        <f>RIGHT(Q4018,(LEN(Q4018)-SEARCH("/",Q4018,1)))</f>
        <v>plays</v>
      </c>
      <c r="T4018" s="14">
        <f>IFERROR(E4018/L4018,0)</f>
        <v>10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>
        <f>(E4019/D4019)*100</f>
        <v>1.05</v>
      </c>
      <c r="O4019" s="13">
        <f>J4019/(60*60*24)+DATE(1970,1,1)</f>
        <v>41856.672152777777</v>
      </c>
      <c r="P4019" s="13">
        <f>I4019/(60*60*24)+"1/1/1970"</f>
        <v>41886.672152777777</v>
      </c>
      <c r="Q4019" t="s">
        <v>8270</v>
      </c>
      <c r="R4019" s="18" t="str">
        <f>LEFT(Q4019,SEARCH("/",Q4019,1)-1)</f>
        <v>theater</v>
      </c>
      <c r="S4019" t="str">
        <f>RIGHT(Q4019,(LEN(Q4019)-SEARCH("/",Q4019,1)))</f>
        <v>plays</v>
      </c>
      <c r="T4019" s="14">
        <f>IFERROR(E4019/L4019,0)</f>
        <v>52.5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>
        <f>(E4020/D4020)*100</f>
        <v>8.6666666666666679</v>
      </c>
      <c r="O4020" s="13">
        <f>J4020/(60*60*24)+DATE(1970,1,1)</f>
        <v>42620.91097222222</v>
      </c>
      <c r="P4020" s="13">
        <f>I4020/(60*60*24)+"1/1/1970"</f>
        <v>42650.91097222222</v>
      </c>
      <c r="Q4020" t="s">
        <v>8270</v>
      </c>
      <c r="R4020" s="18" t="str">
        <f>LEFT(Q4020,SEARCH("/",Q4020,1)-1)</f>
        <v>theater</v>
      </c>
      <c r="S4020" t="str">
        <f>RIGHT(Q4020,(LEN(Q4020)-SEARCH("/",Q4020,1)))</f>
        <v>plays</v>
      </c>
      <c r="T4020" s="14">
        <f>IFERROR(E4020/L4020,0)</f>
        <v>32.5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>
        <f>(E4021/D4021)*100</f>
        <v>0.82857142857142851</v>
      </c>
      <c r="O4021" s="13">
        <f>J4021/(60*60*24)+DATE(1970,1,1)</f>
        <v>42417.675879629634</v>
      </c>
      <c r="P4021" s="13">
        <f>I4021/(60*60*24)+"1/1/1970"</f>
        <v>42475.686111111107</v>
      </c>
      <c r="Q4021" t="s">
        <v>8270</v>
      </c>
      <c r="R4021" s="18" t="str">
        <f>LEFT(Q4021,SEARCH("/",Q4021,1)-1)</f>
        <v>theater</v>
      </c>
      <c r="S4021" t="str">
        <f>RIGHT(Q4021,(LEN(Q4021)-SEARCH("/",Q4021,1)))</f>
        <v>plays</v>
      </c>
      <c r="T4021" s="14">
        <f>IFERROR(E4021/L4021,0)</f>
        <v>7.25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>
        <f>(E4022/D4022)*100</f>
        <v>16.666666666666664</v>
      </c>
      <c r="O4022" s="13">
        <f>J4022/(60*60*24)+DATE(1970,1,1)</f>
        <v>42057.190960648149</v>
      </c>
      <c r="P4022" s="13">
        <f>I4022/(60*60*24)+"1/1/1970"</f>
        <v>42087.149293981478</v>
      </c>
      <c r="Q4022" t="s">
        <v>8270</v>
      </c>
      <c r="R4022" s="18" t="str">
        <f>LEFT(Q4022,SEARCH("/",Q4022,1)-1)</f>
        <v>theater</v>
      </c>
      <c r="S4022" t="str">
        <f>RIGHT(Q4022,(LEN(Q4022)-SEARCH("/",Q4022,1)))</f>
        <v>plays</v>
      </c>
      <c r="T4022" s="14">
        <f>IFERROR(E4022/L4022,0)</f>
        <v>33.333333333333336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>
        <f>(E4023/D4023)*100</f>
        <v>0.83333333333333337</v>
      </c>
      <c r="O4023" s="13">
        <f>J4023/(60*60*24)+DATE(1970,1,1)</f>
        <v>41878.911550925928</v>
      </c>
      <c r="P4023" s="13">
        <f>I4023/(60*60*24)+"1/1/1970"</f>
        <v>41938.911550925928</v>
      </c>
      <c r="Q4023" t="s">
        <v>8270</v>
      </c>
      <c r="R4023" s="18" t="str">
        <f>LEFT(Q4023,SEARCH("/",Q4023,1)-1)</f>
        <v>theater</v>
      </c>
      <c r="S4023" t="str">
        <f>RIGHT(Q4023,(LEN(Q4023)-SEARCH("/",Q4023,1)))</f>
        <v>plays</v>
      </c>
      <c r="T4023" s="14">
        <f>IFERROR(E4023/L4023,0)</f>
        <v>62.5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>
        <f>(E4024/D4024)*100</f>
        <v>69.561111111111103</v>
      </c>
      <c r="O4024" s="13">
        <f>J4024/(60*60*24)+DATE(1970,1,1)</f>
        <v>41990.584108796298</v>
      </c>
      <c r="P4024" s="13">
        <f>I4024/(60*60*24)+"1/1/1970"</f>
        <v>42036.120833333334</v>
      </c>
      <c r="Q4024" t="s">
        <v>8270</v>
      </c>
      <c r="R4024" s="18" t="str">
        <f>LEFT(Q4024,SEARCH("/",Q4024,1)-1)</f>
        <v>theater</v>
      </c>
      <c r="S4024" t="str">
        <f>RIGHT(Q4024,(LEN(Q4024)-SEARCH("/",Q4024,1)))</f>
        <v>plays</v>
      </c>
      <c r="T4024" s="14">
        <f>IFERROR(E4024/L4024,0)</f>
        <v>63.558375634517766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>
        <f>(E4025/D4025)*100</f>
        <v>0</v>
      </c>
      <c r="O4025" s="13">
        <f>J4025/(60*60*24)+DATE(1970,1,1)</f>
        <v>42408.999571759261</v>
      </c>
      <c r="P4025" s="13">
        <f>I4025/(60*60*24)+"1/1/1970"</f>
        <v>42453.957905092597</v>
      </c>
      <c r="Q4025" t="s">
        <v>8270</v>
      </c>
      <c r="R4025" s="18" t="str">
        <f>LEFT(Q4025,SEARCH("/",Q4025,1)-1)</f>
        <v>theater</v>
      </c>
      <c r="S4025" t="str">
        <f>RIGHT(Q4025,(LEN(Q4025)-SEARCH("/",Q4025,1)))</f>
        <v>plays</v>
      </c>
      <c r="T4025" s="14">
        <f>IFERROR(E4025/L4025,0)</f>
        <v>0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>
        <f>(E4026/D4026)*100</f>
        <v>1.25</v>
      </c>
      <c r="O4026" s="13">
        <f>J4026/(60*60*24)+DATE(1970,1,1)</f>
        <v>42217.670104166667</v>
      </c>
      <c r="P4026" s="13">
        <f>I4026/(60*60*24)+"1/1/1970"</f>
        <v>42247.670104166667</v>
      </c>
      <c r="Q4026" t="s">
        <v>8270</v>
      </c>
      <c r="R4026" s="18" t="str">
        <f>LEFT(Q4026,SEARCH("/",Q4026,1)-1)</f>
        <v>theater</v>
      </c>
      <c r="S4026" t="str">
        <f>RIGHT(Q4026,(LEN(Q4026)-SEARCH("/",Q4026,1)))</f>
        <v>plays</v>
      </c>
      <c r="T4026" s="14">
        <f>IFERROR(E4026/L4026,0)</f>
        <v>10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>
        <f>(E4027/D4027)*100</f>
        <v>5</v>
      </c>
      <c r="O4027" s="13">
        <f>J4027/(60*60*24)+DATE(1970,1,1)</f>
        <v>42151.237685185188</v>
      </c>
      <c r="P4027" s="13">
        <f>I4027/(60*60*24)+"1/1/1970"</f>
        <v>42211.237685185188</v>
      </c>
      <c r="Q4027" t="s">
        <v>8270</v>
      </c>
      <c r="R4027" s="18" t="str">
        <f>LEFT(Q4027,SEARCH("/",Q4027,1)-1)</f>
        <v>theater</v>
      </c>
      <c r="S4027" t="str">
        <f>RIGHT(Q4027,(LEN(Q4027)-SEARCH("/",Q4027,1)))</f>
        <v>plays</v>
      </c>
      <c r="T4027" s="14">
        <f>IFERROR(E4027/L4027,0)</f>
        <v>62.5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>
        <f>(E4028/D4028)*100</f>
        <v>0</v>
      </c>
      <c r="O4028" s="13">
        <f>J4028/(60*60*24)+DATE(1970,1,1)</f>
        <v>42282.655543981484</v>
      </c>
      <c r="P4028" s="13">
        <f>I4028/(60*60*24)+"1/1/1970"</f>
        <v>42342.697210648148</v>
      </c>
      <c r="Q4028" t="s">
        <v>8270</v>
      </c>
      <c r="R4028" s="18" t="str">
        <f>LEFT(Q4028,SEARCH("/",Q4028,1)-1)</f>
        <v>theater</v>
      </c>
      <c r="S4028" t="str">
        <f>RIGHT(Q4028,(LEN(Q4028)-SEARCH("/",Q4028,1)))</f>
        <v>plays</v>
      </c>
      <c r="T4028" s="14">
        <f>IFERROR(E4028/L4028,0)</f>
        <v>0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>
        <f>(E4029/D4029)*100</f>
        <v>7.166666666666667</v>
      </c>
      <c r="O4029" s="13">
        <f>J4029/(60*60*24)+DATE(1970,1,1)</f>
        <v>42768.97084490741</v>
      </c>
      <c r="P4029" s="13">
        <f>I4029/(60*60*24)+"1/1/1970"</f>
        <v>42789.041666666672</v>
      </c>
      <c r="Q4029" t="s">
        <v>8270</v>
      </c>
      <c r="R4029" s="18" t="str">
        <f>LEFT(Q4029,SEARCH("/",Q4029,1)-1)</f>
        <v>theater</v>
      </c>
      <c r="S4029" t="str">
        <f>RIGHT(Q4029,(LEN(Q4029)-SEARCH("/",Q4029,1)))</f>
        <v>plays</v>
      </c>
      <c r="T4029" s="14">
        <f>IFERROR(E4029/L4029,0)</f>
        <v>30.714285714285715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>
        <f>(E4030/D4030)*100</f>
        <v>28.050000000000004</v>
      </c>
      <c r="O4030" s="13">
        <f>J4030/(60*60*24)+DATE(1970,1,1)</f>
        <v>41765.938657407409</v>
      </c>
      <c r="P4030" s="13">
        <f>I4030/(60*60*24)+"1/1/1970"</f>
        <v>41795.938657407409</v>
      </c>
      <c r="Q4030" t="s">
        <v>8270</v>
      </c>
      <c r="R4030" s="18" t="str">
        <f>LEFT(Q4030,SEARCH("/",Q4030,1)-1)</f>
        <v>theater</v>
      </c>
      <c r="S4030" t="str">
        <f>RIGHT(Q4030,(LEN(Q4030)-SEARCH("/",Q4030,1)))</f>
        <v>plays</v>
      </c>
      <c r="T4030" s="14">
        <f>IFERROR(E4030/L4030,0)</f>
        <v>51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>
        <f>(E4031/D4031)*100</f>
        <v>0</v>
      </c>
      <c r="O4031" s="13">
        <f>J4031/(60*60*24)+DATE(1970,1,1)</f>
        <v>42322.02511574074</v>
      </c>
      <c r="P4031" s="13">
        <f>I4031/(60*60*24)+"1/1/1970"</f>
        <v>42352.02511574074</v>
      </c>
      <c r="Q4031" t="s">
        <v>8270</v>
      </c>
      <c r="R4031" s="18" t="str">
        <f>LEFT(Q4031,SEARCH("/",Q4031,1)-1)</f>
        <v>theater</v>
      </c>
      <c r="S4031" t="str">
        <f>RIGHT(Q4031,(LEN(Q4031)-SEARCH("/",Q4031,1)))</f>
        <v>plays</v>
      </c>
      <c r="T4031" s="14">
        <f>IFERROR(E4031/L4031,0)</f>
        <v>0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>
        <f>(E4032/D4032)*100</f>
        <v>16</v>
      </c>
      <c r="O4032" s="13">
        <f>J4032/(60*60*24)+DATE(1970,1,1)</f>
        <v>42374.655081018514</v>
      </c>
      <c r="P4032" s="13">
        <f>I4032/(60*60*24)+"1/1/1970"</f>
        <v>42403.78402777778</v>
      </c>
      <c r="Q4032" t="s">
        <v>8270</v>
      </c>
      <c r="R4032" s="18" t="str">
        <f>LEFT(Q4032,SEARCH("/",Q4032,1)-1)</f>
        <v>theater</v>
      </c>
      <c r="S4032" t="str">
        <f>RIGHT(Q4032,(LEN(Q4032)-SEARCH("/",Q4032,1)))</f>
        <v>plays</v>
      </c>
      <c r="T4032" s="14">
        <f>IFERROR(E4032/L4032,0)</f>
        <v>66.666666666666671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>
        <f>(E4033/D4033)*100</f>
        <v>0</v>
      </c>
      <c r="O4033" s="13">
        <f>J4033/(60*60*24)+DATE(1970,1,1)</f>
        <v>41941.585231481484</v>
      </c>
      <c r="P4033" s="13">
        <f>I4033/(60*60*24)+"1/1/1970"</f>
        <v>41991.626898148148</v>
      </c>
      <c r="Q4033" t="s">
        <v>8270</v>
      </c>
      <c r="R4033" s="18" t="str">
        <f>LEFT(Q4033,SEARCH("/",Q4033,1)-1)</f>
        <v>theater</v>
      </c>
      <c r="S4033" t="str">
        <f>RIGHT(Q4033,(LEN(Q4033)-SEARCH("/",Q4033,1)))</f>
        <v>plays</v>
      </c>
      <c r="T4033" s="14">
        <f>IFERROR(E4033/L4033,0)</f>
        <v>0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>
        <f>(E4034/D4034)*100</f>
        <v>6.8287037037037033</v>
      </c>
      <c r="O4034" s="13">
        <f>J4034/(60*60*24)+DATE(1970,1,1)</f>
        <v>42293.809212962966</v>
      </c>
      <c r="P4034" s="13">
        <f>I4034/(60*60*24)+"1/1/1970"</f>
        <v>42353.85087962963</v>
      </c>
      <c r="Q4034" t="s">
        <v>8270</v>
      </c>
      <c r="R4034" s="18" t="str">
        <f>LEFT(Q4034,SEARCH("/",Q4034,1)-1)</f>
        <v>theater</v>
      </c>
      <c r="S4034" t="str">
        <f>RIGHT(Q4034,(LEN(Q4034)-SEARCH("/",Q4034,1)))</f>
        <v>plays</v>
      </c>
      <c r="T4034" s="14">
        <f>IFERROR(E4034/L4034,0)</f>
        <v>59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>
        <f>(E4035/D4035)*100</f>
        <v>25.698702928870294</v>
      </c>
      <c r="O4035" s="13">
        <f>J4035/(60*60*24)+DATE(1970,1,1)</f>
        <v>42614.268796296295</v>
      </c>
      <c r="P4035" s="13">
        <f>I4035/(60*60*24)+"1/1/1970"</f>
        <v>42645.375</v>
      </c>
      <c r="Q4035" t="s">
        <v>8270</v>
      </c>
      <c r="R4035" s="18" t="str">
        <f>LEFT(Q4035,SEARCH("/",Q4035,1)-1)</f>
        <v>theater</v>
      </c>
      <c r="S4035" t="str">
        <f>RIGHT(Q4035,(LEN(Q4035)-SEARCH("/",Q4035,1)))</f>
        <v>plays</v>
      </c>
      <c r="T4035" s="14">
        <f>IFERROR(E4035/L4035,0)</f>
        <v>65.340319148936175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>
        <f>(E4036/D4036)*100</f>
        <v>1.4814814814814816</v>
      </c>
      <c r="O4036" s="13">
        <f>J4036/(60*60*24)+DATE(1970,1,1)</f>
        <v>42067.947337962964</v>
      </c>
      <c r="P4036" s="13">
        <f>I4036/(60*60*24)+"1/1/1970"</f>
        <v>42097.905671296292</v>
      </c>
      <c r="Q4036" t="s">
        <v>8270</v>
      </c>
      <c r="R4036" s="18" t="str">
        <f>LEFT(Q4036,SEARCH("/",Q4036,1)-1)</f>
        <v>theater</v>
      </c>
      <c r="S4036" t="str">
        <f>RIGHT(Q4036,(LEN(Q4036)-SEARCH("/",Q4036,1)))</f>
        <v>plays</v>
      </c>
      <c r="T4036" s="14">
        <f>IFERROR(E4036/L4036,0)</f>
        <v>100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>
        <f>(E4037/D4037)*100</f>
        <v>36.85</v>
      </c>
      <c r="O4037" s="13">
        <f>J4037/(60*60*24)+DATE(1970,1,1)</f>
        <v>41903.882951388892</v>
      </c>
      <c r="P4037" s="13">
        <f>I4037/(60*60*24)+"1/1/1970"</f>
        <v>41933.882951388892</v>
      </c>
      <c r="Q4037" t="s">
        <v>8270</v>
      </c>
      <c r="R4037" s="18" t="str">
        <f>LEFT(Q4037,SEARCH("/",Q4037,1)-1)</f>
        <v>theater</v>
      </c>
      <c r="S4037" t="str">
        <f>RIGHT(Q4037,(LEN(Q4037)-SEARCH("/",Q4037,1)))</f>
        <v>plays</v>
      </c>
      <c r="T4037" s="14">
        <f>IFERROR(E4037/L4037,0)</f>
        <v>147.4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>
        <f>(E4038/D4038)*100</f>
        <v>47.05</v>
      </c>
      <c r="O4038" s="13">
        <f>J4038/(60*60*24)+DATE(1970,1,1)</f>
        <v>41804.937083333338</v>
      </c>
      <c r="P4038" s="13">
        <f>I4038/(60*60*24)+"1/1/1970"</f>
        <v>41821.9375</v>
      </c>
      <c r="Q4038" t="s">
        <v>8270</v>
      </c>
      <c r="R4038" s="18" t="str">
        <f>LEFT(Q4038,SEARCH("/",Q4038,1)-1)</f>
        <v>theater</v>
      </c>
      <c r="S4038" t="str">
        <f>RIGHT(Q4038,(LEN(Q4038)-SEARCH("/",Q4038,1)))</f>
        <v>plays</v>
      </c>
      <c r="T4038" s="14">
        <f>IFERROR(E4038/L4038,0)</f>
        <v>166.05882352941177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>
        <f>(E4039/D4039)*100</f>
        <v>11.428571428571429</v>
      </c>
      <c r="O4039" s="13">
        <f>J4039/(60*60*24)+DATE(1970,1,1)</f>
        <v>42497.070775462962</v>
      </c>
      <c r="P4039" s="13">
        <f>I4039/(60*60*24)+"1/1/1970"</f>
        <v>42514.600694444445</v>
      </c>
      <c r="Q4039" t="s">
        <v>8270</v>
      </c>
      <c r="R4039" s="18" t="str">
        <f>LEFT(Q4039,SEARCH("/",Q4039,1)-1)</f>
        <v>theater</v>
      </c>
      <c r="S4039" t="str">
        <f>RIGHT(Q4039,(LEN(Q4039)-SEARCH("/",Q4039,1)))</f>
        <v>plays</v>
      </c>
      <c r="T4039" s="14">
        <f>IFERROR(E4039/L4039,0)</f>
        <v>40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>
        <f>(E4040/D4040)*100</f>
        <v>12.04</v>
      </c>
      <c r="O4040" s="13">
        <f>J4040/(60*60*24)+DATE(1970,1,1)</f>
        <v>41869.798726851848</v>
      </c>
      <c r="P4040" s="13">
        <f>I4040/(60*60*24)+"1/1/1970"</f>
        <v>41929.798726851848</v>
      </c>
      <c r="Q4040" t="s">
        <v>8270</v>
      </c>
      <c r="R4040" s="18" t="str">
        <f>LEFT(Q4040,SEARCH("/",Q4040,1)-1)</f>
        <v>theater</v>
      </c>
      <c r="S4040" t="str">
        <f>RIGHT(Q4040,(LEN(Q4040)-SEARCH("/",Q4040,1)))</f>
        <v>plays</v>
      </c>
      <c r="T4040" s="14">
        <f>IFERROR(E4040/L4040,0)</f>
        <v>75.25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>
        <f>(E4041/D4041)*100</f>
        <v>60</v>
      </c>
      <c r="O4041" s="13">
        <f>J4041/(60*60*24)+DATE(1970,1,1)</f>
        <v>42305.670914351853</v>
      </c>
      <c r="P4041" s="13">
        <f>I4041/(60*60*24)+"1/1/1970"</f>
        <v>42339.249305555553</v>
      </c>
      <c r="Q4041" t="s">
        <v>8270</v>
      </c>
      <c r="R4041" s="18" t="str">
        <f>LEFT(Q4041,SEARCH("/",Q4041,1)-1)</f>
        <v>theater</v>
      </c>
      <c r="S4041" t="str">
        <f>RIGHT(Q4041,(LEN(Q4041)-SEARCH("/",Q4041,1)))</f>
        <v>plays</v>
      </c>
      <c r="T4041" s="14">
        <f>IFERROR(E4041/L4041,0)</f>
        <v>60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>
        <f>(E4042/D4042)*100</f>
        <v>31.25</v>
      </c>
      <c r="O4042" s="13">
        <f>J4042/(60*60*24)+DATE(1970,1,1)</f>
        <v>42144.231527777782</v>
      </c>
      <c r="P4042" s="13">
        <f>I4042/(60*60*24)+"1/1/1970"</f>
        <v>42203.125</v>
      </c>
      <c r="Q4042" t="s">
        <v>8270</v>
      </c>
      <c r="R4042" s="18" t="str">
        <f>LEFT(Q4042,SEARCH("/",Q4042,1)-1)</f>
        <v>theater</v>
      </c>
      <c r="S4042" t="str">
        <f>RIGHT(Q4042,(LEN(Q4042)-SEARCH("/",Q4042,1)))</f>
        <v>plays</v>
      </c>
      <c r="T4042" s="14">
        <f>IFERROR(E4042/L4042,0)</f>
        <v>1250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>
        <f>(E4043/D4043)*100</f>
        <v>0.42</v>
      </c>
      <c r="O4043" s="13">
        <f>J4043/(60*60*24)+DATE(1970,1,1)</f>
        <v>42559.474004629628</v>
      </c>
      <c r="P4043" s="13">
        <f>I4043/(60*60*24)+"1/1/1970"</f>
        <v>42619.474004629628</v>
      </c>
      <c r="Q4043" t="s">
        <v>8270</v>
      </c>
      <c r="R4043" s="18" t="str">
        <f>LEFT(Q4043,SEARCH("/",Q4043,1)-1)</f>
        <v>theater</v>
      </c>
      <c r="S4043" t="str">
        <f>RIGHT(Q4043,(LEN(Q4043)-SEARCH("/",Q4043,1)))</f>
        <v>plays</v>
      </c>
      <c r="T4043" s="14">
        <f>IFERROR(E4043/L4043,0)</f>
        <v>10.5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>
        <f>(E4044/D4044)*100</f>
        <v>0.21</v>
      </c>
      <c r="O4044" s="13">
        <f>J4044/(60*60*24)+DATE(1970,1,1)</f>
        <v>41995.084074074075</v>
      </c>
      <c r="P4044" s="13">
        <f>I4044/(60*60*24)+"1/1/1970"</f>
        <v>42024.802777777775</v>
      </c>
      <c r="Q4044" t="s">
        <v>8270</v>
      </c>
      <c r="R4044" s="18" t="str">
        <f>LEFT(Q4044,SEARCH("/",Q4044,1)-1)</f>
        <v>theater</v>
      </c>
      <c r="S4044" t="str">
        <f>RIGHT(Q4044,(LEN(Q4044)-SEARCH("/",Q4044,1)))</f>
        <v>plays</v>
      </c>
      <c r="T4044" s="14">
        <f>IFERROR(E4044/L4044,0)</f>
        <v>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>
        <f>(E4045/D4045)*100</f>
        <v>0</v>
      </c>
      <c r="O4045" s="13">
        <f>J4045/(60*60*24)+DATE(1970,1,1)</f>
        <v>41948.957465277781</v>
      </c>
      <c r="P4045" s="13">
        <f>I4045/(60*60*24)+"1/1/1970"</f>
        <v>41963.957465277781</v>
      </c>
      <c r="Q4045" t="s">
        <v>8270</v>
      </c>
      <c r="R4045" s="18" t="str">
        <f>LEFT(Q4045,SEARCH("/",Q4045,1)-1)</f>
        <v>theater</v>
      </c>
      <c r="S4045" t="str">
        <f>RIGHT(Q4045,(LEN(Q4045)-SEARCH("/",Q4045,1)))</f>
        <v>plays</v>
      </c>
      <c r="T4045" s="14">
        <f>IFERROR(E4045/L4045,0)</f>
        <v>0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>
        <f>(E4046/D4046)*100</f>
        <v>37.5</v>
      </c>
      <c r="O4046" s="13">
        <f>J4046/(60*60*24)+DATE(1970,1,1)</f>
        <v>42074.219699074078</v>
      </c>
      <c r="P4046" s="13">
        <f>I4046/(60*60*24)+"1/1/1970"</f>
        <v>42104.208333333328</v>
      </c>
      <c r="Q4046" t="s">
        <v>8270</v>
      </c>
      <c r="R4046" s="18" t="str">
        <f>LEFT(Q4046,SEARCH("/",Q4046,1)-1)</f>
        <v>theater</v>
      </c>
      <c r="S4046" t="str">
        <f>RIGHT(Q4046,(LEN(Q4046)-SEARCH("/",Q4046,1)))</f>
        <v>plays</v>
      </c>
      <c r="T4046" s="14">
        <f>IFERROR(E4046/L4046,0)</f>
        <v>56.25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>
        <f>(E4047/D4047)*100</f>
        <v>0.02</v>
      </c>
      <c r="O4047" s="13">
        <f>J4047/(60*60*24)+DATE(1970,1,1)</f>
        <v>41842.201261574075</v>
      </c>
      <c r="P4047" s="13">
        <f>I4047/(60*60*24)+"1/1/1970"</f>
        <v>41872.201261574075</v>
      </c>
      <c r="Q4047" t="s">
        <v>8270</v>
      </c>
      <c r="R4047" s="18" t="str">
        <f>LEFT(Q4047,SEARCH("/",Q4047,1)-1)</f>
        <v>theater</v>
      </c>
      <c r="S4047" t="str">
        <f>RIGHT(Q4047,(LEN(Q4047)-SEARCH("/",Q4047,1)))</f>
        <v>plays</v>
      </c>
      <c r="T4047" s="14">
        <f>IFERROR(E4047/L4047,0)</f>
        <v>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>
        <f>(E4048/D4048)*100</f>
        <v>8.2142857142857135</v>
      </c>
      <c r="O4048" s="13">
        <f>J4048/(60*60*24)+DATE(1970,1,1)</f>
        <v>41904.650578703702</v>
      </c>
      <c r="P4048" s="13">
        <f>I4048/(60*60*24)+"1/1/1970"</f>
        <v>41934.650578703702</v>
      </c>
      <c r="Q4048" t="s">
        <v>8270</v>
      </c>
      <c r="R4048" s="18" t="str">
        <f>LEFT(Q4048,SEARCH("/",Q4048,1)-1)</f>
        <v>theater</v>
      </c>
      <c r="S4048" t="str">
        <f>RIGHT(Q4048,(LEN(Q4048)-SEARCH("/",Q4048,1)))</f>
        <v>plays</v>
      </c>
      <c r="T4048" s="14">
        <f>IFERROR(E4048/L4048,0)</f>
        <v>38.333333333333336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>
        <f>(E4049/D4049)*100</f>
        <v>2.1999999999999997</v>
      </c>
      <c r="O4049" s="13">
        <f>J4049/(60*60*24)+DATE(1970,1,1)</f>
        <v>41991.022488425922</v>
      </c>
      <c r="P4049" s="13">
        <f>I4049/(60*60*24)+"1/1/1970"</f>
        <v>42015.041666666672</v>
      </c>
      <c r="Q4049" t="s">
        <v>8270</v>
      </c>
      <c r="R4049" s="18" t="str">
        <f>LEFT(Q4049,SEARCH("/",Q4049,1)-1)</f>
        <v>theater</v>
      </c>
      <c r="S4049" t="str">
        <f>RIGHT(Q4049,(LEN(Q4049)-SEARCH("/",Q4049,1)))</f>
        <v>plays</v>
      </c>
      <c r="T4049" s="14">
        <f>IFERROR(E4049/L4049,0)</f>
        <v>27.5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>
        <f>(E4050/D4050)*100</f>
        <v>17.652941176470588</v>
      </c>
      <c r="O4050" s="13">
        <f>J4050/(60*60*24)+DATE(1970,1,1)</f>
        <v>42436.509108796294</v>
      </c>
      <c r="P4050" s="13">
        <f>I4050/(60*60*24)+"1/1/1970"</f>
        <v>42471.467442129629</v>
      </c>
      <c r="Q4050" t="s">
        <v>8270</v>
      </c>
      <c r="R4050" s="18" t="str">
        <f>LEFT(Q4050,SEARCH("/",Q4050,1)-1)</f>
        <v>theater</v>
      </c>
      <c r="S4050" t="str">
        <f>RIGHT(Q4050,(LEN(Q4050)-SEARCH("/",Q4050,1)))</f>
        <v>plays</v>
      </c>
      <c r="T4050" s="14">
        <f>IFERROR(E4050/L4050,0)</f>
        <v>32.978021978021978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>
        <f>(E4051/D4051)*100</f>
        <v>0.08</v>
      </c>
      <c r="O4051" s="13">
        <f>J4051/(60*60*24)+DATE(1970,1,1)</f>
        <v>42169.958506944444</v>
      </c>
      <c r="P4051" s="13">
        <f>I4051/(60*60*24)+"1/1/1970"</f>
        <v>42199.958506944444</v>
      </c>
      <c r="Q4051" t="s">
        <v>8270</v>
      </c>
      <c r="R4051" s="18" t="str">
        <f>LEFT(Q4051,SEARCH("/",Q4051,1)-1)</f>
        <v>theater</v>
      </c>
      <c r="S4051" t="str">
        <f>RIGHT(Q4051,(LEN(Q4051)-SEARCH("/",Q4051,1)))</f>
        <v>plays</v>
      </c>
      <c r="T4051" s="14">
        <f>IFERROR(E4051/L4051,0)</f>
        <v>16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>
        <f>(E4052/D4052)*100</f>
        <v>6.6666666666666666E-2</v>
      </c>
      <c r="O4052" s="13">
        <f>J4052/(60*60*24)+DATE(1970,1,1)</f>
        <v>41905.636469907404</v>
      </c>
      <c r="P4052" s="13">
        <f>I4052/(60*60*24)+"1/1/1970"</f>
        <v>41935.636469907404</v>
      </c>
      <c r="Q4052" t="s">
        <v>8270</v>
      </c>
      <c r="R4052" s="18" t="str">
        <f>LEFT(Q4052,SEARCH("/",Q4052,1)-1)</f>
        <v>theater</v>
      </c>
      <c r="S4052" t="str">
        <f>RIGHT(Q4052,(LEN(Q4052)-SEARCH("/",Q4052,1)))</f>
        <v>plays</v>
      </c>
      <c r="T4052" s="14">
        <f>IFERROR(E4052/L4052,0)</f>
        <v>1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>
        <f>(E4053/D4053)*100</f>
        <v>0</v>
      </c>
      <c r="O4053" s="13">
        <f>J4053/(60*60*24)+DATE(1970,1,1)</f>
        <v>41761.810150462959</v>
      </c>
      <c r="P4053" s="13">
        <f>I4053/(60*60*24)+"1/1/1970"</f>
        <v>41768.286805555559</v>
      </c>
      <c r="Q4053" t="s">
        <v>8270</v>
      </c>
      <c r="R4053" s="18" t="str">
        <f>LEFT(Q4053,SEARCH("/",Q4053,1)-1)</f>
        <v>theater</v>
      </c>
      <c r="S4053" t="str">
        <f>RIGHT(Q4053,(LEN(Q4053)-SEARCH("/",Q4053,1)))</f>
        <v>plays</v>
      </c>
      <c r="T4053" s="14">
        <f>IFERROR(E4053/L4053,0)</f>
        <v>0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>
        <f>(E4054/D4054)*100</f>
        <v>37.533333333333339</v>
      </c>
      <c r="O4054" s="13">
        <f>J4054/(60*60*24)+DATE(1970,1,1)</f>
        <v>41865.878657407404</v>
      </c>
      <c r="P4054" s="13">
        <f>I4054/(60*60*24)+"1/1/1970"</f>
        <v>41925.878657407404</v>
      </c>
      <c r="Q4054" t="s">
        <v>8270</v>
      </c>
      <c r="R4054" s="18" t="str">
        <f>LEFT(Q4054,SEARCH("/",Q4054,1)-1)</f>
        <v>theater</v>
      </c>
      <c r="S4054" t="str">
        <f>RIGHT(Q4054,(LEN(Q4054)-SEARCH("/",Q4054,1)))</f>
        <v>plays</v>
      </c>
      <c r="T4054" s="14">
        <f>IFERROR(E4054/L4054,0)</f>
        <v>86.615384615384613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>
        <f>(E4055/D4055)*100</f>
        <v>22</v>
      </c>
      <c r="O4055" s="13">
        <f>J4055/(60*60*24)+DATE(1970,1,1)</f>
        <v>41928.690138888887</v>
      </c>
      <c r="P4055" s="13">
        <f>I4055/(60*60*24)+"1/1/1970"</f>
        <v>41958.833333333328</v>
      </c>
      <c r="Q4055" t="s">
        <v>8270</v>
      </c>
      <c r="R4055" s="18" t="str">
        <f>LEFT(Q4055,SEARCH("/",Q4055,1)-1)</f>
        <v>theater</v>
      </c>
      <c r="S4055" t="str">
        <f>RIGHT(Q4055,(LEN(Q4055)-SEARCH("/",Q4055,1)))</f>
        <v>plays</v>
      </c>
      <c r="T4055" s="14">
        <f>IFERROR(E4055/L4055,0)</f>
        <v>55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>
        <f>(E4056/D4056)*100</f>
        <v>0</v>
      </c>
      <c r="O4056" s="13">
        <f>J4056/(60*60*24)+DATE(1970,1,1)</f>
        <v>42613.841261574074</v>
      </c>
      <c r="P4056" s="13">
        <f>I4056/(60*60*24)+"1/1/1970"</f>
        <v>42644.166666666672</v>
      </c>
      <c r="Q4056" t="s">
        <v>8270</v>
      </c>
      <c r="R4056" s="18" t="str">
        <f>LEFT(Q4056,SEARCH("/",Q4056,1)-1)</f>
        <v>theater</v>
      </c>
      <c r="S4056" t="str">
        <f>RIGHT(Q4056,(LEN(Q4056)-SEARCH("/",Q4056,1)))</f>
        <v>plays</v>
      </c>
      <c r="T4056" s="14">
        <f>IFERROR(E4056/L4056,0)</f>
        <v>0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>
        <f>(E4057/D4057)*100</f>
        <v>17.62</v>
      </c>
      <c r="O4057" s="13">
        <f>J4057/(60*60*24)+DATE(1970,1,1)</f>
        <v>41779.648506944446</v>
      </c>
      <c r="P4057" s="13">
        <f>I4057/(60*60*24)+"1/1/1970"</f>
        <v>41809.648506944446</v>
      </c>
      <c r="Q4057" t="s">
        <v>8270</v>
      </c>
      <c r="R4057" s="18" t="str">
        <f>LEFT(Q4057,SEARCH("/",Q4057,1)-1)</f>
        <v>theater</v>
      </c>
      <c r="S4057" t="str">
        <f>RIGHT(Q4057,(LEN(Q4057)-SEARCH("/",Q4057,1)))</f>
        <v>plays</v>
      </c>
      <c r="T4057" s="14">
        <f>IFERROR(E4057/L4057,0)</f>
        <v>41.952380952380949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>
        <f>(E4058/D4058)*100</f>
        <v>53</v>
      </c>
      <c r="O4058" s="13">
        <f>J4058/(60*60*24)+DATE(1970,1,1)</f>
        <v>42534.933321759258</v>
      </c>
      <c r="P4058" s="13">
        <f>I4058/(60*60*24)+"1/1/1970"</f>
        <v>42554.832638888889</v>
      </c>
      <c r="Q4058" t="s">
        <v>8270</v>
      </c>
      <c r="R4058" s="18" t="str">
        <f>LEFT(Q4058,SEARCH("/",Q4058,1)-1)</f>
        <v>theater</v>
      </c>
      <c r="S4058" t="str">
        <f>RIGHT(Q4058,(LEN(Q4058)-SEARCH("/",Q4058,1)))</f>
        <v>plays</v>
      </c>
      <c r="T4058" s="14">
        <f>IFERROR(E4058/L4058,0)</f>
        <v>88.333333333333329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>
        <f>(E4059/D4059)*100</f>
        <v>22.142857142857142</v>
      </c>
      <c r="O4059" s="13">
        <f>J4059/(60*60*24)+DATE(1970,1,1)</f>
        <v>42310.968518518523</v>
      </c>
      <c r="P4059" s="13">
        <f>I4059/(60*60*24)+"1/1/1970"</f>
        <v>42333.958333333328</v>
      </c>
      <c r="Q4059" t="s">
        <v>8270</v>
      </c>
      <c r="R4059" s="18" t="str">
        <f>LEFT(Q4059,SEARCH("/",Q4059,1)-1)</f>
        <v>theater</v>
      </c>
      <c r="S4059" t="str">
        <f>RIGHT(Q4059,(LEN(Q4059)-SEARCH("/",Q4059,1)))</f>
        <v>plays</v>
      </c>
      <c r="T4059" s="14">
        <f>IFERROR(E4059/L4059,0)</f>
        <v>129.16666666666666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>
        <f>(E4060/D4060)*100</f>
        <v>2.5333333333333332</v>
      </c>
      <c r="O4060" s="13">
        <f>J4060/(60*60*24)+DATE(1970,1,1)</f>
        <v>42446.060694444444</v>
      </c>
      <c r="P4060" s="13">
        <f>I4060/(60*60*24)+"1/1/1970"</f>
        <v>42461.165972222225</v>
      </c>
      <c r="Q4060" t="s">
        <v>8270</v>
      </c>
      <c r="R4060" s="18" t="str">
        <f>LEFT(Q4060,SEARCH("/",Q4060,1)-1)</f>
        <v>theater</v>
      </c>
      <c r="S4060" t="str">
        <f>RIGHT(Q4060,(LEN(Q4060)-SEARCH("/",Q4060,1)))</f>
        <v>plays</v>
      </c>
      <c r="T4060" s="14">
        <f>IFERROR(E4060/L4060,0)</f>
        <v>23.75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>
        <f>(E4061/D4061)*100</f>
        <v>2.5</v>
      </c>
      <c r="O4061" s="13">
        <f>J4061/(60*60*24)+DATE(1970,1,1)</f>
        <v>41866.640648148146</v>
      </c>
      <c r="P4061" s="13">
        <f>I4061/(60*60*24)+"1/1/1970"</f>
        <v>41898.125</v>
      </c>
      <c r="Q4061" t="s">
        <v>8270</v>
      </c>
      <c r="R4061" s="18" t="str">
        <f>LEFT(Q4061,SEARCH("/",Q4061,1)-1)</f>
        <v>theater</v>
      </c>
      <c r="S4061" t="str">
        <f>RIGHT(Q4061,(LEN(Q4061)-SEARCH("/",Q4061,1)))</f>
        <v>plays</v>
      </c>
      <c r="T4061" s="14">
        <f>IFERROR(E4061/L4061,0)</f>
        <v>35.714285714285715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>
        <f>(E4062/D4062)*100</f>
        <v>2.85</v>
      </c>
      <c r="O4062" s="13">
        <f>J4062/(60*60*24)+DATE(1970,1,1)</f>
        <v>41779.695092592592</v>
      </c>
      <c r="P4062" s="13">
        <f>I4062/(60*60*24)+"1/1/1970"</f>
        <v>41813.666666666664</v>
      </c>
      <c r="Q4062" t="s">
        <v>8270</v>
      </c>
      <c r="R4062" s="18" t="str">
        <f>LEFT(Q4062,SEARCH("/",Q4062,1)-1)</f>
        <v>theater</v>
      </c>
      <c r="S4062" t="str">
        <f>RIGHT(Q4062,(LEN(Q4062)-SEARCH("/",Q4062,1)))</f>
        <v>plays</v>
      </c>
      <c r="T4062" s="14">
        <f>IFERROR(E4062/L4062,0)</f>
        <v>57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>
        <f>(E4063/D4063)*100</f>
        <v>0</v>
      </c>
      <c r="O4063" s="13">
        <f>J4063/(60*60*24)+DATE(1970,1,1)</f>
        <v>42421.141469907408</v>
      </c>
      <c r="P4063" s="13">
        <f>I4063/(60*60*24)+"1/1/1970"</f>
        <v>42481.099803240737</v>
      </c>
      <c r="Q4063" t="s">
        <v>8270</v>
      </c>
      <c r="R4063" s="18" t="str">
        <f>LEFT(Q4063,SEARCH("/",Q4063,1)-1)</f>
        <v>theater</v>
      </c>
      <c r="S4063" t="str">
        <f>RIGHT(Q4063,(LEN(Q4063)-SEARCH("/",Q4063,1)))</f>
        <v>plays</v>
      </c>
      <c r="T4063" s="14">
        <f>IFERROR(E4063/L4063,0)</f>
        <v>0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>
        <f>(E4064/D4064)*100</f>
        <v>2.4500000000000002</v>
      </c>
      <c r="O4064" s="13">
        <f>J4064/(60*60*24)+DATE(1970,1,1)</f>
        <v>42523.739212962959</v>
      </c>
      <c r="P4064" s="13">
        <f>I4064/(60*60*24)+"1/1/1970"</f>
        <v>42553.739212962959</v>
      </c>
      <c r="Q4064" t="s">
        <v>8270</v>
      </c>
      <c r="R4064" s="18" t="str">
        <f>LEFT(Q4064,SEARCH("/",Q4064,1)-1)</f>
        <v>theater</v>
      </c>
      <c r="S4064" t="str">
        <f>RIGHT(Q4064,(LEN(Q4064)-SEARCH("/",Q4064,1)))</f>
        <v>plays</v>
      </c>
      <c r="T4064" s="14">
        <f>IFERROR(E4064/L4064,0)</f>
        <v>163.33333333333334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>
        <f>(E4065/D4065)*100</f>
        <v>1.4210526315789473</v>
      </c>
      <c r="O4065" s="13">
        <f>J4065/(60*60*24)+DATE(1970,1,1)</f>
        <v>41787.681527777779</v>
      </c>
      <c r="P4065" s="13">
        <f>I4065/(60*60*24)+"1/1/1970"</f>
        <v>41817.681527777779</v>
      </c>
      <c r="Q4065" t="s">
        <v>8270</v>
      </c>
      <c r="R4065" s="18" t="str">
        <f>LEFT(Q4065,SEARCH("/",Q4065,1)-1)</f>
        <v>theater</v>
      </c>
      <c r="S4065" t="str">
        <f>RIGHT(Q4065,(LEN(Q4065)-SEARCH("/",Q4065,1)))</f>
        <v>plays</v>
      </c>
      <c r="T4065" s="14">
        <f>IFERROR(E4065/L4065,0)</f>
        <v>15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>
        <f>(E4066/D4066)*100</f>
        <v>19.25</v>
      </c>
      <c r="O4066" s="13">
        <f>J4066/(60*60*24)+DATE(1970,1,1)</f>
        <v>42093.588263888887</v>
      </c>
      <c r="P4066" s="13">
        <f>I4066/(60*60*24)+"1/1/1970"</f>
        <v>42123.588263888887</v>
      </c>
      <c r="Q4066" t="s">
        <v>8270</v>
      </c>
      <c r="R4066" s="18" t="str">
        <f>LEFT(Q4066,SEARCH("/",Q4066,1)-1)</f>
        <v>theater</v>
      </c>
      <c r="S4066" t="str">
        <f>RIGHT(Q4066,(LEN(Q4066)-SEARCH("/",Q4066,1)))</f>
        <v>plays</v>
      </c>
      <c r="T4066" s="14">
        <f>IFERROR(E4066/L4066,0)</f>
        <v>64.166666666666671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>
        <f>(E4067/D4067)*100</f>
        <v>0.67500000000000004</v>
      </c>
      <c r="O4067" s="13">
        <f>J4067/(60*60*24)+DATE(1970,1,1)</f>
        <v>41833.951516203706</v>
      </c>
      <c r="P4067" s="13">
        <f>I4067/(60*60*24)+"1/1/1970"</f>
        <v>41863.951516203706</v>
      </c>
      <c r="Q4067" t="s">
        <v>8270</v>
      </c>
      <c r="R4067" s="18" t="str">
        <f>LEFT(Q4067,SEARCH("/",Q4067,1)-1)</f>
        <v>theater</v>
      </c>
      <c r="S4067" t="str">
        <f>RIGHT(Q4067,(LEN(Q4067)-SEARCH("/",Q4067,1)))</f>
        <v>plays</v>
      </c>
      <c r="T4067" s="14">
        <f>IFERROR(E4067/L4067,0)</f>
        <v>6.75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>
        <f>(E4068/D4068)*100</f>
        <v>0.16666666666666669</v>
      </c>
      <c r="O4068" s="13">
        <f>J4068/(60*60*24)+DATE(1970,1,1)</f>
        <v>42479.039212962962</v>
      </c>
      <c r="P4068" s="13">
        <f>I4068/(60*60*24)+"1/1/1970"</f>
        <v>42509.039212962962</v>
      </c>
      <c r="Q4068" t="s">
        <v>8270</v>
      </c>
      <c r="R4068" s="18" t="str">
        <f>LEFT(Q4068,SEARCH("/",Q4068,1)-1)</f>
        <v>theater</v>
      </c>
      <c r="S4068" t="str">
        <f>RIGHT(Q4068,(LEN(Q4068)-SEARCH("/",Q4068,1)))</f>
        <v>plays</v>
      </c>
      <c r="T4068" s="14">
        <f>IFERROR(E4068/L4068,0)</f>
        <v>25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>
        <f>(E4069/D4069)*100</f>
        <v>60.9</v>
      </c>
      <c r="O4069" s="13">
        <f>J4069/(60*60*24)+DATE(1970,1,1)</f>
        <v>42235.117476851854</v>
      </c>
      <c r="P4069" s="13">
        <f>I4069/(60*60*24)+"1/1/1970"</f>
        <v>42275.117476851854</v>
      </c>
      <c r="Q4069" t="s">
        <v>8270</v>
      </c>
      <c r="R4069" s="18" t="str">
        <f>LEFT(Q4069,SEARCH("/",Q4069,1)-1)</f>
        <v>theater</v>
      </c>
      <c r="S4069" t="str">
        <f>RIGHT(Q4069,(LEN(Q4069)-SEARCH("/",Q4069,1)))</f>
        <v>plays</v>
      </c>
      <c r="T4069" s="14">
        <f>IFERROR(E4069/L4069,0)</f>
        <v>179.11764705882354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>
        <f>(E4070/D4070)*100</f>
        <v>1</v>
      </c>
      <c r="O4070" s="13">
        <f>J4070/(60*60*24)+DATE(1970,1,1)</f>
        <v>42718.963599537034</v>
      </c>
      <c r="P4070" s="13">
        <f>I4070/(60*60*24)+"1/1/1970"</f>
        <v>42748.961805555555</v>
      </c>
      <c r="Q4070" t="s">
        <v>8270</v>
      </c>
      <c r="R4070" s="18" t="str">
        <f>LEFT(Q4070,SEARCH("/",Q4070,1)-1)</f>
        <v>theater</v>
      </c>
      <c r="S4070" t="str">
        <f>RIGHT(Q4070,(LEN(Q4070)-SEARCH("/",Q4070,1)))</f>
        <v>plays</v>
      </c>
      <c r="T4070" s="14">
        <f>IFERROR(E4070/L4070,0)</f>
        <v>34.950000000000003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>
        <f>(E4071/D4071)*100</f>
        <v>34.4</v>
      </c>
      <c r="O4071" s="13">
        <f>J4071/(60*60*24)+DATE(1970,1,1)</f>
        <v>42022.661527777775</v>
      </c>
      <c r="P4071" s="13">
        <f>I4071/(60*60*24)+"1/1/1970"</f>
        <v>42063.5</v>
      </c>
      <c r="Q4071" t="s">
        <v>8270</v>
      </c>
      <c r="R4071" s="18" t="str">
        <f>LEFT(Q4071,SEARCH("/",Q4071,1)-1)</f>
        <v>theater</v>
      </c>
      <c r="S4071" t="str">
        <f>RIGHT(Q4071,(LEN(Q4071)-SEARCH("/",Q4071,1)))</f>
        <v>plays</v>
      </c>
      <c r="T4071" s="14">
        <f>IFERROR(E4071/L4071,0)</f>
        <v>33.07692307692308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>
        <f>(E4072/D4072)*100</f>
        <v>16.5</v>
      </c>
      <c r="O4072" s="13">
        <f>J4072/(60*60*24)+DATE(1970,1,1)</f>
        <v>42031.666898148149</v>
      </c>
      <c r="P4072" s="13">
        <f>I4072/(60*60*24)+"1/1/1970"</f>
        <v>42064.125</v>
      </c>
      <c r="Q4072" t="s">
        <v>8270</v>
      </c>
      <c r="R4072" s="18" t="str">
        <f>LEFT(Q4072,SEARCH("/",Q4072,1)-1)</f>
        <v>theater</v>
      </c>
      <c r="S4072" t="str">
        <f>RIGHT(Q4072,(LEN(Q4072)-SEARCH("/",Q4072,1)))</f>
        <v>plays</v>
      </c>
      <c r="T4072" s="14">
        <f>IFERROR(E4072/L4072,0)</f>
        <v>27.5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>
        <f>(E4073/D4073)*100</f>
        <v>0</v>
      </c>
      <c r="O4073" s="13">
        <f>J4073/(60*60*24)+DATE(1970,1,1)</f>
        <v>42700.804756944446</v>
      </c>
      <c r="P4073" s="13">
        <f>I4073/(60*60*24)+"1/1/1970"</f>
        <v>42730.804756944446</v>
      </c>
      <c r="Q4073" t="s">
        <v>8270</v>
      </c>
      <c r="R4073" s="18" t="str">
        <f>LEFT(Q4073,SEARCH("/",Q4073,1)-1)</f>
        <v>theater</v>
      </c>
      <c r="S4073" t="str">
        <f>RIGHT(Q4073,(LEN(Q4073)-SEARCH("/",Q4073,1)))</f>
        <v>plays</v>
      </c>
      <c r="T4073" s="14">
        <f>IFERROR(E4073/L4073,0)</f>
        <v>0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>
        <f>(E4074/D4074)*100</f>
        <v>0.4</v>
      </c>
      <c r="O4074" s="13">
        <f>J4074/(60*60*24)+DATE(1970,1,1)</f>
        <v>41812.77443287037</v>
      </c>
      <c r="P4074" s="13">
        <f>I4074/(60*60*24)+"1/1/1970"</f>
        <v>41872.77443287037</v>
      </c>
      <c r="Q4074" t="s">
        <v>8270</v>
      </c>
      <c r="R4074" s="18" t="str">
        <f>LEFT(Q4074,SEARCH("/",Q4074,1)-1)</f>
        <v>theater</v>
      </c>
      <c r="S4074" t="str">
        <f>RIGHT(Q4074,(LEN(Q4074)-SEARCH("/",Q4074,1)))</f>
        <v>plays</v>
      </c>
      <c r="T4074" s="14">
        <f>IFERROR(E4074/L4074,0)</f>
        <v>2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>
        <f>(E4075/D4075)*100</f>
        <v>1.0571428571428572</v>
      </c>
      <c r="O4075" s="13">
        <f>J4075/(60*60*24)+DATE(1970,1,1)</f>
        <v>42078.345208333332</v>
      </c>
      <c r="P4075" s="13">
        <f>I4075/(60*60*24)+"1/1/1970"</f>
        <v>42133.166666666672</v>
      </c>
      <c r="Q4075" t="s">
        <v>8270</v>
      </c>
      <c r="R4075" s="18" t="str">
        <f>LEFT(Q4075,SEARCH("/",Q4075,1)-1)</f>
        <v>theater</v>
      </c>
      <c r="S4075" t="str">
        <f>RIGHT(Q4075,(LEN(Q4075)-SEARCH("/",Q4075,1)))</f>
        <v>plays</v>
      </c>
      <c r="T4075" s="14">
        <f>IFERROR(E4075/L4075,0)</f>
        <v>18.5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>
        <f>(E4076/D4076)*100</f>
        <v>26.727272727272727</v>
      </c>
      <c r="O4076" s="13">
        <f>J4076/(60*60*24)+DATE(1970,1,1)</f>
        <v>42283.552951388891</v>
      </c>
      <c r="P4076" s="13">
        <f>I4076/(60*60*24)+"1/1/1970"</f>
        <v>42313.594618055555</v>
      </c>
      <c r="Q4076" t="s">
        <v>8270</v>
      </c>
      <c r="R4076" s="18" t="str">
        <f>LEFT(Q4076,SEARCH("/",Q4076,1)-1)</f>
        <v>theater</v>
      </c>
      <c r="S4076" t="str">
        <f>RIGHT(Q4076,(LEN(Q4076)-SEARCH("/",Q4076,1)))</f>
        <v>plays</v>
      </c>
      <c r="T4076" s="14">
        <f>IFERROR(E4076/L4076,0)</f>
        <v>35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>
        <f>(E4077/D4077)*100</f>
        <v>28.799999999999997</v>
      </c>
      <c r="O4077" s="13">
        <f>J4077/(60*60*24)+DATE(1970,1,1)</f>
        <v>41779.045937499999</v>
      </c>
      <c r="P4077" s="13">
        <f>I4077/(60*60*24)+"1/1/1970"</f>
        <v>41820.727777777778</v>
      </c>
      <c r="Q4077" t="s">
        <v>8270</v>
      </c>
      <c r="R4077" s="18" t="str">
        <f>LEFT(Q4077,SEARCH("/",Q4077,1)-1)</f>
        <v>theater</v>
      </c>
      <c r="S4077" t="str">
        <f>RIGHT(Q4077,(LEN(Q4077)-SEARCH("/",Q4077,1)))</f>
        <v>plays</v>
      </c>
      <c r="T4077" s="14">
        <f>IFERROR(E4077/L4077,0)</f>
        <v>44.307692307692307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>(E4078/D4078)*100</f>
        <v>0</v>
      </c>
      <c r="O4078" s="13">
        <f>J4078/(60*60*24)+DATE(1970,1,1)</f>
        <v>41905.795706018514</v>
      </c>
      <c r="P4078" s="13">
        <f>I4078/(60*60*24)+"1/1/1970"</f>
        <v>41933.827083333337</v>
      </c>
      <c r="Q4078" t="s">
        <v>8270</v>
      </c>
      <c r="R4078" s="18" t="str">
        <f>LEFT(Q4078,SEARCH("/",Q4078,1)-1)</f>
        <v>theater</v>
      </c>
      <c r="S4078" t="str">
        <f>RIGHT(Q4078,(LEN(Q4078)-SEARCH("/",Q4078,1)))</f>
        <v>plays</v>
      </c>
      <c r="T4078" s="14">
        <f>IFERROR(E4078/L4078,0)</f>
        <v>0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>
        <f>(E4079/D4079)*100</f>
        <v>8.9</v>
      </c>
      <c r="O4079" s="13">
        <f>J4079/(60*60*24)+DATE(1970,1,1)</f>
        <v>42695.7105787037</v>
      </c>
      <c r="P4079" s="13">
        <f>I4079/(60*60*24)+"1/1/1970"</f>
        <v>42725.7105787037</v>
      </c>
      <c r="Q4079" t="s">
        <v>8270</v>
      </c>
      <c r="R4079" s="18" t="str">
        <f>LEFT(Q4079,SEARCH("/",Q4079,1)-1)</f>
        <v>theater</v>
      </c>
      <c r="S4079" t="str">
        <f>RIGHT(Q4079,(LEN(Q4079)-SEARCH("/",Q4079,1)))</f>
        <v>plays</v>
      </c>
      <c r="T4079" s="14">
        <f>IFERROR(E4079/L4079,0)</f>
        <v>222.5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>
        <f>(E4080/D4080)*100</f>
        <v>0</v>
      </c>
      <c r="O4080" s="13">
        <f>J4080/(60*60*24)+DATE(1970,1,1)</f>
        <v>42732.787523148145</v>
      </c>
      <c r="P4080" s="13">
        <f>I4080/(60*60*24)+"1/1/1970"</f>
        <v>42762.787523148145</v>
      </c>
      <c r="Q4080" t="s">
        <v>8270</v>
      </c>
      <c r="R4080" s="18" t="str">
        <f>LEFT(Q4080,SEARCH("/",Q4080,1)-1)</f>
        <v>theater</v>
      </c>
      <c r="S4080" t="str">
        <f>RIGHT(Q4080,(LEN(Q4080)-SEARCH("/",Q4080,1)))</f>
        <v>plays</v>
      </c>
      <c r="T4080" s="14">
        <f>IFERROR(E4080/L4080,0)</f>
        <v>0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>
        <f>(E4081/D4081)*100</f>
        <v>0.16666666666666669</v>
      </c>
      <c r="O4081" s="13">
        <f>J4081/(60*60*24)+DATE(1970,1,1)</f>
        <v>42510.938900462963</v>
      </c>
      <c r="P4081" s="13">
        <f>I4081/(60*60*24)+"1/1/1970"</f>
        <v>42540.938900462963</v>
      </c>
      <c r="Q4081" t="s">
        <v>8270</v>
      </c>
      <c r="R4081" s="18" t="str">
        <f>LEFT(Q4081,SEARCH("/",Q4081,1)-1)</f>
        <v>theater</v>
      </c>
      <c r="S4081" t="str">
        <f>RIGHT(Q4081,(LEN(Q4081)-SEARCH("/",Q4081,1)))</f>
        <v>plays</v>
      </c>
      <c r="T4081" s="14">
        <f>IFERROR(E4081/L4081,0)</f>
        <v>5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>
        <f>(E4082/D4082)*100</f>
        <v>0</v>
      </c>
      <c r="O4082" s="13">
        <f>J4082/(60*60*24)+DATE(1970,1,1)</f>
        <v>42511.698101851856</v>
      </c>
      <c r="P4082" s="13">
        <f>I4082/(60*60*24)+"1/1/1970"</f>
        <v>42535.787499999999</v>
      </c>
      <c r="Q4082" t="s">
        <v>8270</v>
      </c>
      <c r="R4082" s="18" t="str">
        <f>LEFT(Q4082,SEARCH("/",Q4082,1)-1)</f>
        <v>theater</v>
      </c>
      <c r="S4082" t="str">
        <f>RIGHT(Q4082,(LEN(Q4082)-SEARCH("/",Q4082,1)))</f>
        <v>plays</v>
      </c>
      <c r="T4082" s="14">
        <f>IFERROR(E4082/L4082,0)</f>
        <v>0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>
        <f>(E4083/D4083)*100</f>
        <v>15.737410071942445</v>
      </c>
      <c r="O4083" s="13">
        <f>J4083/(60*60*24)+DATE(1970,1,1)</f>
        <v>42041.581307870365</v>
      </c>
      <c r="P4083" s="13">
        <f>I4083/(60*60*24)+"1/1/1970"</f>
        <v>42071.539641203708</v>
      </c>
      <c r="Q4083" t="s">
        <v>8270</v>
      </c>
      <c r="R4083" s="18" t="str">
        <f>LEFT(Q4083,SEARCH("/",Q4083,1)-1)</f>
        <v>theater</v>
      </c>
      <c r="S4083" t="str">
        <f>RIGHT(Q4083,(LEN(Q4083)-SEARCH("/",Q4083,1)))</f>
        <v>plays</v>
      </c>
      <c r="T4083" s="14">
        <f>IFERROR(E4083/L4083,0)</f>
        <v>29.166666666666668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>
        <f>(E4084/D4084)*100</f>
        <v>2</v>
      </c>
      <c r="O4084" s="13">
        <f>J4084/(60*60*24)+DATE(1970,1,1)</f>
        <v>42307.189270833333</v>
      </c>
      <c r="P4084" s="13">
        <f>I4084/(60*60*24)+"1/1/1970"</f>
        <v>42322.958333333328</v>
      </c>
      <c r="Q4084" t="s">
        <v>8270</v>
      </c>
      <c r="R4084" s="18" t="str">
        <f>LEFT(Q4084,SEARCH("/",Q4084,1)-1)</f>
        <v>theater</v>
      </c>
      <c r="S4084" t="str">
        <f>RIGHT(Q4084,(LEN(Q4084)-SEARCH("/",Q4084,1)))</f>
        <v>plays</v>
      </c>
      <c r="T4084" s="14">
        <f>IFERROR(E4084/L4084,0)</f>
        <v>1.5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>
        <f>(E4085/D4085)*100</f>
        <v>21.685714285714287</v>
      </c>
      <c r="O4085" s="13">
        <f>J4085/(60*60*24)+DATE(1970,1,1)</f>
        <v>42353.761759259258</v>
      </c>
      <c r="P4085" s="13">
        <f>I4085/(60*60*24)+"1/1/1970"</f>
        <v>42383.761759259258</v>
      </c>
      <c r="Q4085" t="s">
        <v>8270</v>
      </c>
      <c r="R4085" s="18" t="str">
        <f>LEFT(Q4085,SEARCH("/",Q4085,1)-1)</f>
        <v>theater</v>
      </c>
      <c r="S4085" t="str">
        <f>RIGHT(Q4085,(LEN(Q4085)-SEARCH("/",Q4085,1)))</f>
        <v>plays</v>
      </c>
      <c r="T4085" s="14">
        <f>IFERROR(E4085/L4085,0)</f>
        <v>126.5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>
        <f>(E4086/D4086)*100</f>
        <v>0.33333333333333337</v>
      </c>
      <c r="O4086" s="13">
        <f>J4086/(60*60*24)+DATE(1970,1,1)</f>
        <v>42622.436412037037</v>
      </c>
      <c r="P4086" s="13">
        <f>I4086/(60*60*24)+"1/1/1970"</f>
        <v>42652.436412037037</v>
      </c>
      <c r="Q4086" t="s">
        <v>8270</v>
      </c>
      <c r="R4086" s="18" t="str">
        <f>LEFT(Q4086,SEARCH("/",Q4086,1)-1)</f>
        <v>theater</v>
      </c>
      <c r="S4086" t="str">
        <f>RIGHT(Q4086,(LEN(Q4086)-SEARCH("/",Q4086,1)))</f>
        <v>plays</v>
      </c>
      <c r="T4086" s="14">
        <f>IFERROR(E4086/L4086,0)</f>
        <v>10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>
        <f>(E4087/D4087)*100</f>
        <v>0.2857142857142857</v>
      </c>
      <c r="O4087" s="13">
        <f>J4087/(60*60*24)+DATE(1970,1,1)</f>
        <v>42058.603877314818</v>
      </c>
      <c r="P4087" s="13">
        <f>I4087/(60*60*24)+"1/1/1970"</f>
        <v>42087.165972222225</v>
      </c>
      <c r="Q4087" t="s">
        <v>8270</v>
      </c>
      <c r="R4087" s="18" t="str">
        <f>LEFT(Q4087,SEARCH("/",Q4087,1)-1)</f>
        <v>theater</v>
      </c>
      <c r="S4087" t="str">
        <f>RIGHT(Q4087,(LEN(Q4087)-SEARCH("/",Q4087,1)))</f>
        <v>plays</v>
      </c>
      <c r="T4087" s="14">
        <f>IFERROR(E4087/L4087,0)</f>
        <v>10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>
        <f>(E4088/D4088)*100</f>
        <v>4.7</v>
      </c>
      <c r="O4088" s="13">
        <f>J4088/(60*60*24)+DATE(1970,1,1)</f>
        <v>42304.940960648149</v>
      </c>
      <c r="P4088" s="13">
        <f>I4088/(60*60*24)+"1/1/1970"</f>
        <v>42329.166666666672</v>
      </c>
      <c r="Q4088" t="s">
        <v>8270</v>
      </c>
      <c r="R4088" s="18" t="str">
        <f>LEFT(Q4088,SEARCH("/",Q4088,1)-1)</f>
        <v>theater</v>
      </c>
      <c r="S4088" t="str">
        <f>RIGHT(Q4088,(LEN(Q4088)-SEARCH("/",Q4088,1)))</f>
        <v>plays</v>
      </c>
      <c r="T4088" s="14">
        <f>IFERROR(E4088/L4088,0)</f>
        <v>9.4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>
        <f>(E4089/D4089)*100</f>
        <v>0</v>
      </c>
      <c r="O4089" s="13">
        <f>J4089/(60*60*24)+DATE(1970,1,1)</f>
        <v>42538.742893518516</v>
      </c>
      <c r="P4089" s="13">
        <f>I4089/(60*60*24)+"1/1/1970"</f>
        <v>42568.742893518516</v>
      </c>
      <c r="Q4089" t="s">
        <v>8270</v>
      </c>
      <c r="R4089" s="18" t="str">
        <f>LEFT(Q4089,SEARCH("/",Q4089,1)-1)</f>
        <v>theater</v>
      </c>
      <c r="S4089" t="str">
        <f>RIGHT(Q4089,(LEN(Q4089)-SEARCH("/",Q4089,1)))</f>
        <v>plays</v>
      </c>
      <c r="T4089" s="14">
        <f>IFERROR(E4089/L4089,0)</f>
        <v>0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>
        <f>(E4090/D4090)*100</f>
        <v>10.8</v>
      </c>
      <c r="O4090" s="13">
        <f>J4090/(60*60*24)+DATE(1970,1,1)</f>
        <v>41990.612546296295</v>
      </c>
      <c r="P4090" s="13">
        <f>I4090/(60*60*24)+"1/1/1970"</f>
        <v>42020.43472222222</v>
      </c>
      <c r="Q4090" t="s">
        <v>8270</v>
      </c>
      <c r="R4090" s="18" t="str">
        <f>LEFT(Q4090,SEARCH("/",Q4090,1)-1)</f>
        <v>theater</v>
      </c>
      <c r="S4090" t="str">
        <f>RIGHT(Q4090,(LEN(Q4090)-SEARCH("/",Q4090,1)))</f>
        <v>plays</v>
      </c>
      <c r="T4090" s="14">
        <f>IFERROR(E4090/L4090,0)</f>
        <v>72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>
        <f>(E4091/D4091)*100</f>
        <v>4.8</v>
      </c>
      <c r="O4091" s="13">
        <f>J4091/(60*60*24)+DATE(1970,1,1)</f>
        <v>42122.732499999998</v>
      </c>
      <c r="P4091" s="13">
        <f>I4091/(60*60*24)+"1/1/1970"</f>
        <v>42155.732638888891</v>
      </c>
      <c r="Q4091" t="s">
        <v>8270</v>
      </c>
      <c r="R4091" s="18" t="str">
        <f>LEFT(Q4091,SEARCH("/",Q4091,1)-1)</f>
        <v>theater</v>
      </c>
      <c r="S4091" t="str">
        <f>RIGHT(Q4091,(LEN(Q4091)-SEARCH("/",Q4091,1)))</f>
        <v>plays</v>
      </c>
      <c r="T4091" s="14">
        <f>IFERROR(E4091/L4091,0)</f>
        <v>30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>
        <f>(E4092/D4092)*100</f>
        <v>3.2</v>
      </c>
      <c r="O4092" s="13">
        <f>J4092/(60*60*24)+DATE(1970,1,1)</f>
        <v>42209.67288194444</v>
      </c>
      <c r="P4092" s="13">
        <f>I4092/(60*60*24)+"1/1/1970"</f>
        <v>42223.625</v>
      </c>
      <c r="Q4092" t="s">
        <v>8270</v>
      </c>
      <c r="R4092" s="18" t="str">
        <f>LEFT(Q4092,SEARCH("/",Q4092,1)-1)</f>
        <v>theater</v>
      </c>
      <c r="S4092" t="str">
        <f>RIGHT(Q4092,(LEN(Q4092)-SEARCH("/",Q4092,1)))</f>
        <v>plays</v>
      </c>
      <c r="T4092" s="14">
        <f>IFERROR(E4092/L4092,0)</f>
        <v>10.666666666666666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>
        <f>(E4093/D4093)*100</f>
        <v>12.75</v>
      </c>
      <c r="O4093" s="13">
        <f>J4093/(60*60*24)+DATE(1970,1,1)</f>
        <v>41990.506377314814</v>
      </c>
      <c r="P4093" s="13">
        <f>I4093/(60*60*24)+"1/1/1970"</f>
        <v>42020.506377314814</v>
      </c>
      <c r="Q4093" t="s">
        <v>8270</v>
      </c>
      <c r="R4093" s="18" t="str">
        <f>LEFT(Q4093,SEARCH("/",Q4093,1)-1)</f>
        <v>theater</v>
      </c>
      <c r="S4093" t="str">
        <f>RIGHT(Q4093,(LEN(Q4093)-SEARCH("/",Q4093,1)))</f>
        <v>plays</v>
      </c>
      <c r="T4093" s="14">
        <f>IFERROR(E4093/L4093,0)</f>
        <v>25.5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>
        <f>(E4094/D4094)*100</f>
        <v>1.8181818181818181E-2</v>
      </c>
      <c r="O4094" s="13">
        <f>J4094/(60*60*24)+DATE(1970,1,1)</f>
        <v>42039.194988425923</v>
      </c>
      <c r="P4094" s="13">
        <f>I4094/(60*60*24)+"1/1/1970"</f>
        <v>42099.153321759259</v>
      </c>
      <c r="Q4094" t="s">
        <v>8270</v>
      </c>
      <c r="R4094" s="18" t="str">
        <f>LEFT(Q4094,SEARCH("/",Q4094,1)-1)</f>
        <v>theater</v>
      </c>
      <c r="S4094" t="str">
        <f>RIGHT(Q4094,(LEN(Q4094)-SEARCH("/",Q4094,1)))</f>
        <v>plays</v>
      </c>
      <c r="T4094" s="14">
        <f>IFERROR(E4094/L4094,0)</f>
        <v>20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>
        <f>(E4095/D4095)*100</f>
        <v>2.4</v>
      </c>
      <c r="O4095" s="13">
        <f>J4095/(60*60*24)+DATE(1970,1,1)</f>
        <v>42178.815891203703</v>
      </c>
      <c r="P4095" s="13">
        <f>I4095/(60*60*24)+"1/1/1970"</f>
        <v>42238.815891203703</v>
      </c>
      <c r="Q4095" t="s">
        <v>8270</v>
      </c>
      <c r="R4095" s="18" t="str">
        <f>LEFT(Q4095,SEARCH("/",Q4095,1)-1)</f>
        <v>theater</v>
      </c>
      <c r="S4095" t="str">
        <f>RIGHT(Q4095,(LEN(Q4095)-SEARCH("/",Q4095,1)))</f>
        <v>plays</v>
      </c>
      <c r="T4095" s="14">
        <f>IFERROR(E4095/L4095,0)</f>
        <v>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>
        <f>(E4096/D4096)*100</f>
        <v>36.5</v>
      </c>
      <c r="O4096" s="13">
        <f>J4096/(60*60*24)+DATE(1970,1,1)</f>
        <v>41890.086805555555</v>
      </c>
      <c r="P4096" s="13">
        <f>I4096/(60*60*24)+"1/1/1970"</f>
        <v>41934.207638888889</v>
      </c>
      <c r="Q4096" t="s">
        <v>8270</v>
      </c>
      <c r="R4096" s="18" t="str">
        <f>LEFT(Q4096,SEARCH("/",Q4096,1)-1)</f>
        <v>theater</v>
      </c>
      <c r="S4096" t="str">
        <f>RIGHT(Q4096,(LEN(Q4096)-SEARCH("/",Q4096,1)))</f>
        <v>plays</v>
      </c>
      <c r="T4096" s="14">
        <f>IFERROR(E4096/L4096,0)</f>
        <v>91.25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>
        <f>(E4097/D4097)*100</f>
        <v>2.666666666666667</v>
      </c>
      <c r="O4097" s="13">
        <f>J4097/(60*60*24)+DATE(1970,1,1)</f>
        <v>42693.031828703708</v>
      </c>
      <c r="P4097" s="13">
        <f>I4097/(60*60*24)+"1/1/1970"</f>
        <v>42723.031828703708</v>
      </c>
      <c r="Q4097" t="s">
        <v>8270</v>
      </c>
      <c r="R4097" s="18" t="str">
        <f>LEFT(Q4097,SEARCH("/",Q4097,1)-1)</f>
        <v>theater</v>
      </c>
      <c r="S4097" t="str">
        <f>RIGHT(Q4097,(LEN(Q4097)-SEARCH("/",Q4097,1)))</f>
        <v>plays</v>
      </c>
      <c r="T4097" s="14">
        <f>IFERROR(E4097/L4097,0)</f>
        <v>800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>
        <f>(E4098/D4098)*100</f>
        <v>11.428571428571429</v>
      </c>
      <c r="O4098" s="13">
        <f>J4098/(60*60*24)+DATE(1970,1,1)</f>
        <v>42750.530312499999</v>
      </c>
      <c r="P4098" s="13">
        <f>I4098/(60*60*24)+"1/1/1970"</f>
        <v>42794.368750000001</v>
      </c>
      <c r="Q4098" t="s">
        <v>8270</v>
      </c>
      <c r="R4098" s="18" t="str">
        <f>LEFT(Q4098,SEARCH("/",Q4098,1)-1)</f>
        <v>theater</v>
      </c>
      <c r="S4098" t="str">
        <f>RIGHT(Q4098,(LEN(Q4098)-SEARCH("/",Q4098,1)))</f>
        <v>plays</v>
      </c>
      <c r="T4098" s="14">
        <f>IFERROR(E4098/L4098,0)</f>
        <v>80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>
        <f>(E4099/D4099)*100</f>
        <v>0</v>
      </c>
      <c r="O4099" s="13">
        <f>J4099/(60*60*24)+DATE(1970,1,1)</f>
        <v>42344.824502314819</v>
      </c>
      <c r="P4099" s="13">
        <f>I4099/(60*60*24)+"1/1/1970"</f>
        <v>42400.996527777781</v>
      </c>
      <c r="Q4099" t="s">
        <v>8270</v>
      </c>
      <c r="R4099" s="18" t="str">
        <f>LEFT(Q4099,SEARCH("/",Q4099,1)-1)</f>
        <v>theater</v>
      </c>
      <c r="S4099" t="str">
        <f>RIGHT(Q4099,(LEN(Q4099)-SEARCH("/",Q4099,1)))</f>
        <v>plays</v>
      </c>
      <c r="T4099" s="14">
        <f>IFERROR(E4099/L4099,0)</f>
        <v>0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>
        <f>(E4100/D4100)*100</f>
        <v>0</v>
      </c>
      <c r="O4100" s="13">
        <f>J4100/(60*60*24)+DATE(1970,1,1)</f>
        <v>42495.722187499996</v>
      </c>
      <c r="P4100" s="13">
        <f>I4100/(60*60*24)+"1/1/1970"</f>
        <v>42525.722187499996</v>
      </c>
      <c r="Q4100" t="s">
        <v>8270</v>
      </c>
      <c r="R4100" s="18" t="str">
        <f>LEFT(Q4100,SEARCH("/",Q4100,1)-1)</f>
        <v>theater</v>
      </c>
      <c r="S4100" t="str">
        <f>RIGHT(Q4100,(LEN(Q4100)-SEARCH("/",Q4100,1)))</f>
        <v>plays</v>
      </c>
      <c r="T4100" s="14">
        <f>IFERROR(E4100/L4100,0)</f>
        <v>0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>
        <f>(E4101/D4101)*100</f>
        <v>1.1111111111111112</v>
      </c>
      <c r="O4101" s="13">
        <f>J4101/(60*60*24)+DATE(1970,1,1)</f>
        <v>42570.850381944445</v>
      </c>
      <c r="P4101" s="13">
        <f>I4101/(60*60*24)+"1/1/1970"</f>
        <v>42615.850381944445</v>
      </c>
      <c r="Q4101" t="s">
        <v>8270</v>
      </c>
      <c r="R4101" s="18" t="str">
        <f>LEFT(Q4101,SEARCH("/",Q4101,1)-1)</f>
        <v>theater</v>
      </c>
      <c r="S4101" t="str">
        <f>RIGHT(Q4101,(LEN(Q4101)-SEARCH("/",Q4101,1)))</f>
        <v>plays</v>
      </c>
      <c r="T4101" s="14">
        <f>IFERROR(E4101/L4101,0)</f>
        <v>50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>
        <f>(E4102/D4102)*100</f>
        <v>0</v>
      </c>
      <c r="O4102" s="13">
        <f>J4102/(60*60*24)+DATE(1970,1,1)</f>
        <v>41927.124884259261</v>
      </c>
      <c r="P4102" s="13">
        <f>I4102/(60*60*24)+"1/1/1970"</f>
        <v>41937.124884259261</v>
      </c>
      <c r="Q4102" t="s">
        <v>8270</v>
      </c>
      <c r="R4102" s="18" t="str">
        <f>LEFT(Q4102,SEARCH("/",Q4102,1)-1)</f>
        <v>theater</v>
      </c>
      <c r="S4102" t="str">
        <f>RIGHT(Q4102,(LEN(Q4102)-SEARCH("/",Q4102,1)))</f>
        <v>plays</v>
      </c>
      <c r="T4102" s="14">
        <f>IFERROR(E4102/L4102,0)</f>
        <v>0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>
        <f>(E4103/D4103)*100</f>
        <v>0</v>
      </c>
      <c r="O4103" s="13">
        <f>J4103/(60*60*24)+DATE(1970,1,1)</f>
        <v>42730.903726851851</v>
      </c>
      <c r="P4103" s="13">
        <f>I4103/(60*60*24)+"1/1/1970"</f>
        <v>42760.903726851851</v>
      </c>
      <c r="Q4103" t="s">
        <v>8270</v>
      </c>
      <c r="R4103" s="18" t="str">
        <f>LEFT(Q4103,SEARCH("/",Q4103,1)-1)</f>
        <v>theater</v>
      </c>
      <c r="S4103" t="str">
        <f>RIGHT(Q4103,(LEN(Q4103)-SEARCH("/",Q4103,1)))</f>
        <v>plays</v>
      </c>
      <c r="T4103" s="14">
        <f>IFERROR(E4103/L4103,0)</f>
        <v>0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>
        <f>(E4104/D4104)*100</f>
        <v>27.400000000000002</v>
      </c>
      <c r="O4104" s="13">
        <f>J4104/(60*60*24)+DATE(1970,1,1)</f>
        <v>42475.848067129627</v>
      </c>
      <c r="P4104" s="13">
        <f>I4104/(60*60*24)+"1/1/1970"</f>
        <v>42505.848067129627</v>
      </c>
      <c r="Q4104" t="s">
        <v>8270</v>
      </c>
      <c r="R4104" s="18" t="str">
        <f>LEFT(Q4104,SEARCH("/",Q4104,1)-1)</f>
        <v>theater</v>
      </c>
      <c r="S4104" t="str">
        <f>RIGHT(Q4104,(LEN(Q4104)-SEARCH("/",Q4104,1)))</f>
        <v>plays</v>
      </c>
      <c r="T4104" s="14">
        <f>IFERROR(E4104/L4104,0)</f>
        <v>22.833333333333332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>
        <f>(E4105/D4105)*100</f>
        <v>10</v>
      </c>
      <c r="O4105" s="13">
        <f>J4105/(60*60*24)+DATE(1970,1,1)</f>
        <v>42188.83293981482</v>
      </c>
      <c r="P4105" s="13">
        <f>I4105/(60*60*24)+"1/1/1970"</f>
        <v>42242.772222222222</v>
      </c>
      <c r="Q4105" t="s">
        <v>8270</v>
      </c>
      <c r="R4105" s="18" t="str">
        <f>LEFT(Q4105,SEARCH("/",Q4105,1)-1)</f>
        <v>theater</v>
      </c>
      <c r="S4105" t="str">
        <f>RIGHT(Q4105,(LEN(Q4105)-SEARCH("/",Q4105,1)))</f>
        <v>plays</v>
      </c>
      <c r="T4105" s="14">
        <f>IFERROR(E4105/L4105,0)</f>
        <v>16.666666666666668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>
        <f>(E4106/D4106)*100</f>
        <v>21.366666666666667</v>
      </c>
      <c r="O4106" s="13">
        <f>J4106/(60*60*24)+DATE(1970,1,1)</f>
        <v>42640.278171296297</v>
      </c>
      <c r="P4106" s="13">
        <f>I4106/(60*60*24)+"1/1/1970"</f>
        <v>42670.278171296297</v>
      </c>
      <c r="Q4106" t="s">
        <v>8270</v>
      </c>
      <c r="R4106" s="18" t="str">
        <f>LEFT(Q4106,SEARCH("/",Q4106,1)-1)</f>
        <v>theater</v>
      </c>
      <c r="S4106" t="str">
        <f>RIGHT(Q4106,(LEN(Q4106)-SEARCH("/",Q4106,1)))</f>
        <v>plays</v>
      </c>
      <c r="T4106" s="14">
        <f>IFERROR(E4106/L4106,0)</f>
        <v>45.785714285714285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>
        <f>(E4107/D4107)*100</f>
        <v>6.9696969696969706</v>
      </c>
      <c r="O4107" s="13">
        <f>J4107/(60*60*24)+DATE(1970,1,1)</f>
        <v>42697.010520833333</v>
      </c>
      <c r="P4107" s="13">
        <f>I4107/(60*60*24)+"1/1/1970"</f>
        <v>42730.010520833333</v>
      </c>
      <c r="Q4107" t="s">
        <v>8270</v>
      </c>
      <c r="R4107" s="18" t="str">
        <f>LEFT(Q4107,SEARCH("/",Q4107,1)-1)</f>
        <v>theater</v>
      </c>
      <c r="S4107" t="str">
        <f>RIGHT(Q4107,(LEN(Q4107)-SEARCH("/",Q4107,1)))</f>
        <v>plays</v>
      </c>
      <c r="T4107" s="14">
        <f>IFERROR(E4107/L4107,0)</f>
        <v>383.33333333333331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>
        <f>(E4108/D4108)*100</f>
        <v>70.599999999999994</v>
      </c>
      <c r="O4108" s="13">
        <f>J4108/(60*60*24)+DATE(1970,1,1)</f>
        <v>42053.049375000002</v>
      </c>
      <c r="P4108" s="13">
        <f>I4108/(60*60*24)+"1/1/1970"</f>
        <v>42096.041666666672</v>
      </c>
      <c r="Q4108" t="s">
        <v>8270</v>
      </c>
      <c r="R4108" s="18" t="str">
        <f>LEFT(Q4108,SEARCH("/",Q4108,1)-1)</f>
        <v>theater</v>
      </c>
      <c r="S4108" t="str">
        <f>RIGHT(Q4108,(LEN(Q4108)-SEARCH("/",Q4108,1)))</f>
        <v>plays</v>
      </c>
      <c r="T4108" s="14">
        <f>IFERROR(E4108/L4108,0)</f>
        <v>106.96969696969697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>
        <f>(E4109/D4109)*100</f>
        <v>2.0500000000000003</v>
      </c>
      <c r="O4109" s="13">
        <f>J4109/(60*60*24)+DATE(1970,1,1)</f>
        <v>41883.916678240741</v>
      </c>
      <c r="P4109" s="13">
        <f>I4109/(60*60*24)+"1/1/1970"</f>
        <v>41906.916678240741</v>
      </c>
      <c r="Q4109" t="s">
        <v>8270</v>
      </c>
      <c r="R4109" s="18" t="str">
        <f>LEFT(Q4109,SEARCH("/",Q4109,1)-1)</f>
        <v>theater</v>
      </c>
      <c r="S4109" t="str">
        <f>RIGHT(Q4109,(LEN(Q4109)-SEARCH("/",Q4109,1)))</f>
        <v>plays</v>
      </c>
      <c r="T4109" s="14">
        <f>IFERROR(E4109/L4109,0)</f>
        <v>10.25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>
        <f>(E4110/D4110)*100</f>
        <v>1.9666666666666666</v>
      </c>
      <c r="O4110" s="13">
        <f>J4110/(60*60*24)+DATE(1970,1,1)</f>
        <v>42767.031678240739</v>
      </c>
      <c r="P4110" s="13">
        <f>I4110/(60*60*24)+"1/1/1970"</f>
        <v>42797.208333333328</v>
      </c>
      <c r="Q4110" t="s">
        <v>8270</v>
      </c>
      <c r="R4110" s="18" t="str">
        <f>LEFT(Q4110,SEARCH("/",Q4110,1)-1)</f>
        <v>theater</v>
      </c>
      <c r="S4110" t="str">
        <f>RIGHT(Q4110,(LEN(Q4110)-SEARCH("/",Q4110,1)))</f>
        <v>plays</v>
      </c>
      <c r="T4110" s="14">
        <f>IFERROR(E4110/L4110,0)</f>
        <v>59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>
        <f>(E4111/D4111)*100</f>
        <v>0</v>
      </c>
      <c r="O4111" s="13">
        <f>J4111/(60*60*24)+DATE(1970,1,1)</f>
        <v>42307.539398148147</v>
      </c>
      <c r="P4111" s="13">
        <f>I4111/(60*60*24)+"1/1/1970"</f>
        <v>42337.581064814818</v>
      </c>
      <c r="Q4111" t="s">
        <v>8270</v>
      </c>
      <c r="R4111" s="18" t="str">
        <f>LEFT(Q4111,SEARCH("/",Q4111,1)-1)</f>
        <v>theater</v>
      </c>
      <c r="S4111" t="str">
        <f>RIGHT(Q4111,(LEN(Q4111)-SEARCH("/",Q4111,1)))</f>
        <v>plays</v>
      </c>
      <c r="T4111" s="14">
        <f>IFERROR(E4111/L4111,0)</f>
        <v>0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>
        <f>(E4112/D4112)*100</f>
        <v>28.666666666666668</v>
      </c>
      <c r="O4112" s="13">
        <f>J4112/(60*60*24)+DATE(1970,1,1)</f>
        <v>42512.626747685186</v>
      </c>
      <c r="P4112" s="13">
        <f>I4112/(60*60*24)+"1/1/1970"</f>
        <v>42572.626747685186</v>
      </c>
      <c r="Q4112" t="s">
        <v>8270</v>
      </c>
      <c r="R4112" s="18" t="str">
        <f>LEFT(Q4112,SEARCH("/",Q4112,1)-1)</f>
        <v>theater</v>
      </c>
      <c r="S4112" t="str">
        <f>RIGHT(Q4112,(LEN(Q4112)-SEARCH("/",Q4112,1)))</f>
        <v>plays</v>
      </c>
      <c r="T4112" s="14">
        <f>IFERROR(E4112/L4112,0)</f>
        <v>14.333333333333334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>
        <f>(E4113/D4113)*100</f>
        <v>3.1333333333333333</v>
      </c>
      <c r="O4113" s="13">
        <f>J4113/(60*60*24)+DATE(1970,1,1)</f>
        <v>42029.135879629626</v>
      </c>
      <c r="P4113" s="13">
        <f>I4113/(60*60*24)+"1/1/1970"</f>
        <v>42059.135879629626</v>
      </c>
      <c r="Q4113" t="s">
        <v>8270</v>
      </c>
      <c r="R4113" s="18" t="str">
        <f>LEFT(Q4113,SEARCH("/",Q4113,1)-1)</f>
        <v>theater</v>
      </c>
      <c r="S4113" t="str">
        <f>RIGHT(Q4113,(LEN(Q4113)-SEARCH("/",Q4113,1)))</f>
        <v>plays</v>
      </c>
      <c r="T4113" s="14">
        <f>IFERROR(E4113/L4113,0)</f>
        <v>15.666666666666666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>
        <f>(E4114/D4114)*100</f>
        <v>0.04</v>
      </c>
      <c r="O4114" s="13">
        <f>J4114/(60*60*24)+DATE(1970,1,1)</f>
        <v>42400.946597222224</v>
      </c>
      <c r="P4114" s="13">
        <f>I4114/(60*60*24)+"1/1/1970"</f>
        <v>42428</v>
      </c>
      <c r="Q4114" t="s">
        <v>8270</v>
      </c>
      <c r="R4114" s="18" t="str">
        <f>LEFT(Q4114,SEARCH("/",Q4114,1)-1)</f>
        <v>theater</v>
      </c>
      <c r="S4114" t="str">
        <f>RIGHT(Q4114,(LEN(Q4114)-SEARCH("/",Q4114,1)))</f>
        <v>plays</v>
      </c>
      <c r="T4114" s="14">
        <f>IFERROR(E4114/L4114,0)</f>
        <v>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>
        <f>(E4115/D4115)*100</f>
        <v>0.2</v>
      </c>
      <c r="O4115" s="13">
        <f>J4115/(60*60*24)+DATE(1970,1,1)</f>
        <v>42358.573182870372</v>
      </c>
      <c r="P4115" s="13">
        <f>I4115/(60*60*24)+"1/1/1970"</f>
        <v>42377.273611111115</v>
      </c>
      <c r="Q4115" t="s">
        <v>8270</v>
      </c>
      <c r="R4115" s="18" t="str">
        <f>LEFT(Q4115,SEARCH("/",Q4115,1)-1)</f>
        <v>theater</v>
      </c>
      <c r="S4115" t="str">
        <f>RIGHT(Q4115,(LEN(Q4115)-SEARCH("/",Q4115,1)))</f>
        <v>plays</v>
      </c>
      <c r="T4115" s="14">
        <f>IFERROR(E4115/L4115,0)</f>
        <v>1</v>
      </c>
    </row>
  </sheetData>
  <conditionalFormatting sqref="F1:F1048576">
    <cfRule type="containsText" dxfId="9" priority="3" operator="containsText" text="canceled">
      <formula>NOT(ISERROR(SEARCH("canceled",F1)))</formula>
    </cfRule>
    <cfRule type="containsText" dxfId="8" priority="4" operator="containsText" text="live">
      <formula>NOT(ISERROR(SEARCH("live",F1)))</formula>
    </cfRule>
    <cfRule type="containsText" dxfId="7" priority="5" operator="containsText" text="successful">
      <formula>NOT(ISERROR(SEARCH("successful",F1)))</formula>
    </cfRule>
    <cfRule type="containsText" dxfId="6" priority="6" operator="containsText" text="failed">
      <formula>NOT(ISERROR(SEARCH("failed",F1)))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">
    <cfRule type="cellIs" dxfId="5" priority="1" operator="between">
      <formula>0</formula>
      <formula>20</formula>
    </cfRule>
    <cfRule type="colorScale" priority="2">
      <colorScale>
        <cfvo type="num" val="0"/>
        <cfvo type="num" val="100"/>
        <cfvo type="num" val="200"/>
        <color rgb="FFFF5050"/>
        <color theme="9" tint="-0.249977111117893"/>
        <color rgb="FF003CB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9EB86-3E23-4925-8202-C75534975050}">
  <dimension ref="A1:F14"/>
  <sheetViews>
    <sheetView zoomScale="70" zoomScaleNormal="70" workbookViewId="0">
      <selection activeCell="D4" sqref="D4"/>
    </sheetView>
  </sheetViews>
  <sheetFormatPr defaultRowHeight="15" x14ac:dyDescent="0.25"/>
  <cols>
    <col min="1" max="1" width="22.140625" bestFit="1" customWidth="1"/>
    <col min="2" max="2" width="21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5" bestFit="1" customWidth="1"/>
    <col min="7" max="7" width="17" bestFit="1" customWidth="1"/>
    <col min="8" max="8" width="23.7109375" bestFit="1" customWidth="1"/>
    <col min="9" max="9" width="17" bestFit="1" customWidth="1"/>
    <col min="10" max="10" width="28.85546875" bestFit="1" customWidth="1"/>
    <col min="11" max="11" width="22.140625" bestFit="1" customWidth="1"/>
  </cols>
  <sheetData>
    <row r="1" spans="1:6" x14ac:dyDescent="0.25">
      <c r="A1" s="9" t="s">
        <v>8222</v>
      </c>
      <c r="B1" t="s">
        <v>8311</v>
      </c>
    </row>
    <row r="3" spans="1:6" x14ac:dyDescent="0.25">
      <c r="A3" s="9" t="s">
        <v>8379</v>
      </c>
      <c r="B3" s="9" t="s">
        <v>8310</v>
      </c>
    </row>
    <row r="4" spans="1:6" x14ac:dyDescent="0.25">
      <c r="A4" s="9" t="s">
        <v>8308</v>
      </c>
      <c r="B4" t="s">
        <v>8218</v>
      </c>
      <c r="C4" t="s">
        <v>8220</v>
      </c>
      <c r="D4" t="s">
        <v>8219</v>
      </c>
      <c r="E4" t="s">
        <v>8221</v>
      </c>
      <c r="F4" t="s">
        <v>8309</v>
      </c>
    </row>
    <row r="5" spans="1:6" x14ac:dyDescent="0.25">
      <c r="A5" s="10" t="s">
        <v>8370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8371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8372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8373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8374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8375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8376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8377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8378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8309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660E0-71FB-4A9C-9598-11B7E928B3E2}">
  <dimension ref="A1:F47"/>
  <sheetViews>
    <sheetView topLeftCell="Q35" zoomScale="80" zoomScaleNormal="80" workbookViewId="0">
      <selection activeCell="D5" sqref="D5"/>
    </sheetView>
  </sheetViews>
  <sheetFormatPr defaultRowHeight="15" x14ac:dyDescent="0.25"/>
  <cols>
    <col min="1" max="1" width="24.7109375" bestFit="1" customWidth="1"/>
    <col min="2" max="2" width="24" bestFit="1" customWidth="1"/>
    <col min="3" max="3" width="8.7109375" bestFit="1" customWidth="1"/>
    <col min="4" max="4" width="12.7109375" bestFit="1" customWidth="1"/>
    <col min="5" max="5" width="6.28515625" bestFit="1" customWidth="1"/>
    <col min="6" max="6" width="16.5703125" bestFit="1" customWidth="1"/>
    <col min="7" max="7" width="15" bestFit="1" customWidth="1"/>
  </cols>
  <sheetData>
    <row r="1" spans="1:6" x14ac:dyDescent="0.25">
      <c r="A1" s="9" t="s">
        <v>8222</v>
      </c>
      <c r="B1" t="s">
        <v>8311</v>
      </c>
    </row>
    <row r="2" spans="1:6" x14ac:dyDescent="0.25">
      <c r="A2" s="9" t="s">
        <v>8369</v>
      </c>
      <c r="B2" t="s">
        <v>8311</v>
      </c>
    </row>
    <row r="4" spans="1:6" x14ac:dyDescent="0.25">
      <c r="A4" s="9" t="s">
        <v>8379</v>
      </c>
      <c r="B4" s="9" t="s">
        <v>8310</v>
      </c>
    </row>
    <row r="5" spans="1:6" x14ac:dyDescent="0.25">
      <c r="A5" s="9" t="s">
        <v>8308</v>
      </c>
      <c r="B5" t="s">
        <v>8218</v>
      </c>
      <c r="C5" t="s">
        <v>8220</v>
      </c>
      <c r="D5" t="s">
        <v>8219</v>
      </c>
      <c r="E5" t="s">
        <v>8221</v>
      </c>
      <c r="F5" t="s">
        <v>8309</v>
      </c>
    </row>
    <row r="6" spans="1:6" x14ac:dyDescent="0.25">
      <c r="A6" s="10" t="s">
        <v>8312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8313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8314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8315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8316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8317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8318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8319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8320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8321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8322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8323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8324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8325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8327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8328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8329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8330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8331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8332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8333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8334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8335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8336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8337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8338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8339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8340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8341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8342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8343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8344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8345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8346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8347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8348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8349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8350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8351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8352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8309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C8EFE-5CBF-4C16-9A2D-828BA00717BD}">
  <dimension ref="A1:E18"/>
  <sheetViews>
    <sheetView zoomScale="90" zoomScaleNormal="90" workbookViewId="0">
      <selection activeCell="B28" sqref="B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8369</v>
      </c>
      <c r="B1" t="s">
        <v>8311</v>
      </c>
    </row>
    <row r="2" spans="1:5" x14ac:dyDescent="0.25">
      <c r="A2" s="9" t="s">
        <v>8367</v>
      </c>
      <c r="B2" t="s">
        <v>8311</v>
      </c>
    </row>
    <row r="4" spans="1:5" x14ac:dyDescent="0.25">
      <c r="A4" s="9" t="s">
        <v>8379</v>
      </c>
      <c r="B4" s="9" t="s">
        <v>8310</v>
      </c>
    </row>
    <row r="5" spans="1:5" x14ac:dyDescent="0.25">
      <c r="A5" s="9" t="s">
        <v>8308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5">
      <c r="A6" s="10" t="s">
        <v>8361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0" t="s">
        <v>8362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0" t="s">
        <v>8363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0" t="s">
        <v>8364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0" t="s">
        <v>8355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0" t="s">
        <v>8365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0" t="s">
        <v>8356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0" t="s">
        <v>8357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0" t="s">
        <v>8358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0" t="s">
        <v>8359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0" t="s">
        <v>8360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0" t="s">
        <v>8366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0" t="s">
        <v>8309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E15F7-1086-41B7-B295-20B8E82FDFD1}">
  <dimension ref="A1:H13"/>
  <sheetViews>
    <sheetView tabSelected="1" workbookViewId="0">
      <selection sqref="A1:A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6" bestFit="1" customWidth="1"/>
    <col min="7" max="7" width="17" style="16" bestFit="1" customWidth="1"/>
    <col min="8" max="8" width="19.85546875" style="16" bestFit="1" customWidth="1"/>
  </cols>
  <sheetData>
    <row r="1" spans="1:8" s="5" customFormat="1" x14ac:dyDescent="0.2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COUNTIFS(outcomes,"successful",goal,"&lt;1000")</f>
        <v>322</v>
      </c>
      <c r="C2">
        <f>COUNTIFS(outcomes,"failed",goal,"&lt;1000")</f>
        <v>113</v>
      </c>
      <c r="D2">
        <f>COUNTIFS(outcomes,"canceled",goal,"&lt;1000")</f>
        <v>18</v>
      </c>
      <c r="E2">
        <f>B2+C2+D2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8389</v>
      </c>
      <c r="B3">
        <f>COUNTIFS(outcomes,"successful",goal,"&lt;5000")-B2</f>
        <v>932</v>
      </c>
      <c r="C3">
        <f>COUNTIFS(outcomes,"failed",goal,"&lt;5000")-C2</f>
        <v>420</v>
      </c>
      <c r="D3">
        <f>COUNTIFS(outcomes,"canceled",goal,"&lt;5000")-D2</f>
        <v>60</v>
      </c>
      <c r="E3">
        <f t="shared" ref="E3:E13" si="0">B3+C3+D3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>1-F3-G3</f>
        <v>4.2492917847025524E-2</v>
      </c>
    </row>
    <row r="4" spans="1:8" x14ac:dyDescent="0.25">
      <c r="A4" t="s">
        <v>8390</v>
      </c>
      <c r="B4">
        <f>COUNTIFS(outcomes,"successful",goal,"&gt;4999",goal,"&lt;10000")</f>
        <v>381</v>
      </c>
      <c r="C4">
        <f>COUNTIFS(outcomes,"failed",goal,"&gt;4999",goal,"&lt;10000")</f>
        <v>283</v>
      </c>
      <c r="D4">
        <f>COUNTIFS(outcomes,"canceled",goal,"&gt;4999",goal,"&lt;10000")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>1-F4-G4</f>
        <v>7.2625698324022381E-2</v>
      </c>
    </row>
    <row r="5" spans="1:8" x14ac:dyDescent="0.25">
      <c r="A5" t="s">
        <v>8391</v>
      </c>
      <c r="B5">
        <f>COUNTIFS(outcomes,"successful",goal,"&gt;9999",goal,"&lt;15000")</f>
        <v>168</v>
      </c>
      <c r="C5">
        <f>COUNTIFS(outcomes,"failed",goal,"&gt;9999",goal,"&lt;15000")</f>
        <v>144</v>
      </c>
      <c r="D5">
        <f>COUNTIFS(outcomes,"canceled",goal,"&gt;9999",goal,"&lt;15000")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>D5/E5</f>
        <v>0.11363636363636363</v>
      </c>
    </row>
    <row r="6" spans="1:8" x14ac:dyDescent="0.25">
      <c r="A6" t="s">
        <v>8392</v>
      </c>
      <c r="B6">
        <f>COUNTIFS(outcomes,"successful",goal,"&gt;14999",goal,"&lt;20000")</f>
        <v>94</v>
      </c>
      <c r="C6">
        <f>COUNTIFS(outcomes,"failed",goal,"&gt;14999",goal,"&lt;20000")</f>
        <v>90</v>
      </c>
      <c r="D6">
        <f>COUNTIFS(outcomes,"canceled",goal,"&gt;14999",goal,"&lt;20000")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ref="H6:H13" si="3">D6/E6</f>
        <v>8.45771144278607E-2</v>
      </c>
    </row>
    <row r="7" spans="1:8" x14ac:dyDescent="0.25">
      <c r="A7" t="s">
        <v>8393</v>
      </c>
      <c r="B7">
        <f>COUNTIFS(outcomes,"successful",goal,"&gt;19999",goal,"&lt;25000")</f>
        <v>62</v>
      </c>
      <c r="C7">
        <f>COUNTIFS(outcomes,"failed",goal,"&gt;19999",goal,"&lt;25000")</f>
        <v>72</v>
      </c>
      <c r="D7">
        <f>COUNTIFS(outcomes,"canceled",goal,"&gt;19999",goal,"&lt;25000")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8394</v>
      </c>
      <c r="B8">
        <f>COUNTIFS(outcomes,"successful",goal,"&gt;24999",goal,"&lt;30000")</f>
        <v>55</v>
      </c>
      <c r="C8">
        <f>COUNTIFS(outcomes,"failed",goal,"&gt;24999",goal,"&lt;30000")</f>
        <v>64</v>
      </c>
      <c r="D8">
        <f>COUNTIFS(outcomes,"canceled",goal,"&gt;24999",goal,"&lt;30000")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8395</v>
      </c>
      <c r="B9">
        <f>COUNTIFS(outcomes,"successful",goal,"&gt;29999",goal,"&lt;35000")</f>
        <v>32</v>
      </c>
      <c r="C9">
        <f>COUNTIFS(outcomes,"failed",goal,"&gt;29999",goal,"&lt;35000")</f>
        <v>37</v>
      </c>
      <c r="D9">
        <f>COUNTIFS(outcomes,"canceled",goal,"&gt;29999",goal,"&lt;35000")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8396</v>
      </c>
      <c r="B10">
        <f>COUNTIFS(outcomes,"successful",goal,"&gt;34999",goal,"&lt;40000")</f>
        <v>26</v>
      </c>
      <c r="C10">
        <f>COUNTIFS(outcomes,"failed",goal,"&gt;34999",goal,"&lt;40000")</f>
        <v>22</v>
      </c>
      <c r="D10">
        <f>COUNTIFS(outcomes,"canceled",goal,"&gt;34999",goal,"&lt;40000")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8397</v>
      </c>
      <c r="B11">
        <f>COUNTIFS(outcomes,"successful",goal,"&gt;39999",goal,"&lt;45000")</f>
        <v>21</v>
      </c>
      <c r="C11">
        <f>COUNTIFS(outcomes,"failed",goal,"&gt;39999",goal,"&lt;45000")</f>
        <v>16</v>
      </c>
      <c r="D11">
        <f>COUNTIFS(outcomes,"canceled",goal,"&gt;39999",goal,"&lt;45000")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8398</v>
      </c>
      <c r="B12">
        <f>COUNTIFS(outcomes,"successful",goal,"&gt;44999",goal,"&lt;50000")</f>
        <v>6</v>
      </c>
      <c r="C12">
        <f>COUNTIFS(outcomes,"failed",goal,"&gt;44999",goal,"&lt;50000")</f>
        <v>11</v>
      </c>
      <c r="D12">
        <f>COUNTIFS(outcomes,"canceled",goal,"&gt;44999",goal,"&lt;50000")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8399</v>
      </c>
      <c r="B13">
        <f>COUNTIFS(outcomes,"successful",goal,"&gt;49999")</f>
        <v>86</v>
      </c>
      <c r="C13">
        <f>COUNTIFS(outcomes,"failed",goal,"&gt;49999")</f>
        <v>258</v>
      </c>
      <c r="D13">
        <f>COUNTIFS(outcomes,"canceled",goal,"&gt;49999")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49D60-07D7-4CFD-BCC7-F63E53AB49CA}">
  <dimension ref="A1:E22"/>
  <sheetViews>
    <sheetView zoomScale="90" zoomScaleNormal="90" workbookViewId="0">
      <selection activeCell="E22" sqref="E22"/>
    </sheetView>
  </sheetViews>
  <sheetFormatPr defaultRowHeight="15" x14ac:dyDescent="0.25"/>
  <cols>
    <col min="1" max="1" width="28.140625" bestFit="1" customWidth="1"/>
    <col min="2" max="2" width="16.28515625" bestFit="1" customWidth="1"/>
    <col min="3" max="3" width="9" bestFit="1" customWidth="1"/>
    <col min="4" max="4" width="8.42578125" bestFit="1" customWidth="1"/>
    <col min="5" max="6" width="12" bestFit="1" customWidth="1"/>
    <col min="7" max="7" width="11.28515625" bestFit="1" customWidth="1"/>
    <col min="8" max="8" width="17" bestFit="1" customWidth="1"/>
    <col min="9" max="9" width="12" bestFit="1" customWidth="1"/>
    <col min="10" max="10" width="22.140625" bestFit="1" customWidth="1"/>
    <col min="11" max="11" width="16.28515625" bestFit="1" customWidth="1"/>
    <col min="12" max="60" width="4" bestFit="1" customWidth="1"/>
    <col min="61" max="80" width="5" bestFit="1" customWidth="1"/>
    <col min="81" max="81" width="8" bestFit="1" customWidth="1"/>
    <col min="82" max="91" width="5" bestFit="1" customWidth="1"/>
    <col min="92" max="92" width="8" bestFit="1" customWidth="1"/>
    <col min="93" max="162" width="5" bestFit="1" customWidth="1"/>
    <col min="163" max="163" width="8" bestFit="1" customWidth="1"/>
    <col min="164" max="204" width="5" bestFit="1" customWidth="1"/>
    <col min="205" max="321" width="6" bestFit="1" customWidth="1"/>
    <col min="322" max="363" width="7" bestFit="1" customWidth="1"/>
    <col min="364" max="375" width="8" bestFit="1" customWidth="1"/>
    <col min="376" max="377" width="9" bestFit="1" customWidth="1"/>
    <col min="378" max="378" width="10" bestFit="1" customWidth="1"/>
    <col min="379" max="379" width="7.28515625" bestFit="1" customWidth="1"/>
    <col min="380" max="380" width="11.28515625" bestFit="1" customWidth="1"/>
    <col min="381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7.28515625" bestFit="1" customWidth="1"/>
    <col min="448" max="448" width="11.28515625" bestFit="1" customWidth="1"/>
  </cols>
  <sheetData>
    <row r="1" spans="1:5" x14ac:dyDescent="0.25">
      <c r="A1" s="5" t="s">
        <v>8380</v>
      </c>
      <c r="B1" t="s">
        <v>8400</v>
      </c>
      <c r="C1" t="s">
        <v>8401</v>
      </c>
      <c r="D1" t="s">
        <v>8402</v>
      </c>
      <c r="E1" t="s">
        <v>8403</v>
      </c>
    </row>
    <row r="2" spans="1:5" x14ac:dyDescent="0.25">
      <c r="A2" t="s">
        <v>8388</v>
      </c>
      <c r="B2">
        <f>COUNTIFS(Data!R:R,"theater",goal,"&lt;1000")</f>
        <v>221</v>
      </c>
      <c r="C2">
        <f>COUNTIFS(Data!R:R,"film &amp; video",goal,"&lt;1000")</f>
        <v>41</v>
      </c>
      <c r="D2">
        <f>COUNTIFS(Data!R:R,"music",goal,"&lt;1000")</f>
        <v>95</v>
      </c>
      <c r="E2">
        <f>COUNTIFS(Data!R:R,"technology",goal,"&lt;1000")</f>
        <v>35</v>
      </c>
    </row>
    <row r="3" spans="1:5" x14ac:dyDescent="0.25">
      <c r="A3" t="s">
        <v>8389</v>
      </c>
      <c r="B3">
        <f>COUNTIFS(Data!R:R,"theater",goal,"&lt;5000",goal,"&gt;1000")</f>
        <v>551</v>
      </c>
      <c r="C3">
        <f>COUNTIFS(Data!R:R,"film &amp; video",goal,"&lt;5000",goal,"&gt;1000")</f>
        <v>108</v>
      </c>
      <c r="D3">
        <f>COUNTIFS(Data!R:R,"music",goal,"&lt;5000",goal,"&gt;1000")</f>
        <v>299</v>
      </c>
      <c r="E3">
        <f>COUNTIFS(Data!R:R,"technology",goal,"&lt;5000",goal,"&gt;1000")</f>
        <v>66</v>
      </c>
    </row>
    <row r="4" spans="1:5" x14ac:dyDescent="0.25">
      <c r="A4" t="s">
        <v>8390</v>
      </c>
      <c r="B4">
        <f>COUNTIFS(Data!R:R,"theater",goal,"&lt;10000",goal,"&gt;4999")</f>
        <v>218</v>
      </c>
      <c r="C4">
        <f>COUNTIFS(Data!R:R,"film &amp; video",goal,"&lt;10000",goal,"&gt;4999")</f>
        <v>95</v>
      </c>
      <c r="D4">
        <f>COUNTIFS(Data!R:R,"music",goal,"&lt;10000",goal,"&gt;4999")</f>
        <v>158</v>
      </c>
      <c r="E4">
        <f>COUNTIFS(Data!R:R,"technology",goal,"&lt;10000",goal,"&gt;4999")</f>
        <v>75</v>
      </c>
    </row>
    <row r="5" spans="1:5" x14ac:dyDescent="0.25">
      <c r="A5" t="s">
        <v>8391</v>
      </c>
      <c r="B5">
        <f>COUNTIFS(Data!R:R,"theater",goal,"&lt;15000",goal,"&gt;9999")</f>
        <v>112</v>
      </c>
      <c r="C5">
        <f>COUNTIFS(Data!R:R,"film &amp; video",goal,"&lt;15000",goal,"&gt;9999")</f>
        <v>64</v>
      </c>
      <c r="D5">
        <f>COUNTIFS(Data!R:R,"music",goal,"&lt;15000",goal,"&gt;9999")</f>
        <v>39</v>
      </c>
      <c r="E5">
        <f>COUNTIFS(Data!R:R,"technology",goal,"&lt;15000",goal,"&gt;9999")</f>
        <v>55</v>
      </c>
    </row>
    <row r="6" spans="1:5" x14ac:dyDescent="0.25">
      <c r="A6" t="s">
        <v>8392</v>
      </c>
      <c r="B6">
        <f>COUNTIFS(Data!R:R,"theater",goal,"&lt;20000",goal,"&gt;14999")</f>
        <v>44</v>
      </c>
      <c r="C6">
        <f>COUNTIFS(Data!R:R,"film &amp; video",goal,"&lt;20000",goal,"&gt;14999")</f>
        <v>26</v>
      </c>
      <c r="D6">
        <f>COUNTIFS(Data!R:R,"music",goal,"&lt;20000",goal,"&gt;14999")</f>
        <v>25</v>
      </c>
      <c r="E6">
        <f>COUNTIFS(Data!R:R,"technology",goal,"&lt;20000",goal,"&gt;14999")</f>
        <v>31</v>
      </c>
    </row>
    <row r="7" spans="1:5" x14ac:dyDescent="0.25">
      <c r="A7" t="s">
        <v>8393</v>
      </c>
      <c r="B7">
        <f>COUNTIFS(Data!R:R,"theater",goal,"&lt;25000",goal,"&gt;19999")</f>
        <v>34</v>
      </c>
      <c r="C7">
        <f>COUNTIFS(Data!R:R,"film &amp; video",goal,"&lt;25000",goal,"&gt;19999")</f>
        <v>28</v>
      </c>
      <c r="D7">
        <f>COUNTIFS(Data!R:R,"music",goal,"&lt;25000",goal,"&gt;19999")</f>
        <v>10</v>
      </c>
      <c r="E7">
        <f>COUNTIFS(Data!R:R,"technology",goal,"&lt;25000",goal,"&gt;19999")</f>
        <v>34</v>
      </c>
    </row>
    <row r="8" spans="1:5" x14ac:dyDescent="0.25">
      <c r="A8" t="s">
        <v>8394</v>
      </c>
      <c r="B8">
        <f>COUNTIFS(Data!R:R,"theater",goal,"&lt;30000",goal,"&gt;24999")</f>
        <v>29</v>
      </c>
      <c r="C8">
        <f>COUNTIFS(Data!R:R,"film &amp; video",goal,"&lt;30000",goal,"&gt;24999")</f>
        <v>21</v>
      </c>
      <c r="D8">
        <f>COUNTIFS(Data!R:R,"music",goal,"&lt;30000",goal,"&gt;24999")</f>
        <v>8</v>
      </c>
      <c r="E8">
        <f>COUNTIFS(Data!R:R,"technology",goal,"&lt;30000",goal,"&gt;24999")</f>
        <v>38</v>
      </c>
    </row>
    <row r="9" spans="1:5" x14ac:dyDescent="0.25">
      <c r="A9" t="s">
        <v>8395</v>
      </c>
      <c r="B9">
        <f>COUNTIFS(Data!R:R,"theater",goal,"&lt;35000",goal,"&gt;29999")</f>
        <v>16</v>
      </c>
      <c r="C9">
        <f>COUNTIFS(Data!R:R,"film &amp; video",goal,"&lt;35000",goal,"&gt;29999")</f>
        <v>14</v>
      </c>
      <c r="D9">
        <f>COUNTIFS(Data!R:R,"music",goal,"&lt;35000",goal,"&gt;29999")</f>
        <v>7</v>
      </c>
      <c r="E9">
        <f>COUNTIFS(Data!R:R,"technology",goal,"&lt;35000",goal,"&gt;29999")</f>
        <v>23</v>
      </c>
    </row>
    <row r="10" spans="1:5" x14ac:dyDescent="0.25">
      <c r="A10" t="s">
        <v>8396</v>
      </c>
      <c r="B10">
        <f>COUNTIFS(Data!R:R,"theater",goal,"&lt;40000",goal,"&gt;34999")</f>
        <v>8</v>
      </c>
      <c r="C10">
        <f>COUNTIFS(Data!R:R,"film &amp; video",goal,"&lt;40000",goal,"&gt;34999")</f>
        <v>14</v>
      </c>
      <c r="D10">
        <f>COUNTIFS(Data!R:R,"music",goal,"&lt;40000",goal,"&gt;34999")</f>
        <v>1</v>
      </c>
      <c r="E10">
        <f>COUNTIFS(Data!R:R,"technology",goal,"&lt;40000",goal,"&gt;34999")</f>
        <v>15</v>
      </c>
    </row>
    <row r="11" spans="1:5" x14ac:dyDescent="0.25">
      <c r="A11" t="s">
        <v>8397</v>
      </c>
      <c r="B11">
        <f>COUNTIFS(Data!R:R,"theater",goal,"&lt;45000",goal,"&gt;39999")</f>
        <v>7</v>
      </c>
      <c r="C11">
        <f>COUNTIFS(Data!R:R,"film &amp; video",goal,"&lt;45000",goal,"&gt;39999")</f>
        <v>8</v>
      </c>
      <c r="D11">
        <f>COUNTIFS(Data!R:R,"music",goal,"&lt;45000",goal,"&gt;39999")</f>
        <v>1</v>
      </c>
      <c r="E11">
        <f>COUNTIFS(Data!R:R,"technology",goal,"&lt;45000",goal,"&gt;39999")</f>
        <v>14</v>
      </c>
    </row>
    <row r="12" spans="1:5" x14ac:dyDescent="0.25">
      <c r="A12" t="s">
        <v>8398</v>
      </c>
      <c r="B12">
        <f>COUNTIFS(Data!R:R,"theater",goal,"&lt;50000",goal,"&gt;44999")</f>
        <v>3</v>
      </c>
      <c r="C12">
        <f>COUNTIFS(Data!R:R,"film &amp; video",goal,"&lt;50000",goal,"&gt;44999")</f>
        <v>1</v>
      </c>
      <c r="D12">
        <f>COUNTIFS(Data!R:R,"music",goal,"&lt;50000",goal,"&gt;44999")</f>
        <v>2</v>
      </c>
      <c r="E12">
        <f>COUNTIFS(Data!R:R,"technology",goal,"&lt;50000",goal,"&gt;44999")</f>
        <v>8</v>
      </c>
    </row>
    <row r="13" spans="1:5" x14ac:dyDescent="0.25">
      <c r="A13" t="s">
        <v>8399</v>
      </c>
      <c r="B13">
        <f>COUNTIFS(Data!R:R,"theater",goal,"&gt;49999")</f>
        <v>68</v>
      </c>
      <c r="C13">
        <f>COUNTIFS(Data!R:R,"film &amp; video",goal,"&gt;49999")</f>
        <v>80</v>
      </c>
      <c r="D13">
        <f>COUNTIFS(Data!R:R,"music",goal,"&gt;49999")</f>
        <v>11</v>
      </c>
      <c r="E13">
        <f>COUNTIFS(Data!R:R,"technology",goal,"&gt;49999")</f>
        <v>195</v>
      </c>
    </row>
    <row r="16" spans="1:5" x14ac:dyDescent="0.25">
      <c r="A16" t="s">
        <v>8404</v>
      </c>
      <c r="B16">
        <f>COUNTIFS(Data!R:R,"theater",goal,"&gt;49999",outcomes,"successful")</f>
        <v>8</v>
      </c>
      <c r="C16">
        <f>COUNTIFS(Data!R:R,"film &amp; video",goal,"&gt;49999",outcomes,"successful")</f>
        <v>20</v>
      </c>
      <c r="D16">
        <f>COUNTIFS(Data!R:R,"music",goal,"&gt;49999",outcomes,"successful")</f>
        <v>2</v>
      </c>
      <c r="E16">
        <f>COUNTIFS(Data!R:R,"technology",goal,"&gt;49999",outcomes,"successful")</f>
        <v>51</v>
      </c>
    </row>
    <row r="17" spans="1:5" s="16" customFormat="1" x14ac:dyDescent="0.25">
      <c r="A17" s="16" t="s">
        <v>8405</v>
      </c>
      <c r="B17" s="16">
        <f>B16/B13</f>
        <v>0.11764705882352941</v>
      </c>
      <c r="C17" s="16">
        <f t="shared" ref="C17:E17" si="0">C16/C13</f>
        <v>0.25</v>
      </c>
      <c r="D17" s="16">
        <f t="shared" si="0"/>
        <v>0.18181818181818182</v>
      </c>
      <c r="E17" s="16">
        <f t="shared" si="0"/>
        <v>0.26153846153846155</v>
      </c>
    </row>
    <row r="19" spans="1:5" x14ac:dyDescent="0.25">
      <c r="B19">
        <f>COUNTIFS(Data!R:R,"theater",goal,"&lt;1000",outcomes,"successful")</f>
        <v>159</v>
      </c>
      <c r="E19">
        <f>SUM(E2:E12)</f>
        <v>394</v>
      </c>
    </row>
    <row r="20" spans="1:5" x14ac:dyDescent="0.25">
      <c r="B20">
        <f>COUNTIFS(Data!R:R,"theater",goal,"&gt;999",goal,"&lt;5000",outcomes,"successful")</f>
        <v>446</v>
      </c>
      <c r="E20">
        <f>E13*2</f>
        <v>390</v>
      </c>
    </row>
    <row r="21" spans="1:5" x14ac:dyDescent="0.25">
      <c r="B21">
        <f>COUNTIFS(Data!R:R,"theater",goal,"&gt;4999",goal,"&lt;10000",outcomes,"successful")</f>
        <v>120</v>
      </c>
      <c r="E21">
        <f>SUM(E2:E6)</f>
        <v>262</v>
      </c>
    </row>
    <row r="22" spans="1:5" x14ac:dyDescent="0.25">
      <c r="B22">
        <f>SUM(B19:B21)/SUM(B2:B4)</f>
        <v>0.73232323232323238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9F49B-F5E4-4195-B9FE-C35EF34D995A}">
  <dimension ref="A1:AF1394"/>
  <sheetViews>
    <sheetView topLeftCell="T1" workbookViewId="0">
      <selection activeCell="AF1" sqref="AF1:AF1048576"/>
    </sheetView>
  </sheetViews>
  <sheetFormatPr defaultRowHeight="15" x14ac:dyDescent="0.25"/>
  <cols>
    <col min="20" max="20" width="17" bestFit="1" customWidth="1"/>
    <col min="21" max="21" width="19.28515625" bestFit="1" customWidth="1"/>
    <col min="29" max="29" width="13.85546875" bestFit="1" customWidth="1"/>
    <col min="30" max="30" width="17" bestFit="1" customWidth="1"/>
    <col min="31" max="31" width="19.28515625" bestFit="1" customWidth="1"/>
  </cols>
  <sheetData>
    <row r="1" spans="1:32" ht="15.7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7" t="s">
        <v>8305</v>
      </c>
      <c r="O1" s="12" t="s">
        <v>8353</v>
      </c>
      <c r="P1" s="12" t="s">
        <v>8354</v>
      </c>
      <c r="Q1" s="1" t="s">
        <v>8263</v>
      </c>
      <c r="R1" s="17" t="s">
        <v>8369</v>
      </c>
      <c r="S1" s="5" t="s">
        <v>8307</v>
      </c>
      <c r="T1" s="6" t="s">
        <v>8306</v>
      </c>
      <c r="U1" t="s">
        <v>8406</v>
      </c>
      <c r="AB1" s="1" t="s">
        <v>8217</v>
      </c>
      <c r="AC1" s="1" t="s">
        <v>8261</v>
      </c>
      <c r="AD1" t="s">
        <v>8306</v>
      </c>
      <c r="AE1" t="s">
        <v>8406</v>
      </c>
      <c r="AF1" s="1" t="s">
        <v>8216</v>
      </c>
    </row>
    <row r="2" spans="1:32" ht="28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>(E2/D2)*100</f>
        <v>136.85882352941178</v>
      </c>
      <c r="O2" s="13">
        <f>J2/(60*60*24)+DATE(1970,1,1)</f>
        <v>42177.007071759261</v>
      </c>
      <c r="P2" s="13">
        <f>I2/(60*60*24)+"1/1/1970"</f>
        <v>42208.125</v>
      </c>
      <c r="Q2" t="s">
        <v>8264</v>
      </c>
      <c r="R2" s="18" t="str">
        <f>LEFT(Q2,SEARCH("/",Q2,1)-1)</f>
        <v>film &amp; video</v>
      </c>
      <c r="S2" t="str">
        <f>RIGHT(Q2,(LEN(Q2)-SEARCH("/",Q2,1)))</f>
        <v>television</v>
      </c>
      <c r="T2" s="14">
        <f>IFERROR(E2/L2,0)</f>
        <v>63.917582417582416</v>
      </c>
      <c r="U2">
        <f>IF(F2 = "successful", 1, 0)</f>
        <v>1</v>
      </c>
      <c r="AB2">
        <v>11633</v>
      </c>
      <c r="AC2">
        <v>182</v>
      </c>
      <c r="AD2">
        <v>63.917582417582416</v>
      </c>
      <c r="AE2">
        <v>1</v>
      </c>
      <c r="AF2">
        <v>8500</v>
      </c>
    </row>
    <row r="3" spans="1:32" ht="135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>(E3/D3)*100</f>
        <v>142.60827250608273</v>
      </c>
      <c r="O3" s="13">
        <f>J3/(60*60*24)+DATE(1970,1,1)</f>
        <v>42766.600497685184</v>
      </c>
      <c r="P3" s="13">
        <f>I3/(60*60*24)+"1/1/1970"</f>
        <v>42796.600497685184</v>
      </c>
      <c r="Q3" t="s">
        <v>8264</v>
      </c>
      <c r="R3" s="18" t="str">
        <f>LEFT(Q3,SEARCH("/",Q3,1)-1)</f>
        <v>film &amp; video</v>
      </c>
      <c r="S3" t="str">
        <f>RIGHT(Q3,(LEN(Q3)-SEARCH("/",Q3,1)))</f>
        <v>television</v>
      </c>
      <c r="T3" s="14">
        <f>IFERROR(E3/L3,0)</f>
        <v>185.48101265822785</v>
      </c>
      <c r="U3">
        <f t="shared" ref="U3:U66" si="0">IF(F3 = "successful", 1, 0)</f>
        <v>1</v>
      </c>
      <c r="AB3">
        <v>14653</v>
      </c>
      <c r="AC3">
        <v>79</v>
      </c>
      <c r="AD3">
        <v>185.48101265822785</v>
      </c>
      <c r="AE3">
        <v>1</v>
      </c>
      <c r="AF3">
        <v>10275</v>
      </c>
    </row>
    <row r="4" spans="1:32" ht="240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>(E4/D4)*100</f>
        <v>105</v>
      </c>
      <c r="O4" s="13">
        <f>J4/(60*60*24)+DATE(1970,1,1)</f>
        <v>42405.702349537038</v>
      </c>
      <c r="P4" s="13">
        <f>I4/(60*60*24)+"1/1/1970"</f>
        <v>42415.702349537038</v>
      </c>
      <c r="Q4" t="s">
        <v>8264</v>
      </c>
      <c r="R4" s="18" t="str">
        <f>LEFT(Q4,SEARCH("/",Q4,1)-1)</f>
        <v>film &amp; video</v>
      </c>
      <c r="S4" t="str">
        <f>RIGHT(Q4,(LEN(Q4)-SEARCH("/",Q4,1)))</f>
        <v>television</v>
      </c>
      <c r="T4" s="14">
        <f>IFERROR(E4/L4,0)</f>
        <v>15</v>
      </c>
      <c r="U4">
        <f t="shared" si="0"/>
        <v>1</v>
      </c>
      <c r="AB4">
        <v>525</v>
      </c>
      <c r="AC4">
        <v>35</v>
      </c>
      <c r="AD4">
        <v>15</v>
      </c>
      <c r="AE4">
        <v>1</v>
      </c>
      <c r="AF4">
        <v>500</v>
      </c>
    </row>
    <row r="5" spans="1:32" ht="165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>(E5/D5)*100</f>
        <v>103.89999999999999</v>
      </c>
      <c r="O5" s="13">
        <f>J5/(60*60*24)+DATE(1970,1,1)</f>
        <v>41828.515127314815</v>
      </c>
      <c r="P5" s="13">
        <f>I5/(60*60*24)+"1/1/1970"</f>
        <v>41858.515127314815</v>
      </c>
      <c r="Q5" t="s">
        <v>8264</v>
      </c>
      <c r="R5" s="18" t="str">
        <f>LEFT(Q5,SEARCH("/",Q5,1)-1)</f>
        <v>film &amp; video</v>
      </c>
      <c r="S5" t="str">
        <f>RIGHT(Q5,(LEN(Q5)-SEARCH("/",Q5,1)))</f>
        <v>television</v>
      </c>
      <c r="T5" s="14">
        <f>IFERROR(E5/L5,0)</f>
        <v>69.266666666666666</v>
      </c>
      <c r="U5">
        <f t="shared" si="0"/>
        <v>1</v>
      </c>
      <c r="AB5">
        <v>10390</v>
      </c>
      <c r="AC5">
        <v>150</v>
      </c>
      <c r="AD5">
        <v>69.266666666666666</v>
      </c>
      <c r="AE5">
        <v>1</v>
      </c>
      <c r="AF5">
        <v>10000</v>
      </c>
    </row>
    <row r="6" spans="1:32" ht="28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>(E6/D6)*100</f>
        <v>122.99154545454545</v>
      </c>
      <c r="O6" s="13">
        <f>J6/(60*60*24)+DATE(1970,1,1)</f>
        <v>42327.834247685183</v>
      </c>
      <c r="P6" s="13">
        <f>I6/(60*60*24)+"1/1/1970"</f>
        <v>42357.834247685183</v>
      </c>
      <c r="Q6" t="s">
        <v>8264</v>
      </c>
      <c r="R6" s="18" t="str">
        <f>LEFT(Q6,SEARCH("/",Q6,1)-1)</f>
        <v>film &amp; video</v>
      </c>
      <c r="S6" t="str">
        <f>RIGHT(Q6,(LEN(Q6)-SEARCH("/",Q6,1)))</f>
        <v>television</v>
      </c>
      <c r="T6" s="14">
        <f>IFERROR(E6/L6,0)</f>
        <v>190.55028169014085</v>
      </c>
      <c r="U6">
        <f t="shared" si="0"/>
        <v>1</v>
      </c>
      <c r="AB6">
        <v>54116.28</v>
      </c>
      <c r="AC6">
        <v>284</v>
      </c>
      <c r="AD6">
        <v>190.55028169014085</v>
      </c>
      <c r="AE6">
        <v>1</v>
      </c>
      <c r="AF6">
        <v>44000</v>
      </c>
    </row>
    <row r="7" spans="1:32" ht="25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>(E7/D7)*100</f>
        <v>109.77744436109028</v>
      </c>
      <c r="O7" s="13">
        <f>J7/(60*60*24)+DATE(1970,1,1)</f>
        <v>42563.932951388888</v>
      </c>
      <c r="P7" s="13">
        <f>I7/(60*60*24)+"1/1/1970"</f>
        <v>42580.232638888891</v>
      </c>
      <c r="Q7" t="s">
        <v>8264</v>
      </c>
      <c r="R7" s="18" t="str">
        <f>LEFT(Q7,SEARCH("/",Q7,1)-1)</f>
        <v>film &amp; video</v>
      </c>
      <c r="S7" t="str">
        <f>RIGHT(Q7,(LEN(Q7)-SEARCH("/",Q7,1)))</f>
        <v>television</v>
      </c>
      <c r="T7" s="14">
        <f>IFERROR(E7/L7,0)</f>
        <v>93.40425531914893</v>
      </c>
      <c r="U7">
        <f t="shared" si="0"/>
        <v>1</v>
      </c>
      <c r="AB7">
        <v>4390</v>
      </c>
      <c r="AC7">
        <v>47</v>
      </c>
      <c r="AD7">
        <v>93.40425531914893</v>
      </c>
      <c r="AE7">
        <v>1</v>
      </c>
      <c r="AF7">
        <v>3999</v>
      </c>
    </row>
    <row r="8" spans="1:32" ht="28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>(E8/D8)*100</f>
        <v>106.4875</v>
      </c>
      <c r="O8" s="13">
        <f>J8/(60*60*24)+DATE(1970,1,1)</f>
        <v>41794.072337962964</v>
      </c>
      <c r="P8" s="13">
        <f>I8/(60*60*24)+"1/1/1970"</f>
        <v>41804.072337962964</v>
      </c>
      <c r="Q8" t="s">
        <v>8264</v>
      </c>
      <c r="R8" s="18" t="str">
        <f>LEFT(Q8,SEARCH("/",Q8,1)-1)</f>
        <v>film &amp; video</v>
      </c>
      <c r="S8" t="str">
        <f>RIGHT(Q8,(LEN(Q8)-SEARCH("/",Q8,1)))</f>
        <v>television</v>
      </c>
      <c r="T8" s="14">
        <f>IFERROR(E8/L8,0)</f>
        <v>146.87931034482759</v>
      </c>
      <c r="U8">
        <f t="shared" si="0"/>
        <v>1</v>
      </c>
      <c r="AB8">
        <v>8519</v>
      </c>
      <c r="AC8">
        <v>58</v>
      </c>
      <c r="AD8">
        <v>146.87931034482759</v>
      </c>
      <c r="AE8">
        <v>1</v>
      </c>
      <c r="AF8">
        <v>8000</v>
      </c>
    </row>
    <row r="9" spans="1:32" ht="30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>(E9/D9)*100</f>
        <v>101.22222222222221</v>
      </c>
      <c r="O9" s="13">
        <f>J9/(60*60*24)+DATE(1970,1,1)</f>
        <v>42516.047071759254</v>
      </c>
      <c r="P9" s="13">
        <f>I9/(60*60*24)+"1/1/1970"</f>
        <v>42556.047071759254</v>
      </c>
      <c r="Q9" t="s">
        <v>8264</v>
      </c>
      <c r="R9" s="18" t="str">
        <f>LEFT(Q9,SEARCH("/",Q9,1)-1)</f>
        <v>film &amp; video</v>
      </c>
      <c r="S9" t="str">
        <f>RIGHT(Q9,(LEN(Q9)-SEARCH("/",Q9,1)))</f>
        <v>television</v>
      </c>
      <c r="T9" s="14">
        <f>IFERROR(E9/L9,0)</f>
        <v>159.82456140350877</v>
      </c>
      <c r="U9">
        <f t="shared" si="0"/>
        <v>1</v>
      </c>
      <c r="AB9">
        <v>9110</v>
      </c>
      <c r="AC9">
        <v>57</v>
      </c>
      <c r="AD9">
        <v>159.82456140350877</v>
      </c>
      <c r="AE9">
        <v>1</v>
      </c>
      <c r="AF9">
        <v>9000</v>
      </c>
    </row>
    <row r="10" spans="1:32" ht="9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>(E10/D10)*100</f>
        <v>100.04342857142856</v>
      </c>
      <c r="O10" s="13">
        <f>J10/(60*60*24)+DATE(1970,1,1)</f>
        <v>42468.94458333333</v>
      </c>
      <c r="P10" s="13">
        <f>I10/(60*60*24)+"1/1/1970"</f>
        <v>42475.875</v>
      </c>
      <c r="Q10" t="s">
        <v>8264</v>
      </c>
      <c r="R10" s="18" t="str">
        <f>LEFT(Q10,SEARCH("/",Q10,1)-1)</f>
        <v>film &amp; video</v>
      </c>
      <c r="S10" t="str">
        <f>RIGHT(Q10,(LEN(Q10)-SEARCH("/",Q10,1)))</f>
        <v>television</v>
      </c>
      <c r="T10" s="14">
        <f>IFERROR(E10/L10,0)</f>
        <v>291.79333333333335</v>
      </c>
      <c r="U10">
        <f t="shared" si="0"/>
        <v>1</v>
      </c>
      <c r="AB10">
        <v>3501.52</v>
      </c>
      <c r="AC10">
        <v>12</v>
      </c>
      <c r="AD10">
        <v>291.79333333333335</v>
      </c>
      <c r="AE10">
        <v>1</v>
      </c>
      <c r="AF10">
        <v>3500</v>
      </c>
    </row>
    <row r="11" spans="1:32" ht="270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>(E11/D11)*100</f>
        <v>125.998</v>
      </c>
      <c r="O11" s="13">
        <f>J11/(60*60*24)+DATE(1970,1,1)</f>
        <v>42447.103518518517</v>
      </c>
      <c r="P11" s="13">
        <f>I11/(60*60*24)+"1/1/1970"</f>
        <v>42477.103518518517</v>
      </c>
      <c r="Q11" t="s">
        <v>8264</v>
      </c>
      <c r="R11" s="18" t="str">
        <f>LEFT(Q11,SEARCH("/",Q11,1)-1)</f>
        <v>film &amp; video</v>
      </c>
      <c r="S11" t="str">
        <f>RIGHT(Q11,(LEN(Q11)-SEARCH("/",Q11,1)))</f>
        <v>television</v>
      </c>
      <c r="T11" s="14">
        <f>IFERROR(E11/L11,0)</f>
        <v>31.499500000000001</v>
      </c>
      <c r="U11">
        <f t="shared" si="0"/>
        <v>1</v>
      </c>
      <c r="AB11">
        <v>629.99</v>
      </c>
      <c r="AC11">
        <v>20</v>
      </c>
      <c r="AD11">
        <v>31.499500000000001</v>
      </c>
      <c r="AE11">
        <v>1</v>
      </c>
      <c r="AF11">
        <v>500</v>
      </c>
    </row>
    <row r="12" spans="1:32" ht="25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>(E12/D12)*100</f>
        <v>100.49999999999999</v>
      </c>
      <c r="O12" s="13">
        <f>J12/(60*60*24)+DATE(1970,1,1)</f>
        <v>41780.068043981482</v>
      </c>
      <c r="P12" s="13">
        <f>I12/(60*60*24)+"1/1/1970"</f>
        <v>41815.068043981482</v>
      </c>
      <c r="Q12" t="s">
        <v>8264</v>
      </c>
      <c r="R12" s="18" t="str">
        <f>LEFT(Q12,SEARCH("/",Q12,1)-1)</f>
        <v>film &amp; video</v>
      </c>
      <c r="S12" t="str">
        <f>RIGHT(Q12,(LEN(Q12)-SEARCH("/",Q12,1)))</f>
        <v>television</v>
      </c>
      <c r="T12" s="14">
        <f>IFERROR(E12/L12,0)</f>
        <v>158.68421052631578</v>
      </c>
      <c r="U12">
        <f t="shared" si="0"/>
        <v>1</v>
      </c>
      <c r="AB12">
        <v>3015</v>
      </c>
      <c r="AC12">
        <v>19</v>
      </c>
      <c r="AD12">
        <v>158.68421052631578</v>
      </c>
      <c r="AE12">
        <v>1</v>
      </c>
      <c r="AF12">
        <v>3000</v>
      </c>
    </row>
    <row r="13" spans="1:32" ht="30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>(E13/D13)*100</f>
        <v>120.5</v>
      </c>
      <c r="O13" s="13">
        <f>J13/(60*60*24)+DATE(1970,1,1)</f>
        <v>42572.778495370367</v>
      </c>
      <c r="P13" s="13">
        <f>I13/(60*60*24)+"1/1/1970"</f>
        <v>42604.125</v>
      </c>
      <c r="Q13" t="s">
        <v>8264</v>
      </c>
      <c r="R13" s="18" t="str">
        <f>LEFT(Q13,SEARCH("/",Q13,1)-1)</f>
        <v>film &amp; video</v>
      </c>
      <c r="S13" t="str">
        <f>RIGHT(Q13,(LEN(Q13)-SEARCH("/",Q13,1)))</f>
        <v>television</v>
      </c>
      <c r="T13" s="14">
        <f>IFERROR(E13/L13,0)</f>
        <v>80.333333333333329</v>
      </c>
      <c r="U13">
        <f t="shared" si="0"/>
        <v>1</v>
      </c>
      <c r="AB13">
        <v>6025</v>
      </c>
      <c r="AC13">
        <v>75</v>
      </c>
      <c r="AD13">
        <v>80.333333333333329</v>
      </c>
      <c r="AE13">
        <v>1</v>
      </c>
      <c r="AF13">
        <v>5000</v>
      </c>
    </row>
    <row r="14" spans="1:32" ht="28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>(E14/D14)*100</f>
        <v>165.29333333333335</v>
      </c>
      <c r="O14" s="13">
        <f>J14/(60*60*24)+DATE(1970,1,1)</f>
        <v>41791.713252314818</v>
      </c>
      <c r="P14" s="13">
        <f>I14/(60*60*24)+"1/1/1970"</f>
        <v>41836.125</v>
      </c>
      <c r="Q14" t="s">
        <v>8264</v>
      </c>
      <c r="R14" s="18" t="str">
        <f>LEFT(Q14,SEARCH("/",Q14,1)-1)</f>
        <v>film &amp; video</v>
      </c>
      <c r="S14" t="str">
        <f>RIGHT(Q14,(LEN(Q14)-SEARCH("/",Q14,1)))</f>
        <v>television</v>
      </c>
      <c r="T14" s="14">
        <f>IFERROR(E14/L14,0)</f>
        <v>59.961305925030231</v>
      </c>
      <c r="U14">
        <f t="shared" si="0"/>
        <v>1</v>
      </c>
      <c r="AB14">
        <v>49588</v>
      </c>
      <c r="AC14">
        <v>827</v>
      </c>
      <c r="AD14">
        <v>59.961305925030231</v>
      </c>
      <c r="AE14">
        <v>1</v>
      </c>
      <c r="AF14">
        <v>30000</v>
      </c>
    </row>
    <row r="15" spans="1:32" ht="21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>(E15/D15)*100</f>
        <v>159.97142857142856</v>
      </c>
      <c r="O15" s="13">
        <f>J15/(60*60*24)+DATE(1970,1,1)</f>
        <v>42508.677187499998</v>
      </c>
      <c r="P15" s="13">
        <f>I15/(60*60*24)+"1/1/1970"</f>
        <v>42544.852083333331</v>
      </c>
      <c r="Q15" t="s">
        <v>8264</v>
      </c>
      <c r="R15" s="18" t="str">
        <f>LEFT(Q15,SEARCH("/",Q15,1)-1)</f>
        <v>film &amp; video</v>
      </c>
      <c r="S15" t="str">
        <f>RIGHT(Q15,(LEN(Q15)-SEARCH("/",Q15,1)))</f>
        <v>television</v>
      </c>
      <c r="T15" s="14">
        <f>IFERROR(E15/L15,0)</f>
        <v>109.78431372549019</v>
      </c>
      <c r="U15">
        <f t="shared" si="0"/>
        <v>1</v>
      </c>
      <c r="AB15">
        <v>5599</v>
      </c>
      <c r="AC15">
        <v>51</v>
      </c>
      <c r="AD15">
        <v>109.78431372549019</v>
      </c>
      <c r="AE15">
        <v>1</v>
      </c>
      <c r="AF15">
        <v>3500</v>
      </c>
    </row>
    <row r="16" spans="1:32" ht="135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>(E16/D16)*100</f>
        <v>100.93333333333334</v>
      </c>
      <c r="O16" s="13">
        <f>J16/(60*60*24)+DATE(1970,1,1)</f>
        <v>41808.02648148148</v>
      </c>
      <c r="P16" s="13">
        <f>I16/(60*60*24)+"1/1/1970"</f>
        <v>41833.582638888889</v>
      </c>
      <c r="Q16" t="s">
        <v>8264</v>
      </c>
      <c r="R16" s="18" t="str">
        <f>LEFT(Q16,SEARCH("/",Q16,1)-1)</f>
        <v>film &amp; video</v>
      </c>
      <c r="S16" t="str">
        <f>RIGHT(Q16,(LEN(Q16)-SEARCH("/",Q16,1)))</f>
        <v>television</v>
      </c>
      <c r="T16" s="14">
        <f>IFERROR(E16/L16,0)</f>
        <v>147.70731707317074</v>
      </c>
      <c r="U16">
        <f t="shared" si="0"/>
        <v>1</v>
      </c>
      <c r="AB16">
        <v>6056</v>
      </c>
      <c r="AC16">
        <v>41</v>
      </c>
      <c r="AD16">
        <v>147.70731707317074</v>
      </c>
      <c r="AE16">
        <v>1</v>
      </c>
      <c r="AF16">
        <v>6000</v>
      </c>
    </row>
    <row r="17" spans="1:32" ht="240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>(E17/D17)*100</f>
        <v>106.60000000000001</v>
      </c>
      <c r="O17" s="13">
        <f>J17/(60*60*24)+DATE(1970,1,1)</f>
        <v>42256.391875000001</v>
      </c>
      <c r="P17" s="13">
        <f>I17/(60*60*24)+"1/1/1970"</f>
        <v>42274.843055555553</v>
      </c>
      <c r="Q17" t="s">
        <v>8264</v>
      </c>
      <c r="R17" s="18" t="str">
        <f>LEFT(Q17,SEARCH("/",Q17,1)-1)</f>
        <v>film &amp; video</v>
      </c>
      <c r="S17" t="str">
        <f>RIGHT(Q17,(LEN(Q17)-SEARCH("/",Q17,1)))</f>
        <v>television</v>
      </c>
      <c r="T17" s="14">
        <f>IFERROR(E17/L17,0)</f>
        <v>21.755102040816325</v>
      </c>
      <c r="U17">
        <f t="shared" si="0"/>
        <v>1</v>
      </c>
      <c r="AB17">
        <v>2132</v>
      </c>
      <c r="AC17">
        <v>98</v>
      </c>
      <c r="AD17">
        <v>21.755102040816325</v>
      </c>
      <c r="AE17">
        <v>1</v>
      </c>
      <c r="AF17">
        <v>2000</v>
      </c>
    </row>
    <row r="18" spans="1:32" ht="28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>(E18/D18)*100</f>
        <v>100.24166666666667</v>
      </c>
      <c r="O18" s="13">
        <f>J18/(60*60*24)+DATE(1970,1,1)</f>
        <v>41760.796423611115</v>
      </c>
      <c r="P18" s="13">
        <f>I18/(60*60*24)+"1/1/1970"</f>
        <v>41806.229166666664</v>
      </c>
      <c r="Q18" t="s">
        <v>8264</v>
      </c>
      <c r="R18" s="18" t="str">
        <f>LEFT(Q18,SEARCH("/",Q18,1)-1)</f>
        <v>film &amp; video</v>
      </c>
      <c r="S18" t="str">
        <f>RIGHT(Q18,(LEN(Q18)-SEARCH("/",Q18,1)))</f>
        <v>television</v>
      </c>
      <c r="T18" s="14">
        <f>IFERROR(E18/L18,0)</f>
        <v>171.84285714285716</v>
      </c>
      <c r="U18">
        <f t="shared" si="0"/>
        <v>1</v>
      </c>
      <c r="AB18">
        <v>12029</v>
      </c>
      <c r="AC18">
        <v>70</v>
      </c>
      <c r="AD18">
        <v>171.84285714285716</v>
      </c>
      <c r="AE18">
        <v>1</v>
      </c>
      <c r="AF18">
        <v>12000</v>
      </c>
    </row>
    <row r="19" spans="1:32" ht="24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>(E19/D19)*100</f>
        <v>100.66666666666666</v>
      </c>
      <c r="O19" s="13">
        <f>J19/(60*60*24)+DATE(1970,1,1)</f>
        <v>41917.731736111113</v>
      </c>
      <c r="P19" s="13">
        <f>I19/(60*60*24)+"1/1/1970"</f>
        <v>41947.773402777777</v>
      </c>
      <c r="Q19" t="s">
        <v>8264</v>
      </c>
      <c r="R19" s="18" t="str">
        <f>LEFT(Q19,SEARCH("/",Q19,1)-1)</f>
        <v>film &amp; video</v>
      </c>
      <c r="S19" t="str">
        <f>RIGHT(Q19,(LEN(Q19)-SEARCH("/",Q19,1)))</f>
        <v>television</v>
      </c>
      <c r="T19" s="14">
        <f>IFERROR(E19/L19,0)</f>
        <v>41.944444444444443</v>
      </c>
      <c r="U19">
        <f t="shared" si="0"/>
        <v>1</v>
      </c>
      <c r="AB19">
        <v>1510</v>
      </c>
      <c r="AC19">
        <v>36</v>
      </c>
      <c r="AD19">
        <v>41.944444444444443</v>
      </c>
      <c r="AE19">
        <v>1</v>
      </c>
      <c r="AF19">
        <v>1500</v>
      </c>
    </row>
    <row r="20" spans="1:32" ht="25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>(E20/D20)*100</f>
        <v>106.32110000000002</v>
      </c>
      <c r="O20" s="13">
        <f>J20/(60*60*24)+DATE(1970,1,1)</f>
        <v>41869.542314814811</v>
      </c>
      <c r="P20" s="13">
        <f>I20/(60*60*24)+"1/1/1970"</f>
        <v>41899.542314814811</v>
      </c>
      <c r="Q20" t="s">
        <v>8264</v>
      </c>
      <c r="R20" s="18" t="str">
        <f>LEFT(Q20,SEARCH("/",Q20,1)-1)</f>
        <v>film &amp; video</v>
      </c>
      <c r="S20" t="str">
        <f>RIGHT(Q20,(LEN(Q20)-SEARCH("/",Q20,1)))</f>
        <v>television</v>
      </c>
      <c r="T20" s="14">
        <f>IFERROR(E20/L20,0)</f>
        <v>93.264122807017543</v>
      </c>
      <c r="U20">
        <f t="shared" si="0"/>
        <v>1</v>
      </c>
      <c r="AB20">
        <v>31896.33</v>
      </c>
      <c r="AC20">
        <v>342</v>
      </c>
      <c r="AD20">
        <v>93.264122807017543</v>
      </c>
      <c r="AE20">
        <v>1</v>
      </c>
      <c r="AF20">
        <v>30000</v>
      </c>
    </row>
    <row r="21" spans="1:32" ht="27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>(E21/D21)*100</f>
        <v>145.29411764705881</v>
      </c>
      <c r="O21" s="13">
        <f>J21/(60*60*24)+DATE(1970,1,1)</f>
        <v>42175.816365740742</v>
      </c>
      <c r="P21" s="13">
        <f>I21/(60*60*24)+"1/1/1970"</f>
        <v>42205.816365740742</v>
      </c>
      <c r="Q21" t="s">
        <v>8264</v>
      </c>
      <c r="R21" s="18" t="str">
        <f>LEFT(Q21,SEARCH("/",Q21,1)-1)</f>
        <v>film &amp; video</v>
      </c>
      <c r="S21" t="str">
        <f>RIGHT(Q21,(LEN(Q21)-SEARCH("/",Q21,1)))</f>
        <v>television</v>
      </c>
      <c r="T21" s="14">
        <f>IFERROR(E21/L21,0)</f>
        <v>56.136363636363633</v>
      </c>
      <c r="U21">
        <f t="shared" si="0"/>
        <v>1</v>
      </c>
      <c r="AB21">
        <v>1235</v>
      </c>
      <c r="AC21">
        <v>22</v>
      </c>
      <c r="AD21">
        <v>56.136363636363633</v>
      </c>
      <c r="AE21">
        <v>1</v>
      </c>
      <c r="AF21">
        <v>850</v>
      </c>
    </row>
    <row r="22" spans="1:32" ht="24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>(E22/D22)*100</f>
        <v>100.2</v>
      </c>
      <c r="O22" s="13">
        <f>J22/(60*60*24)+DATE(1970,1,1)</f>
        <v>42200.758240740739</v>
      </c>
      <c r="P22" s="13">
        <f>I22/(60*60*24)+"1/1/1970"</f>
        <v>42260.758240740739</v>
      </c>
      <c r="Q22" t="s">
        <v>8264</v>
      </c>
      <c r="R22" s="18" t="str">
        <f>LEFT(Q22,SEARCH("/",Q22,1)-1)</f>
        <v>film &amp; video</v>
      </c>
      <c r="S22" t="str">
        <f>RIGHT(Q22,(LEN(Q22)-SEARCH("/",Q22,1)))</f>
        <v>television</v>
      </c>
      <c r="T22" s="14">
        <f>IFERROR(E22/L22,0)</f>
        <v>80.16</v>
      </c>
      <c r="U22">
        <f t="shared" si="0"/>
        <v>1</v>
      </c>
      <c r="AB22">
        <v>2004</v>
      </c>
      <c r="AC22">
        <v>25</v>
      </c>
      <c r="AD22">
        <v>80.16</v>
      </c>
      <c r="AE22">
        <v>1</v>
      </c>
      <c r="AF22">
        <v>2000</v>
      </c>
    </row>
    <row r="23" spans="1:32" ht="25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>(E23/D23)*100</f>
        <v>109.13513513513513</v>
      </c>
      <c r="O23" s="13">
        <f>J23/(60*60*24)+DATE(1970,1,1)</f>
        <v>41878.627187500002</v>
      </c>
      <c r="P23" s="13">
        <f>I23/(60*60*24)+"1/1/1970"</f>
        <v>41908.627187500002</v>
      </c>
      <c r="Q23" t="s">
        <v>8264</v>
      </c>
      <c r="R23" s="18" t="str">
        <f>LEFT(Q23,SEARCH("/",Q23,1)-1)</f>
        <v>film &amp; video</v>
      </c>
      <c r="S23" t="str">
        <f>RIGHT(Q23,(LEN(Q23)-SEARCH("/",Q23,1)))</f>
        <v>television</v>
      </c>
      <c r="T23" s="14">
        <f>IFERROR(E23/L23,0)</f>
        <v>199.9009900990099</v>
      </c>
      <c r="U23">
        <f t="shared" si="0"/>
        <v>1</v>
      </c>
      <c r="AB23">
        <v>20190</v>
      </c>
      <c r="AC23">
        <v>101</v>
      </c>
      <c r="AD23">
        <v>199.9009900990099</v>
      </c>
      <c r="AE23">
        <v>1</v>
      </c>
      <c r="AF23">
        <v>18500</v>
      </c>
    </row>
    <row r="24" spans="1:32" ht="18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>(E24/D24)*100</f>
        <v>117.14285714285715</v>
      </c>
      <c r="O24" s="13">
        <f>J24/(60*60*24)+DATE(1970,1,1)</f>
        <v>41989.91134259259</v>
      </c>
      <c r="P24" s="13">
        <f>I24/(60*60*24)+"1/1/1970"</f>
        <v>42005.332638888889</v>
      </c>
      <c r="Q24" t="s">
        <v>8264</v>
      </c>
      <c r="R24" s="18" t="str">
        <f>LEFT(Q24,SEARCH("/",Q24,1)-1)</f>
        <v>film &amp; video</v>
      </c>
      <c r="S24" t="str">
        <f>RIGHT(Q24,(LEN(Q24)-SEARCH("/",Q24,1)))</f>
        <v>television</v>
      </c>
      <c r="T24" s="14">
        <f>IFERROR(E24/L24,0)</f>
        <v>51.25</v>
      </c>
      <c r="U24">
        <f t="shared" si="0"/>
        <v>1</v>
      </c>
      <c r="AB24">
        <v>410</v>
      </c>
      <c r="AC24">
        <v>8</v>
      </c>
      <c r="AD24">
        <v>51.25</v>
      </c>
      <c r="AE24">
        <v>1</v>
      </c>
      <c r="AF24">
        <v>350</v>
      </c>
    </row>
    <row r="25" spans="1:32" ht="24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>(E25/D25)*100</f>
        <v>118.5</v>
      </c>
      <c r="O25" s="13">
        <f>J25/(60*60*24)+DATE(1970,1,1)</f>
        <v>42097.778946759259</v>
      </c>
      <c r="P25" s="13">
        <f>I25/(60*60*24)+"1/1/1970"</f>
        <v>42124.638888888891</v>
      </c>
      <c r="Q25" t="s">
        <v>8264</v>
      </c>
      <c r="R25" s="18" t="str">
        <f>LEFT(Q25,SEARCH("/",Q25,1)-1)</f>
        <v>film &amp; video</v>
      </c>
      <c r="S25" t="str">
        <f>RIGHT(Q25,(LEN(Q25)-SEARCH("/",Q25,1)))</f>
        <v>television</v>
      </c>
      <c r="T25" s="14">
        <f>IFERROR(E25/L25,0)</f>
        <v>103.04347826086956</v>
      </c>
      <c r="U25">
        <f t="shared" si="0"/>
        <v>1</v>
      </c>
      <c r="AB25">
        <v>2370</v>
      </c>
      <c r="AC25">
        <v>23</v>
      </c>
      <c r="AD25">
        <v>103.04347826086956</v>
      </c>
      <c r="AE25">
        <v>1</v>
      </c>
      <c r="AF25">
        <v>2000</v>
      </c>
    </row>
    <row r="26" spans="1:32" ht="165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>(E26/D26)*100</f>
        <v>108.80768571428572</v>
      </c>
      <c r="O26" s="13">
        <f>J26/(60*60*24)+DATE(1970,1,1)</f>
        <v>42229.820173611108</v>
      </c>
      <c r="P26" s="13">
        <f>I26/(60*60*24)+"1/1/1970"</f>
        <v>42262.818749999999</v>
      </c>
      <c r="Q26" t="s">
        <v>8264</v>
      </c>
      <c r="R26" s="18" t="str">
        <f>LEFT(Q26,SEARCH("/",Q26,1)-1)</f>
        <v>film &amp; video</v>
      </c>
      <c r="S26" t="str">
        <f>RIGHT(Q26,(LEN(Q26)-SEARCH("/",Q26,1)))</f>
        <v>television</v>
      </c>
      <c r="T26" s="14">
        <f>IFERROR(E26/L26,0)</f>
        <v>66.346149825783982</v>
      </c>
      <c r="U26">
        <f t="shared" si="0"/>
        <v>1</v>
      </c>
      <c r="AB26">
        <v>38082.69</v>
      </c>
      <c r="AC26">
        <v>574</v>
      </c>
      <c r="AD26">
        <v>66.346149825783982</v>
      </c>
      <c r="AE26">
        <v>1</v>
      </c>
      <c r="AF26">
        <v>35000</v>
      </c>
    </row>
    <row r="27" spans="1:32" ht="25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>(E27/D27)*100</f>
        <v>133.33333333333331</v>
      </c>
      <c r="O27" s="13">
        <f>J27/(60*60*24)+DATE(1970,1,1)</f>
        <v>42318.025011574078</v>
      </c>
      <c r="P27" s="13">
        <f>I27/(60*60*24)+"1/1/1970"</f>
        <v>42378.025011574078</v>
      </c>
      <c r="Q27" t="s">
        <v>8264</v>
      </c>
      <c r="R27" s="18" t="str">
        <f>LEFT(Q27,SEARCH("/",Q27,1)-1)</f>
        <v>film &amp; video</v>
      </c>
      <c r="S27" t="str">
        <f>RIGHT(Q27,(LEN(Q27)-SEARCH("/",Q27,1)))</f>
        <v>television</v>
      </c>
      <c r="T27" s="14">
        <f>IFERROR(E27/L27,0)</f>
        <v>57.142857142857146</v>
      </c>
      <c r="U27">
        <f t="shared" si="0"/>
        <v>1</v>
      </c>
      <c r="AB27">
        <v>800</v>
      </c>
      <c r="AC27">
        <v>14</v>
      </c>
      <c r="AD27">
        <v>57.142857142857146</v>
      </c>
      <c r="AE27">
        <v>1</v>
      </c>
      <c r="AF27">
        <v>600</v>
      </c>
    </row>
    <row r="28" spans="1:32" ht="19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>(E28/D28)*100</f>
        <v>155.20000000000002</v>
      </c>
      <c r="O28" s="13">
        <f>J28/(60*60*24)+DATE(1970,1,1)</f>
        <v>41828.515555555554</v>
      </c>
      <c r="P28" s="13">
        <f>I28/(60*60*24)+"1/1/1970"</f>
        <v>41868.515555555554</v>
      </c>
      <c r="Q28" t="s">
        <v>8264</v>
      </c>
      <c r="R28" s="18" t="str">
        <f>LEFT(Q28,SEARCH("/",Q28,1)-1)</f>
        <v>film &amp; video</v>
      </c>
      <c r="S28" t="str">
        <f>RIGHT(Q28,(LEN(Q28)-SEARCH("/",Q28,1)))</f>
        <v>television</v>
      </c>
      <c r="T28" s="14">
        <f>IFERROR(E28/L28,0)</f>
        <v>102.10526315789474</v>
      </c>
      <c r="U28">
        <f t="shared" si="0"/>
        <v>1</v>
      </c>
      <c r="AB28">
        <v>1940</v>
      </c>
      <c r="AC28">
        <v>19</v>
      </c>
      <c r="AD28">
        <v>102.10526315789474</v>
      </c>
      <c r="AE28">
        <v>1</v>
      </c>
      <c r="AF28">
        <v>1250</v>
      </c>
    </row>
    <row r="29" spans="1:32" ht="22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>(E29/D29)*100</f>
        <v>111.72500000000001</v>
      </c>
      <c r="O29" s="13">
        <f>J29/(60*60*24)+DATE(1970,1,1)</f>
        <v>41929.164733796293</v>
      </c>
      <c r="P29" s="13">
        <f>I29/(60*60*24)+"1/1/1970"</f>
        <v>41959.206400462965</v>
      </c>
      <c r="Q29" t="s">
        <v>8264</v>
      </c>
      <c r="R29" s="18" t="str">
        <f>LEFT(Q29,SEARCH("/",Q29,1)-1)</f>
        <v>film &amp; video</v>
      </c>
      <c r="S29" t="str">
        <f>RIGHT(Q29,(LEN(Q29)-SEARCH("/",Q29,1)))</f>
        <v>television</v>
      </c>
      <c r="T29" s="14">
        <f>IFERROR(E29/L29,0)</f>
        <v>148.96666666666667</v>
      </c>
      <c r="U29">
        <f t="shared" si="0"/>
        <v>1</v>
      </c>
      <c r="AB29">
        <v>22345</v>
      </c>
      <c r="AC29">
        <v>150</v>
      </c>
      <c r="AD29">
        <v>148.96666666666667</v>
      </c>
      <c r="AE29">
        <v>1</v>
      </c>
      <c r="AF29">
        <v>20000</v>
      </c>
    </row>
    <row r="30" spans="1:32" ht="135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>(E30/D30)*100</f>
        <v>100.35000000000001</v>
      </c>
      <c r="O30" s="13">
        <f>J30/(60*60*24)+DATE(1970,1,1)</f>
        <v>42324.96393518518</v>
      </c>
      <c r="P30" s="13">
        <f>I30/(60*60*24)+"1/1/1970"</f>
        <v>42354.96393518518</v>
      </c>
      <c r="Q30" t="s">
        <v>8264</v>
      </c>
      <c r="R30" s="18" t="str">
        <f>LEFT(Q30,SEARCH("/",Q30,1)-1)</f>
        <v>film &amp; video</v>
      </c>
      <c r="S30" t="str">
        <f>RIGHT(Q30,(LEN(Q30)-SEARCH("/",Q30,1)))</f>
        <v>television</v>
      </c>
      <c r="T30" s="14">
        <f>IFERROR(E30/L30,0)</f>
        <v>169.6056338028169</v>
      </c>
      <c r="U30">
        <f t="shared" si="0"/>
        <v>1</v>
      </c>
      <c r="AB30">
        <v>12042</v>
      </c>
      <c r="AC30">
        <v>71</v>
      </c>
      <c r="AD30">
        <v>169.6056338028169</v>
      </c>
      <c r="AE30">
        <v>1</v>
      </c>
      <c r="AF30">
        <v>12000</v>
      </c>
    </row>
    <row r="31" spans="1:32" ht="27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>(E31/D31)*100</f>
        <v>123.33333333333334</v>
      </c>
      <c r="O31" s="13">
        <f>J31/(60*60*24)+DATE(1970,1,1)</f>
        <v>41812.67324074074</v>
      </c>
      <c r="P31" s="13">
        <f>I31/(60*60*24)+"1/1/1970"</f>
        <v>41842.67324074074</v>
      </c>
      <c r="Q31" t="s">
        <v>8264</v>
      </c>
      <c r="R31" s="18" t="str">
        <f>LEFT(Q31,SEARCH("/",Q31,1)-1)</f>
        <v>film &amp; video</v>
      </c>
      <c r="S31" t="str">
        <f>RIGHT(Q31,(LEN(Q31)-SEARCH("/",Q31,1)))</f>
        <v>television</v>
      </c>
      <c r="T31" s="14">
        <f>IFERROR(E31/L31,0)</f>
        <v>31.623931623931625</v>
      </c>
      <c r="U31">
        <f t="shared" si="0"/>
        <v>1</v>
      </c>
      <c r="AB31">
        <v>3700</v>
      </c>
      <c r="AC31">
        <v>117</v>
      </c>
      <c r="AD31">
        <v>31.623931623931625</v>
      </c>
      <c r="AE31">
        <v>1</v>
      </c>
      <c r="AF31">
        <v>3000</v>
      </c>
    </row>
    <row r="32" spans="1:32" ht="28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>(E32/D32)*100</f>
        <v>101.29975</v>
      </c>
      <c r="O32" s="13">
        <f>J32/(60*60*24)+DATE(1970,1,1)</f>
        <v>41842.292997685188</v>
      </c>
      <c r="P32" s="13">
        <f>I32/(60*60*24)+"1/1/1970"</f>
        <v>41872.292997685188</v>
      </c>
      <c r="Q32" t="s">
        <v>8264</v>
      </c>
      <c r="R32" s="18" t="str">
        <f>LEFT(Q32,SEARCH("/",Q32,1)-1)</f>
        <v>film &amp; video</v>
      </c>
      <c r="S32" t="str">
        <f>RIGHT(Q32,(LEN(Q32)-SEARCH("/",Q32,1)))</f>
        <v>television</v>
      </c>
      <c r="T32" s="14">
        <f>IFERROR(E32/L32,0)</f>
        <v>76.45264150943396</v>
      </c>
      <c r="U32">
        <f t="shared" si="0"/>
        <v>1</v>
      </c>
      <c r="AB32">
        <v>4051.99</v>
      </c>
      <c r="AC32">
        <v>53</v>
      </c>
      <c r="AD32">
        <v>76.45264150943396</v>
      </c>
      <c r="AE32">
        <v>1</v>
      </c>
      <c r="AF32">
        <v>4000</v>
      </c>
    </row>
    <row r="33" spans="1:32" ht="25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>(E33/D33)*100</f>
        <v>100</v>
      </c>
      <c r="O33" s="13">
        <f>J33/(60*60*24)+DATE(1970,1,1)</f>
        <v>42376.79206018518</v>
      </c>
      <c r="P33" s="13">
        <f>I33/(60*60*24)+"1/1/1970"</f>
        <v>42394.79206018518</v>
      </c>
      <c r="Q33" t="s">
        <v>8264</v>
      </c>
      <c r="R33" s="18" t="str">
        <f>LEFT(Q33,SEARCH("/",Q33,1)-1)</f>
        <v>film &amp; video</v>
      </c>
      <c r="S33" t="str">
        <f>RIGHT(Q33,(LEN(Q33)-SEARCH("/",Q33,1)))</f>
        <v>television</v>
      </c>
      <c r="T33" s="14">
        <f>IFERROR(E33/L33,0)</f>
        <v>13</v>
      </c>
      <c r="U33">
        <f t="shared" si="0"/>
        <v>1</v>
      </c>
      <c r="AB33">
        <v>13</v>
      </c>
      <c r="AC33">
        <v>1</v>
      </c>
      <c r="AD33">
        <v>13</v>
      </c>
      <c r="AE33">
        <v>1</v>
      </c>
      <c r="AF33">
        <v>13</v>
      </c>
    </row>
    <row r="34" spans="1:32" ht="31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>(E34/D34)*100</f>
        <v>100.24604569420035</v>
      </c>
      <c r="O34" s="13">
        <f>J34/(60*60*24)+DATE(1970,1,1)</f>
        <v>42461.627511574072</v>
      </c>
      <c r="P34" s="13">
        <f>I34/(60*60*24)+"1/1/1970"</f>
        <v>42503.165972222225</v>
      </c>
      <c r="Q34" t="s">
        <v>8264</v>
      </c>
      <c r="R34" s="18" t="str">
        <f>LEFT(Q34,SEARCH("/",Q34,1)-1)</f>
        <v>film &amp; video</v>
      </c>
      <c r="S34" t="str">
        <f>RIGHT(Q34,(LEN(Q34)-SEARCH("/",Q34,1)))</f>
        <v>television</v>
      </c>
      <c r="T34" s="14">
        <f>IFERROR(E34/L34,0)</f>
        <v>320.44943820224717</v>
      </c>
      <c r="U34">
        <f t="shared" si="0"/>
        <v>1</v>
      </c>
      <c r="AB34">
        <v>28520</v>
      </c>
      <c r="AC34">
        <v>89</v>
      </c>
      <c r="AD34">
        <v>320.44943820224717</v>
      </c>
      <c r="AE34">
        <v>1</v>
      </c>
      <c r="AF34">
        <v>28450</v>
      </c>
    </row>
    <row r="35" spans="1:32" ht="28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>(E35/D35)*100</f>
        <v>102.0952380952381</v>
      </c>
      <c r="O35" s="13">
        <f>J35/(60*60*24)+DATE(1970,1,1)</f>
        <v>42286.660891203705</v>
      </c>
      <c r="P35" s="13">
        <f>I35/(60*60*24)+"1/1/1970"</f>
        <v>42316.702557870369</v>
      </c>
      <c r="Q35" t="s">
        <v>8264</v>
      </c>
      <c r="R35" s="18" t="str">
        <f>LEFT(Q35,SEARCH("/",Q35,1)-1)</f>
        <v>film &amp; video</v>
      </c>
      <c r="S35" t="str">
        <f>RIGHT(Q35,(LEN(Q35)-SEARCH("/",Q35,1)))</f>
        <v>television</v>
      </c>
      <c r="T35" s="14">
        <f>IFERROR(E35/L35,0)</f>
        <v>83.75</v>
      </c>
      <c r="U35">
        <f t="shared" si="0"/>
        <v>1</v>
      </c>
      <c r="AB35">
        <v>5360</v>
      </c>
      <c r="AC35">
        <v>64</v>
      </c>
      <c r="AD35">
        <v>83.75</v>
      </c>
      <c r="AE35">
        <v>1</v>
      </c>
      <c r="AF35">
        <v>5250</v>
      </c>
    </row>
    <row r="36" spans="1:32" ht="28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>(E36/D36)*100</f>
        <v>130.46153846153845</v>
      </c>
      <c r="O36" s="13">
        <f>J36/(60*60*24)+DATE(1970,1,1)</f>
        <v>41841.321770833332</v>
      </c>
      <c r="P36" s="13">
        <f>I36/(60*60*24)+"1/1/1970"</f>
        <v>41856.321770833332</v>
      </c>
      <c r="Q36" t="s">
        <v>8264</v>
      </c>
      <c r="R36" s="18" t="str">
        <f>LEFT(Q36,SEARCH("/",Q36,1)-1)</f>
        <v>film &amp; video</v>
      </c>
      <c r="S36" t="str">
        <f>RIGHT(Q36,(LEN(Q36)-SEARCH("/",Q36,1)))</f>
        <v>television</v>
      </c>
      <c r="T36" s="14">
        <f>IFERROR(E36/L36,0)</f>
        <v>49.882352941176471</v>
      </c>
      <c r="U36">
        <f t="shared" si="0"/>
        <v>1</v>
      </c>
      <c r="AB36">
        <v>3392</v>
      </c>
      <c r="AC36">
        <v>68</v>
      </c>
      <c r="AD36">
        <v>49.882352941176471</v>
      </c>
      <c r="AE36">
        <v>1</v>
      </c>
      <c r="AF36">
        <v>2600</v>
      </c>
    </row>
    <row r="37" spans="1:32" ht="21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>(E37/D37)*100</f>
        <v>166.5</v>
      </c>
      <c r="O37" s="13">
        <f>J37/(60*60*24)+DATE(1970,1,1)</f>
        <v>42098.291828703703</v>
      </c>
      <c r="P37" s="13">
        <f>I37/(60*60*24)+"1/1/1970"</f>
        <v>42122</v>
      </c>
      <c r="Q37" t="s">
        <v>8264</v>
      </c>
      <c r="R37" s="18" t="str">
        <f>LEFT(Q37,SEARCH("/",Q37,1)-1)</f>
        <v>film &amp; video</v>
      </c>
      <c r="S37" t="str">
        <f>RIGHT(Q37,(LEN(Q37)-SEARCH("/",Q37,1)))</f>
        <v>television</v>
      </c>
      <c r="T37" s="14">
        <f>IFERROR(E37/L37,0)</f>
        <v>59.464285714285715</v>
      </c>
      <c r="U37">
        <f t="shared" si="0"/>
        <v>1</v>
      </c>
      <c r="AB37">
        <v>1665</v>
      </c>
      <c r="AC37">
        <v>28</v>
      </c>
      <c r="AD37">
        <v>59.464285714285715</v>
      </c>
      <c r="AE37">
        <v>1</v>
      </c>
      <c r="AF37">
        <v>1000</v>
      </c>
    </row>
    <row r="38" spans="1:32" ht="18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>(E38/D38)*100</f>
        <v>142.15</v>
      </c>
      <c r="O38" s="13">
        <f>J38/(60*60*24)+DATE(1970,1,1)</f>
        <v>42068.307002314818</v>
      </c>
      <c r="P38" s="13">
        <f>I38/(60*60*24)+"1/1/1970"</f>
        <v>42098.265335648146</v>
      </c>
      <c r="Q38" t="s">
        <v>8264</v>
      </c>
      <c r="R38" s="18" t="str">
        <f>LEFT(Q38,SEARCH("/",Q38,1)-1)</f>
        <v>film &amp; video</v>
      </c>
      <c r="S38" t="str">
        <f>RIGHT(Q38,(LEN(Q38)-SEARCH("/",Q38,1)))</f>
        <v>television</v>
      </c>
      <c r="T38" s="14">
        <f>IFERROR(E38/L38,0)</f>
        <v>193.84090909090909</v>
      </c>
      <c r="U38">
        <f t="shared" si="0"/>
        <v>1</v>
      </c>
      <c r="AB38">
        <v>8529</v>
      </c>
      <c r="AC38">
        <v>44</v>
      </c>
      <c r="AD38">
        <v>193.84090909090909</v>
      </c>
      <c r="AE38">
        <v>1</v>
      </c>
      <c r="AF38">
        <v>6000</v>
      </c>
    </row>
    <row r="39" spans="1:32" ht="27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>(E39/D39)*100</f>
        <v>183.44090909090909</v>
      </c>
      <c r="O39" s="13">
        <f>J39/(60*60*24)+DATE(1970,1,1)</f>
        <v>42032.693043981482</v>
      </c>
      <c r="P39" s="13">
        <f>I39/(60*60*24)+"1/1/1970"</f>
        <v>42062.693043981482</v>
      </c>
      <c r="Q39" t="s">
        <v>8264</v>
      </c>
      <c r="R39" s="18" t="str">
        <f>LEFT(Q39,SEARCH("/",Q39,1)-1)</f>
        <v>film &amp; video</v>
      </c>
      <c r="S39" t="str">
        <f>RIGHT(Q39,(LEN(Q39)-SEARCH("/",Q39,1)))</f>
        <v>television</v>
      </c>
      <c r="T39" s="14">
        <f>IFERROR(E39/L39,0)</f>
        <v>159.51383399209487</v>
      </c>
      <c r="U39">
        <f t="shared" si="0"/>
        <v>1</v>
      </c>
      <c r="AB39">
        <v>40357</v>
      </c>
      <c r="AC39">
        <v>253</v>
      </c>
      <c r="AD39">
        <v>159.51383399209487</v>
      </c>
      <c r="AE39">
        <v>1</v>
      </c>
      <c r="AF39">
        <v>22000</v>
      </c>
    </row>
    <row r="40" spans="1:32" ht="270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>(E40/D40)*100</f>
        <v>110.04</v>
      </c>
      <c r="O40" s="13">
        <f>J40/(60*60*24)+DATE(1970,1,1)</f>
        <v>41375.057222222225</v>
      </c>
      <c r="P40" s="13">
        <f>I40/(60*60*24)+"1/1/1970"</f>
        <v>41405.057222222225</v>
      </c>
      <c r="Q40" t="s">
        <v>8264</v>
      </c>
      <c r="R40" s="18" t="str">
        <f>LEFT(Q40,SEARCH("/",Q40,1)-1)</f>
        <v>film &amp; video</v>
      </c>
      <c r="S40" t="str">
        <f>RIGHT(Q40,(LEN(Q40)-SEARCH("/",Q40,1)))</f>
        <v>television</v>
      </c>
      <c r="T40" s="14">
        <f>IFERROR(E40/L40,0)</f>
        <v>41.68181818181818</v>
      </c>
      <c r="U40">
        <f t="shared" si="0"/>
        <v>1</v>
      </c>
      <c r="AB40">
        <v>2751</v>
      </c>
      <c r="AC40">
        <v>66</v>
      </c>
      <c r="AD40">
        <v>41.68181818181818</v>
      </c>
      <c r="AE40">
        <v>1</v>
      </c>
      <c r="AF40">
        <v>2500</v>
      </c>
    </row>
    <row r="41" spans="1:32" ht="28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>(E41/D41)*100</f>
        <v>130.98000000000002</v>
      </c>
      <c r="O41" s="13">
        <f>J41/(60*60*24)+DATE(1970,1,1)</f>
        <v>41754.047083333331</v>
      </c>
      <c r="P41" s="13">
        <f>I41/(60*60*24)+"1/1/1970"</f>
        <v>41784.957638888889</v>
      </c>
      <c r="Q41" t="s">
        <v>8264</v>
      </c>
      <c r="R41" s="18" t="str">
        <f>LEFT(Q41,SEARCH("/",Q41,1)-1)</f>
        <v>film &amp; video</v>
      </c>
      <c r="S41" t="str">
        <f>RIGHT(Q41,(LEN(Q41)-SEARCH("/",Q41,1)))</f>
        <v>television</v>
      </c>
      <c r="T41" s="14">
        <f>IFERROR(E41/L41,0)</f>
        <v>150.89861751152074</v>
      </c>
      <c r="U41">
        <f t="shared" si="0"/>
        <v>1</v>
      </c>
      <c r="AB41">
        <v>32745</v>
      </c>
      <c r="AC41">
        <v>217</v>
      </c>
      <c r="AD41">
        <v>150.89861751152074</v>
      </c>
      <c r="AE41">
        <v>1</v>
      </c>
      <c r="AF41">
        <v>25000</v>
      </c>
    </row>
    <row r="42" spans="1:32" ht="30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>(E42/D42)*100</f>
        <v>101.35000000000001</v>
      </c>
      <c r="O42" s="13">
        <f>J42/(60*60*24)+DATE(1970,1,1)</f>
        <v>41789.21398148148</v>
      </c>
      <c r="P42" s="13">
        <f>I42/(60*60*24)+"1/1/1970"</f>
        <v>41809.166666666664</v>
      </c>
      <c r="Q42" t="s">
        <v>8264</v>
      </c>
      <c r="R42" s="18" t="str">
        <f>LEFT(Q42,SEARCH("/",Q42,1)-1)</f>
        <v>film &amp; video</v>
      </c>
      <c r="S42" t="str">
        <f>RIGHT(Q42,(LEN(Q42)-SEARCH("/",Q42,1)))</f>
        <v>television</v>
      </c>
      <c r="T42" s="14">
        <f>IFERROR(E42/L42,0)</f>
        <v>126.6875</v>
      </c>
      <c r="U42">
        <f t="shared" si="0"/>
        <v>1</v>
      </c>
      <c r="AB42">
        <v>2027</v>
      </c>
      <c r="AC42">
        <v>16</v>
      </c>
      <c r="AD42">
        <v>126.6875</v>
      </c>
      <c r="AE42">
        <v>1</v>
      </c>
      <c r="AF42">
        <v>2000</v>
      </c>
    </row>
    <row r="43" spans="1:32" ht="28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>(E43/D43)*100</f>
        <v>100</v>
      </c>
      <c r="O43" s="13">
        <f>J43/(60*60*24)+DATE(1970,1,1)</f>
        <v>41887.568912037037</v>
      </c>
      <c r="P43" s="13">
        <f>I43/(60*60*24)+"1/1/1970"</f>
        <v>41917.568912037037</v>
      </c>
      <c r="Q43" t="s">
        <v>8264</v>
      </c>
      <c r="R43" s="18" t="str">
        <f>LEFT(Q43,SEARCH("/",Q43,1)-1)</f>
        <v>film &amp; video</v>
      </c>
      <c r="S43" t="str">
        <f>RIGHT(Q43,(LEN(Q43)-SEARCH("/",Q43,1)))</f>
        <v>television</v>
      </c>
      <c r="T43" s="14">
        <f>IFERROR(E43/L43,0)</f>
        <v>105.26315789473684</v>
      </c>
      <c r="U43">
        <f t="shared" si="0"/>
        <v>1</v>
      </c>
      <c r="AB43">
        <v>2000</v>
      </c>
      <c r="AC43">
        <v>19</v>
      </c>
      <c r="AD43">
        <v>105.26315789473684</v>
      </c>
      <c r="AE43">
        <v>1</v>
      </c>
      <c r="AF43">
        <v>2000</v>
      </c>
    </row>
    <row r="44" spans="1:32" ht="27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>(E44/D44)*100</f>
        <v>141.85714285714286</v>
      </c>
      <c r="O44" s="13">
        <f>J44/(60*60*24)+DATE(1970,1,1)</f>
        <v>41971.639189814814</v>
      </c>
      <c r="P44" s="13">
        <f>I44/(60*60*24)+"1/1/1970"</f>
        <v>42001.639189814814</v>
      </c>
      <c r="Q44" t="s">
        <v>8264</v>
      </c>
      <c r="R44" s="18" t="str">
        <f>LEFT(Q44,SEARCH("/",Q44,1)-1)</f>
        <v>film &amp; video</v>
      </c>
      <c r="S44" t="str">
        <f>RIGHT(Q44,(LEN(Q44)-SEARCH("/",Q44,1)))</f>
        <v>television</v>
      </c>
      <c r="T44" s="14">
        <f>IFERROR(E44/L44,0)</f>
        <v>117.51479289940828</v>
      </c>
      <c r="U44">
        <f t="shared" si="0"/>
        <v>1</v>
      </c>
      <c r="AB44">
        <v>19860</v>
      </c>
      <c r="AC44">
        <v>169</v>
      </c>
      <c r="AD44">
        <v>117.51479289940828</v>
      </c>
      <c r="AE44">
        <v>1</v>
      </c>
      <c r="AF44">
        <v>14000</v>
      </c>
    </row>
    <row r="45" spans="1:32" ht="28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>(E45/D45)*100</f>
        <v>308.65999999999997</v>
      </c>
      <c r="O45" s="13">
        <f>J45/(60*60*24)+DATE(1970,1,1)</f>
        <v>41802.790347222224</v>
      </c>
      <c r="P45" s="13">
        <f>I45/(60*60*24)+"1/1/1970"</f>
        <v>41833</v>
      </c>
      <c r="Q45" t="s">
        <v>8264</v>
      </c>
      <c r="R45" s="18" t="str">
        <f>LEFT(Q45,SEARCH("/",Q45,1)-1)</f>
        <v>film &amp; video</v>
      </c>
      <c r="S45" t="str">
        <f>RIGHT(Q45,(LEN(Q45)-SEARCH("/",Q45,1)))</f>
        <v>television</v>
      </c>
      <c r="T45" s="14">
        <f>IFERROR(E45/L45,0)</f>
        <v>117.36121673003802</v>
      </c>
      <c r="U45">
        <f t="shared" si="0"/>
        <v>1</v>
      </c>
      <c r="AB45">
        <v>30866</v>
      </c>
      <c r="AC45">
        <v>263</v>
      </c>
      <c r="AD45">
        <v>117.36121673003802</v>
      </c>
      <c r="AE45">
        <v>1</v>
      </c>
      <c r="AF45">
        <v>10000</v>
      </c>
    </row>
    <row r="46" spans="1:32" ht="33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>(E46/D46)*100</f>
        <v>100</v>
      </c>
      <c r="O46" s="13">
        <f>J46/(60*60*24)+DATE(1970,1,1)</f>
        <v>41874.098807870367</v>
      </c>
      <c r="P46" s="13">
        <f>I46/(60*60*24)+"1/1/1970"</f>
        <v>41919.098807870367</v>
      </c>
      <c r="Q46" t="s">
        <v>8264</v>
      </c>
      <c r="R46" s="18" t="str">
        <f>LEFT(Q46,SEARCH("/",Q46,1)-1)</f>
        <v>film &amp; video</v>
      </c>
      <c r="S46" t="str">
        <f>RIGHT(Q46,(LEN(Q46)-SEARCH("/",Q46,1)))</f>
        <v>television</v>
      </c>
      <c r="T46" s="14">
        <f>IFERROR(E46/L46,0)</f>
        <v>133.33333333333334</v>
      </c>
      <c r="U46">
        <f t="shared" si="0"/>
        <v>1</v>
      </c>
      <c r="AB46">
        <v>2000</v>
      </c>
      <c r="AC46">
        <v>15</v>
      </c>
      <c r="AD46">
        <v>133.33333333333334</v>
      </c>
      <c r="AE46">
        <v>1</v>
      </c>
      <c r="AF46">
        <v>2000</v>
      </c>
    </row>
    <row r="47" spans="1:32" ht="27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>(E47/D47)*100</f>
        <v>120</v>
      </c>
      <c r="O47" s="13">
        <f>J47/(60*60*24)+DATE(1970,1,1)</f>
        <v>42457.623923611114</v>
      </c>
      <c r="P47" s="13">
        <f>I47/(60*60*24)+"1/1/1970"</f>
        <v>42487.623923611114</v>
      </c>
      <c r="Q47" t="s">
        <v>8264</v>
      </c>
      <c r="R47" s="18" t="str">
        <f>LEFT(Q47,SEARCH("/",Q47,1)-1)</f>
        <v>film &amp; video</v>
      </c>
      <c r="S47" t="str">
        <f>RIGHT(Q47,(LEN(Q47)-SEARCH("/",Q47,1)))</f>
        <v>television</v>
      </c>
      <c r="T47" s="14">
        <f>IFERROR(E47/L47,0)</f>
        <v>98.360655737704917</v>
      </c>
      <c r="U47">
        <f t="shared" si="0"/>
        <v>1</v>
      </c>
      <c r="AB47">
        <v>6000</v>
      </c>
      <c r="AC47">
        <v>61</v>
      </c>
      <c r="AD47">
        <v>98.360655737704917</v>
      </c>
      <c r="AE47">
        <v>1</v>
      </c>
      <c r="AF47">
        <v>5000</v>
      </c>
    </row>
    <row r="48" spans="1:32" ht="25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>(E48/D48)*100</f>
        <v>104.16666666666667</v>
      </c>
      <c r="O48" s="13">
        <f>J48/(60*60*24)+DATE(1970,1,1)</f>
        <v>42323.96497685185</v>
      </c>
      <c r="P48" s="13">
        <f>I48/(60*60*24)+"1/1/1970"</f>
        <v>42353.96497685185</v>
      </c>
      <c r="Q48" t="s">
        <v>8264</v>
      </c>
      <c r="R48" s="18" t="str">
        <f>LEFT(Q48,SEARCH("/",Q48,1)-1)</f>
        <v>film &amp; video</v>
      </c>
      <c r="S48" t="str">
        <f>RIGHT(Q48,(LEN(Q48)-SEARCH("/",Q48,1)))</f>
        <v>television</v>
      </c>
      <c r="T48" s="14">
        <f>IFERROR(E48/L48,0)</f>
        <v>194.44444444444446</v>
      </c>
      <c r="U48">
        <f t="shared" si="0"/>
        <v>1</v>
      </c>
      <c r="AB48">
        <v>8750</v>
      </c>
      <c r="AC48">
        <v>45</v>
      </c>
      <c r="AD48">
        <v>194.44444444444446</v>
      </c>
      <c r="AE48">
        <v>1</v>
      </c>
      <c r="AF48">
        <v>8400</v>
      </c>
    </row>
    <row r="49" spans="1:32" ht="28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>(E49/D49)*100</f>
        <v>107.61100000000002</v>
      </c>
      <c r="O49" s="13">
        <f>J49/(60*60*24)+DATE(1970,1,1)</f>
        <v>41932.819525462961</v>
      </c>
      <c r="P49" s="13">
        <f>I49/(60*60*24)+"1/1/1970"</f>
        <v>41992.861192129625</v>
      </c>
      <c r="Q49" t="s">
        <v>8264</v>
      </c>
      <c r="R49" s="18" t="str">
        <f>LEFT(Q49,SEARCH("/",Q49,1)-1)</f>
        <v>film &amp; video</v>
      </c>
      <c r="S49" t="str">
        <f>RIGHT(Q49,(LEN(Q49)-SEARCH("/",Q49,1)))</f>
        <v>television</v>
      </c>
      <c r="T49" s="14">
        <f>IFERROR(E49/L49,0)</f>
        <v>76.865000000000009</v>
      </c>
      <c r="U49">
        <f t="shared" si="0"/>
        <v>1</v>
      </c>
      <c r="AB49">
        <v>5380.55</v>
      </c>
      <c r="AC49">
        <v>70</v>
      </c>
      <c r="AD49">
        <v>76.865000000000009</v>
      </c>
      <c r="AE49">
        <v>1</v>
      </c>
      <c r="AF49">
        <v>5000</v>
      </c>
    </row>
    <row r="50" spans="1:32" ht="27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>(E50/D50)*100</f>
        <v>107.94999999999999</v>
      </c>
      <c r="O50" s="13">
        <f>J50/(60*60*24)+DATE(1970,1,1)</f>
        <v>42033.516898148147</v>
      </c>
      <c r="P50" s="13">
        <f>I50/(60*60*24)+"1/1/1970"</f>
        <v>42064.5</v>
      </c>
      <c r="Q50" t="s">
        <v>8264</v>
      </c>
      <c r="R50" s="18" t="str">
        <f>LEFT(Q50,SEARCH("/",Q50,1)-1)</f>
        <v>film &amp; video</v>
      </c>
      <c r="S50" t="str">
        <f>RIGHT(Q50,(LEN(Q50)-SEARCH("/",Q50,1)))</f>
        <v>television</v>
      </c>
      <c r="T50" s="14">
        <f>IFERROR(E50/L50,0)</f>
        <v>56.815789473684212</v>
      </c>
      <c r="U50">
        <f t="shared" si="0"/>
        <v>1</v>
      </c>
      <c r="AB50">
        <v>2159</v>
      </c>
      <c r="AC50">
        <v>38</v>
      </c>
      <c r="AD50">
        <v>56.815789473684212</v>
      </c>
      <c r="AE50">
        <v>1</v>
      </c>
      <c r="AF50">
        <v>2000</v>
      </c>
    </row>
    <row r="51" spans="1:32" ht="105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>(E51/D51)*100</f>
        <v>100</v>
      </c>
      <c r="O51" s="13">
        <f>J51/(60*60*24)+DATE(1970,1,1)</f>
        <v>42271.176446759258</v>
      </c>
      <c r="P51" s="13">
        <f>I51/(60*60*24)+"1/1/1970"</f>
        <v>42301.176446759258</v>
      </c>
      <c r="Q51" t="s">
        <v>8264</v>
      </c>
      <c r="R51" s="18" t="str">
        <f>LEFT(Q51,SEARCH("/",Q51,1)-1)</f>
        <v>film &amp; video</v>
      </c>
      <c r="S51" t="str">
        <f>RIGHT(Q51,(LEN(Q51)-SEARCH("/",Q51,1)))</f>
        <v>television</v>
      </c>
      <c r="T51" s="14">
        <f>IFERROR(E51/L51,0)</f>
        <v>137.93103448275863</v>
      </c>
      <c r="U51">
        <f t="shared" si="0"/>
        <v>1</v>
      </c>
      <c r="AB51">
        <v>12000</v>
      </c>
      <c r="AC51">
        <v>87</v>
      </c>
      <c r="AD51">
        <v>137.93103448275863</v>
      </c>
      <c r="AE51">
        <v>1</v>
      </c>
      <c r="AF51">
        <v>12000</v>
      </c>
    </row>
    <row r="52" spans="1:32" ht="27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>(E52/D52)*100</f>
        <v>100</v>
      </c>
      <c r="O52" s="13">
        <f>J52/(60*60*24)+DATE(1970,1,1)</f>
        <v>41995.752986111111</v>
      </c>
      <c r="P52" s="13">
        <f>I52/(60*60*24)+"1/1/1970"</f>
        <v>42034.708333333328</v>
      </c>
      <c r="Q52" t="s">
        <v>8264</v>
      </c>
      <c r="R52" s="18" t="str">
        <f>LEFT(Q52,SEARCH("/",Q52,1)-1)</f>
        <v>film &amp; video</v>
      </c>
      <c r="S52" t="str">
        <f>RIGHT(Q52,(LEN(Q52)-SEARCH("/",Q52,1)))</f>
        <v>television</v>
      </c>
      <c r="T52" s="14">
        <f>IFERROR(E52/L52,0)</f>
        <v>27.272727272727273</v>
      </c>
      <c r="U52">
        <f t="shared" si="0"/>
        <v>1</v>
      </c>
      <c r="AB52">
        <v>600</v>
      </c>
      <c r="AC52">
        <v>22</v>
      </c>
      <c r="AD52">
        <v>27.272727272727273</v>
      </c>
      <c r="AE52">
        <v>1</v>
      </c>
      <c r="AF52">
        <v>600</v>
      </c>
    </row>
    <row r="53" spans="1:32" ht="27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>(E53/D53)*100</f>
        <v>128.0181818181818</v>
      </c>
      <c r="O53" s="13">
        <f>J53/(60*60*24)+DATE(1970,1,1)</f>
        <v>42196.928668981476</v>
      </c>
      <c r="P53" s="13">
        <f>I53/(60*60*24)+"1/1/1970"</f>
        <v>42226.928668981476</v>
      </c>
      <c r="Q53" t="s">
        <v>8264</v>
      </c>
      <c r="R53" s="18" t="str">
        <f>LEFT(Q53,SEARCH("/",Q53,1)-1)</f>
        <v>film &amp; video</v>
      </c>
      <c r="S53" t="str">
        <f>RIGHT(Q53,(LEN(Q53)-SEARCH("/",Q53,1)))</f>
        <v>television</v>
      </c>
      <c r="T53" s="14">
        <f>IFERROR(E53/L53,0)</f>
        <v>118.33613445378151</v>
      </c>
      <c r="U53">
        <f t="shared" si="0"/>
        <v>1</v>
      </c>
      <c r="AB53">
        <v>14082</v>
      </c>
      <c r="AC53">
        <v>119</v>
      </c>
      <c r="AD53">
        <v>118.33613445378151</v>
      </c>
      <c r="AE53">
        <v>1</v>
      </c>
      <c r="AF53">
        <v>11000</v>
      </c>
    </row>
    <row r="54" spans="1:32" ht="25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>(E54/D54)*100</f>
        <v>116.21</v>
      </c>
      <c r="O54" s="13">
        <f>J54/(60*60*24)+DATE(1970,1,1)</f>
        <v>41807.701921296299</v>
      </c>
      <c r="P54" s="13">
        <f>I54/(60*60*24)+"1/1/1970"</f>
        <v>41837.701921296299</v>
      </c>
      <c r="Q54" t="s">
        <v>8264</v>
      </c>
      <c r="R54" s="18" t="str">
        <f>LEFT(Q54,SEARCH("/",Q54,1)-1)</f>
        <v>film &amp; video</v>
      </c>
      <c r="S54" t="str">
        <f>RIGHT(Q54,(LEN(Q54)-SEARCH("/",Q54,1)))</f>
        <v>television</v>
      </c>
      <c r="T54" s="14">
        <f>IFERROR(E54/L54,0)</f>
        <v>223.48076923076923</v>
      </c>
      <c r="U54">
        <f t="shared" si="0"/>
        <v>1</v>
      </c>
      <c r="AB54">
        <v>11621</v>
      </c>
      <c r="AC54">
        <v>52</v>
      </c>
      <c r="AD54">
        <v>223.48076923076923</v>
      </c>
      <c r="AE54">
        <v>1</v>
      </c>
      <c r="AF54">
        <v>10000</v>
      </c>
    </row>
    <row r="55" spans="1:32" ht="15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>(E55/D55)*100</f>
        <v>109.63333333333334</v>
      </c>
      <c r="O55" s="13">
        <f>J55/(60*60*24)+DATE(1970,1,1)</f>
        <v>41719.549131944441</v>
      </c>
      <c r="P55" s="13">
        <f>I55/(60*60*24)+"1/1/1970"</f>
        <v>41733.916666666664</v>
      </c>
      <c r="Q55" t="s">
        <v>8264</v>
      </c>
      <c r="R55" s="18" t="str">
        <f>LEFT(Q55,SEARCH("/",Q55,1)-1)</f>
        <v>film &amp; video</v>
      </c>
      <c r="S55" t="str">
        <f>RIGHT(Q55,(LEN(Q55)-SEARCH("/",Q55,1)))</f>
        <v>television</v>
      </c>
      <c r="T55" s="14">
        <f>IFERROR(E55/L55,0)</f>
        <v>28.111111111111111</v>
      </c>
      <c r="U55">
        <f t="shared" si="0"/>
        <v>1</v>
      </c>
      <c r="AB55">
        <v>3289</v>
      </c>
      <c r="AC55">
        <v>117</v>
      </c>
      <c r="AD55">
        <v>28.111111111111111</v>
      </c>
      <c r="AE55">
        <v>1</v>
      </c>
      <c r="AF55">
        <v>3000</v>
      </c>
    </row>
    <row r="56" spans="1:32" ht="28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>(E56/D56)*100</f>
        <v>101</v>
      </c>
      <c r="O56" s="13">
        <f>J56/(60*60*24)+DATE(1970,1,1)</f>
        <v>42333.713206018518</v>
      </c>
      <c r="P56" s="13">
        <f>I56/(60*60*24)+"1/1/1970"</f>
        <v>42363.713206018518</v>
      </c>
      <c r="Q56" t="s">
        <v>8264</v>
      </c>
      <c r="R56" s="18" t="str">
        <f>LEFT(Q56,SEARCH("/",Q56,1)-1)</f>
        <v>film &amp; video</v>
      </c>
      <c r="S56" t="str">
        <f>RIGHT(Q56,(LEN(Q56)-SEARCH("/",Q56,1)))</f>
        <v>television</v>
      </c>
      <c r="T56" s="14">
        <f>IFERROR(E56/L56,0)</f>
        <v>194.23076923076923</v>
      </c>
      <c r="U56">
        <f t="shared" si="0"/>
        <v>1</v>
      </c>
      <c r="AB56">
        <v>10100</v>
      </c>
      <c r="AC56">
        <v>52</v>
      </c>
      <c r="AD56">
        <v>194.23076923076923</v>
      </c>
      <c r="AE56">
        <v>1</v>
      </c>
      <c r="AF56">
        <v>10000</v>
      </c>
    </row>
    <row r="57" spans="1:32" ht="27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>(E57/D57)*100</f>
        <v>128.95348837209301</v>
      </c>
      <c r="O57" s="13">
        <f>J57/(60*60*24)+DATE(1970,1,1)</f>
        <v>42496.968935185185</v>
      </c>
      <c r="P57" s="13">
        <f>I57/(60*60*24)+"1/1/1970"</f>
        <v>42517.968935185185</v>
      </c>
      <c r="Q57" t="s">
        <v>8264</v>
      </c>
      <c r="R57" s="18" t="str">
        <f>LEFT(Q57,SEARCH("/",Q57,1)-1)</f>
        <v>film &amp; video</v>
      </c>
      <c r="S57" t="str">
        <f>RIGHT(Q57,(LEN(Q57)-SEARCH("/",Q57,1)))</f>
        <v>television</v>
      </c>
      <c r="T57" s="14">
        <f>IFERROR(E57/L57,0)</f>
        <v>128.95348837209303</v>
      </c>
      <c r="U57">
        <f t="shared" si="0"/>
        <v>1</v>
      </c>
      <c r="AB57">
        <v>11090</v>
      </c>
      <c r="AC57">
        <v>86</v>
      </c>
      <c r="AD57">
        <v>128.95348837209303</v>
      </c>
      <c r="AE57">
        <v>1</v>
      </c>
      <c r="AF57">
        <v>8600</v>
      </c>
    </row>
    <row r="58" spans="1:32" ht="18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>(E58/D58)*100</f>
        <v>107.26249999999999</v>
      </c>
      <c r="O58" s="13">
        <f>J58/(60*60*24)+DATE(1970,1,1)</f>
        <v>42149.548888888894</v>
      </c>
      <c r="P58" s="13">
        <f>I58/(60*60*24)+"1/1/1970"</f>
        <v>42163.666666666672</v>
      </c>
      <c r="Q58" t="s">
        <v>8264</v>
      </c>
      <c r="R58" s="18" t="str">
        <f>LEFT(Q58,SEARCH("/",Q58,1)-1)</f>
        <v>film &amp; video</v>
      </c>
      <c r="S58" t="str">
        <f>RIGHT(Q58,(LEN(Q58)-SEARCH("/",Q58,1)))</f>
        <v>television</v>
      </c>
      <c r="T58" s="14">
        <f>IFERROR(E58/L58,0)</f>
        <v>49.316091954022987</v>
      </c>
      <c r="U58">
        <f t="shared" si="0"/>
        <v>1</v>
      </c>
      <c r="AB58">
        <v>8581</v>
      </c>
      <c r="AC58">
        <v>174</v>
      </c>
      <c r="AD58">
        <v>49.316091954022987</v>
      </c>
      <c r="AE58">
        <v>1</v>
      </c>
      <c r="AF58">
        <v>8000</v>
      </c>
    </row>
    <row r="59" spans="1:32" ht="25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>(E59/D59)*100</f>
        <v>101.89999999999999</v>
      </c>
      <c r="O59" s="13">
        <f>J59/(60*60*24)+DATE(1970,1,1)</f>
        <v>42089.83289351852</v>
      </c>
      <c r="P59" s="13">
        <f>I59/(60*60*24)+"1/1/1970"</f>
        <v>42119.83289351852</v>
      </c>
      <c r="Q59" t="s">
        <v>8264</v>
      </c>
      <c r="R59" s="18" t="str">
        <f>LEFT(Q59,SEARCH("/",Q59,1)-1)</f>
        <v>film &amp; video</v>
      </c>
      <c r="S59" t="str">
        <f>RIGHT(Q59,(LEN(Q59)-SEARCH("/",Q59,1)))</f>
        <v>television</v>
      </c>
      <c r="T59" s="14">
        <f>IFERROR(E59/L59,0)</f>
        <v>221.52173913043478</v>
      </c>
      <c r="U59">
        <f t="shared" si="0"/>
        <v>1</v>
      </c>
      <c r="AB59">
        <v>15285</v>
      </c>
      <c r="AC59">
        <v>69</v>
      </c>
      <c r="AD59">
        <v>221.52173913043478</v>
      </c>
      <c r="AE59">
        <v>1</v>
      </c>
      <c r="AF59">
        <v>15000</v>
      </c>
    </row>
    <row r="60" spans="1:32" ht="21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>(E60/D60)*100</f>
        <v>102.91</v>
      </c>
      <c r="O60" s="13">
        <f>J60/(60*60*24)+DATE(1970,1,1)</f>
        <v>41932.745046296295</v>
      </c>
      <c r="P60" s="13">
        <f>I60/(60*60*24)+"1/1/1970"</f>
        <v>41962.786712962959</v>
      </c>
      <c r="Q60" t="s">
        <v>8264</v>
      </c>
      <c r="R60" s="18" t="str">
        <f>LEFT(Q60,SEARCH("/",Q60,1)-1)</f>
        <v>film &amp; video</v>
      </c>
      <c r="S60" t="str">
        <f>RIGHT(Q60,(LEN(Q60)-SEARCH("/",Q60,1)))</f>
        <v>television</v>
      </c>
      <c r="T60" s="14">
        <f>IFERROR(E60/L60,0)</f>
        <v>137.21333333333334</v>
      </c>
      <c r="U60">
        <f t="shared" si="0"/>
        <v>1</v>
      </c>
      <c r="AB60">
        <v>10291</v>
      </c>
      <c r="AC60">
        <v>75</v>
      </c>
      <c r="AD60">
        <v>137.21333333333334</v>
      </c>
      <c r="AE60">
        <v>1</v>
      </c>
      <c r="AF60">
        <v>10000</v>
      </c>
    </row>
    <row r="61" spans="1:32" ht="25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>(E61/D61)*100</f>
        <v>100.12570000000001</v>
      </c>
      <c r="O61" s="13">
        <f>J61/(60*60*24)+DATE(1970,1,1)</f>
        <v>42230.235833333332</v>
      </c>
      <c r="P61" s="13">
        <f>I61/(60*60*24)+"1/1/1970"</f>
        <v>42261.875</v>
      </c>
      <c r="Q61" t="s">
        <v>8264</v>
      </c>
      <c r="R61" s="18" t="str">
        <f>LEFT(Q61,SEARCH("/",Q61,1)-1)</f>
        <v>film &amp; video</v>
      </c>
      <c r="S61" t="str">
        <f>RIGHT(Q61,(LEN(Q61)-SEARCH("/",Q61,1)))</f>
        <v>television</v>
      </c>
      <c r="T61" s="14">
        <f>IFERROR(E61/L61,0)</f>
        <v>606.82242424242418</v>
      </c>
      <c r="U61">
        <f t="shared" si="0"/>
        <v>1</v>
      </c>
      <c r="AB61">
        <v>20025.14</v>
      </c>
      <c r="AC61">
        <v>33</v>
      </c>
      <c r="AD61">
        <v>606.82242424242418</v>
      </c>
      <c r="AE61">
        <v>1</v>
      </c>
      <c r="AF61">
        <v>20000</v>
      </c>
    </row>
    <row r="62" spans="1:32" ht="22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>(E62/D62)*100</f>
        <v>103.29622222222221</v>
      </c>
      <c r="O62" s="13">
        <f>J62/(60*60*24)+DATE(1970,1,1)</f>
        <v>41701.901817129634</v>
      </c>
      <c r="P62" s="13">
        <f>I62/(60*60*24)+"1/1/1970"</f>
        <v>41721</v>
      </c>
      <c r="Q62" t="s">
        <v>8265</v>
      </c>
      <c r="R62" s="18" t="str">
        <f>LEFT(Q62,SEARCH("/",Q62,1)-1)</f>
        <v>film &amp; video</v>
      </c>
      <c r="S62" t="str">
        <f>RIGHT(Q62,(LEN(Q62)-SEARCH("/",Q62,1)))</f>
        <v>shorts</v>
      </c>
      <c r="T62" s="14">
        <f>IFERROR(E62/L62,0)</f>
        <v>43.040092592592593</v>
      </c>
      <c r="U62">
        <f t="shared" si="0"/>
        <v>1</v>
      </c>
      <c r="AB62">
        <v>4648.33</v>
      </c>
      <c r="AC62">
        <v>108</v>
      </c>
      <c r="AD62">
        <v>43.040092592592593</v>
      </c>
      <c r="AE62">
        <v>1</v>
      </c>
      <c r="AF62">
        <v>4500</v>
      </c>
    </row>
    <row r="63" spans="1:32" ht="24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>(E63/D63)*100</f>
        <v>148.30000000000001</v>
      </c>
      <c r="O63" s="13">
        <f>J63/(60*60*24)+DATE(1970,1,1)</f>
        <v>41409.814317129625</v>
      </c>
      <c r="P63" s="13">
        <f>I63/(60*60*24)+"1/1/1970"</f>
        <v>41431.814317129625</v>
      </c>
      <c r="Q63" t="s">
        <v>8265</v>
      </c>
      <c r="R63" s="18" t="str">
        <f>LEFT(Q63,SEARCH("/",Q63,1)-1)</f>
        <v>film &amp; video</v>
      </c>
      <c r="S63" t="str">
        <f>RIGHT(Q63,(LEN(Q63)-SEARCH("/",Q63,1)))</f>
        <v>shorts</v>
      </c>
      <c r="T63" s="14">
        <f>IFERROR(E63/L63,0)</f>
        <v>322.39130434782606</v>
      </c>
      <c r="U63">
        <f t="shared" si="0"/>
        <v>1</v>
      </c>
      <c r="AB63">
        <v>7415</v>
      </c>
      <c r="AC63">
        <v>23</v>
      </c>
      <c r="AD63">
        <v>322.39130434782606</v>
      </c>
      <c r="AE63">
        <v>1</v>
      </c>
      <c r="AF63">
        <v>5000</v>
      </c>
    </row>
    <row r="64" spans="1:32" ht="27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>(E64/D64)*100</f>
        <v>154.73333333333332</v>
      </c>
      <c r="O64" s="13">
        <f>J64/(60*60*24)+DATE(1970,1,1)</f>
        <v>41311.799513888887</v>
      </c>
      <c r="P64" s="13">
        <f>I64/(60*60*24)+"1/1/1970"</f>
        <v>41336.799513888887</v>
      </c>
      <c r="Q64" t="s">
        <v>8265</v>
      </c>
      <c r="R64" s="18" t="str">
        <f>LEFT(Q64,SEARCH("/",Q64,1)-1)</f>
        <v>film &amp; video</v>
      </c>
      <c r="S64" t="str">
        <f>RIGHT(Q64,(LEN(Q64)-SEARCH("/",Q64,1)))</f>
        <v>shorts</v>
      </c>
      <c r="T64" s="14">
        <f>IFERROR(E64/L64,0)</f>
        <v>96.708333333333329</v>
      </c>
      <c r="U64">
        <f t="shared" si="0"/>
        <v>1</v>
      </c>
      <c r="AB64">
        <v>4642</v>
      </c>
      <c r="AC64">
        <v>48</v>
      </c>
      <c r="AD64">
        <v>96.708333333333329</v>
      </c>
      <c r="AE64">
        <v>1</v>
      </c>
      <c r="AF64">
        <v>3000</v>
      </c>
    </row>
    <row r="65" spans="1:32" ht="25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>(E65/D65)*100</f>
        <v>113.51849999999999</v>
      </c>
      <c r="O65" s="13">
        <f>J65/(60*60*24)+DATE(1970,1,1)</f>
        <v>41612.912187499998</v>
      </c>
      <c r="P65" s="13">
        <f>I65/(60*60*24)+"1/1/1970"</f>
        <v>41636.207638888889</v>
      </c>
      <c r="Q65" t="s">
        <v>8265</v>
      </c>
      <c r="R65" s="18" t="str">
        <f>LEFT(Q65,SEARCH("/",Q65,1)-1)</f>
        <v>film &amp; video</v>
      </c>
      <c r="S65" t="str">
        <f>RIGHT(Q65,(LEN(Q65)-SEARCH("/",Q65,1)))</f>
        <v>shorts</v>
      </c>
      <c r="T65" s="14">
        <f>IFERROR(E65/L65,0)</f>
        <v>35.474531249999998</v>
      </c>
      <c r="U65">
        <f t="shared" si="0"/>
        <v>1</v>
      </c>
      <c r="AB65">
        <v>2270.37</v>
      </c>
      <c r="AC65">
        <v>64</v>
      </c>
      <c r="AD65">
        <v>35.474531249999998</v>
      </c>
      <c r="AE65">
        <v>1</v>
      </c>
      <c r="AF65">
        <v>2000</v>
      </c>
    </row>
    <row r="66" spans="1:32" ht="25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>(E66/D66)*100</f>
        <v>173.33333333333334</v>
      </c>
      <c r="O66" s="13">
        <f>J66/(60*60*24)+DATE(1970,1,1)</f>
        <v>41433.01829861111</v>
      </c>
      <c r="P66" s="13">
        <f>I66/(60*60*24)+"1/1/1970"</f>
        <v>41463.01829861111</v>
      </c>
      <c r="Q66" t="s">
        <v>8265</v>
      </c>
      <c r="R66" s="18" t="str">
        <f>LEFT(Q66,SEARCH("/",Q66,1)-1)</f>
        <v>film &amp; video</v>
      </c>
      <c r="S66" t="str">
        <f>RIGHT(Q66,(LEN(Q66)-SEARCH("/",Q66,1)))</f>
        <v>shorts</v>
      </c>
      <c r="T66" s="14">
        <f>IFERROR(E66/L66,0)</f>
        <v>86.666666666666671</v>
      </c>
      <c r="U66">
        <f t="shared" si="0"/>
        <v>1</v>
      </c>
      <c r="AB66">
        <v>2080</v>
      </c>
      <c r="AC66">
        <v>24</v>
      </c>
      <c r="AD66">
        <v>86.666666666666671</v>
      </c>
      <c r="AE66">
        <v>1</v>
      </c>
      <c r="AF66">
        <v>1200</v>
      </c>
    </row>
    <row r="67" spans="1:32" ht="21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>(E67/D67)*100</f>
        <v>107.52857142857141</v>
      </c>
      <c r="O67" s="13">
        <f>J67/(60*60*24)+DATE(1970,1,1)</f>
        <v>41835.821226851855</v>
      </c>
      <c r="P67" s="13">
        <f>I67/(60*60*24)+"1/1/1970"</f>
        <v>41862.249305555553</v>
      </c>
      <c r="Q67" t="s">
        <v>8265</v>
      </c>
      <c r="R67" s="18" t="str">
        <f>LEFT(Q67,SEARCH("/",Q67,1)-1)</f>
        <v>film &amp; video</v>
      </c>
      <c r="S67" t="str">
        <f>RIGHT(Q67,(LEN(Q67)-SEARCH("/",Q67,1)))</f>
        <v>shorts</v>
      </c>
      <c r="T67" s="14">
        <f>IFERROR(E67/L67,0)</f>
        <v>132.05263157894737</v>
      </c>
      <c r="U67">
        <f t="shared" ref="U67:U130" si="1">IF(F67 = "successful", 1, 0)</f>
        <v>1</v>
      </c>
      <c r="AB67">
        <v>7527</v>
      </c>
      <c r="AC67">
        <v>57</v>
      </c>
      <c r="AD67">
        <v>132.05263157894737</v>
      </c>
      <c r="AE67">
        <v>1</v>
      </c>
      <c r="AF67">
        <v>7000</v>
      </c>
    </row>
    <row r="68" spans="1:32" ht="165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>(E68/D68)*100</f>
        <v>118.6</v>
      </c>
      <c r="O68" s="13">
        <f>J68/(60*60*24)+DATE(1970,1,1)</f>
        <v>42539.849768518514</v>
      </c>
      <c r="P68" s="13">
        <f>I68/(60*60*24)+"1/1/1970"</f>
        <v>42569.849768518514</v>
      </c>
      <c r="Q68" t="s">
        <v>8265</v>
      </c>
      <c r="R68" s="18" t="str">
        <f>LEFT(Q68,SEARCH("/",Q68,1)-1)</f>
        <v>film &amp; video</v>
      </c>
      <c r="S68" t="str">
        <f>RIGHT(Q68,(LEN(Q68)-SEARCH("/",Q68,1)))</f>
        <v>shorts</v>
      </c>
      <c r="T68" s="14">
        <f>IFERROR(E68/L68,0)</f>
        <v>91.230769230769226</v>
      </c>
      <c r="U68">
        <f t="shared" si="1"/>
        <v>1</v>
      </c>
      <c r="AB68">
        <v>2372</v>
      </c>
      <c r="AC68">
        <v>26</v>
      </c>
      <c r="AD68">
        <v>91.230769230769226</v>
      </c>
      <c r="AE68">
        <v>1</v>
      </c>
      <c r="AF68">
        <v>2000</v>
      </c>
    </row>
    <row r="69" spans="1:32" ht="25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>(E69/D69)*100</f>
        <v>116.25000000000001</v>
      </c>
      <c r="O69" s="13">
        <f>J69/(60*60*24)+DATE(1970,1,1)</f>
        <v>41075.583379629628</v>
      </c>
      <c r="P69" s="13">
        <f>I69/(60*60*24)+"1/1/1970"</f>
        <v>41105.583379629628</v>
      </c>
      <c r="Q69" t="s">
        <v>8265</v>
      </c>
      <c r="R69" s="18" t="str">
        <f>LEFT(Q69,SEARCH("/",Q69,1)-1)</f>
        <v>film &amp; video</v>
      </c>
      <c r="S69" t="str">
        <f>RIGHT(Q69,(LEN(Q69)-SEARCH("/",Q69,1)))</f>
        <v>shorts</v>
      </c>
      <c r="T69" s="14">
        <f>IFERROR(E69/L69,0)</f>
        <v>116.25</v>
      </c>
      <c r="U69">
        <f t="shared" si="1"/>
        <v>1</v>
      </c>
      <c r="AB69">
        <v>2325</v>
      </c>
      <c r="AC69">
        <v>20</v>
      </c>
      <c r="AD69">
        <v>116.25</v>
      </c>
      <c r="AE69">
        <v>1</v>
      </c>
      <c r="AF69">
        <v>2000</v>
      </c>
    </row>
    <row r="70" spans="1:32" ht="27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>(E70/D70)*100</f>
        <v>127.16666666666667</v>
      </c>
      <c r="O70" s="13">
        <f>J70/(60*60*24)+DATE(1970,1,1)</f>
        <v>41663.569340277776</v>
      </c>
      <c r="P70" s="13">
        <f>I70/(60*60*24)+"1/1/1970"</f>
        <v>41693.569340277776</v>
      </c>
      <c r="Q70" t="s">
        <v>8265</v>
      </c>
      <c r="R70" s="18" t="str">
        <f>LEFT(Q70,SEARCH("/",Q70,1)-1)</f>
        <v>film &amp; video</v>
      </c>
      <c r="S70" t="str">
        <f>RIGHT(Q70,(LEN(Q70)-SEARCH("/",Q70,1)))</f>
        <v>shorts</v>
      </c>
      <c r="T70" s="14">
        <f>IFERROR(E70/L70,0)</f>
        <v>21.194444444444443</v>
      </c>
      <c r="U70">
        <f t="shared" si="1"/>
        <v>1</v>
      </c>
      <c r="AB70">
        <v>763</v>
      </c>
      <c r="AC70">
        <v>36</v>
      </c>
      <c r="AD70">
        <v>21.194444444444443</v>
      </c>
      <c r="AE70">
        <v>1</v>
      </c>
      <c r="AF70">
        <v>600</v>
      </c>
    </row>
    <row r="71" spans="1:32" ht="31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>(E71/D71)*100</f>
        <v>110.9423</v>
      </c>
      <c r="O71" s="13">
        <f>J71/(60*60*24)+DATE(1970,1,1)</f>
        <v>40786.187789351854</v>
      </c>
      <c r="P71" s="13">
        <f>I71/(60*60*24)+"1/1/1970"</f>
        <v>40818.290972222225</v>
      </c>
      <c r="Q71" t="s">
        <v>8265</v>
      </c>
      <c r="R71" s="18" t="str">
        <f>LEFT(Q71,SEARCH("/",Q71,1)-1)</f>
        <v>film &amp; video</v>
      </c>
      <c r="S71" t="str">
        <f>RIGHT(Q71,(LEN(Q71)-SEARCH("/",Q71,1)))</f>
        <v>shorts</v>
      </c>
      <c r="T71" s="14">
        <f>IFERROR(E71/L71,0)</f>
        <v>62.327134831460668</v>
      </c>
      <c r="U71">
        <f t="shared" si="1"/>
        <v>1</v>
      </c>
      <c r="AB71">
        <v>11094.23</v>
      </c>
      <c r="AC71">
        <v>178</v>
      </c>
      <c r="AD71">
        <v>62.327134831460668</v>
      </c>
      <c r="AE71">
        <v>1</v>
      </c>
      <c r="AF71">
        <v>10000</v>
      </c>
    </row>
    <row r="72" spans="1:32" ht="28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>(E72/D72)*100</f>
        <v>127.2</v>
      </c>
      <c r="O72" s="13">
        <f>J72/(60*60*24)+DATE(1970,1,1)</f>
        <v>40730.896354166667</v>
      </c>
      <c r="P72" s="13">
        <f>I72/(60*60*24)+"1/1/1970"</f>
        <v>40790.896354166667</v>
      </c>
      <c r="Q72" t="s">
        <v>8265</v>
      </c>
      <c r="R72" s="18" t="str">
        <f>LEFT(Q72,SEARCH("/",Q72,1)-1)</f>
        <v>film &amp; video</v>
      </c>
      <c r="S72" t="str">
        <f>RIGHT(Q72,(LEN(Q72)-SEARCH("/",Q72,1)))</f>
        <v>shorts</v>
      </c>
      <c r="T72" s="14">
        <f>IFERROR(E72/L72,0)</f>
        <v>37.411764705882355</v>
      </c>
      <c r="U72">
        <f t="shared" si="1"/>
        <v>1</v>
      </c>
      <c r="AB72">
        <v>636</v>
      </c>
      <c r="AC72">
        <v>17</v>
      </c>
      <c r="AD72">
        <v>37.411764705882355</v>
      </c>
      <c r="AE72">
        <v>1</v>
      </c>
      <c r="AF72">
        <v>500</v>
      </c>
    </row>
    <row r="73" spans="1:32" ht="30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>(E73/D73)*100</f>
        <v>123.94444444444443</v>
      </c>
      <c r="O73" s="13">
        <f>J73/(60*60*24)+DATE(1970,1,1)</f>
        <v>40997.271493055552</v>
      </c>
      <c r="P73" s="13">
        <f>I73/(60*60*24)+"1/1/1970"</f>
        <v>41057.271493055552</v>
      </c>
      <c r="Q73" t="s">
        <v>8265</v>
      </c>
      <c r="R73" s="18" t="str">
        <f>LEFT(Q73,SEARCH("/",Q73,1)-1)</f>
        <v>film &amp; video</v>
      </c>
      <c r="S73" t="str">
        <f>RIGHT(Q73,(LEN(Q73)-SEARCH("/",Q73,1)))</f>
        <v>shorts</v>
      </c>
      <c r="T73" s="14">
        <f>IFERROR(E73/L73,0)</f>
        <v>69.71875</v>
      </c>
      <c r="U73">
        <f t="shared" si="1"/>
        <v>1</v>
      </c>
      <c r="AB73">
        <v>2231</v>
      </c>
      <c r="AC73">
        <v>32</v>
      </c>
      <c r="AD73">
        <v>69.71875</v>
      </c>
      <c r="AE73">
        <v>1</v>
      </c>
      <c r="AF73">
        <v>1800</v>
      </c>
    </row>
    <row r="74" spans="1:32" ht="27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>(E74/D74)*100</f>
        <v>108.40909090909091</v>
      </c>
      <c r="O74" s="13">
        <f>J74/(60*60*24)+DATE(1970,1,1)</f>
        <v>41208.010196759264</v>
      </c>
      <c r="P74" s="13">
        <f>I74/(60*60*24)+"1/1/1970"</f>
        <v>41228</v>
      </c>
      <c r="Q74" t="s">
        <v>8265</v>
      </c>
      <c r="R74" s="18" t="str">
        <f>LEFT(Q74,SEARCH("/",Q74,1)-1)</f>
        <v>film &amp; video</v>
      </c>
      <c r="S74" t="str">
        <f>RIGHT(Q74,(LEN(Q74)-SEARCH("/",Q74,1)))</f>
        <v>shorts</v>
      </c>
      <c r="T74" s="14">
        <f>IFERROR(E74/L74,0)</f>
        <v>58.170731707317074</v>
      </c>
      <c r="U74">
        <f t="shared" si="1"/>
        <v>1</v>
      </c>
      <c r="AB74">
        <v>2385</v>
      </c>
      <c r="AC74">
        <v>41</v>
      </c>
      <c r="AD74">
        <v>58.170731707317074</v>
      </c>
      <c r="AE74">
        <v>1</v>
      </c>
      <c r="AF74">
        <v>2200</v>
      </c>
    </row>
    <row r="75" spans="1:32" ht="28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>(E75/D75)*100</f>
        <v>100</v>
      </c>
      <c r="O75" s="13">
        <f>J75/(60*60*24)+DATE(1970,1,1)</f>
        <v>40587.75675925926</v>
      </c>
      <c r="P75" s="13">
        <f>I75/(60*60*24)+"1/1/1970"</f>
        <v>40666.165972222225</v>
      </c>
      <c r="Q75" t="s">
        <v>8265</v>
      </c>
      <c r="R75" s="18" t="str">
        <f>LEFT(Q75,SEARCH("/",Q75,1)-1)</f>
        <v>film &amp; video</v>
      </c>
      <c r="S75" t="str">
        <f>RIGHT(Q75,(LEN(Q75)-SEARCH("/",Q75,1)))</f>
        <v>shorts</v>
      </c>
      <c r="T75" s="14">
        <f>IFERROR(E75/L75,0)</f>
        <v>50</v>
      </c>
      <c r="U75">
        <f t="shared" si="1"/>
        <v>1</v>
      </c>
      <c r="AB75">
        <v>900</v>
      </c>
      <c r="AC75">
        <v>18</v>
      </c>
      <c r="AD75">
        <v>50</v>
      </c>
      <c r="AE75">
        <v>1</v>
      </c>
      <c r="AF75">
        <v>900</v>
      </c>
    </row>
    <row r="76" spans="1:32" ht="28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>(E76/D76)*100</f>
        <v>112.93199999999999</v>
      </c>
      <c r="O76" s="13">
        <f>J76/(60*60*24)+DATE(1970,1,1)</f>
        <v>42360.487210648149</v>
      </c>
      <c r="P76" s="13">
        <f>I76/(60*60*24)+"1/1/1970"</f>
        <v>42390.487210648149</v>
      </c>
      <c r="Q76" t="s">
        <v>8265</v>
      </c>
      <c r="R76" s="18" t="str">
        <f>LEFT(Q76,SEARCH("/",Q76,1)-1)</f>
        <v>film &amp; video</v>
      </c>
      <c r="S76" t="str">
        <f>RIGHT(Q76,(LEN(Q76)-SEARCH("/",Q76,1)))</f>
        <v>shorts</v>
      </c>
      <c r="T76" s="14">
        <f>IFERROR(E76/L76,0)</f>
        <v>19.471034482758618</v>
      </c>
      <c r="U76">
        <f t="shared" si="1"/>
        <v>1</v>
      </c>
      <c r="AB76">
        <v>564.66</v>
      </c>
      <c r="AC76">
        <v>29</v>
      </c>
      <c r="AD76">
        <v>19.471034482758618</v>
      </c>
      <c r="AE76">
        <v>1</v>
      </c>
      <c r="AF76">
        <v>500</v>
      </c>
    </row>
    <row r="77" spans="1:32" ht="24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>(E77/D77)*100</f>
        <v>115.42857142857143</v>
      </c>
      <c r="O77" s="13">
        <f>J77/(60*60*24)+DATE(1970,1,1)</f>
        <v>41357.209166666667</v>
      </c>
      <c r="P77" s="13">
        <f>I77/(60*60*24)+"1/1/1970"</f>
        <v>41387.209166666667</v>
      </c>
      <c r="Q77" t="s">
        <v>8265</v>
      </c>
      <c r="R77" s="18" t="str">
        <f>LEFT(Q77,SEARCH("/",Q77,1)-1)</f>
        <v>film &amp; video</v>
      </c>
      <c r="S77" t="str">
        <f>RIGHT(Q77,(LEN(Q77)-SEARCH("/",Q77,1)))</f>
        <v>shorts</v>
      </c>
      <c r="T77" s="14">
        <f>IFERROR(E77/L77,0)</f>
        <v>85.957446808510639</v>
      </c>
      <c r="U77">
        <f t="shared" si="1"/>
        <v>1</v>
      </c>
      <c r="AB77">
        <v>4040</v>
      </c>
      <c r="AC77">
        <v>47</v>
      </c>
      <c r="AD77">
        <v>85.957446808510639</v>
      </c>
      <c r="AE77">
        <v>1</v>
      </c>
      <c r="AF77">
        <v>3500</v>
      </c>
    </row>
    <row r="78" spans="1:32" ht="27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>(E78/D78)*100</f>
        <v>153.33333333333334</v>
      </c>
      <c r="O78" s="13">
        <f>J78/(60*60*24)+DATE(1970,1,1)</f>
        <v>40844.691643518519</v>
      </c>
      <c r="P78" s="13">
        <f>I78/(60*60*24)+"1/1/1970"</f>
        <v>40904.733310185184</v>
      </c>
      <c r="Q78" t="s">
        <v>8265</v>
      </c>
      <c r="R78" s="18" t="str">
        <f>LEFT(Q78,SEARCH("/",Q78,1)-1)</f>
        <v>film &amp; video</v>
      </c>
      <c r="S78" t="str">
        <f>RIGHT(Q78,(LEN(Q78)-SEARCH("/",Q78,1)))</f>
        <v>shorts</v>
      </c>
      <c r="T78" s="14">
        <f>IFERROR(E78/L78,0)</f>
        <v>30.666666666666668</v>
      </c>
      <c r="U78">
        <f t="shared" si="1"/>
        <v>1</v>
      </c>
      <c r="AB78">
        <v>460</v>
      </c>
      <c r="AC78">
        <v>15</v>
      </c>
      <c r="AD78">
        <v>30.666666666666668</v>
      </c>
      <c r="AE78">
        <v>1</v>
      </c>
      <c r="AF78">
        <v>300</v>
      </c>
    </row>
    <row r="79" spans="1:32" ht="19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>(E79/D79)*100</f>
        <v>392.5</v>
      </c>
      <c r="O79" s="13">
        <f>J79/(60*60*24)+DATE(1970,1,1)</f>
        <v>40997.144872685181</v>
      </c>
      <c r="P79" s="13">
        <f>I79/(60*60*24)+"1/1/1970"</f>
        <v>41050.124305555553</v>
      </c>
      <c r="Q79" t="s">
        <v>8265</v>
      </c>
      <c r="R79" s="18" t="str">
        <f>LEFT(Q79,SEARCH("/",Q79,1)-1)</f>
        <v>film &amp; video</v>
      </c>
      <c r="S79" t="str">
        <f>RIGHT(Q79,(LEN(Q79)-SEARCH("/",Q79,1)))</f>
        <v>shorts</v>
      </c>
      <c r="T79" s="14">
        <f>IFERROR(E79/L79,0)</f>
        <v>60.384615384615387</v>
      </c>
      <c r="U79">
        <f t="shared" si="1"/>
        <v>1</v>
      </c>
      <c r="AB79">
        <v>1570</v>
      </c>
      <c r="AC79">
        <v>26</v>
      </c>
      <c r="AD79">
        <v>60.384615384615387</v>
      </c>
      <c r="AE79">
        <v>1</v>
      </c>
      <c r="AF79">
        <v>400</v>
      </c>
    </row>
    <row r="80" spans="1:32" ht="30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>(E80/D80)*100</f>
        <v>2702</v>
      </c>
      <c r="O80" s="13">
        <f>J80/(60*60*24)+DATE(1970,1,1)</f>
        <v>42604.730567129634</v>
      </c>
      <c r="P80" s="13">
        <f>I80/(60*60*24)+"1/1/1970"</f>
        <v>42614.730567129634</v>
      </c>
      <c r="Q80" t="s">
        <v>8265</v>
      </c>
      <c r="R80" s="18" t="str">
        <f>LEFT(Q80,SEARCH("/",Q80,1)-1)</f>
        <v>film &amp; video</v>
      </c>
      <c r="S80" t="str">
        <f>RIGHT(Q80,(LEN(Q80)-SEARCH("/",Q80,1)))</f>
        <v>shorts</v>
      </c>
      <c r="T80" s="14">
        <f>IFERROR(E80/L80,0)</f>
        <v>38.6</v>
      </c>
      <c r="U80">
        <f t="shared" si="1"/>
        <v>1</v>
      </c>
      <c r="AB80">
        <v>1351</v>
      </c>
      <c r="AC80">
        <v>35</v>
      </c>
      <c r="AD80">
        <v>38.6</v>
      </c>
      <c r="AE80">
        <v>1</v>
      </c>
      <c r="AF80">
        <v>50</v>
      </c>
    </row>
    <row r="81" spans="1:32" ht="24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>(E81/D81)*100</f>
        <v>127</v>
      </c>
      <c r="O81" s="13">
        <f>J81/(60*60*24)+DATE(1970,1,1)</f>
        <v>41724.776539351849</v>
      </c>
      <c r="P81" s="13">
        <f>I81/(60*60*24)+"1/1/1970"</f>
        <v>41754.776539351849</v>
      </c>
      <c r="Q81" t="s">
        <v>8265</v>
      </c>
      <c r="R81" s="18" t="str">
        <f>LEFT(Q81,SEARCH("/",Q81,1)-1)</f>
        <v>film &amp; video</v>
      </c>
      <c r="S81" t="str">
        <f>RIGHT(Q81,(LEN(Q81)-SEARCH("/",Q81,1)))</f>
        <v>shorts</v>
      </c>
      <c r="T81" s="14">
        <f>IFERROR(E81/L81,0)</f>
        <v>40.268292682926827</v>
      </c>
      <c r="U81">
        <f t="shared" si="1"/>
        <v>1</v>
      </c>
      <c r="AB81">
        <v>1651</v>
      </c>
      <c r="AC81">
        <v>41</v>
      </c>
      <c r="AD81">
        <v>40.268292682926827</v>
      </c>
      <c r="AE81">
        <v>1</v>
      </c>
      <c r="AF81">
        <v>1300</v>
      </c>
    </row>
    <row r="82" spans="1:32" ht="22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>(E82/D82)*100</f>
        <v>107.25</v>
      </c>
      <c r="O82" s="13">
        <f>J82/(60*60*24)+DATE(1970,1,1)</f>
        <v>41583.083981481483</v>
      </c>
      <c r="P82" s="13">
        <f>I82/(60*60*24)+"1/1/1970"</f>
        <v>41618.083981481483</v>
      </c>
      <c r="Q82" t="s">
        <v>8265</v>
      </c>
      <c r="R82" s="18" t="str">
        <f>LEFT(Q82,SEARCH("/",Q82,1)-1)</f>
        <v>film &amp; video</v>
      </c>
      <c r="S82" t="str">
        <f>RIGHT(Q82,(LEN(Q82)-SEARCH("/",Q82,1)))</f>
        <v>shorts</v>
      </c>
      <c r="T82" s="14">
        <f>IFERROR(E82/L82,0)</f>
        <v>273.82978723404256</v>
      </c>
      <c r="U82">
        <f t="shared" si="1"/>
        <v>1</v>
      </c>
      <c r="AB82">
        <v>12870</v>
      </c>
      <c r="AC82">
        <v>47</v>
      </c>
      <c r="AD82">
        <v>273.82978723404256</v>
      </c>
      <c r="AE82">
        <v>1</v>
      </c>
      <c r="AF82">
        <v>12000</v>
      </c>
    </row>
    <row r="83" spans="1:32" ht="28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>(E83/D83)*100</f>
        <v>198</v>
      </c>
      <c r="O83" s="13">
        <f>J83/(60*60*24)+DATE(1970,1,1)</f>
        <v>41100.158877314811</v>
      </c>
      <c r="P83" s="13">
        <f>I83/(60*60*24)+"1/1/1970"</f>
        <v>41104.126388888893</v>
      </c>
      <c r="Q83" t="s">
        <v>8265</v>
      </c>
      <c r="R83" s="18" t="str">
        <f>LEFT(Q83,SEARCH("/",Q83,1)-1)</f>
        <v>film &amp; video</v>
      </c>
      <c r="S83" t="str">
        <f>RIGHT(Q83,(LEN(Q83)-SEARCH("/",Q83,1)))</f>
        <v>shorts</v>
      </c>
      <c r="T83" s="14">
        <f>IFERROR(E83/L83,0)</f>
        <v>53.035714285714285</v>
      </c>
      <c r="U83">
        <f t="shared" si="1"/>
        <v>1</v>
      </c>
      <c r="AB83">
        <v>1485</v>
      </c>
      <c r="AC83">
        <v>28</v>
      </c>
      <c r="AD83">
        <v>53.035714285714285</v>
      </c>
      <c r="AE83">
        <v>1</v>
      </c>
      <c r="AF83">
        <v>750</v>
      </c>
    </row>
    <row r="84" spans="1:32" ht="28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>(E84/D84)*100</f>
        <v>100.01249999999999</v>
      </c>
      <c r="O84" s="13">
        <f>J84/(60*60*24)+DATE(1970,1,1)</f>
        <v>40795.820150462961</v>
      </c>
      <c r="P84" s="13">
        <f>I84/(60*60*24)+"1/1/1970"</f>
        <v>40825.820150462961</v>
      </c>
      <c r="Q84" t="s">
        <v>8265</v>
      </c>
      <c r="R84" s="18" t="str">
        <f>LEFT(Q84,SEARCH("/",Q84,1)-1)</f>
        <v>film &amp; video</v>
      </c>
      <c r="S84" t="str">
        <f>RIGHT(Q84,(LEN(Q84)-SEARCH("/",Q84,1)))</f>
        <v>shorts</v>
      </c>
      <c r="T84" s="14">
        <f>IFERROR(E84/L84,0)</f>
        <v>40.005000000000003</v>
      </c>
      <c r="U84">
        <f t="shared" si="1"/>
        <v>1</v>
      </c>
      <c r="AB84">
        <v>4000.5</v>
      </c>
      <c r="AC84">
        <v>100</v>
      </c>
      <c r="AD84">
        <v>40.005000000000003</v>
      </c>
      <c r="AE84">
        <v>1</v>
      </c>
      <c r="AF84">
        <v>4000</v>
      </c>
    </row>
    <row r="85" spans="1:32" ht="30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>(E85/D85)*100</f>
        <v>102.49999999999999</v>
      </c>
      <c r="O85" s="13">
        <f>J85/(60*60*24)+DATE(1970,1,1)</f>
        <v>42042.615613425922</v>
      </c>
      <c r="P85" s="13">
        <f>I85/(60*60*24)+"1/1/1970"</f>
        <v>42057.479166666672</v>
      </c>
      <c r="Q85" t="s">
        <v>8265</v>
      </c>
      <c r="R85" s="18" t="str">
        <f>LEFT(Q85,SEARCH("/",Q85,1)-1)</f>
        <v>film &amp; video</v>
      </c>
      <c r="S85" t="str">
        <f>RIGHT(Q85,(LEN(Q85)-SEARCH("/",Q85,1)))</f>
        <v>shorts</v>
      </c>
      <c r="T85" s="14">
        <f>IFERROR(E85/L85,0)</f>
        <v>15.76923076923077</v>
      </c>
      <c r="U85">
        <f t="shared" si="1"/>
        <v>1</v>
      </c>
      <c r="AB85">
        <v>205</v>
      </c>
      <c r="AC85">
        <v>13</v>
      </c>
      <c r="AD85">
        <v>15.76923076923077</v>
      </c>
      <c r="AE85">
        <v>1</v>
      </c>
      <c r="AF85">
        <v>200</v>
      </c>
    </row>
    <row r="86" spans="1:32" ht="21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>(E86/D86)*100</f>
        <v>100</v>
      </c>
      <c r="O86" s="13">
        <f>J86/(60*60*24)+DATE(1970,1,1)</f>
        <v>40648.757939814815</v>
      </c>
      <c r="P86" s="13">
        <f>I86/(60*60*24)+"1/1/1970"</f>
        <v>40678.757939814815</v>
      </c>
      <c r="Q86" t="s">
        <v>8265</v>
      </c>
      <c r="R86" s="18" t="str">
        <f>LEFT(Q86,SEARCH("/",Q86,1)-1)</f>
        <v>film &amp; video</v>
      </c>
      <c r="S86" t="str">
        <f>RIGHT(Q86,(LEN(Q86)-SEARCH("/",Q86,1)))</f>
        <v>shorts</v>
      </c>
      <c r="T86" s="14">
        <f>IFERROR(E86/L86,0)</f>
        <v>71.428571428571431</v>
      </c>
      <c r="U86">
        <f t="shared" si="1"/>
        <v>1</v>
      </c>
      <c r="AB86">
        <v>500</v>
      </c>
      <c r="AC86">
        <v>7</v>
      </c>
      <c r="AD86">
        <v>71.428571428571431</v>
      </c>
      <c r="AE86">
        <v>1</v>
      </c>
      <c r="AF86">
        <v>500</v>
      </c>
    </row>
    <row r="87" spans="1:32" ht="27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>(E87/D87)*100</f>
        <v>125.49999999999999</v>
      </c>
      <c r="O87" s="13">
        <f>J87/(60*60*24)+DATE(1970,1,1)</f>
        <v>40779.125428240739</v>
      </c>
      <c r="P87" s="13">
        <f>I87/(60*60*24)+"1/1/1970"</f>
        <v>40809.125428240739</v>
      </c>
      <c r="Q87" t="s">
        <v>8265</v>
      </c>
      <c r="R87" s="18" t="str">
        <f>LEFT(Q87,SEARCH("/",Q87,1)-1)</f>
        <v>film &amp; video</v>
      </c>
      <c r="S87" t="str">
        <f>RIGHT(Q87,(LEN(Q87)-SEARCH("/",Q87,1)))</f>
        <v>shorts</v>
      </c>
      <c r="T87" s="14">
        <f>IFERROR(E87/L87,0)</f>
        <v>71.714285714285708</v>
      </c>
      <c r="U87">
        <f t="shared" si="1"/>
        <v>1</v>
      </c>
      <c r="AB87">
        <v>1506</v>
      </c>
      <c r="AC87">
        <v>21</v>
      </c>
      <c r="AD87">
        <v>71.714285714285708</v>
      </c>
      <c r="AE87">
        <v>1</v>
      </c>
      <c r="AF87">
        <v>1200</v>
      </c>
    </row>
    <row r="88" spans="1:32" ht="25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>(E88/D88)*100</f>
        <v>106.46666666666667</v>
      </c>
      <c r="O88" s="13">
        <f>J88/(60*60*24)+DATE(1970,1,1)</f>
        <v>42291.556076388893</v>
      </c>
      <c r="P88" s="13">
        <f>I88/(60*60*24)+"1/1/1970"</f>
        <v>42365.59774305555</v>
      </c>
      <c r="Q88" t="s">
        <v>8265</v>
      </c>
      <c r="R88" s="18" t="str">
        <f>LEFT(Q88,SEARCH("/",Q88,1)-1)</f>
        <v>film &amp; video</v>
      </c>
      <c r="S88" t="str">
        <f>RIGHT(Q88,(LEN(Q88)-SEARCH("/",Q88,1)))</f>
        <v>shorts</v>
      </c>
      <c r="T88" s="14">
        <f>IFERROR(E88/L88,0)</f>
        <v>375.76470588235293</v>
      </c>
      <c r="U88">
        <f t="shared" si="1"/>
        <v>1</v>
      </c>
      <c r="AB88">
        <v>6388</v>
      </c>
      <c r="AC88">
        <v>17</v>
      </c>
      <c r="AD88">
        <v>375.76470588235293</v>
      </c>
      <c r="AE88">
        <v>1</v>
      </c>
      <c r="AF88">
        <v>6000</v>
      </c>
    </row>
    <row r="89" spans="1:32" ht="21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>(E89/D89)*100</f>
        <v>104.60000000000001</v>
      </c>
      <c r="O89" s="13">
        <f>J89/(60*60*24)+DATE(1970,1,1)</f>
        <v>40322.539386574077</v>
      </c>
      <c r="P89" s="13">
        <f>I89/(60*60*24)+"1/1/1970"</f>
        <v>40332.070138888885</v>
      </c>
      <c r="Q89" t="s">
        <v>8265</v>
      </c>
      <c r="R89" s="18" t="str">
        <f>LEFT(Q89,SEARCH("/",Q89,1)-1)</f>
        <v>film &amp; video</v>
      </c>
      <c r="S89" t="str">
        <f>RIGHT(Q89,(LEN(Q89)-SEARCH("/",Q89,1)))</f>
        <v>shorts</v>
      </c>
      <c r="T89" s="14">
        <f>IFERROR(E89/L89,0)</f>
        <v>104.6</v>
      </c>
      <c r="U89">
        <f t="shared" si="1"/>
        <v>1</v>
      </c>
      <c r="AB89">
        <v>2615</v>
      </c>
      <c r="AC89">
        <v>25</v>
      </c>
      <c r="AD89">
        <v>104.6</v>
      </c>
      <c r="AE89">
        <v>1</v>
      </c>
      <c r="AF89">
        <v>2500</v>
      </c>
    </row>
    <row r="90" spans="1:32" ht="27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>(E90/D90)*100</f>
        <v>102.85714285714285</v>
      </c>
      <c r="O90" s="13">
        <f>J90/(60*60*24)+DATE(1970,1,1)</f>
        <v>41786.65892361111</v>
      </c>
      <c r="P90" s="13">
        <f>I90/(60*60*24)+"1/1/1970"</f>
        <v>41812.65892361111</v>
      </c>
      <c r="Q90" t="s">
        <v>8265</v>
      </c>
      <c r="R90" s="18" t="str">
        <f>LEFT(Q90,SEARCH("/",Q90,1)-1)</f>
        <v>film &amp; video</v>
      </c>
      <c r="S90" t="str">
        <f>RIGHT(Q90,(LEN(Q90)-SEARCH("/",Q90,1)))</f>
        <v>shorts</v>
      </c>
      <c r="T90" s="14">
        <f>IFERROR(E90/L90,0)</f>
        <v>60</v>
      </c>
      <c r="U90">
        <f t="shared" si="1"/>
        <v>1</v>
      </c>
      <c r="AB90">
        <v>3600</v>
      </c>
      <c r="AC90">
        <v>60</v>
      </c>
      <c r="AD90">
        <v>60</v>
      </c>
      <c r="AE90">
        <v>1</v>
      </c>
      <c r="AF90">
        <v>3500</v>
      </c>
    </row>
    <row r="91" spans="1:32" ht="27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>(E91/D91)*100</f>
        <v>115.06666666666668</v>
      </c>
      <c r="O91" s="13">
        <f>J91/(60*60*24)+DATE(1970,1,1)</f>
        <v>41402.752222222218</v>
      </c>
      <c r="P91" s="13">
        <f>I91/(60*60*24)+"1/1/1970"</f>
        <v>41427.752222222218</v>
      </c>
      <c r="Q91" t="s">
        <v>8265</v>
      </c>
      <c r="R91" s="18" t="str">
        <f>LEFT(Q91,SEARCH("/",Q91,1)-1)</f>
        <v>film &amp; video</v>
      </c>
      <c r="S91" t="str">
        <f>RIGHT(Q91,(LEN(Q91)-SEARCH("/",Q91,1)))</f>
        <v>shorts</v>
      </c>
      <c r="T91" s="14">
        <f>IFERROR(E91/L91,0)</f>
        <v>123.28571428571429</v>
      </c>
      <c r="U91">
        <f t="shared" si="1"/>
        <v>1</v>
      </c>
      <c r="AB91">
        <v>6904</v>
      </c>
      <c r="AC91">
        <v>56</v>
      </c>
      <c r="AD91">
        <v>123.28571428571429</v>
      </c>
      <c r="AE91">
        <v>1</v>
      </c>
      <c r="AF91">
        <v>6000</v>
      </c>
    </row>
    <row r="92" spans="1:32" ht="15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>(E92/D92)*100</f>
        <v>100.4</v>
      </c>
      <c r="O92" s="13">
        <f>J92/(60*60*24)+DATE(1970,1,1)</f>
        <v>40706.297442129631</v>
      </c>
      <c r="P92" s="13">
        <f>I92/(60*60*24)+"1/1/1970"</f>
        <v>40736.297442129631</v>
      </c>
      <c r="Q92" t="s">
        <v>8265</v>
      </c>
      <c r="R92" s="18" t="str">
        <f>LEFT(Q92,SEARCH("/",Q92,1)-1)</f>
        <v>film &amp; video</v>
      </c>
      <c r="S92" t="str">
        <f>RIGHT(Q92,(LEN(Q92)-SEARCH("/",Q92,1)))</f>
        <v>shorts</v>
      </c>
      <c r="T92" s="14">
        <f>IFERROR(E92/L92,0)</f>
        <v>31.375</v>
      </c>
      <c r="U92">
        <f t="shared" si="1"/>
        <v>1</v>
      </c>
      <c r="AB92">
        <v>502</v>
      </c>
      <c r="AC92">
        <v>16</v>
      </c>
      <c r="AD92">
        <v>31.375</v>
      </c>
      <c r="AE92">
        <v>1</v>
      </c>
      <c r="AF92">
        <v>500</v>
      </c>
    </row>
    <row r="93" spans="1:32" ht="27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>(E93/D93)*100</f>
        <v>120</v>
      </c>
      <c r="O93" s="13">
        <f>J93/(60*60*24)+DATE(1970,1,1)</f>
        <v>40619.402361111112</v>
      </c>
      <c r="P93" s="13">
        <f>I93/(60*60*24)+"1/1/1970"</f>
        <v>40680.402361111112</v>
      </c>
      <c r="Q93" t="s">
        <v>8265</v>
      </c>
      <c r="R93" s="18" t="str">
        <f>LEFT(Q93,SEARCH("/",Q93,1)-1)</f>
        <v>film &amp; video</v>
      </c>
      <c r="S93" t="str">
        <f>RIGHT(Q93,(LEN(Q93)-SEARCH("/",Q93,1)))</f>
        <v>shorts</v>
      </c>
      <c r="T93" s="14">
        <f>IFERROR(E93/L93,0)</f>
        <v>78.260869565217391</v>
      </c>
      <c r="U93">
        <f t="shared" si="1"/>
        <v>1</v>
      </c>
      <c r="AB93">
        <v>3600</v>
      </c>
      <c r="AC93">
        <v>46</v>
      </c>
      <c r="AD93">
        <v>78.260869565217391</v>
      </c>
      <c r="AE93">
        <v>1</v>
      </c>
      <c r="AF93">
        <v>3000</v>
      </c>
    </row>
    <row r="94" spans="1:32" ht="27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>(E94/D94)*100</f>
        <v>105.2</v>
      </c>
      <c r="O94" s="13">
        <f>J94/(60*60*24)+DATE(1970,1,1)</f>
        <v>42721.198877314819</v>
      </c>
      <c r="P94" s="13">
        <f>I94/(60*60*24)+"1/1/1970"</f>
        <v>42767.333333333328</v>
      </c>
      <c r="Q94" t="s">
        <v>8265</v>
      </c>
      <c r="R94" s="18" t="str">
        <f>LEFT(Q94,SEARCH("/",Q94,1)-1)</f>
        <v>film &amp; video</v>
      </c>
      <c r="S94" t="str">
        <f>RIGHT(Q94,(LEN(Q94)-SEARCH("/",Q94,1)))</f>
        <v>shorts</v>
      </c>
      <c r="T94" s="14">
        <f>IFERROR(E94/L94,0)</f>
        <v>122.32558139534883</v>
      </c>
      <c r="U94">
        <f t="shared" si="1"/>
        <v>1</v>
      </c>
      <c r="AB94">
        <v>5260</v>
      </c>
      <c r="AC94">
        <v>43</v>
      </c>
      <c r="AD94">
        <v>122.32558139534883</v>
      </c>
      <c r="AE94">
        <v>1</v>
      </c>
      <c r="AF94">
        <v>5000</v>
      </c>
    </row>
    <row r="95" spans="1:32" ht="30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>(E95/D95)*100</f>
        <v>110.60000000000001</v>
      </c>
      <c r="O95" s="13">
        <f>J95/(60*60*24)+DATE(1970,1,1)</f>
        <v>41065.858067129629</v>
      </c>
      <c r="P95" s="13">
        <f>I95/(60*60*24)+"1/1/1970"</f>
        <v>41093.875</v>
      </c>
      <c r="Q95" t="s">
        <v>8265</v>
      </c>
      <c r="R95" s="18" t="str">
        <f>LEFT(Q95,SEARCH("/",Q95,1)-1)</f>
        <v>film &amp; video</v>
      </c>
      <c r="S95" t="str">
        <f>RIGHT(Q95,(LEN(Q95)-SEARCH("/",Q95,1)))</f>
        <v>shorts</v>
      </c>
      <c r="T95" s="14">
        <f>IFERROR(E95/L95,0)</f>
        <v>73.733333333333334</v>
      </c>
      <c r="U95">
        <f t="shared" si="1"/>
        <v>1</v>
      </c>
      <c r="AB95">
        <v>1106</v>
      </c>
      <c r="AC95">
        <v>15</v>
      </c>
      <c r="AD95">
        <v>73.733333333333334</v>
      </c>
      <c r="AE95">
        <v>1</v>
      </c>
      <c r="AF95">
        <v>1000</v>
      </c>
    </row>
    <row r="96" spans="1:32" ht="25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>(E96/D96)*100</f>
        <v>104</v>
      </c>
      <c r="O96" s="13">
        <f>J96/(60*60*24)+DATE(1970,1,1)</f>
        <v>41716.717847222222</v>
      </c>
      <c r="P96" s="13">
        <f>I96/(60*60*24)+"1/1/1970"</f>
        <v>41736.717847222222</v>
      </c>
      <c r="Q96" t="s">
        <v>8265</v>
      </c>
      <c r="R96" s="18" t="str">
        <f>LEFT(Q96,SEARCH("/",Q96,1)-1)</f>
        <v>film &amp; video</v>
      </c>
      <c r="S96" t="str">
        <f>RIGHT(Q96,(LEN(Q96)-SEARCH("/",Q96,1)))</f>
        <v>shorts</v>
      </c>
      <c r="T96" s="14">
        <f>IFERROR(E96/L96,0)</f>
        <v>21.666666666666668</v>
      </c>
      <c r="U96">
        <f t="shared" si="1"/>
        <v>1</v>
      </c>
      <c r="AB96">
        <v>260</v>
      </c>
      <c r="AC96">
        <v>12</v>
      </c>
      <c r="AD96">
        <v>21.666666666666668</v>
      </c>
      <c r="AE96">
        <v>1</v>
      </c>
      <c r="AF96">
        <v>250</v>
      </c>
    </row>
    <row r="97" spans="1:32" ht="27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>(E97/D97)*100</f>
        <v>131.42857142857142</v>
      </c>
      <c r="O97" s="13">
        <f>J97/(60*60*24)+DATE(1970,1,1)</f>
        <v>40935.005104166667</v>
      </c>
      <c r="P97" s="13">
        <f>I97/(60*60*24)+"1/1/1970"</f>
        <v>40965.005104166667</v>
      </c>
      <c r="Q97" t="s">
        <v>8265</v>
      </c>
      <c r="R97" s="18" t="str">
        <f>LEFT(Q97,SEARCH("/",Q97,1)-1)</f>
        <v>film &amp; video</v>
      </c>
      <c r="S97" t="str">
        <f>RIGHT(Q97,(LEN(Q97)-SEARCH("/",Q97,1)))</f>
        <v>shorts</v>
      </c>
      <c r="T97" s="14">
        <f>IFERROR(E97/L97,0)</f>
        <v>21.904761904761905</v>
      </c>
      <c r="U97">
        <f t="shared" si="1"/>
        <v>1</v>
      </c>
      <c r="AB97">
        <v>460</v>
      </c>
      <c r="AC97">
        <v>21</v>
      </c>
      <c r="AD97">
        <v>21.904761904761905</v>
      </c>
      <c r="AE97">
        <v>1</v>
      </c>
      <c r="AF97">
        <v>350</v>
      </c>
    </row>
    <row r="98" spans="1:32" ht="30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>(E98/D98)*100</f>
        <v>114.66666666666667</v>
      </c>
      <c r="O98" s="13">
        <f>J98/(60*60*24)+DATE(1970,1,1)</f>
        <v>40324.662511574075</v>
      </c>
      <c r="P98" s="13">
        <f>I98/(60*60*24)+"1/1/1970"</f>
        <v>40391.125</v>
      </c>
      <c r="Q98" t="s">
        <v>8265</v>
      </c>
      <c r="R98" s="18" t="str">
        <f>LEFT(Q98,SEARCH("/",Q98,1)-1)</f>
        <v>film &amp; video</v>
      </c>
      <c r="S98" t="str">
        <f>RIGHT(Q98,(LEN(Q98)-SEARCH("/",Q98,1)))</f>
        <v>shorts</v>
      </c>
      <c r="T98" s="14">
        <f>IFERROR(E98/L98,0)</f>
        <v>50.588235294117645</v>
      </c>
      <c r="U98">
        <f t="shared" si="1"/>
        <v>1</v>
      </c>
      <c r="AB98">
        <v>1720</v>
      </c>
      <c r="AC98">
        <v>34</v>
      </c>
      <c r="AD98">
        <v>50.588235294117645</v>
      </c>
      <c r="AE98">
        <v>1</v>
      </c>
      <c r="AF98">
        <v>1500</v>
      </c>
    </row>
    <row r="99" spans="1:32" ht="28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>(E99/D99)*100</f>
        <v>106.25</v>
      </c>
      <c r="O99" s="13">
        <f>J99/(60*60*24)+DATE(1970,1,1)</f>
        <v>40706.135208333333</v>
      </c>
      <c r="P99" s="13">
        <f>I99/(60*60*24)+"1/1/1970"</f>
        <v>40736.135208333333</v>
      </c>
      <c r="Q99" t="s">
        <v>8265</v>
      </c>
      <c r="R99" s="18" t="str">
        <f>LEFT(Q99,SEARCH("/",Q99,1)-1)</f>
        <v>film &amp; video</v>
      </c>
      <c r="S99" t="str">
        <f>RIGHT(Q99,(LEN(Q99)-SEARCH("/",Q99,1)))</f>
        <v>shorts</v>
      </c>
      <c r="T99" s="14">
        <f>IFERROR(E99/L99,0)</f>
        <v>53.125</v>
      </c>
      <c r="U99">
        <f t="shared" si="1"/>
        <v>1</v>
      </c>
      <c r="AB99">
        <v>425</v>
      </c>
      <c r="AC99">
        <v>8</v>
      </c>
      <c r="AD99">
        <v>53.125</v>
      </c>
      <c r="AE99">
        <v>1</v>
      </c>
      <c r="AF99">
        <v>400</v>
      </c>
    </row>
    <row r="100" spans="1:32" ht="27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>(E100/D100)*100</f>
        <v>106.25</v>
      </c>
      <c r="O100" s="13">
        <f>J100/(60*60*24)+DATE(1970,1,1)</f>
        <v>41214.794837962967</v>
      </c>
      <c r="P100" s="13">
        <f>I100/(60*60*24)+"1/1/1970"</f>
        <v>41250.979166666664</v>
      </c>
      <c r="Q100" t="s">
        <v>8265</v>
      </c>
      <c r="R100" s="18" t="str">
        <f>LEFT(Q100,SEARCH("/",Q100,1)-1)</f>
        <v>film &amp; video</v>
      </c>
      <c r="S100" t="str">
        <f>RIGHT(Q100,(LEN(Q100)-SEARCH("/",Q100,1)))</f>
        <v>shorts</v>
      </c>
      <c r="T100" s="14">
        <f>IFERROR(E100/L100,0)</f>
        <v>56.666666666666664</v>
      </c>
      <c r="U100">
        <f t="shared" si="1"/>
        <v>1</v>
      </c>
      <c r="AB100">
        <v>3400</v>
      </c>
      <c r="AC100">
        <v>60</v>
      </c>
      <c r="AD100">
        <v>56.666666666666664</v>
      </c>
      <c r="AE100">
        <v>1</v>
      </c>
      <c r="AF100">
        <v>3200</v>
      </c>
    </row>
    <row r="101" spans="1:32" ht="19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>(E101/D101)*100</f>
        <v>106.01933333333334</v>
      </c>
      <c r="O101" s="13">
        <f>J101/(60*60*24)+DATE(1970,1,1)</f>
        <v>41631.902766203704</v>
      </c>
      <c r="P101" s="13">
        <f>I101/(60*60*24)+"1/1/1970"</f>
        <v>41661.902766203704</v>
      </c>
      <c r="Q101" t="s">
        <v>8265</v>
      </c>
      <c r="R101" s="18" t="str">
        <f>LEFT(Q101,SEARCH("/",Q101,1)-1)</f>
        <v>film &amp; video</v>
      </c>
      <c r="S101" t="str">
        <f>RIGHT(Q101,(LEN(Q101)-SEARCH("/",Q101,1)))</f>
        <v>shorts</v>
      </c>
      <c r="T101" s="14">
        <f>IFERROR(E101/L101,0)</f>
        <v>40.776666666666664</v>
      </c>
      <c r="U101">
        <f t="shared" si="1"/>
        <v>1</v>
      </c>
      <c r="AB101">
        <v>1590.29</v>
      </c>
      <c r="AC101">
        <v>39</v>
      </c>
      <c r="AD101">
        <v>40.776666666666664</v>
      </c>
      <c r="AE101">
        <v>1</v>
      </c>
      <c r="AF101">
        <v>1500</v>
      </c>
    </row>
    <row r="102" spans="1:32" ht="30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>(E102/D102)*100</f>
        <v>100</v>
      </c>
      <c r="O102" s="13">
        <f>J102/(60*60*24)+DATE(1970,1,1)</f>
        <v>41197.753310185188</v>
      </c>
      <c r="P102" s="13">
        <f>I102/(60*60*24)+"1/1/1970"</f>
        <v>41217.794976851852</v>
      </c>
      <c r="Q102" t="s">
        <v>8265</v>
      </c>
      <c r="R102" s="18" t="str">
        <f>LEFT(Q102,SEARCH("/",Q102,1)-1)</f>
        <v>film &amp; video</v>
      </c>
      <c r="S102" t="str">
        <f>RIGHT(Q102,(LEN(Q102)-SEARCH("/",Q102,1)))</f>
        <v>shorts</v>
      </c>
      <c r="T102" s="14">
        <f>IFERROR(E102/L102,0)</f>
        <v>192.30769230769232</v>
      </c>
      <c r="U102">
        <f t="shared" si="1"/>
        <v>1</v>
      </c>
      <c r="AB102">
        <v>5000</v>
      </c>
      <c r="AC102">
        <v>26</v>
      </c>
      <c r="AD102">
        <v>192.30769230769232</v>
      </c>
      <c r="AE102">
        <v>1</v>
      </c>
      <c r="AF102">
        <v>5000</v>
      </c>
    </row>
    <row r="103" spans="1:32" ht="31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>(E103/D103)*100</f>
        <v>100</v>
      </c>
      <c r="O103" s="13">
        <f>J103/(60*60*24)+DATE(1970,1,1)</f>
        <v>41274.776736111111</v>
      </c>
      <c r="P103" s="13">
        <f>I103/(60*60*24)+"1/1/1970"</f>
        <v>41298.776736111111</v>
      </c>
      <c r="Q103" t="s">
        <v>8265</v>
      </c>
      <c r="R103" s="18" t="str">
        <f>LEFT(Q103,SEARCH("/",Q103,1)-1)</f>
        <v>film &amp; video</v>
      </c>
      <c r="S103" t="str">
        <f>RIGHT(Q103,(LEN(Q103)-SEARCH("/",Q103,1)))</f>
        <v>shorts</v>
      </c>
      <c r="T103" s="14">
        <f>IFERROR(E103/L103,0)</f>
        <v>100</v>
      </c>
      <c r="U103">
        <f t="shared" si="1"/>
        <v>1</v>
      </c>
      <c r="AB103">
        <v>3500</v>
      </c>
      <c r="AC103">
        <v>35</v>
      </c>
      <c r="AD103">
        <v>100</v>
      </c>
      <c r="AE103">
        <v>1</v>
      </c>
      <c r="AF103">
        <v>3500</v>
      </c>
    </row>
    <row r="104" spans="1:32" ht="25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>(E104/D104)*100</f>
        <v>127.75000000000001</v>
      </c>
      <c r="O104" s="13">
        <f>J104/(60*60*24)+DATE(1970,1,1)</f>
        <v>40505.131168981483</v>
      </c>
      <c r="P104" s="13">
        <f>I104/(60*60*24)+"1/1/1970"</f>
        <v>40535.131168981483</v>
      </c>
      <c r="Q104" t="s">
        <v>8265</v>
      </c>
      <c r="R104" s="18" t="str">
        <f>LEFT(Q104,SEARCH("/",Q104,1)-1)</f>
        <v>film &amp; video</v>
      </c>
      <c r="S104" t="str">
        <f>RIGHT(Q104,(LEN(Q104)-SEARCH("/",Q104,1)))</f>
        <v>shorts</v>
      </c>
      <c r="T104" s="14">
        <f>IFERROR(E104/L104,0)</f>
        <v>117.92307692307692</v>
      </c>
      <c r="U104">
        <f t="shared" si="1"/>
        <v>1</v>
      </c>
      <c r="AB104">
        <v>7665</v>
      </c>
      <c r="AC104">
        <v>65</v>
      </c>
      <c r="AD104">
        <v>117.92307692307692</v>
      </c>
      <c r="AE104">
        <v>1</v>
      </c>
      <c r="AF104">
        <v>6000</v>
      </c>
    </row>
    <row r="105" spans="1:32" ht="19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>(E105/D105)*100</f>
        <v>105.15384615384616</v>
      </c>
      <c r="O105" s="13">
        <f>J105/(60*60*24)+DATE(1970,1,1)</f>
        <v>41682.805902777778</v>
      </c>
      <c r="P105" s="13">
        <f>I105/(60*60*24)+"1/1/1970"</f>
        <v>41705.805902777778</v>
      </c>
      <c r="Q105" t="s">
        <v>8265</v>
      </c>
      <c r="R105" s="18" t="str">
        <f>LEFT(Q105,SEARCH("/",Q105,1)-1)</f>
        <v>film &amp; video</v>
      </c>
      <c r="S105" t="str">
        <f>RIGHT(Q105,(LEN(Q105)-SEARCH("/",Q105,1)))</f>
        <v>shorts</v>
      </c>
      <c r="T105" s="14">
        <f>IFERROR(E105/L105,0)</f>
        <v>27.897959183673468</v>
      </c>
      <c r="U105">
        <f t="shared" si="1"/>
        <v>1</v>
      </c>
      <c r="AB105">
        <v>1367</v>
      </c>
      <c r="AC105">
        <v>49</v>
      </c>
      <c r="AD105">
        <v>27.897959183673468</v>
      </c>
      <c r="AE105">
        <v>1</v>
      </c>
      <c r="AF105">
        <v>1300</v>
      </c>
    </row>
    <row r="106" spans="1:32" ht="18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>(E106/D106)*100</f>
        <v>120</v>
      </c>
      <c r="O106" s="13">
        <f>J106/(60*60*24)+DATE(1970,1,1)</f>
        <v>40612.695208333331</v>
      </c>
      <c r="P106" s="13">
        <f>I106/(60*60*24)+"1/1/1970"</f>
        <v>40636.041666666664</v>
      </c>
      <c r="Q106" t="s">
        <v>8265</v>
      </c>
      <c r="R106" s="18" t="str">
        <f>LEFT(Q106,SEARCH("/",Q106,1)-1)</f>
        <v>film &amp; video</v>
      </c>
      <c r="S106" t="str">
        <f>RIGHT(Q106,(LEN(Q106)-SEARCH("/",Q106,1)))</f>
        <v>shorts</v>
      </c>
      <c r="T106" s="14">
        <f>IFERROR(E106/L106,0)</f>
        <v>60</v>
      </c>
      <c r="U106">
        <f t="shared" si="1"/>
        <v>1</v>
      </c>
      <c r="AB106">
        <v>600</v>
      </c>
      <c r="AC106">
        <v>10</v>
      </c>
      <c r="AD106">
        <v>60</v>
      </c>
      <c r="AE106">
        <v>1</v>
      </c>
      <c r="AF106">
        <v>500</v>
      </c>
    </row>
    <row r="107" spans="1:32" ht="24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>(E107/D107)*100</f>
        <v>107.40909090909089</v>
      </c>
      <c r="O107" s="13">
        <f>J107/(60*60*24)+DATE(1970,1,1)</f>
        <v>42485.724768518514</v>
      </c>
      <c r="P107" s="13">
        <f>I107/(60*60*24)+"1/1/1970"</f>
        <v>42504</v>
      </c>
      <c r="Q107" t="s">
        <v>8265</v>
      </c>
      <c r="R107" s="18" t="str">
        <f>LEFT(Q107,SEARCH("/",Q107,1)-1)</f>
        <v>film &amp; video</v>
      </c>
      <c r="S107" t="str">
        <f>RIGHT(Q107,(LEN(Q107)-SEARCH("/",Q107,1)))</f>
        <v>shorts</v>
      </c>
      <c r="T107" s="14">
        <f>IFERROR(E107/L107,0)</f>
        <v>39.383333333333333</v>
      </c>
      <c r="U107">
        <f t="shared" si="1"/>
        <v>1</v>
      </c>
      <c r="AB107">
        <v>2363</v>
      </c>
      <c r="AC107">
        <v>60</v>
      </c>
      <c r="AD107">
        <v>39.383333333333333</v>
      </c>
      <c r="AE107">
        <v>1</v>
      </c>
      <c r="AF107">
        <v>2200</v>
      </c>
    </row>
    <row r="108" spans="1:32" ht="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>(E108/D108)*100</f>
        <v>100.49999999999999</v>
      </c>
      <c r="O108" s="13">
        <f>J108/(60*60*24)+DATE(1970,1,1)</f>
        <v>40987.776631944442</v>
      </c>
      <c r="P108" s="13">
        <f>I108/(60*60*24)+"1/1/1970"</f>
        <v>41001.776631944442</v>
      </c>
      <c r="Q108" t="s">
        <v>8265</v>
      </c>
      <c r="R108" s="18" t="str">
        <f>LEFT(Q108,SEARCH("/",Q108,1)-1)</f>
        <v>film &amp; video</v>
      </c>
      <c r="S108" t="str">
        <f>RIGHT(Q108,(LEN(Q108)-SEARCH("/",Q108,1)))</f>
        <v>shorts</v>
      </c>
      <c r="T108" s="14">
        <f>IFERROR(E108/L108,0)</f>
        <v>186.11111111111111</v>
      </c>
      <c r="U108">
        <f t="shared" si="1"/>
        <v>1</v>
      </c>
      <c r="AB108">
        <v>5025</v>
      </c>
      <c r="AC108">
        <v>27</v>
      </c>
      <c r="AD108">
        <v>186.11111111111111</v>
      </c>
      <c r="AE108">
        <v>1</v>
      </c>
      <c r="AF108">
        <v>5000</v>
      </c>
    </row>
    <row r="109" spans="1:32" ht="28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>(E109/D109)*100</f>
        <v>102.46666666666667</v>
      </c>
      <c r="O109" s="13">
        <f>J109/(60*60*24)+DATE(1970,1,1)</f>
        <v>40635.982488425929</v>
      </c>
      <c r="P109" s="13">
        <f>I109/(60*60*24)+"1/1/1970"</f>
        <v>40657.982488425929</v>
      </c>
      <c r="Q109" t="s">
        <v>8265</v>
      </c>
      <c r="R109" s="18" t="str">
        <f>LEFT(Q109,SEARCH("/",Q109,1)-1)</f>
        <v>film &amp; video</v>
      </c>
      <c r="S109" t="str">
        <f>RIGHT(Q109,(LEN(Q109)-SEARCH("/",Q109,1)))</f>
        <v>shorts</v>
      </c>
      <c r="T109" s="14">
        <f>IFERROR(E109/L109,0)</f>
        <v>111.37681159420291</v>
      </c>
      <c r="U109">
        <f t="shared" si="1"/>
        <v>1</v>
      </c>
      <c r="AB109">
        <v>7685</v>
      </c>
      <c r="AC109">
        <v>69</v>
      </c>
      <c r="AD109">
        <v>111.37681159420291</v>
      </c>
      <c r="AE109">
        <v>1</v>
      </c>
      <c r="AF109">
        <v>7500</v>
      </c>
    </row>
    <row r="110" spans="1:32" ht="22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>(E110/D110)*100</f>
        <v>246.66666666666669</v>
      </c>
      <c r="O110" s="13">
        <f>J110/(60*60*24)+DATE(1970,1,1)</f>
        <v>41365.613078703704</v>
      </c>
      <c r="P110" s="13">
        <f>I110/(60*60*24)+"1/1/1970"</f>
        <v>41425.613078703704</v>
      </c>
      <c r="Q110" t="s">
        <v>8265</v>
      </c>
      <c r="R110" s="18" t="str">
        <f>LEFT(Q110,SEARCH("/",Q110,1)-1)</f>
        <v>film &amp; video</v>
      </c>
      <c r="S110" t="str">
        <f>RIGHT(Q110,(LEN(Q110)-SEARCH("/",Q110,1)))</f>
        <v>shorts</v>
      </c>
      <c r="T110" s="14">
        <f>IFERROR(E110/L110,0)</f>
        <v>78.723404255319153</v>
      </c>
      <c r="U110">
        <f t="shared" si="1"/>
        <v>1</v>
      </c>
      <c r="AB110">
        <v>3700</v>
      </c>
      <c r="AC110">
        <v>47</v>
      </c>
      <c r="AD110">
        <v>78.723404255319153</v>
      </c>
      <c r="AE110">
        <v>1</v>
      </c>
      <c r="AF110">
        <v>1500</v>
      </c>
    </row>
    <row r="111" spans="1:32" ht="25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>(E111/D111)*100</f>
        <v>219.49999999999997</v>
      </c>
      <c r="O111" s="13">
        <f>J111/(60*60*24)+DATE(1970,1,1)</f>
        <v>40570.025810185187</v>
      </c>
      <c r="P111" s="13">
        <f>I111/(60*60*24)+"1/1/1970"</f>
        <v>40600.025810185187</v>
      </c>
      <c r="Q111" t="s">
        <v>8265</v>
      </c>
      <c r="R111" s="18" t="str">
        <f>LEFT(Q111,SEARCH("/",Q111,1)-1)</f>
        <v>film &amp; video</v>
      </c>
      <c r="S111" t="str">
        <f>RIGHT(Q111,(LEN(Q111)-SEARCH("/",Q111,1)))</f>
        <v>shorts</v>
      </c>
      <c r="T111" s="14">
        <f>IFERROR(E111/L111,0)</f>
        <v>46.702127659574465</v>
      </c>
      <c r="U111">
        <f t="shared" si="1"/>
        <v>1</v>
      </c>
      <c r="AB111">
        <v>2195</v>
      </c>
      <c r="AC111">
        <v>47</v>
      </c>
      <c r="AD111">
        <v>46.702127659574465</v>
      </c>
      <c r="AE111">
        <v>1</v>
      </c>
      <c r="AF111">
        <v>1000</v>
      </c>
    </row>
    <row r="112" spans="1:32" ht="24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>(E112/D112)*100</f>
        <v>130.76923076923077</v>
      </c>
      <c r="O112" s="13">
        <f>J112/(60*60*24)+DATE(1970,1,1)</f>
        <v>41557.949687500004</v>
      </c>
      <c r="P112" s="13">
        <f>I112/(60*60*24)+"1/1/1970"</f>
        <v>41592.249305555553</v>
      </c>
      <c r="Q112" t="s">
        <v>8265</v>
      </c>
      <c r="R112" s="18" t="str">
        <f>LEFT(Q112,SEARCH("/",Q112,1)-1)</f>
        <v>film &amp; video</v>
      </c>
      <c r="S112" t="str">
        <f>RIGHT(Q112,(LEN(Q112)-SEARCH("/",Q112,1)))</f>
        <v>shorts</v>
      </c>
      <c r="T112" s="14">
        <f>IFERROR(E112/L112,0)</f>
        <v>65.384615384615387</v>
      </c>
      <c r="U112">
        <f t="shared" si="1"/>
        <v>1</v>
      </c>
      <c r="AB112">
        <v>1700</v>
      </c>
      <c r="AC112">
        <v>26</v>
      </c>
      <c r="AD112">
        <v>65.384615384615387</v>
      </c>
      <c r="AE112">
        <v>1</v>
      </c>
      <c r="AF112">
        <v>1300</v>
      </c>
    </row>
    <row r="113" spans="1:32" ht="22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>(E113/D113)*100</f>
        <v>154.57142857142858</v>
      </c>
      <c r="O113" s="13">
        <f>J113/(60*60*24)+DATE(1970,1,1)</f>
        <v>42125.333182870367</v>
      </c>
      <c r="P113" s="13">
        <f>I113/(60*60*24)+"1/1/1970"</f>
        <v>42155.333182870367</v>
      </c>
      <c r="Q113" t="s">
        <v>8265</v>
      </c>
      <c r="R113" s="18" t="str">
        <f>LEFT(Q113,SEARCH("/",Q113,1)-1)</f>
        <v>film &amp; video</v>
      </c>
      <c r="S113" t="str">
        <f>RIGHT(Q113,(LEN(Q113)-SEARCH("/",Q113,1)))</f>
        <v>shorts</v>
      </c>
      <c r="T113" s="14">
        <f>IFERROR(E113/L113,0)</f>
        <v>102.0754716981132</v>
      </c>
      <c r="U113">
        <f t="shared" si="1"/>
        <v>1</v>
      </c>
      <c r="AB113">
        <v>5410</v>
      </c>
      <c r="AC113">
        <v>53</v>
      </c>
      <c r="AD113">
        <v>102.0754716981132</v>
      </c>
      <c r="AE113">
        <v>1</v>
      </c>
      <c r="AF113">
        <v>3500</v>
      </c>
    </row>
    <row r="114" spans="1:32" ht="27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>(E114/D114)*100</f>
        <v>104</v>
      </c>
      <c r="O114" s="13">
        <f>J114/(60*60*24)+DATE(1970,1,1)</f>
        <v>41718.043032407411</v>
      </c>
      <c r="P114" s="13">
        <f>I114/(60*60*24)+"1/1/1970"</f>
        <v>41742.083333333336</v>
      </c>
      <c r="Q114" t="s">
        <v>8265</v>
      </c>
      <c r="R114" s="18" t="str">
        <f>LEFT(Q114,SEARCH("/",Q114,1)-1)</f>
        <v>film &amp; video</v>
      </c>
      <c r="S114" t="str">
        <f>RIGHT(Q114,(LEN(Q114)-SEARCH("/",Q114,1)))</f>
        <v>shorts</v>
      </c>
      <c r="T114" s="14">
        <f>IFERROR(E114/L114,0)</f>
        <v>64.197530864197532</v>
      </c>
      <c r="U114">
        <f t="shared" si="1"/>
        <v>1</v>
      </c>
      <c r="AB114">
        <v>5200</v>
      </c>
      <c r="AC114">
        <v>81</v>
      </c>
      <c r="AD114">
        <v>64.197530864197532</v>
      </c>
      <c r="AE114">
        <v>1</v>
      </c>
      <c r="AF114">
        <v>5000</v>
      </c>
    </row>
    <row r="115" spans="1:32" ht="135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>(E115/D115)*100</f>
        <v>141</v>
      </c>
      <c r="O115" s="13">
        <f>J115/(60*60*24)+DATE(1970,1,1)</f>
        <v>40753.758425925924</v>
      </c>
      <c r="P115" s="13">
        <f>I115/(60*60*24)+"1/1/1970"</f>
        <v>40761.625</v>
      </c>
      <c r="Q115" t="s">
        <v>8265</v>
      </c>
      <c r="R115" s="18" t="str">
        <f>LEFT(Q115,SEARCH("/",Q115,1)-1)</f>
        <v>film &amp; video</v>
      </c>
      <c r="S115" t="str">
        <f>RIGHT(Q115,(LEN(Q115)-SEARCH("/",Q115,1)))</f>
        <v>shorts</v>
      </c>
      <c r="T115" s="14">
        <f>IFERROR(E115/L115,0)</f>
        <v>90.384615384615387</v>
      </c>
      <c r="U115">
        <f t="shared" si="1"/>
        <v>1</v>
      </c>
      <c r="AB115">
        <v>7050</v>
      </c>
      <c r="AC115">
        <v>78</v>
      </c>
      <c r="AD115">
        <v>90.384615384615387</v>
      </c>
      <c r="AE115">
        <v>1</v>
      </c>
      <c r="AF115">
        <v>5000</v>
      </c>
    </row>
    <row r="116" spans="1:32" ht="28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>(E116/D116)*100</f>
        <v>103.33333333333334</v>
      </c>
      <c r="O116" s="13">
        <f>J116/(60*60*24)+DATE(1970,1,1)</f>
        <v>40861.27416666667</v>
      </c>
      <c r="P116" s="13">
        <f>I116/(60*60*24)+"1/1/1970"</f>
        <v>40921.27416666667</v>
      </c>
      <c r="Q116" t="s">
        <v>8265</v>
      </c>
      <c r="R116" s="18" t="str">
        <f>LEFT(Q116,SEARCH("/",Q116,1)-1)</f>
        <v>film &amp; video</v>
      </c>
      <c r="S116" t="str">
        <f>RIGHT(Q116,(LEN(Q116)-SEARCH("/",Q116,1)))</f>
        <v>shorts</v>
      </c>
      <c r="T116" s="14">
        <f>IFERROR(E116/L116,0)</f>
        <v>88.571428571428569</v>
      </c>
      <c r="U116">
        <f t="shared" si="1"/>
        <v>1</v>
      </c>
      <c r="AB116">
        <v>3100</v>
      </c>
      <c r="AC116">
        <v>35</v>
      </c>
      <c r="AD116">
        <v>88.571428571428569</v>
      </c>
      <c r="AE116">
        <v>1</v>
      </c>
      <c r="AF116">
        <v>3000</v>
      </c>
    </row>
    <row r="117" spans="1:32" ht="9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>(E117/D117)*100</f>
        <v>140.44444444444443</v>
      </c>
      <c r="O117" s="13">
        <f>J117/(60*60*24)+DATE(1970,1,1)</f>
        <v>40918.738935185189</v>
      </c>
      <c r="P117" s="13">
        <f>I117/(60*60*24)+"1/1/1970"</f>
        <v>40943.738935185189</v>
      </c>
      <c r="Q117" t="s">
        <v>8265</v>
      </c>
      <c r="R117" s="18" t="str">
        <f>LEFT(Q117,SEARCH("/",Q117,1)-1)</f>
        <v>film &amp; video</v>
      </c>
      <c r="S117" t="str">
        <f>RIGHT(Q117,(LEN(Q117)-SEARCH("/",Q117,1)))</f>
        <v>shorts</v>
      </c>
      <c r="T117" s="14">
        <f>IFERROR(E117/L117,0)</f>
        <v>28.727272727272727</v>
      </c>
      <c r="U117">
        <f t="shared" si="1"/>
        <v>1</v>
      </c>
      <c r="AB117">
        <v>632</v>
      </c>
      <c r="AC117">
        <v>22</v>
      </c>
      <c r="AD117">
        <v>28.727272727272727</v>
      </c>
      <c r="AE117">
        <v>1</v>
      </c>
      <c r="AF117">
        <v>450</v>
      </c>
    </row>
    <row r="118" spans="1:32" ht="27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>(E118/D118)*100</f>
        <v>113.65714285714286</v>
      </c>
      <c r="O118" s="13">
        <f>J118/(60*60*24)+DATE(1970,1,1)</f>
        <v>40595.497164351851</v>
      </c>
      <c r="P118" s="13">
        <f>I118/(60*60*24)+"1/1/1970"</f>
        <v>40641.455497685187</v>
      </c>
      <c r="Q118" t="s">
        <v>8265</v>
      </c>
      <c r="R118" s="18" t="str">
        <f>LEFT(Q118,SEARCH("/",Q118,1)-1)</f>
        <v>film &amp; video</v>
      </c>
      <c r="S118" t="str">
        <f>RIGHT(Q118,(LEN(Q118)-SEARCH("/",Q118,1)))</f>
        <v>shorts</v>
      </c>
      <c r="T118" s="14">
        <f>IFERROR(E118/L118,0)</f>
        <v>69.78947368421052</v>
      </c>
      <c r="U118">
        <f t="shared" si="1"/>
        <v>1</v>
      </c>
      <c r="AB118">
        <v>3978</v>
      </c>
      <c r="AC118">
        <v>57</v>
      </c>
      <c r="AD118">
        <v>69.78947368421052</v>
      </c>
      <c r="AE118">
        <v>1</v>
      </c>
      <c r="AF118">
        <v>3500</v>
      </c>
    </row>
    <row r="119" spans="1:32" ht="30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>(E119/D119)*100</f>
        <v>100.49377777777779</v>
      </c>
      <c r="O119" s="13">
        <f>J119/(60*60*24)+DATE(1970,1,1)</f>
        <v>40248.834999999999</v>
      </c>
      <c r="P119" s="13">
        <f>I119/(60*60*24)+"1/1/1970"</f>
        <v>40338.791666666664</v>
      </c>
      <c r="Q119" t="s">
        <v>8265</v>
      </c>
      <c r="R119" s="18" t="str">
        <f>LEFT(Q119,SEARCH("/",Q119,1)-1)</f>
        <v>film &amp; video</v>
      </c>
      <c r="S119" t="str">
        <f>RIGHT(Q119,(LEN(Q119)-SEARCH("/",Q119,1)))</f>
        <v>shorts</v>
      </c>
      <c r="T119" s="14">
        <f>IFERROR(E119/L119,0)</f>
        <v>167.48962962962963</v>
      </c>
      <c r="U119">
        <f t="shared" si="1"/>
        <v>1</v>
      </c>
      <c r="AB119">
        <v>4522.22</v>
      </c>
      <c r="AC119">
        <v>27</v>
      </c>
      <c r="AD119">
        <v>167.48962962962963</v>
      </c>
      <c r="AE119">
        <v>1</v>
      </c>
      <c r="AF119">
        <v>4500</v>
      </c>
    </row>
    <row r="120" spans="1:32" ht="18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>(E120/D120)*100</f>
        <v>113.03159999999998</v>
      </c>
      <c r="O120" s="13">
        <f>J120/(60*60*24)+DATE(1970,1,1)</f>
        <v>40723.053657407407</v>
      </c>
      <c r="P120" s="13">
        <f>I120/(60*60*24)+"1/1/1970"</f>
        <v>40753.053657407407</v>
      </c>
      <c r="Q120" t="s">
        <v>8265</v>
      </c>
      <c r="R120" s="18" t="str">
        <f>LEFT(Q120,SEARCH("/",Q120,1)-1)</f>
        <v>film &amp; video</v>
      </c>
      <c r="S120" t="str">
        <f>RIGHT(Q120,(LEN(Q120)-SEARCH("/",Q120,1)))</f>
        <v>shorts</v>
      </c>
      <c r="T120" s="14">
        <f>IFERROR(E120/L120,0)</f>
        <v>144.91230769230768</v>
      </c>
      <c r="U120">
        <f t="shared" si="1"/>
        <v>1</v>
      </c>
      <c r="AB120">
        <v>5651.58</v>
      </c>
      <c r="AC120">
        <v>39</v>
      </c>
      <c r="AD120">
        <v>144.91230769230768</v>
      </c>
      <c r="AE120">
        <v>1</v>
      </c>
      <c r="AF120">
        <v>5000</v>
      </c>
    </row>
    <row r="121" spans="1:32" ht="30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>(E121/D121)*100</f>
        <v>104.55692307692308</v>
      </c>
      <c r="O121" s="13">
        <f>J121/(60*60*24)+DATE(1970,1,1)</f>
        <v>40739.069282407407</v>
      </c>
      <c r="P121" s="13">
        <f>I121/(60*60*24)+"1/1/1970"</f>
        <v>40768.958333333336</v>
      </c>
      <c r="Q121" t="s">
        <v>8265</v>
      </c>
      <c r="R121" s="18" t="str">
        <f>LEFT(Q121,SEARCH("/",Q121,1)-1)</f>
        <v>film &amp; video</v>
      </c>
      <c r="S121" t="str">
        <f>RIGHT(Q121,(LEN(Q121)-SEARCH("/",Q121,1)))</f>
        <v>shorts</v>
      </c>
      <c r="T121" s="14">
        <f>IFERROR(E121/L121,0)</f>
        <v>91.840540540540545</v>
      </c>
      <c r="U121">
        <f t="shared" si="1"/>
        <v>1</v>
      </c>
      <c r="AB121">
        <v>3398.1</v>
      </c>
      <c r="AC121">
        <v>37</v>
      </c>
      <c r="AD121">
        <v>91.840540540540545</v>
      </c>
      <c r="AE121">
        <v>1</v>
      </c>
      <c r="AF121">
        <v>3250</v>
      </c>
    </row>
    <row r="122" spans="1:32" ht="25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>(E122/D122)*100</f>
        <v>1.4285714285714287E-2</v>
      </c>
      <c r="O122" s="13">
        <f>J122/(60*60*24)+DATE(1970,1,1)</f>
        <v>42616.049849537041</v>
      </c>
      <c r="P122" s="13">
        <f>I122/(60*60*24)+"1/1/1970"</f>
        <v>42646.049849537041</v>
      </c>
      <c r="Q122" t="s">
        <v>8266</v>
      </c>
      <c r="R122" s="18" t="str">
        <f>LEFT(Q122,SEARCH("/",Q122,1)-1)</f>
        <v>film &amp; video</v>
      </c>
      <c r="S122" t="str">
        <f>RIGHT(Q122,(LEN(Q122)-SEARCH("/",Q122,1)))</f>
        <v>science fiction</v>
      </c>
      <c r="T122" s="14">
        <f>IFERROR(E122/L122,0)</f>
        <v>10</v>
      </c>
      <c r="U122">
        <f t="shared" si="1"/>
        <v>0</v>
      </c>
      <c r="AB122">
        <v>10</v>
      </c>
      <c r="AC122">
        <v>1</v>
      </c>
      <c r="AD122">
        <v>10</v>
      </c>
      <c r="AE122">
        <v>0</v>
      </c>
      <c r="AF122">
        <v>70000</v>
      </c>
    </row>
    <row r="123" spans="1:32" ht="28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>(E123/D123)*100</f>
        <v>3.3333333333333333E-2</v>
      </c>
      <c r="O123" s="13">
        <f>J123/(60*60*24)+DATE(1970,1,1)</f>
        <v>42096.704976851848</v>
      </c>
      <c r="P123" s="13">
        <f>I123/(60*60*24)+"1/1/1970"</f>
        <v>42112.427777777775</v>
      </c>
      <c r="Q123" t="s">
        <v>8266</v>
      </c>
      <c r="R123" s="18" t="str">
        <f>LEFT(Q123,SEARCH("/",Q123,1)-1)</f>
        <v>film &amp; video</v>
      </c>
      <c r="S123" t="str">
        <f>RIGHT(Q123,(LEN(Q123)-SEARCH("/",Q123,1)))</f>
        <v>science fiction</v>
      </c>
      <c r="T123" s="14">
        <f>IFERROR(E123/L123,0)</f>
        <v>1</v>
      </c>
      <c r="U123">
        <f t="shared" si="1"/>
        <v>0</v>
      </c>
      <c r="AB123">
        <v>1</v>
      </c>
      <c r="AC123">
        <v>1</v>
      </c>
      <c r="AD123">
        <v>1</v>
      </c>
      <c r="AE123">
        <v>0</v>
      </c>
      <c r="AF123">
        <v>3000</v>
      </c>
    </row>
    <row r="124" spans="1:32" ht="18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>(E124/D124)*100</f>
        <v>0</v>
      </c>
      <c r="O124" s="13">
        <f>J124/(60*60*24)+DATE(1970,1,1)</f>
        <v>42593.431793981479</v>
      </c>
      <c r="P124" s="13">
        <f>I124/(60*60*24)+"1/1/1970"</f>
        <v>42653.431793981479</v>
      </c>
      <c r="Q124" t="s">
        <v>8266</v>
      </c>
      <c r="R124" s="18" t="str">
        <f>LEFT(Q124,SEARCH("/",Q124,1)-1)</f>
        <v>film &amp; video</v>
      </c>
      <c r="S124" t="str">
        <f>RIGHT(Q124,(LEN(Q124)-SEARCH("/",Q124,1)))</f>
        <v>science fiction</v>
      </c>
      <c r="T124" s="14">
        <f>IFERROR(E124/L124,0)</f>
        <v>0</v>
      </c>
      <c r="U124">
        <f t="shared" si="1"/>
        <v>0</v>
      </c>
      <c r="AB124">
        <v>0</v>
      </c>
      <c r="AC124">
        <v>0</v>
      </c>
      <c r="AD124">
        <v>0</v>
      </c>
      <c r="AE124">
        <v>0</v>
      </c>
      <c r="AF124">
        <v>100000000</v>
      </c>
    </row>
    <row r="125" spans="1:32" ht="30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>(E125/D125)*100</f>
        <v>0.27454545454545454</v>
      </c>
      <c r="O125" s="13">
        <f>J125/(60*60*24)+DATE(1970,1,1)</f>
        <v>41904.781990740739</v>
      </c>
      <c r="P125" s="13">
        <f>I125/(60*60*24)+"1/1/1970"</f>
        <v>41940.916666666664</v>
      </c>
      <c r="Q125" t="s">
        <v>8266</v>
      </c>
      <c r="R125" s="18" t="str">
        <f>LEFT(Q125,SEARCH("/",Q125,1)-1)</f>
        <v>film &amp; video</v>
      </c>
      <c r="S125" t="str">
        <f>RIGHT(Q125,(LEN(Q125)-SEARCH("/",Q125,1)))</f>
        <v>science fiction</v>
      </c>
      <c r="T125" s="14">
        <f>IFERROR(E125/L125,0)</f>
        <v>25.166666666666668</v>
      </c>
      <c r="U125">
        <f t="shared" si="1"/>
        <v>0</v>
      </c>
      <c r="AB125">
        <v>151</v>
      </c>
      <c r="AC125">
        <v>6</v>
      </c>
      <c r="AD125">
        <v>25.166666666666668</v>
      </c>
      <c r="AE125">
        <v>0</v>
      </c>
      <c r="AF125">
        <v>55000</v>
      </c>
    </row>
    <row r="126" spans="1:32" ht="25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>(E126/D126)*100</f>
        <v>0</v>
      </c>
      <c r="O126" s="13">
        <f>J126/(60*60*24)+DATE(1970,1,1)</f>
        <v>42114.928726851853</v>
      </c>
      <c r="P126" s="13">
        <f>I126/(60*60*24)+"1/1/1970"</f>
        <v>42139.928726851853</v>
      </c>
      <c r="Q126" t="s">
        <v>8266</v>
      </c>
      <c r="R126" s="18" t="str">
        <f>LEFT(Q126,SEARCH("/",Q126,1)-1)</f>
        <v>film &amp; video</v>
      </c>
      <c r="S126" t="str">
        <f>RIGHT(Q126,(LEN(Q126)-SEARCH("/",Q126,1)))</f>
        <v>science fiction</v>
      </c>
      <c r="T126" s="14">
        <f>IFERROR(E126/L126,0)</f>
        <v>0</v>
      </c>
      <c r="U126">
        <f t="shared" si="1"/>
        <v>0</v>
      </c>
      <c r="AB126">
        <v>0</v>
      </c>
      <c r="AC126">
        <v>0</v>
      </c>
      <c r="AD126">
        <v>0</v>
      </c>
      <c r="AE126">
        <v>0</v>
      </c>
      <c r="AF126">
        <v>4000</v>
      </c>
    </row>
    <row r="127" spans="1:32" ht="28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>(E127/D127)*100</f>
        <v>14.000000000000002</v>
      </c>
      <c r="O127" s="13">
        <f>J127/(60*60*24)+DATE(1970,1,1)</f>
        <v>42709.993981481486</v>
      </c>
      <c r="P127" s="13">
        <f>I127/(60*60*24)+"1/1/1970"</f>
        <v>42769.993981481486</v>
      </c>
      <c r="Q127" t="s">
        <v>8266</v>
      </c>
      <c r="R127" s="18" t="str">
        <f>LEFT(Q127,SEARCH("/",Q127,1)-1)</f>
        <v>film &amp; video</v>
      </c>
      <c r="S127" t="str">
        <f>RIGHT(Q127,(LEN(Q127)-SEARCH("/",Q127,1)))</f>
        <v>science fiction</v>
      </c>
      <c r="T127" s="14">
        <f>IFERROR(E127/L127,0)</f>
        <v>11.666666666666666</v>
      </c>
      <c r="U127">
        <f t="shared" si="1"/>
        <v>0</v>
      </c>
      <c r="AB127">
        <v>70</v>
      </c>
      <c r="AC127">
        <v>6</v>
      </c>
      <c r="AD127">
        <v>11.666666666666666</v>
      </c>
      <c r="AE127">
        <v>0</v>
      </c>
      <c r="AF127">
        <v>500</v>
      </c>
    </row>
    <row r="128" spans="1:32" ht="30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>(E128/D128)*100</f>
        <v>5.548</v>
      </c>
      <c r="O128" s="13">
        <f>J128/(60*60*24)+DATE(1970,1,1)</f>
        <v>42135.589548611111</v>
      </c>
      <c r="P128" s="13">
        <f>I128/(60*60*24)+"1/1/1970"</f>
        <v>42166.083333333328</v>
      </c>
      <c r="Q128" t="s">
        <v>8266</v>
      </c>
      <c r="R128" s="18" t="str">
        <f>LEFT(Q128,SEARCH("/",Q128,1)-1)</f>
        <v>film &amp; video</v>
      </c>
      <c r="S128" t="str">
        <f>RIGHT(Q128,(LEN(Q128)-SEARCH("/",Q128,1)))</f>
        <v>science fiction</v>
      </c>
      <c r="T128" s="14">
        <f>IFERROR(E128/L128,0)</f>
        <v>106.69230769230769</v>
      </c>
      <c r="U128">
        <f t="shared" si="1"/>
        <v>0</v>
      </c>
      <c r="AB128">
        <v>1387</v>
      </c>
      <c r="AC128">
        <v>13</v>
      </c>
      <c r="AD128">
        <v>106.69230769230769</v>
      </c>
      <c r="AE128">
        <v>0</v>
      </c>
      <c r="AF128">
        <v>25000</v>
      </c>
    </row>
    <row r="129" spans="1:32" ht="25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>(E129/D129)*100</f>
        <v>2.375</v>
      </c>
      <c r="O129" s="13">
        <f>J129/(60*60*24)+DATE(1970,1,1)</f>
        <v>42067.62431712963</v>
      </c>
      <c r="P129" s="13">
        <f>I129/(60*60*24)+"1/1/1970"</f>
        <v>42097.582650462966</v>
      </c>
      <c r="Q129" t="s">
        <v>8266</v>
      </c>
      <c r="R129" s="18" t="str">
        <f>LEFT(Q129,SEARCH("/",Q129,1)-1)</f>
        <v>film &amp; video</v>
      </c>
      <c r="S129" t="str">
        <f>RIGHT(Q129,(LEN(Q129)-SEARCH("/",Q129,1)))</f>
        <v>science fiction</v>
      </c>
      <c r="T129" s="14">
        <f>IFERROR(E129/L129,0)</f>
        <v>47.5</v>
      </c>
      <c r="U129">
        <f t="shared" si="1"/>
        <v>0</v>
      </c>
      <c r="AB129">
        <v>190</v>
      </c>
      <c r="AC129">
        <v>4</v>
      </c>
      <c r="AD129">
        <v>47.5</v>
      </c>
      <c r="AE129">
        <v>0</v>
      </c>
      <c r="AF129">
        <v>8000</v>
      </c>
    </row>
    <row r="130" spans="1:32" ht="165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>(E130/D130)*100</f>
        <v>1.867</v>
      </c>
      <c r="O130" s="13">
        <f>J130/(60*60*24)+DATE(1970,1,1)</f>
        <v>42628.22792824074</v>
      </c>
      <c r="P130" s="13">
        <f>I130/(60*60*24)+"1/1/1970"</f>
        <v>42663.22792824074</v>
      </c>
      <c r="Q130" t="s">
        <v>8266</v>
      </c>
      <c r="R130" s="18" t="str">
        <f>LEFT(Q130,SEARCH("/",Q130,1)-1)</f>
        <v>film &amp; video</v>
      </c>
      <c r="S130" t="str">
        <f>RIGHT(Q130,(LEN(Q130)-SEARCH("/",Q130,1)))</f>
        <v>science fiction</v>
      </c>
      <c r="T130" s="14">
        <f>IFERROR(E130/L130,0)</f>
        <v>311.16666666666669</v>
      </c>
      <c r="U130">
        <f t="shared" si="1"/>
        <v>0</v>
      </c>
      <c r="AB130">
        <v>1867</v>
      </c>
      <c r="AC130">
        <v>6</v>
      </c>
      <c r="AD130">
        <v>311.16666666666669</v>
      </c>
      <c r="AE130">
        <v>0</v>
      </c>
      <c r="AF130">
        <v>100000</v>
      </c>
    </row>
    <row r="131" spans="1:32" ht="27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>(E131/D131)*100</f>
        <v>0</v>
      </c>
      <c r="O131" s="13">
        <f>J131/(60*60*24)+DATE(1970,1,1)</f>
        <v>41882.937303240738</v>
      </c>
      <c r="P131" s="13">
        <f>I131/(60*60*24)+"1/1/1970"</f>
        <v>41942.937303240738</v>
      </c>
      <c r="Q131" t="s">
        <v>8266</v>
      </c>
      <c r="R131" s="18" t="str">
        <f>LEFT(Q131,SEARCH("/",Q131,1)-1)</f>
        <v>film &amp; video</v>
      </c>
      <c r="S131" t="str">
        <f>RIGHT(Q131,(LEN(Q131)-SEARCH("/",Q131,1)))</f>
        <v>science fiction</v>
      </c>
      <c r="T131" s="14">
        <f>IFERROR(E131/L131,0)</f>
        <v>0</v>
      </c>
      <c r="U131">
        <f t="shared" ref="U131:U194" si="2">IF(F131 = "successful", 1, 0)</f>
        <v>0</v>
      </c>
      <c r="AB131">
        <v>0</v>
      </c>
      <c r="AC131">
        <v>0</v>
      </c>
      <c r="AD131">
        <v>0</v>
      </c>
      <c r="AE131">
        <v>0</v>
      </c>
      <c r="AF131">
        <v>20000</v>
      </c>
    </row>
    <row r="132" spans="1:32" ht="30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>(E132/D132)*100</f>
        <v>0</v>
      </c>
      <c r="O132" s="13">
        <f>J132/(60*60*24)+DATE(1970,1,1)</f>
        <v>41778.91541666667</v>
      </c>
      <c r="P132" s="13">
        <f>I132/(60*60*24)+"1/1/1970"</f>
        <v>41806.844444444447</v>
      </c>
      <c r="Q132" t="s">
        <v>8266</v>
      </c>
      <c r="R132" s="18" t="str">
        <f>LEFT(Q132,SEARCH("/",Q132,1)-1)</f>
        <v>film &amp; video</v>
      </c>
      <c r="S132" t="str">
        <f>RIGHT(Q132,(LEN(Q132)-SEARCH("/",Q132,1)))</f>
        <v>science fiction</v>
      </c>
      <c r="T132" s="14">
        <f>IFERROR(E132/L132,0)</f>
        <v>0</v>
      </c>
      <c r="U132">
        <f t="shared" si="2"/>
        <v>0</v>
      </c>
      <c r="AB132">
        <v>0</v>
      </c>
      <c r="AC132">
        <v>0</v>
      </c>
      <c r="AD132">
        <v>0</v>
      </c>
      <c r="AE132">
        <v>0</v>
      </c>
      <c r="AF132">
        <v>600</v>
      </c>
    </row>
    <row r="133" spans="1:32" ht="4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>(E133/D133)*100</f>
        <v>0</v>
      </c>
      <c r="O133" s="13">
        <f>J133/(60*60*24)+DATE(1970,1,1)</f>
        <v>42541.837511574078</v>
      </c>
      <c r="P133" s="13">
        <f>I133/(60*60*24)+"1/1/1970"</f>
        <v>42557</v>
      </c>
      <c r="Q133" t="s">
        <v>8266</v>
      </c>
      <c r="R133" s="18" t="str">
        <f>LEFT(Q133,SEARCH("/",Q133,1)-1)</f>
        <v>film &amp; video</v>
      </c>
      <c r="S133" t="str">
        <f>RIGHT(Q133,(LEN(Q133)-SEARCH("/",Q133,1)))</f>
        <v>science fiction</v>
      </c>
      <c r="T133" s="14">
        <f>IFERROR(E133/L133,0)</f>
        <v>0</v>
      </c>
      <c r="U133">
        <f t="shared" si="2"/>
        <v>0</v>
      </c>
      <c r="AB133">
        <v>0</v>
      </c>
      <c r="AC133">
        <v>0</v>
      </c>
      <c r="AD133">
        <v>0</v>
      </c>
      <c r="AE133">
        <v>0</v>
      </c>
      <c r="AF133">
        <v>1200</v>
      </c>
    </row>
    <row r="134" spans="1:32" ht="27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>(E134/D134)*100</f>
        <v>9.5687499999999996</v>
      </c>
      <c r="O134" s="13">
        <f>J134/(60*60*24)+DATE(1970,1,1)</f>
        <v>41905.812581018516</v>
      </c>
      <c r="P134" s="13">
        <f>I134/(60*60*24)+"1/1/1970"</f>
        <v>41950.854247685187</v>
      </c>
      <c r="Q134" t="s">
        <v>8266</v>
      </c>
      <c r="R134" s="18" t="str">
        <f>LEFT(Q134,SEARCH("/",Q134,1)-1)</f>
        <v>film &amp; video</v>
      </c>
      <c r="S134" t="str">
        <f>RIGHT(Q134,(LEN(Q134)-SEARCH("/",Q134,1)))</f>
        <v>science fiction</v>
      </c>
      <c r="T134" s="14">
        <f>IFERROR(E134/L134,0)</f>
        <v>94.506172839506178</v>
      </c>
      <c r="U134">
        <f t="shared" si="2"/>
        <v>0</v>
      </c>
      <c r="AB134">
        <v>7655</v>
      </c>
      <c r="AC134">
        <v>81</v>
      </c>
      <c r="AD134">
        <v>94.506172839506178</v>
      </c>
      <c r="AE134">
        <v>0</v>
      </c>
      <c r="AF134">
        <v>80000</v>
      </c>
    </row>
    <row r="135" spans="1:32" ht="18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>(E135/D135)*100</f>
        <v>0</v>
      </c>
      <c r="O135" s="13">
        <f>J135/(60*60*24)+DATE(1970,1,1)</f>
        <v>42491.80768518518</v>
      </c>
      <c r="P135" s="13">
        <f>I135/(60*60*24)+"1/1/1970"</f>
        <v>42521.729861111111</v>
      </c>
      <c r="Q135" t="s">
        <v>8266</v>
      </c>
      <c r="R135" s="18" t="str">
        <f>LEFT(Q135,SEARCH("/",Q135,1)-1)</f>
        <v>film &amp; video</v>
      </c>
      <c r="S135" t="str">
        <f>RIGHT(Q135,(LEN(Q135)-SEARCH("/",Q135,1)))</f>
        <v>science fiction</v>
      </c>
      <c r="T135" s="14">
        <f>IFERROR(E135/L135,0)</f>
        <v>0</v>
      </c>
      <c r="U135">
        <f t="shared" si="2"/>
        <v>0</v>
      </c>
      <c r="AB135">
        <v>0</v>
      </c>
      <c r="AC135">
        <v>0</v>
      </c>
      <c r="AD135">
        <v>0</v>
      </c>
      <c r="AE135">
        <v>0</v>
      </c>
      <c r="AF135">
        <v>71764</v>
      </c>
    </row>
    <row r="136" spans="1:32" ht="12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>(E136/D136)*100</f>
        <v>0</v>
      </c>
      <c r="O136" s="13">
        <f>J136/(60*60*24)+DATE(1970,1,1)</f>
        <v>42221.909930555557</v>
      </c>
      <c r="P136" s="13">
        <f>I136/(60*60*24)+"1/1/1970"</f>
        <v>42251.708333333328</v>
      </c>
      <c r="Q136" t="s">
        <v>8266</v>
      </c>
      <c r="R136" s="18" t="str">
        <f>LEFT(Q136,SEARCH("/",Q136,1)-1)</f>
        <v>film &amp; video</v>
      </c>
      <c r="S136" t="str">
        <f>RIGHT(Q136,(LEN(Q136)-SEARCH("/",Q136,1)))</f>
        <v>science fiction</v>
      </c>
      <c r="T136" s="14">
        <f>IFERROR(E136/L136,0)</f>
        <v>0</v>
      </c>
      <c r="U136">
        <f t="shared" si="2"/>
        <v>0</v>
      </c>
      <c r="AB136">
        <v>0</v>
      </c>
      <c r="AC136">
        <v>0</v>
      </c>
      <c r="AD136">
        <v>0</v>
      </c>
      <c r="AE136">
        <v>0</v>
      </c>
      <c r="AF136">
        <v>5000</v>
      </c>
    </row>
    <row r="137" spans="1:32" ht="25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>(E137/D137)*100</f>
        <v>13.433333333333334</v>
      </c>
      <c r="O137" s="13">
        <f>J137/(60*60*24)+DATE(1970,1,1)</f>
        <v>41788.381909722222</v>
      </c>
      <c r="P137" s="13">
        <f>I137/(60*60*24)+"1/1/1970"</f>
        <v>41821.791666666664</v>
      </c>
      <c r="Q137" t="s">
        <v>8266</v>
      </c>
      <c r="R137" s="18" t="str">
        <f>LEFT(Q137,SEARCH("/",Q137,1)-1)</f>
        <v>film &amp; video</v>
      </c>
      <c r="S137" t="str">
        <f>RIGHT(Q137,(LEN(Q137)-SEARCH("/",Q137,1)))</f>
        <v>science fiction</v>
      </c>
      <c r="T137" s="14">
        <f>IFERROR(E137/L137,0)</f>
        <v>80.599999999999994</v>
      </c>
      <c r="U137">
        <f t="shared" si="2"/>
        <v>0</v>
      </c>
      <c r="AB137">
        <v>403</v>
      </c>
      <c r="AC137">
        <v>5</v>
      </c>
      <c r="AD137">
        <v>80.599999999999994</v>
      </c>
      <c r="AE137">
        <v>0</v>
      </c>
      <c r="AF137">
        <v>3000</v>
      </c>
    </row>
    <row r="138" spans="1:32" ht="28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>(E138/D138)*100</f>
        <v>0</v>
      </c>
      <c r="O138" s="13">
        <f>J138/(60*60*24)+DATE(1970,1,1)</f>
        <v>42096.410115740742</v>
      </c>
      <c r="P138" s="13">
        <f>I138/(60*60*24)+"1/1/1970"</f>
        <v>42140.427777777775</v>
      </c>
      <c r="Q138" t="s">
        <v>8266</v>
      </c>
      <c r="R138" s="18" t="str">
        <f>LEFT(Q138,SEARCH("/",Q138,1)-1)</f>
        <v>film &amp; video</v>
      </c>
      <c r="S138" t="str">
        <f>RIGHT(Q138,(LEN(Q138)-SEARCH("/",Q138,1)))</f>
        <v>science fiction</v>
      </c>
      <c r="T138" s="14">
        <f>IFERROR(E138/L138,0)</f>
        <v>0</v>
      </c>
      <c r="U138">
        <f t="shared" si="2"/>
        <v>0</v>
      </c>
      <c r="AB138">
        <v>0</v>
      </c>
      <c r="AC138">
        <v>0</v>
      </c>
      <c r="AD138">
        <v>0</v>
      </c>
      <c r="AE138">
        <v>0</v>
      </c>
      <c r="AF138">
        <v>3000</v>
      </c>
    </row>
    <row r="139" spans="1:32" ht="30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>(E139/D139)*100</f>
        <v>0</v>
      </c>
      <c r="O139" s="13">
        <f>J139/(60*60*24)+DATE(1970,1,1)</f>
        <v>42239.573993055557</v>
      </c>
      <c r="P139" s="13">
        <f>I139/(60*60*24)+"1/1/1970"</f>
        <v>42289.573993055557</v>
      </c>
      <c r="Q139" t="s">
        <v>8266</v>
      </c>
      <c r="R139" s="18" t="str">
        <f>LEFT(Q139,SEARCH("/",Q139,1)-1)</f>
        <v>film &amp; video</v>
      </c>
      <c r="S139" t="str">
        <f>RIGHT(Q139,(LEN(Q139)-SEARCH("/",Q139,1)))</f>
        <v>science fiction</v>
      </c>
      <c r="T139" s="14">
        <f>IFERROR(E139/L139,0)</f>
        <v>0</v>
      </c>
      <c r="U139">
        <f t="shared" si="2"/>
        <v>0</v>
      </c>
      <c r="AB139">
        <v>0</v>
      </c>
      <c r="AC139">
        <v>0</v>
      </c>
      <c r="AD139">
        <v>0</v>
      </c>
      <c r="AE139">
        <v>0</v>
      </c>
      <c r="AF139">
        <v>55000</v>
      </c>
    </row>
    <row r="140" spans="1:32" ht="28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>(E140/D140)*100</f>
        <v>3.1413333333333333</v>
      </c>
      <c r="O140" s="13">
        <f>J140/(60*60*24)+DATE(1970,1,1)</f>
        <v>42186.257418981477</v>
      </c>
      <c r="P140" s="13">
        <f>I140/(60*60*24)+"1/1/1970"</f>
        <v>42217.207638888889</v>
      </c>
      <c r="Q140" t="s">
        <v>8266</v>
      </c>
      <c r="R140" s="18" t="str">
        <f>LEFT(Q140,SEARCH("/",Q140,1)-1)</f>
        <v>film &amp; video</v>
      </c>
      <c r="S140" t="str">
        <f>RIGHT(Q140,(LEN(Q140)-SEARCH("/",Q140,1)))</f>
        <v>science fiction</v>
      </c>
      <c r="T140" s="14">
        <f>IFERROR(E140/L140,0)</f>
        <v>81.241379310344826</v>
      </c>
      <c r="U140">
        <f t="shared" si="2"/>
        <v>0</v>
      </c>
      <c r="AB140">
        <v>4712</v>
      </c>
      <c r="AC140">
        <v>58</v>
      </c>
      <c r="AD140">
        <v>81.241379310344826</v>
      </c>
      <c r="AE140">
        <v>0</v>
      </c>
      <c r="AF140">
        <v>150000</v>
      </c>
    </row>
    <row r="141" spans="1:32" ht="19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>(E141/D141)*100</f>
        <v>100</v>
      </c>
      <c r="O141" s="13">
        <f>J141/(60*60*24)+DATE(1970,1,1)</f>
        <v>42187.920972222222</v>
      </c>
      <c r="P141" s="13">
        <f>I141/(60*60*24)+"1/1/1970"</f>
        <v>42197.920972222222</v>
      </c>
      <c r="Q141" t="s">
        <v>8266</v>
      </c>
      <c r="R141" s="18" t="str">
        <f>LEFT(Q141,SEARCH("/",Q141,1)-1)</f>
        <v>film &amp; video</v>
      </c>
      <c r="S141" t="str">
        <f>RIGHT(Q141,(LEN(Q141)-SEARCH("/",Q141,1)))</f>
        <v>science fiction</v>
      </c>
      <c r="T141" s="14">
        <f>IFERROR(E141/L141,0)</f>
        <v>500</v>
      </c>
      <c r="U141">
        <f t="shared" si="2"/>
        <v>0</v>
      </c>
      <c r="AB141">
        <v>500</v>
      </c>
      <c r="AC141">
        <v>1</v>
      </c>
      <c r="AD141">
        <v>500</v>
      </c>
      <c r="AE141">
        <v>0</v>
      </c>
      <c r="AF141">
        <v>500</v>
      </c>
    </row>
    <row r="142" spans="1:32" ht="27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>(E142/D142)*100</f>
        <v>0</v>
      </c>
      <c r="O142" s="13">
        <f>J142/(60*60*24)+DATE(1970,1,1)</f>
        <v>42053.198287037041</v>
      </c>
      <c r="P142" s="13">
        <f>I142/(60*60*24)+"1/1/1970"</f>
        <v>42083.15662037037</v>
      </c>
      <c r="Q142" t="s">
        <v>8266</v>
      </c>
      <c r="R142" s="18" t="str">
        <f>LEFT(Q142,SEARCH("/",Q142,1)-1)</f>
        <v>film &amp; video</v>
      </c>
      <c r="S142" t="str">
        <f>RIGHT(Q142,(LEN(Q142)-SEARCH("/",Q142,1)))</f>
        <v>science fiction</v>
      </c>
      <c r="T142" s="14">
        <f>IFERROR(E142/L142,0)</f>
        <v>0</v>
      </c>
      <c r="U142">
        <f t="shared" si="2"/>
        <v>0</v>
      </c>
      <c r="AB142">
        <v>0</v>
      </c>
      <c r="AC142">
        <v>0</v>
      </c>
      <c r="AD142">
        <v>0</v>
      </c>
      <c r="AE142">
        <v>0</v>
      </c>
      <c r="AF142">
        <v>200000</v>
      </c>
    </row>
    <row r="143" spans="1:32" ht="24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>(E143/D143)*100</f>
        <v>10.775</v>
      </c>
      <c r="O143" s="13">
        <f>J143/(60*60*24)+DATE(1970,1,1)</f>
        <v>42110.153043981481</v>
      </c>
      <c r="P143" s="13">
        <f>I143/(60*60*24)+"1/1/1970"</f>
        <v>42155.153043981481</v>
      </c>
      <c r="Q143" t="s">
        <v>8266</v>
      </c>
      <c r="R143" s="18" t="str">
        <f>LEFT(Q143,SEARCH("/",Q143,1)-1)</f>
        <v>film &amp; video</v>
      </c>
      <c r="S143" t="str">
        <f>RIGHT(Q143,(LEN(Q143)-SEARCH("/",Q143,1)))</f>
        <v>science fiction</v>
      </c>
      <c r="T143" s="14">
        <f>IFERROR(E143/L143,0)</f>
        <v>46.178571428571431</v>
      </c>
      <c r="U143">
        <f t="shared" si="2"/>
        <v>0</v>
      </c>
      <c r="AB143">
        <v>1293</v>
      </c>
      <c r="AC143">
        <v>28</v>
      </c>
      <c r="AD143">
        <v>46.178571428571431</v>
      </c>
      <c r="AE143">
        <v>0</v>
      </c>
      <c r="AF143">
        <v>12000</v>
      </c>
    </row>
    <row r="144" spans="1:32" ht="28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>(E144/D144)*100</f>
        <v>0.33333333333333337</v>
      </c>
      <c r="O144" s="13">
        <f>J144/(60*60*24)+DATE(1970,1,1)</f>
        <v>41938.893263888887</v>
      </c>
      <c r="P144" s="13">
        <f>I144/(60*60*24)+"1/1/1970"</f>
        <v>41959.934930555552</v>
      </c>
      <c r="Q144" t="s">
        <v>8266</v>
      </c>
      <c r="R144" s="18" t="str">
        <f>LEFT(Q144,SEARCH("/",Q144,1)-1)</f>
        <v>film &amp; video</v>
      </c>
      <c r="S144" t="str">
        <f>RIGHT(Q144,(LEN(Q144)-SEARCH("/",Q144,1)))</f>
        <v>science fiction</v>
      </c>
      <c r="T144" s="14">
        <f>IFERROR(E144/L144,0)</f>
        <v>10</v>
      </c>
      <c r="U144">
        <f t="shared" si="2"/>
        <v>0</v>
      </c>
      <c r="AB144">
        <v>10</v>
      </c>
      <c r="AC144">
        <v>1</v>
      </c>
      <c r="AD144">
        <v>10</v>
      </c>
      <c r="AE144">
        <v>0</v>
      </c>
      <c r="AF144">
        <v>3000</v>
      </c>
    </row>
    <row r="145" spans="1:32" ht="25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>(E145/D145)*100</f>
        <v>0</v>
      </c>
      <c r="O145" s="13">
        <f>J145/(60*60*24)+DATE(1970,1,1)</f>
        <v>42559.064143518517</v>
      </c>
      <c r="P145" s="13">
        <f>I145/(60*60*24)+"1/1/1970"</f>
        <v>42616.246527777781</v>
      </c>
      <c r="Q145" t="s">
        <v>8266</v>
      </c>
      <c r="R145" s="18" t="str">
        <f>LEFT(Q145,SEARCH("/",Q145,1)-1)</f>
        <v>film &amp; video</v>
      </c>
      <c r="S145" t="str">
        <f>RIGHT(Q145,(LEN(Q145)-SEARCH("/",Q145,1)))</f>
        <v>science fiction</v>
      </c>
      <c r="T145" s="14">
        <f>IFERROR(E145/L145,0)</f>
        <v>0</v>
      </c>
      <c r="U145">
        <f t="shared" si="2"/>
        <v>0</v>
      </c>
      <c r="AB145">
        <v>0</v>
      </c>
      <c r="AC145">
        <v>0</v>
      </c>
      <c r="AD145">
        <v>0</v>
      </c>
      <c r="AE145">
        <v>0</v>
      </c>
      <c r="AF145">
        <v>5500</v>
      </c>
    </row>
    <row r="146" spans="1:32" ht="25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>(E146/D146)*100</f>
        <v>27.6</v>
      </c>
      <c r="O146" s="13">
        <f>J146/(60*60*24)+DATE(1970,1,1)</f>
        <v>42047.762407407412</v>
      </c>
      <c r="P146" s="13">
        <f>I146/(60*60*24)+"1/1/1970"</f>
        <v>42107.72074074074</v>
      </c>
      <c r="Q146" t="s">
        <v>8266</v>
      </c>
      <c r="R146" s="18" t="str">
        <f>LEFT(Q146,SEARCH("/",Q146,1)-1)</f>
        <v>film &amp; video</v>
      </c>
      <c r="S146" t="str">
        <f>RIGHT(Q146,(LEN(Q146)-SEARCH("/",Q146,1)))</f>
        <v>science fiction</v>
      </c>
      <c r="T146" s="14">
        <f>IFERROR(E146/L146,0)</f>
        <v>55.945945945945944</v>
      </c>
      <c r="U146">
        <f t="shared" si="2"/>
        <v>0</v>
      </c>
      <c r="AB146">
        <v>2070</v>
      </c>
      <c r="AC146">
        <v>37</v>
      </c>
      <c r="AD146">
        <v>55.945945945945944</v>
      </c>
      <c r="AE146">
        <v>0</v>
      </c>
      <c r="AF146">
        <v>7500</v>
      </c>
    </row>
    <row r="147" spans="1:32" ht="28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>(E147/D147)*100</f>
        <v>7.5111111111111111</v>
      </c>
      <c r="O147" s="13">
        <f>J147/(60*60*24)+DATE(1970,1,1)</f>
        <v>42200.542268518519</v>
      </c>
      <c r="P147" s="13">
        <f>I147/(60*60*24)+"1/1/1970"</f>
        <v>42227.542268518519</v>
      </c>
      <c r="Q147" t="s">
        <v>8266</v>
      </c>
      <c r="R147" s="18" t="str">
        <f>LEFT(Q147,SEARCH("/",Q147,1)-1)</f>
        <v>film &amp; video</v>
      </c>
      <c r="S147" t="str">
        <f>RIGHT(Q147,(LEN(Q147)-SEARCH("/",Q147,1)))</f>
        <v>science fiction</v>
      </c>
      <c r="T147" s="14">
        <f>IFERROR(E147/L147,0)</f>
        <v>37.555555555555557</v>
      </c>
      <c r="U147">
        <f t="shared" si="2"/>
        <v>0</v>
      </c>
      <c r="AB147">
        <v>338</v>
      </c>
      <c r="AC147">
        <v>9</v>
      </c>
      <c r="AD147">
        <v>37.555555555555557</v>
      </c>
      <c r="AE147">
        <v>0</v>
      </c>
      <c r="AF147">
        <v>4500</v>
      </c>
    </row>
    <row r="148" spans="1:32" ht="28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>(E148/D148)*100</f>
        <v>0.57499999999999996</v>
      </c>
      <c r="O148" s="13">
        <f>J148/(60*60*24)+DATE(1970,1,1)</f>
        <v>42693.016180555554</v>
      </c>
      <c r="P148" s="13">
        <f>I148/(60*60*24)+"1/1/1970"</f>
        <v>42753.016180555554</v>
      </c>
      <c r="Q148" t="s">
        <v>8266</v>
      </c>
      <c r="R148" s="18" t="str">
        <f>LEFT(Q148,SEARCH("/",Q148,1)-1)</f>
        <v>film &amp; video</v>
      </c>
      <c r="S148" t="str">
        <f>RIGHT(Q148,(LEN(Q148)-SEARCH("/",Q148,1)))</f>
        <v>science fiction</v>
      </c>
      <c r="T148" s="14">
        <f>IFERROR(E148/L148,0)</f>
        <v>38.333333333333336</v>
      </c>
      <c r="U148">
        <f t="shared" si="2"/>
        <v>0</v>
      </c>
      <c r="AB148">
        <v>115</v>
      </c>
      <c r="AC148">
        <v>3</v>
      </c>
      <c r="AD148">
        <v>38.333333333333336</v>
      </c>
      <c r="AE148">
        <v>0</v>
      </c>
      <c r="AF148">
        <v>20000</v>
      </c>
    </row>
    <row r="149" spans="1:32" ht="135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>(E149/D149)*100</f>
        <v>0</v>
      </c>
      <c r="O149" s="13">
        <f>J149/(60*60*24)+DATE(1970,1,1)</f>
        <v>41969.767824074079</v>
      </c>
      <c r="P149" s="13">
        <f>I149/(60*60*24)+"1/1/1970"</f>
        <v>42012.762499999997</v>
      </c>
      <c r="Q149" t="s">
        <v>8266</v>
      </c>
      <c r="R149" s="18" t="str">
        <f>LEFT(Q149,SEARCH("/",Q149,1)-1)</f>
        <v>film &amp; video</v>
      </c>
      <c r="S149" t="str">
        <f>RIGHT(Q149,(LEN(Q149)-SEARCH("/",Q149,1)))</f>
        <v>science fiction</v>
      </c>
      <c r="T149" s="14">
        <f>IFERROR(E149/L149,0)</f>
        <v>0</v>
      </c>
      <c r="U149">
        <f t="shared" si="2"/>
        <v>0</v>
      </c>
      <c r="AB149">
        <v>0</v>
      </c>
      <c r="AC149">
        <v>0</v>
      </c>
      <c r="AD149">
        <v>0</v>
      </c>
      <c r="AE149">
        <v>0</v>
      </c>
      <c r="AF149">
        <v>7000</v>
      </c>
    </row>
    <row r="150" spans="1:32" ht="27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>(E150/D150)*100</f>
        <v>0.08</v>
      </c>
      <c r="O150" s="13">
        <f>J150/(60*60*24)+DATE(1970,1,1)</f>
        <v>42397.281666666662</v>
      </c>
      <c r="P150" s="13">
        <f>I150/(60*60*24)+"1/1/1970"</f>
        <v>42427.281666666662</v>
      </c>
      <c r="Q150" t="s">
        <v>8266</v>
      </c>
      <c r="R150" s="18" t="str">
        <f>LEFT(Q150,SEARCH("/",Q150,1)-1)</f>
        <v>film &amp; video</v>
      </c>
      <c r="S150" t="str">
        <f>RIGHT(Q150,(LEN(Q150)-SEARCH("/",Q150,1)))</f>
        <v>science fiction</v>
      </c>
      <c r="T150" s="14">
        <f>IFERROR(E150/L150,0)</f>
        <v>20</v>
      </c>
      <c r="U150">
        <f t="shared" si="2"/>
        <v>0</v>
      </c>
      <c r="AB150">
        <v>40</v>
      </c>
      <c r="AC150">
        <v>2</v>
      </c>
      <c r="AD150">
        <v>20</v>
      </c>
      <c r="AE150">
        <v>0</v>
      </c>
      <c r="AF150">
        <v>50000</v>
      </c>
    </row>
    <row r="151" spans="1:32" ht="31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>(E151/D151)*100</f>
        <v>0.91999999999999993</v>
      </c>
      <c r="O151" s="13">
        <f>J151/(60*60*24)+DATE(1970,1,1)</f>
        <v>41968.172106481477</v>
      </c>
      <c r="P151" s="13">
        <f>I151/(60*60*24)+"1/1/1970"</f>
        <v>41998.333333333328</v>
      </c>
      <c r="Q151" t="s">
        <v>8266</v>
      </c>
      <c r="R151" s="18" t="str">
        <f>LEFT(Q151,SEARCH("/",Q151,1)-1)</f>
        <v>film &amp; video</v>
      </c>
      <c r="S151" t="str">
        <f>RIGHT(Q151,(LEN(Q151)-SEARCH("/",Q151,1)))</f>
        <v>science fiction</v>
      </c>
      <c r="T151" s="14">
        <f>IFERROR(E151/L151,0)</f>
        <v>15.333333333333334</v>
      </c>
      <c r="U151">
        <f t="shared" si="2"/>
        <v>0</v>
      </c>
      <c r="AB151">
        <v>92</v>
      </c>
      <c r="AC151">
        <v>6</v>
      </c>
      <c r="AD151">
        <v>15.333333333333334</v>
      </c>
      <c r="AE151">
        <v>0</v>
      </c>
      <c r="AF151">
        <v>10000</v>
      </c>
    </row>
    <row r="152" spans="1:32" ht="21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>(E152/D152)*100</f>
        <v>23.163076923076922</v>
      </c>
      <c r="O152" s="13">
        <f>J152/(60*60*24)+DATE(1970,1,1)</f>
        <v>42090.161828703705</v>
      </c>
      <c r="P152" s="13">
        <f>I152/(60*60*24)+"1/1/1970"</f>
        <v>42150.161828703705</v>
      </c>
      <c r="Q152" t="s">
        <v>8266</v>
      </c>
      <c r="R152" s="18" t="str">
        <f>LEFT(Q152,SEARCH("/",Q152,1)-1)</f>
        <v>film &amp; video</v>
      </c>
      <c r="S152" t="str">
        <f>RIGHT(Q152,(LEN(Q152)-SEARCH("/",Q152,1)))</f>
        <v>science fiction</v>
      </c>
      <c r="T152" s="14">
        <f>IFERROR(E152/L152,0)</f>
        <v>449.43283582089555</v>
      </c>
      <c r="U152">
        <f t="shared" si="2"/>
        <v>0</v>
      </c>
      <c r="AB152">
        <v>30112</v>
      </c>
      <c r="AC152">
        <v>67</v>
      </c>
      <c r="AD152">
        <v>449.43283582089555</v>
      </c>
      <c r="AE152">
        <v>0</v>
      </c>
      <c r="AF152">
        <v>130000</v>
      </c>
    </row>
    <row r="153" spans="1:32" ht="28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>(E153/D153)*100</f>
        <v>5.5999999999999994E-2</v>
      </c>
      <c r="O153" s="13">
        <f>J153/(60*60*24)+DATE(1970,1,1)</f>
        <v>42113.550821759258</v>
      </c>
      <c r="P153" s="13">
        <f>I153/(60*60*24)+"1/1/1970"</f>
        <v>42173.550821759258</v>
      </c>
      <c r="Q153" t="s">
        <v>8266</v>
      </c>
      <c r="R153" s="18" t="str">
        <f>LEFT(Q153,SEARCH("/",Q153,1)-1)</f>
        <v>film &amp; video</v>
      </c>
      <c r="S153" t="str">
        <f>RIGHT(Q153,(LEN(Q153)-SEARCH("/",Q153,1)))</f>
        <v>science fiction</v>
      </c>
      <c r="T153" s="14">
        <f>IFERROR(E153/L153,0)</f>
        <v>28</v>
      </c>
      <c r="U153">
        <f t="shared" si="2"/>
        <v>0</v>
      </c>
      <c r="AB153">
        <v>140</v>
      </c>
      <c r="AC153">
        <v>5</v>
      </c>
      <c r="AD153">
        <v>28</v>
      </c>
      <c r="AE153">
        <v>0</v>
      </c>
      <c r="AF153">
        <v>250000</v>
      </c>
    </row>
    <row r="154" spans="1:32" ht="165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>(E154/D154)*100</f>
        <v>7.8947368421052634E-3</v>
      </c>
      <c r="O154" s="13">
        <f>J154/(60*60*24)+DATE(1970,1,1)</f>
        <v>41875.077546296292</v>
      </c>
      <c r="P154" s="13">
        <f>I154/(60*60*24)+"1/1/1970"</f>
        <v>41905.077546296292</v>
      </c>
      <c r="Q154" t="s">
        <v>8266</v>
      </c>
      <c r="R154" s="18" t="str">
        <f>LEFT(Q154,SEARCH("/",Q154,1)-1)</f>
        <v>film &amp; video</v>
      </c>
      <c r="S154" t="str">
        <f>RIGHT(Q154,(LEN(Q154)-SEARCH("/",Q154,1)))</f>
        <v>science fiction</v>
      </c>
      <c r="T154" s="14">
        <f>IFERROR(E154/L154,0)</f>
        <v>15</v>
      </c>
      <c r="U154">
        <f t="shared" si="2"/>
        <v>0</v>
      </c>
      <c r="AB154">
        <v>30</v>
      </c>
      <c r="AC154">
        <v>2</v>
      </c>
      <c r="AD154">
        <v>15</v>
      </c>
      <c r="AE154">
        <v>0</v>
      </c>
      <c r="AF154">
        <v>380000</v>
      </c>
    </row>
    <row r="155" spans="1:32" ht="25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>(E155/D155)*100</f>
        <v>0.71799999999999997</v>
      </c>
      <c r="O155" s="13">
        <f>J155/(60*60*24)+DATE(1970,1,1)</f>
        <v>41933.586157407408</v>
      </c>
      <c r="P155" s="13">
        <f>I155/(60*60*24)+"1/1/1970"</f>
        <v>41975.627824074079</v>
      </c>
      <c r="Q155" t="s">
        <v>8266</v>
      </c>
      <c r="R155" s="18" t="str">
        <f>LEFT(Q155,SEARCH("/",Q155,1)-1)</f>
        <v>film &amp; video</v>
      </c>
      <c r="S155" t="str">
        <f>RIGHT(Q155,(LEN(Q155)-SEARCH("/",Q155,1)))</f>
        <v>science fiction</v>
      </c>
      <c r="T155" s="14">
        <f>IFERROR(E155/L155,0)</f>
        <v>35.9</v>
      </c>
      <c r="U155">
        <f t="shared" si="2"/>
        <v>0</v>
      </c>
      <c r="AB155">
        <v>359</v>
      </c>
      <c r="AC155">
        <v>10</v>
      </c>
      <c r="AD155">
        <v>35.9</v>
      </c>
      <c r="AE155">
        <v>0</v>
      </c>
      <c r="AF155">
        <v>50000</v>
      </c>
    </row>
    <row r="156" spans="1:32" ht="19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>(E156/D156)*100</f>
        <v>2.666666666666667</v>
      </c>
      <c r="O156" s="13">
        <f>J156/(60*60*24)+DATE(1970,1,1)</f>
        <v>42115.547395833331</v>
      </c>
      <c r="P156" s="13">
        <f>I156/(60*60*24)+"1/1/1970"</f>
        <v>42158.547395833331</v>
      </c>
      <c r="Q156" t="s">
        <v>8266</v>
      </c>
      <c r="R156" s="18" t="str">
        <f>LEFT(Q156,SEARCH("/",Q156,1)-1)</f>
        <v>film &amp; video</v>
      </c>
      <c r="S156" t="str">
        <f>RIGHT(Q156,(LEN(Q156)-SEARCH("/",Q156,1)))</f>
        <v>science fiction</v>
      </c>
      <c r="T156" s="14">
        <f>IFERROR(E156/L156,0)</f>
        <v>13.333333333333334</v>
      </c>
      <c r="U156">
        <f t="shared" si="2"/>
        <v>0</v>
      </c>
      <c r="AB156">
        <v>40</v>
      </c>
      <c r="AC156">
        <v>3</v>
      </c>
      <c r="AD156">
        <v>13.333333333333334</v>
      </c>
      <c r="AE156">
        <v>0</v>
      </c>
      <c r="AF156">
        <v>1500</v>
      </c>
    </row>
    <row r="157" spans="1:32" ht="28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>(E157/D157)*100</f>
        <v>6.0000000000000001E-3</v>
      </c>
      <c r="O157" s="13">
        <f>J157/(60*60*24)+DATE(1970,1,1)</f>
        <v>42168.559432870374</v>
      </c>
      <c r="P157" s="13">
        <f>I157/(60*60*24)+"1/1/1970"</f>
        <v>42208.559432870374</v>
      </c>
      <c r="Q157" t="s">
        <v>8266</v>
      </c>
      <c r="R157" s="18" t="str">
        <f>LEFT(Q157,SEARCH("/",Q157,1)-1)</f>
        <v>film &amp; video</v>
      </c>
      <c r="S157" t="str">
        <f>RIGHT(Q157,(LEN(Q157)-SEARCH("/",Q157,1)))</f>
        <v>science fiction</v>
      </c>
      <c r="T157" s="14">
        <f>IFERROR(E157/L157,0)</f>
        <v>20.25</v>
      </c>
      <c r="U157">
        <f t="shared" si="2"/>
        <v>0</v>
      </c>
      <c r="AB157">
        <v>81</v>
      </c>
      <c r="AC157">
        <v>4</v>
      </c>
      <c r="AD157">
        <v>20.25</v>
      </c>
      <c r="AE157">
        <v>0</v>
      </c>
      <c r="AF157">
        <v>1350000</v>
      </c>
    </row>
    <row r="158" spans="1:32" ht="28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>(E158/D158)*100</f>
        <v>5.0999999999999996</v>
      </c>
      <c r="O158" s="13">
        <f>J158/(60*60*24)+DATE(1970,1,1)</f>
        <v>41794.124953703707</v>
      </c>
      <c r="P158" s="13">
        <f>I158/(60*60*24)+"1/1/1970"</f>
        <v>41854.124953703707</v>
      </c>
      <c r="Q158" t="s">
        <v>8266</v>
      </c>
      <c r="R158" s="18" t="str">
        <f>LEFT(Q158,SEARCH("/",Q158,1)-1)</f>
        <v>film &amp; video</v>
      </c>
      <c r="S158" t="str">
        <f>RIGHT(Q158,(LEN(Q158)-SEARCH("/",Q158,1)))</f>
        <v>science fiction</v>
      </c>
      <c r="T158" s="14">
        <f>IFERROR(E158/L158,0)</f>
        <v>119</v>
      </c>
      <c r="U158">
        <f t="shared" si="2"/>
        <v>0</v>
      </c>
      <c r="AB158">
        <v>1785</v>
      </c>
      <c r="AC158">
        <v>15</v>
      </c>
      <c r="AD158">
        <v>119</v>
      </c>
      <c r="AE158">
        <v>0</v>
      </c>
      <c r="AF158">
        <v>35000</v>
      </c>
    </row>
    <row r="159" spans="1:32" ht="24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>(E159/D159)*100</f>
        <v>0.26711185308848079</v>
      </c>
      <c r="O159" s="13">
        <f>J159/(60*60*24)+DATE(1970,1,1)</f>
        <v>42396.911712962959</v>
      </c>
      <c r="P159" s="13">
        <f>I159/(60*60*24)+"1/1/1970"</f>
        <v>42426.911712962959</v>
      </c>
      <c r="Q159" t="s">
        <v>8266</v>
      </c>
      <c r="R159" s="18" t="str">
        <f>LEFT(Q159,SEARCH("/",Q159,1)-1)</f>
        <v>film &amp; video</v>
      </c>
      <c r="S159" t="str">
        <f>RIGHT(Q159,(LEN(Q159)-SEARCH("/",Q159,1)))</f>
        <v>science fiction</v>
      </c>
      <c r="T159" s="14">
        <f>IFERROR(E159/L159,0)</f>
        <v>4</v>
      </c>
      <c r="U159">
        <f t="shared" si="2"/>
        <v>0</v>
      </c>
      <c r="AB159">
        <v>8</v>
      </c>
      <c r="AC159">
        <v>2</v>
      </c>
      <c r="AD159">
        <v>4</v>
      </c>
      <c r="AE159">
        <v>0</v>
      </c>
      <c r="AF159">
        <v>2995</v>
      </c>
    </row>
    <row r="160" spans="1:32" ht="27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>(E160/D160)*100</f>
        <v>0</v>
      </c>
      <c r="O160" s="13">
        <f>J160/(60*60*24)+DATE(1970,1,1)</f>
        <v>41904.07671296296</v>
      </c>
      <c r="P160" s="13">
        <f>I160/(60*60*24)+"1/1/1970"</f>
        <v>41934.07671296296</v>
      </c>
      <c r="Q160" t="s">
        <v>8266</v>
      </c>
      <c r="R160" s="18" t="str">
        <f>LEFT(Q160,SEARCH("/",Q160,1)-1)</f>
        <v>film &amp; video</v>
      </c>
      <c r="S160" t="str">
        <f>RIGHT(Q160,(LEN(Q160)-SEARCH("/",Q160,1)))</f>
        <v>science fiction</v>
      </c>
      <c r="T160" s="14">
        <f>IFERROR(E160/L160,0)</f>
        <v>0</v>
      </c>
      <c r="U160">
        <f t="shared" si="2"/>
        <v>0</v>
      </c>
      <c r="AB160">
        <v>0</v>
      </c>
      <c r="AC160">
        <v>0</v>
      </c>
      <c r="AD160">
        <v>0</v>
      </c>
      <c r="AE160">
        <v>0</v>
      </c>
      <c r="AF160">
        <v>5000</v>
      </c>
    </row>
    <row r="161" spans="1:32" ht="25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>(E161/D161)*100</f>
        <v>2E-3</v>
      </c>
      <c r="O161" s="13">
        <f>J161/(60*60*24)+DATE(1970,1,1)</f>
        <v>42514.434548611112</v>
      </c>
      <c r="P161" s="13">
        <f>I161/(60*60*24)+"1/1/1970"</f>
        <v>42554.434548611112</v>
      </c>
      <c r="Q161" t="s">
        <v>8266</v>
      </c>
      <c r="R161" s="18" t="str">
        <f>LEFT(Q161,SEARCH("/",Q161,1)-1)</f>
        <v>film &amp; video</v>
      </c>
      <c r="S161" t="str">
        <f>RIGHT(Q161,(LEN(Q161)-SEARCH("/",Q161,1)))</f>
        <v>science fiction</v>
      </c>
      <c r="T161" s="14">
        <f>IFERROR(E161/L161,0)</f>
        <v>10</v>
      </c>
      <c r="U161">
        <f t="shared" si="2"/>
        <v>0</v>
      </c>
      <c r="AB161">
        <v>10</v>
      </c>
      <c r="AC161">
        <v>1</v>
      </c>
      <c r="AD161">
        <v>10</v>
      </c>
      <c r="AE161">
        <v>0</v>
      </c>
      <c r="AF161">
        <v>500000</v>
      </c>
    </row>
    <row r="162" spans="1:32" ht="28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>(E162/D162)*100</f>
        <v>0</v>
      </c>
      <c r="O162" s="13">
        <f>J162/(60*60*24)+DATE(1970,1,1)</f>
        <v>42171.913090277776</v>
      </c>
      <c r="P162" s="13">
        <f>I162/(60*60*24)+"1/1/1970"</f>
        <v>42231.913090277776</v>
      </c>
      <c r="Q162" t="s">
        <v>8267</v>
      </c>
      <c r="R162" s="18" t="str">
        <f>LEFT(Q162,SEARCH("/",Q162,1)-1)</f>
        <v>film &amp; video</v>
      </c>
      <c r="S162" t="str">
        <f>RIGHT(Q162,(LEN(Q162)-SEARCH("/",Q162,1)))</f>
        <v>drama</v>
      </c>
      <c r="T162" s="14">
        <f>IFERROR(E162/L162,0)</f>
        <v>0</v>
      </c>
      <c r="U162">
        <f t="shared" si="2"/>
        <v>0</v>
      </c>
      <c r="AB162">
        <v>0</v>
      </c>
      <c r="AC162">
        <v>0</v>
      </c>
      <c r="AD162">
        <v>0</v>
      </c>
      <c r="AE162">
        <v>0</v>
      </c>
      <c r="AF162">
        <v>5000</v>
      </c>
    </row>
    <row r="163" spans="1:32" ht="30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>(E163/D163)*100</f>
        <v>0.01</v>
      </c>
      <c r="O163" s="13">
        <f>J163/(60*60*24)+DATE(1970,1,1)</f>
        <v>41792.687442129631</v>
      </c>
      <c r="P163" s="13">
        <f>I163/(60*60*24)+"1/1/1970"</f>
        <v>41822.687442129631</v>
      </c>
      <c r="Q163" t="s">
        <v>8267</v>
      </c>
      <c r="R163" s="18" t="str">
        <f>LEFT(Q163,SEARCH("/",Q163,1)-1)</f>
        <v>film &amp; video</v>
      </c>
      <c r="S163" t="str">
        <f>RIGHT(Q163,(LEN(Q163)-SEARCH("/",Q163,1)))</f>
        <v>drama</v>
      </c>
      <c r="T163" s="14">
        <f>IFERROR(E163/L163,0)</f>
        <v>5</v>
      </c>
      <c r="U163">
        <f t="shared" si="2"/>
        <v>0</v>
      </c>
      <c r="AB163">
        <v>5</v>
      </c>
      <c r="AC163">
        <v>1</v>
      </c>
      <c r="AD163">
        <v>5</v>
      </c>
      <c r="AE163">
        <v>0</v>
      </c>
      <c r="AF163">
        <v>50000</v>
      </c>
    </row>
    <row r="164" spans="1:32" ht="24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>(E164/D164)*100</f>
        <v>15.535714285714286</v>
      </c>
      <c r="O164" s="13">
        <f>J164/(60*60*24)+DATE(1970,1,1)</f>
        <v>41835.126805555556</v>
      </c>
      <c r="P164" s="13">
        <f>I164/(60*60*24)+"1/1/1970"</f>
        <v>41867.987500000003</v>
      </c>
      <c r="Q164" t="s">
        <v>8267</v>
      </c>
      <c r="R164" s="18" t="str">
        <f>LEFT(Q164,SEARCH("/",Q164,1)-1)</f>
        <v>film &amp; video</v>
      </c>
      <c r="S164" t="str">
        <f>RIGHT(Q164,(LEN(Q164)-SEARCH("/",Q164,1)))</f>
        <v>drama</v>
      </c>
      <c r="T164" s="14">
        <f>IFERROR(E164/L164,0)</f>
        <v>43.5</v>
      </c>
      <c r="U164">
        <f t="shared" si="2"/>
        <v>0</v>
      </c>
      <c r="AB164">
        <v>435</v>
      </c>
      <c r="AC164">
        <v>10</v>
      </c>
      <c r="AD164">
        <v>43.5</v>
      </c>
      <c r="AE164">
        <v>0</v>
      </c>
      <c r="AF164">
        <v>2800</v>
      </c>
    </row>
    <row r="165" spans="1:32" ht="27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>(E165/D165)*100</f>
        <v>0</v>
      </c>
      <c r="O165" s="13">
        <f>J165/(60*60*24)+DATE(1970,1,1)</f>
        <v>42243.961273148147</v>
      </c>
      <c r="P165" s="13">
        <f>I165/(60*60*24)+"1/1/1970"</f>
        <v>42278</v>
      </c>
      <c r="Q165" t="s">
        <v>8267</v>
      </c>
      <c r="R165" s="18" t="str">
        <f>LEFT(Q165,SEARCH("/",Q165,1)-1)</f>
        <v>film &amp; video</v>
      </c>
      <c r="S165" t="str">
        <f>RIGHT(Q165,(LEN(Q165)-SEARCH("/",Q165,1)))</f>
        <v>drama</v>
      </c>
      <c r="T165" s="14">
        <f>IFERROR(E165/L165,0)</f>
        <v>0</v>
      </c>
      <c r="U165">
        <f t="shared" si="2"/>
        <v>0</v>
      </c>
      <c r="AB165">
        <v>0</v>
      </c>
      <c r="AC165">
        <v>0</v>
      </c>
      <c r="AD165">
        <v>0</v>
      </c>
      <c r="AE165">
        <v>0</v>
      </c>
      <c r="AF165">
        <v>2000000</v>
      </c>
    </row>
    <row r="166" spans="1:32" ht="30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>(E166/D166)*100</f>
        <v>0.53333333333333333</v>
      </c>
      <c r="O166" s="13">
        <f>J166/(60*60*24)+DATE(1970,1,1)</f>
        <v>41841.762743055559</v>
      </c>
      <c r="P166" s="13">
        <f>I166/(60*60*24)+"1/1/1970"</f>
        <v>41901.762743055559</v>
      </c>
      <c r="Q166" t="s">
        <v>8267</v>
      </c>
      <c r="R166" s="18" t="str">
        <f>LEFT(Q166,SEARCH("/",Q166,1)-1)</f>
        <v>film &amp; video</v>
      </c>
      <c r="S166" t="str">
        <f>RIGHT(Q166,(LEN(Q166)-SEARCH("/",Q166,1)))</f>
        <v>drama</v>
      </c>
      <c r="T166" s="14">
        <f>IFERROR(E166/L166,0)</f>
        <v>91.428571428571431</v>
      </c>
      <c r="U166">
        <f t="shared" si="2"/>
        <v>0</v>
      </c>
      <c r="AB166">
        <v>640</v>
      </c>
      <c r="AC166">
        <v>7</v>
      </c>
      <c r="AD166">
        <v>91.428571428571431</v>
      </c>
      <c r="AE166">
        <v>0</v>
      </c>
      <c r="AF166">
        <v>120000</v>
      </c>
    </row>
    <row r="167" spans="1:32" ht="165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>(E167/D167)*100</f>
        <v>0</v>
      </c>
      <c r="O167" s="13">
        <f>J167/(60*60*24)+DATE(1970,1,1)</f>
        <v>42351.658842592587</v>
      </c>
      <c r="P167" s="13">
        <f>I167/(60*60*24)+"1/1/1970"</f>
        <v>42381.658842592587</v>
      </c>
      <c r="Q167" t="s">
        <v>8267</v>
      </c>
      <c r="R167" s="18" t="str">
        <f>LEFT(Q167,SEARCH("/",Q167,1)-1)</f>
        <v>film &amp; video</v>
      </c>
      <c r="S167" t="str">
        <f>RIGHT(Q167,(LEN(Q167)-SEARCH("/",Q167,1)))</f>
        <v>drama</v>
      </c>
      <c r="T167" s="14">
        <f>IFERROR(E167/L167,0)</f>
        <v>0</v>
      </c>
      <c r="U167">
        <f t="shared" si="2"/>
        <v>0</v>
      </c>
      <c r="AB167">
        <v>0</v>
      </c>
      <c r="AC167">
        <v>0</v>
      </c>
      <c r="AD167">
        <v>0</v>
      </c>
      <c r="AE167">
        <v>0</v>
      </c>
      <c r="AF167">
        <v>17000</v>
      </c>
    </row>
    <row r="168" spans="1:32" ht="24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>(E168/D168)*100</f>
        <v>60</v>
      </c>
      <c r="O168" s="13">
        <f>J168/(60*60*24)+DATE(1970,1,1)</f>
        <v>42721.075949074075</v>
      </c>
      <c r="P168" s="13">
        <f>I168/(60*60*24)+"1/1/1970"</f>
        <v>42751.075949074075</v>
      </c>
      <c r="Q168" t="s">
        <v>8267</v>
      </c>
      <c r="R168" s="18" t="str">
        <f>LEFT(Q168,SEARCH("/",Q168,1)-1)</f>
        <v>film &amp; video</v>
      </c>
      <c r="S168" t="str">
        <f>RIGHT(Q168,(LEN(Q168)-SEARCH("/",Q168,1)))</f>
        <v>drama</v>
      </c>
      <c r="T168" s="14">
        <f>IFERROR(E168/L168,0)</f>
        <v>3000</v>
      </c>
      <c r="U168">
        <f t="shared" si="2"/>
        <v>0</v>
      </c>
      <c r="AB168">
        <v>3000</v>
      </c>
      <c r="AC168">
        <v>1</v>
      </c>
      <c r="AD168">
        <v>3000</v>
      </c>
      <c r="AE168">
        <v>0</v>
      </c>
      <c r="AF168">
        <v>5000</v>
      </c>
    </row>
    <row r="169" spans="1:32" ht="25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>(E169/D169)*100</f>
        <v>0.01</v>
      </c>
      <c r="O169" s="13">
        <f>J169/(60*60*24)+DATE(1970,1,1)</f>
        <v>42160.927488425921</v>
      </c>
      <c r="P169" s="13">
        <f>I169/(60*60*24)+"1/1/1970"</f>
        <v>42220.927488425921</v>
      </c>
      <c r="Q169" t="s">
        <v>8267</v>
      </c>
      <c r="R169" s="18" t="str">
        <f>LEFT(Q169,SEARCH("/",Q169,1)-1)</f>
        <v>film &amp; video</v>
      </c>
      <c r="S169" t="str">
        <f>RIGHT(Q169,(LEN(Q169)-SEARCH("/",Q169,1)))</f>
        <v>drama</v>
      </c>
      <c r="T169" s="14">
        <f>IFERROR(E169/L169,0)</f>
        <v>5.5</v>
      </c>
      <c r="U169">
        <f t="shared" si="2"/>
        <v>0</v>
      </c>
      <c r="AB169">
        <v>11</v>
      </c>
      <c r="AC169">
        <v>2</v>
      </c>
      <c r="AD169">
        <v>5.5</v>
      </c>
      <c r="AE169">
        <v>0</v>
      </c>
      <c r="AF169">
        <v>110000</v>
      </c>
    </row>
    <row r="170" spans="1:32" ht="28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>(E170/D170)*100</f>
        <v>4.0625</v>
      </c>
      <c r="O170" s="13">
        <f>J170/(60*60*24)+DATE(1970,1,1)</f>
        <v>42052.83530092593</v>
      </c>
      <c r="P170" s="13">
        <f>I170/(60*60*24)+"1/1/1970"</f>
        <v>42082.793634259258</v>
      </c>
      <c r="Q170" t="s">
        <v>8267</v>
      </c>
      <c r="R170" s="18" t="str">
        <f>LEFT(Q170,SEARCH("/",Q170,1)-1)</f>
        <v>film &amp; video</v>
      </c>
      <c r="S170" t="str">
        <f>RIGHT(Q170,(LEN(Q170)-SEARCH("/",Q170,1)))</f>
        <v>drama</v>
      </c>
      <c r="T170" s="14">
        <f>IFERROR(E170/L170,0)</f>
        <v>108.33333333333333</v>
      </c>
      <c r="U170">
        <f t="shared" si="2"/>
        <v>0</v>
      </c>
      <c r="AB170">
        <v>325</v>
      </c>
      <c r="AC170">
        <v>3</v>
      </c>
      <c r="AD170">
        <v>108.33333333333333</v>
      </c>
      <c r="AE170">
        <v>0</v>
      </c>
      <c r="AF170">
        <v>8000</v>
      </c>
    </row>
    <row r="171" spans="1:32" ht="27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>(E171/D171)*100</f>
        <v>22.400000000000002</v>
      </c>
      <c r="O171" s="13">
        <f>J171/(60*60*24)+DATE(1970,1,1)</f>
        <v>41900.505312499998</v>
      </c>
      <c r="P171" s="13">
        <f>I171/(60*60*24)+"1/1/1970"</f>
        <v>41930.505312499998</v>
      </c>
      <c r="Q171" t="s">
        <v>8267</v>
      </c>
      <c r="R171" s="18" t="str">
        <f>LEFT(Q171,SEARCH("/",Q171,1)-1)</f>
        <v>film &amp; video</v>
      </c>
      <c r="S171" t="str">
        <f>RIGHT(Q171,(LEN(Q171)-SEARCH("/",Q171,1)))</f>
        <v>drama</v>
      </c>
      <c r="T171" s="14">
        <f>IFERROR(E171/L171,0)</f>
        <v>56</v>
      </c>
      <c r="U171">
        <f t="shared" si="2"/>
        <v>0</v>
      </c>
      <c r="AB171">
        <v>560</v>
      </c>
      <c r="AC171">
        <v>10</v>
      </c>
      <c r="AD171">
        <v>56</v>
      </c>
      <c r="AE171">
        <v>0</v>
      </c>
      <c r="AF171">
        <v>2500</v>
      </c>
    </row>
    <row r="172" spans="1:32" ht="28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>(E172/D172)*100</f>
        <v>3.25</v>
      </c>
      <c r="O172" s="13">
        <f>J172/(60*60*24)+DATE(1970,1,1)</f>
        <v>42216.977812500001</v>
      </c>
      <c r="P172" s="13">
        <f>I172/(60*60*24)+"1/1/1970"</f>
        <v>42246.227777777778</v>
      </c>
      <c r="Q172" t="s">
        <v>8267</v>
      </c>
      <c r="R172" s="18" t="str">
        <f>LEFT(Q172,SEARCH("/",Q172,1)-1)</f>
        <v>film &amp; video</v>
      </c>
      <c r="S172" t="str">
        <f>RIGHT(Q172,(LEN(Q172)-SEARCH("/",Q172,1)))</f>
        <v>drama</v>
      </c>
      <c r="T172" s="14">
        <f>IFERROR(E172/L172,0)</f>
        <v>32.5</v>
      </c>
      <c r="U172">
        <f t="shared" si="2"/>
        <v>0</v>
      </c>
      <c r="AB172">
        <v>325</v>
      </c>
      <c r="AC172">
        <v>10</v>
      </c>
      <c r="AD172">
        <v>32.5</v>
      </c>
      <c r="AE172">
        <v>0</v>
      </c>
      <c r="AF172">
        <v>10000</v>
      </c>
    </row>
    <row r="173" spans="1:32" ht="28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>(E173/D173)*100</f>
        <v>2E-3</v>
      </c>
      <c r="O173" s="13">
        <f>J173/(60*60*24)+DATE(1970,1,1)</f>
        <v>42534.180717592593</v>
      </c>
      <c r="P173" s="13">
        <f>I173/(60*60*24)+"1/1/1970"</f>
        <v>42594.180717592593</v>
      </c>
      <c r="Q173" t="s">
        <v>8267</v>
      </c>
      <c r="R173" s="18" t="str">
        <f>LEFT(Q173,SEARCH("/",Q173,1)-1)</f>
        <v>film &amp; video</v>
      </c>
      <c r="S173" t="str">
        <f>RIGHT(Q173,(LEN(Q173)-SEARCH("/",Q173,1)))</f>
        <v>drama</v>
      </c>
      <c r="T173" s="14">
        <f>IFERROR(E173/L173,0)</f>
        <v>1</v>
      </c>
      <c r="U173">
        <f t="shared" si="2"/>
        <v>0</v>
      </c>
      <c r="AB173">
        <v>1</v>
      </c>
      <c r="AC173">
        <v>1</v>
      </c>
      <c r="AD173">
        <v>1</v>
      </c>
      <c r="AE173">
        <v>0</v>
      </c>
      <c r="AF173">
        <v>50000</v>
      </c>
    </row>
    <row r="174" spans="1:32" ht="22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>(E174/D174)*100</f>
        <v>0</v>
      </c>
      <c r="O174" s="13">
        <f>J174/(60*60*24)+DATE(1970,1,1)</f>
        <v>42047.394942129627</v>
      </c>
      <c r="P174" s="13">
        <f>I174/(60*60*24)+"1/1/1970"</f>
        <v>42082.353275462963</v>
      </c>
      <c r="Q174" t="s">
        <v>8267</v>
      </c>
      <c r="R174" s="18" t="str">
        <f>LEFT(Q174,SEARCH("/",Q174,1)-1)</f>
        <v>film &amp; video</v>
      </c>
      <c r="S174" t="str">
        <f>RIGHT(Q174,(LEN(Q174)-SEARCH("/",Q174,1)))</f>
        <v>drama</v>
      </c>
      <c r="T174" s="14">
        <f>IFERROR(E174/L174,0)</f>
        <v>0</v>
      </c>
      <c r="U174">
        <f t="shared" si="2"/>
        <v>0</v>
      </c>
      <c r="AB174">
        <v>0</v>
      </c>
      <c r="AC174">
        <v>0</v>
      </c>
      <c r="AD174">
        <v>0</v>
      </c>
      <c r="AE174">
        <v>0</v>
      </c>
      <c r="AF174">
        <v>95000</v>
      </c>
    </row>
    <row r="175" spans="1:32" ht="25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>(E175/D175)*100</f>
        <v>0</v>
      </c>
      <c r="O175" s="13">
        <f>J175/(60*60*24)+DATE(1970,1,1)</f>
        <v>42033.573009259257</v>
      </c>
      <c r="P175" s="13">
        <f>I175/(60*60*24)+"1/1/1970"</f>
        <v>42063.573009259257</v>
      </c>
      <c r="Q175" t="s">
        <v>8267</v>
      </c>
      <c r="R175" s="18" t="str">
        <f>LEFT(Q175,SEARCH("/",Q175,1)-1)</f>
        <v>film &amp; video</v>
      </c>
      <c r="S175" t="str">
        <f>RIGHT(Q175,(LEN(Q175)-SEARCH("/",Q175,1)))</f>
        <v>drama</v>
      </c>
      <c r="T175" s="14">
        <f>IFERROR(E175/L175,0)</f>
        <v>0</v>
      </c>
      <c r="U175">
        <f t="shared" si="2"/>
        <v>0</v>
      </c>
      <c r="AB175">
        <v>0</v>
      </c>
      <c r="AC175">
        <v>0</v>
      </c>
      <c r="AD175">
        <v>0</v>
      </c>
      <c r="AE175">
        <v>0</v>
      </c>
      <c r="AF175">
        <v>1110</v>
      </c>
    </row>
    <row r="176" spans="1:32" ht="30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>(E176/D176)*100</f>
        <v>0</v>
      </c>
      <c r="O176" s="13">
        <f>J176/(60*60*24)+DATE(1970,1,1)</f>
        <v>42072.758981481486</v>
      </c>
      <c r="P176" s="13">
        <f>I176/(60*60*24)+"1/1/1970"</f>
        <v>42132.758981481486</v>
      </c>
      <c r="Q176" t="s">
        <v>8267</v>
      </c>
      <c r="R176" s="18" t="str">
        <f>LEFT(Q176,SEARCH("/",Q176,1)-1)</f>
        <v>film &amp; video</v>
      </c>
      <c r="S176" t="str">
        <f>RIGHT(Q176,(LEN(Q176)-SEARCH("/",Q176,1)))</f>
        <v>drama</v>
      </c>
      <c r="T176" s="14">
        <f>IFERROR(E176/L176,0)</f>
        <v>0</v>
      </c>
      <c r="U176">
        <f t="shared" si="2"/>
        <v>0</v>
      </c>
      <c r="AB176">
        <v>0</v>
      </c>
      <c r="AC176">
        <v>0</v>
      </c>
      <c r="AD176">
        <v>0</v>
      </c>
      <c r="AE176">
        <v>0</v>
      </c>
      <c r="AF176">
        <v>6000</v>
      </c>
    </row>
    <row r="177" spans="1:32" ht="28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>(E177/D177)*100</f>
        <v>6.4850000000000003</v>
      </c>
      <c r="O177" s="13">
        <f>J177/(60*60*24)+DATE(1970,1,1)</f>
        <v>41855.777905092589</v>
      </c>
      <c r="P177" s="13">
        <f>I177/(60*60*24)+"1/1/1970"</f>
        <v>41880.777905092589</v>
      </c>
      <c r="Q177" t="s">
        <v>8267</v>
      </c>
      <c r="R177" s="18" t="str">
        <f>LEFT(Q177,SEARCH("/",Q177,1)-1)</f>
        <v>film &amp; video</v>
      </c>
      <c r="S177" t="str">
        <f>RIGHT(Q177,(LEN(Q177)-SEARCH("/",Q177,1)))</f>
        <v>drama</v>
      </c>
      <c r="T177" s="14">
        <f>IFERROR(E177/L177,0)</f>
        <v>49.884615384615387</v>
      </c>
      <c r="U177">
        <f t="shared" si="2"/>
        <v>0</v>
      </c>
      <c r="AB177">
        <v>1297</v>
      </c>
      <c r="AC177">
        <v>26</v>
      </c>
      <c r="AD177">
        <v>49.884615384615387</v>
      </c>
      <c r="AE177">
        <v>0</v>
      </c>
      <c r="AF177">
        <v>20000</v>
      </c>
    </row>
    <row r="178" spans="1:32" ht="25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>(E178/D178)*100</f>
        <v>0</v>
      </c>
      <c r="O178" s="13">
        <f>J178/(60*60*24)+DATE(1970,1,1)</f>
        <v>42191.824062500003</v>
      </c>
      <c r="P178" s="13">
        <f>I178/(60*60*24)+"1/1/1970"</f>
        <v>42221.824062500003</v>
      </c>
      <c r="Q178" t="s">
        <v>8267</v>
      </c>
      <c r="R178" s="18" t="str">
        <f>LEFT(Q178,SEARCH("/",Q178,1)-1)</f>
        <v>film &amp; video</v>
      </c>
      <c r="S178" t="str">
        <f>RIGHT(Q178,(LEN(Q178)-SEARCH("/",Q178,1)))</f>
        <v>drama</v>
      </c>
      <c r="T178" s="14">
        <f>IFERROR(E178/L178,0)</f>
        <v>0</v>
      </c>
      <c r="U178">
        <f t="shared" si="2"/>
        <v>0</v>
      </c>
      <c r="AB178">
        <v>0</v>
      </c>
      <c r="AC178">
        <v>0</v>
      </c>
      <c r="AD178">
        <v>0</v>
      </c>
      <c r="AE178">
        <v>0</v>
      </c>
      <c r="AF178">
        <v>1500</v>
      </c>
    </row>
    <row r="179" spans="1:32" ht="18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>(E179/D179)*100</f>
        <v>40</v>
      </c>
      <c r="O179" s="13">
        <f>J179/(60*60*24)+DATE(1970,1,1)</f>
        <v>42070.047754629632</v>
      </c>
      <c r="P179" s="13">
        <f>I179/(60*60*24)+"1/1/1970"</f>
        <v>42087.00608796296</v>
      </c>
      <c r="Q179" t="s">
        <v>8267</v>
      </c>
      <c r="R179" s="18" t="str">
        <f>LEFT(Q179,SEARCH("/",Q179,1)-1)</f>
        <v>film &amp; video</v>
      </c>
      <c r="S179" t="str">
        <f>RIGHT(Q179,(LEN(Q179)-SEARCH("/",Q179,1)))</f>
        <v>drama</v>
      </c>
      <c r="T179" s="14">
        <f>IFERROR(E179/L179,0)</f>
        <v>25.714285714285715</v>
      </c>
      <c r="U179">
        <f t="shared" si="2"/>
        <v>0</v>
      </c>
      <c r="AB179">
        <v>180</v>
      </c>
      <c r="AC179">
        <v>7</v>
      </c>
      <c r="AD179">
        <v>25.714285714285715</v>
      </c>
      <c r="AE179">
        <v>0</v>
      </c>
      <c r="AF179">
        <v>450</v>
      </c>
    </row>
    <row r="180" spans="1:32" ht="19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>(E180/D180)*100</f>
        <v>0</v>
      </c>
      <c r="O180" s="13">
        <f>J180/(60*60*24)+DATE(1970,1,1)</f>
        <v>42304.955381944441</v>
      </c>
      <c r="P180" s="13">
        <f>I180/(60*60*24)+"1/1/1970"</f>
        <v>42334.997048611112</v>
      </c>
      <c r="Q180" t="s">
        <v>8267</v>
      </c>
      <c r="R180" s="18" t="str">
        <f>LEFT(Q180,SEARCH("/",Q180,1)-1)</f>
        <v>film &amp; video</v>
      </c>
      <c r="S180" t="str">
        <f>RIGHT(Q180,(LEN(Q180)-SEARCH("/",Q180,1)))</f>
        <v>drama</v>
      </c>
      <c r="T180" s="14">
        <f>IFERROR(E180/L180,0)</f>
        <v>0</v>
      </c>
      <c r="U180">
        <f t="shared" si="2"/>
        <v>0</v>
      </c>
      <c r="AB180">
        <v>0</v>
      </c>
      <c r="AC180">
        <v>0</v>
      </c>
      <c r="AD180">
        <v>0</v>
      </c>
      <c r="AE180">
        <v>0</v>
      </c>
      <c r="AF180">
        <v>500000</v>
      </c>
    </row>
    <row r="181" spans="1:32" ht="18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>(E181/D181)*100</f>
        <v>20</v>
      </c>
      <c r="O181" s="13">
        <f>J181/(60*60*24)+DATE(1970,1,1)</f>
        <v>42403.080497685187</v>
      </c>
      <c r="P181" s="13">
        <f>I181/(60*60*24)+"1/1/1970"</f>
        <v>42433.080497685187</v>
      </c>
      <c r="Q181" t="s">
        <v>8267</v>
      </c>
      <c r="R181" s="18" t="str">
        <f>LEFT(Q181,SEARCH("/",Q181,1)-1)</f>
        <v>film &amp; video</v>
      </c>
      <c r="S181" t="str">
        <f>RIGHT(Q181,(LEN(Q181)-SEARCH("/",Q181,1)))</f>
        <v>drama</v>
      </c>
      <c r="T181" s="14">
        <f>IFERROR(E181/L181,0)</f>
        <v>100</v>
      </c>
      <c r="U181">
        <f t="shared" si="2"/>
        <v>0</v>
      </c>
      <c r="AB181">
        <v>200</v>
      </c>
      <c r="AC181">
        <v>2</v>
      </c>
      <c r="AD181">
        <v>100</v>
      </c>
      <c r="AE181">
        <v>0</v>
      </c>
      <c r="AF181">
        <v>1000</v>
      </c>
    </row>
    <row r="182" spans="1:32" ht="27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>(E182/D182)*100</f>
        <v>33.416666666666664</v>
      </c>
      <c r="O182" s="13">
        <f>J182/(60*60*24)+DATE(1970,1,1)</f>
        <v>42067.991238425922</v>
      </c>
      <c r="P182" s="13">
        <f>I182/(60*60*24)+"1/1/1970"</f>
        <v>42107.791666666672</v>
      </c>
      <c r="Q182" t="s">
        <v>8267</v>
      </c>
      <c r="R182" s="18" t="str">
        <f>LEFT(Q182,SEARCH("/",Q182,1)-1)</f>
        <v>film &amp; video</v>
      </c>
      <c r="S182" t="str">
        <f>RIGHT(Q182,(LEN(Q182)-SEARCH("/",Q182,1)))</f>
        <v>drama</v>
      </c>
      <c r="T182" s="14">
        <f>IFERROR(E182/L182,0)</f>
        <v>30.846153846153847</v>
      </c>
      <c r="U182">
        <f t="shared" si="2"/>
        <v>0</v>
      </c>
      <c r="AB182">
        <v>401</v>
      </c>
      <c r="AC182">
        <v>13</v>
      </c>
      <c r="AD182">
        <v>30.846153846153847</v>
      </c>
      <c r="AE182">
        <v>0</v>
      </c>
      <c r="AF182">
        <v>1200</v>
      </c>
    </row>
    <row r="183" spans="1:32" ht="28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>(E183/D183)*100</f>
        <v>21.092608822670172</v>
      </c>
      <c r="O183" s="13">
        <f>J183/(60*60*24)+DATE(1970,1,1)</f>
        <v>42147.741840277777</v>
      </c>
      <c r="P183" s="13">
        <f>I183/(60*60*24)+"1/1/1970"</f>
        <v>42177.741840277777</v>
      </c>
      <c r="Q183" t="s">
        <v>8267</v>
      </c>
      <c r="R183" s="18" t="str">
        <f>LEFT(Q183,SEARCH("/",Q183,1)-1)</f>
        <v>film &amp; video</v>
      </c>
      <c r="S183" t="str">
        <f>RIGHT(Q183,(LEN(Q183)-SEARCH("/",Q183,1)))</f>
        <v>drama</v>
      </c>
      <c r="T183" s="14">
        <f>IFERROR(E183/L183,0)</f>
        <v>180.5</v>
      </c>
      <c r="U183">
        <f t="shared" si="2"/>
        <v>0</v>
      </c>
      <c r="AB183">
        <v>722</v>
      </c>
      <c r="AC183">
        <v>4</v>
      </c>
      <c r="AD183">
        <v>180.5</v>
      </c>
      <c r="AE183">
        <v>0</v>
      </c>
      <c r="AF183">
        <v>3423</v>
      </c>
    </row>
    <row r="184" spans="1:32" ht="27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>(E184/D184)*100</f>
        <v>0</v>
      </c>
      <c r="O184" s="13">
        <f>J184/(60*60*24)+DATE(1970,1,1)</f>
        <v>42712.011944444443</v>
      </c>
      <c r="P184" s="13">
        <f>I184/(60*60*24)+"1/1/1970"</f>
        <v>42742.011944444443</v>
      </c>
      <c r="Q184" t="s">
        <v>8267</v>
      </c>
      <c r="R184" s="18" t="str">
        <f>LEFT(Q184,SEARCH("/",Q184,1)-1)</f>
        <v>film &amp; video</v>
      </c>
      <c r="S184" t="str">
        <f>RIGHT(Q184,(LEN(Q184)-SEARCH("/",Q184,1)))</f>
        <v>drama</v>
      </c>
      <c r="T184" s="14">
        <f>IFERROR(E184/L184,0)</f>
        <v>0</v>
      </c>
      <c r="U184">
        <f t="shared" si="2"/>
        <v>0</v>
      </c>
      <c r="AB184">
        <v>0</v>
      </c>
      <c r="AC184">
        <v>0</v>
      </c>
      <c r="AD184">
        <v>0</v>
      </c>
      <c r="AE184">
        <v>0</v>
      </c>
      <c r="AF184">
        <v>1000</v>
      </c>
    </row>
    <row r="185" spans="1:32" ht="6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>(E185/D185)*100</f>
        <v>35.856000000000002</v>
      </c>
      <c r="O185" s="13">
        <f>J185/(60*60*24)+DATE(1970,1,1)</f>
        <v>41939.810300925928</v>
      </c>
      <c r="P185" s="13">
        <f>I185/(60*60*24)+"1/1/1970"</f>
        <v>41969.851967592593</v>
      </c>
      <c r="Q185" t="s">
        <v>8267</v>
      </c>
      <c r="R185" s="18" t="str">
        <f>LEFT(Q185,SEARCH("/",Q185,1)-1)</f>
        <v>film &amp; video</v>
      </c>
      <c r="S185" t="str">
        <f>RIGHT(Q185,(LEN(Q185)-SEARCH("/",Q185,1)))</f>
        <v>drama</v>
      </c>
      <c r="T185" s="14">
        <f>IFERROR(E185/L185,0)</f>
        <v>373.5</v>
      </c>
      <c r="U185">
        <f t="shared" si="2"/>
        <v>0</v>
      </c>
      <c r="AB185">
        <v>4482</v>
      </c>
      <c r="AC185">
        <v>12</v>
      </c>
      <c r="AD185">
        <v>373.5</v>
      </c>
      <c r="AE185">
        <v>0</v>
      </c>
      <c r="AF185">
        <v>12500</v>
      </c>
    </row>
    <row r="186" spans="1:32" ht="28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>(E186/D186)*100</f>
        <v>3.4000000000000004</v>
      </c>
      <c r="O186" s="13">
        <f>J186/(60*60*24)+DATE(1970,1,1)</f>
        <v>41825.791226851856</v>
      </c>
      <c r="P186" s="13">
        <f>I186/(60*60*24)+"1/1/1970"</f>
        <v>41883.165972222225</v>
      </c>
      <c r="Q186" t="s">
        <v>8267</v>
      </c>
      <c r="R186" s="18" t="str">
        <f>LEFT(Q186,SEARCH("/",Q186,1)-1)</f>
        <v>film &amp; video</v>
      </c>
      <c r="S186" t="str">
        <f>RIGHT(Q186,(LEN(Q186)-SEARCH("/",Q186,1)))</f>
        <v>drama</v>
      </c>
      <c r="T186" s="14">
        <f>IFERROR(E186/L186,0)</f>
        <v>25.5</v>
      </c>
      <c r="U186">
        <f t="shared" si="2"/>
        <v>0</v>
      </c>
      <c r="AB186">
        <v>51</v>
      </c>
      <c r="AC186">
        <v>2</v>
      </c>
      <c r="AD186">
        <v>25.5</v>
      </c>
      <c r="AE186">
        <v>0</v>
      </c>
      <c r="AF186">
        <v>1500</v>
      </c>
    </row>
    <row r="187" spans="1:32" ht="6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>(E187/D187)*100</f>
        <v>5.5</v>
      </c>
      <c r="O187" s="13">
        <f>J187/(60*60*24)+DATE(1970,1,1)</f>
        <v>42570.91133101852</v>
      </c>
      <c r="P187" s="13">
        <f>I187/(60*60*24)+"1/1/1970"</f>
        <v>42600.91133101852</v>
      </c>
      <c r="Q187" t="s">
        <v>8267</v>
      </c>
      <c r="R187" s="18" t="str">
        <f>LEFT(Q187,SEARCH("/",Q187,1)-1)</f>
        <v>film &amp; video</v>
      </c>
      <c r="S187" t="str">
        <f>RIGHT(Q187,(LEN(Q187)-SEARCH("/",Q187,1)))</f>
        <v>drama</v>
      </c>
      <c r="T187" s="14">
        <f>IFERROR(E187/L187,0)</f>
        <v>220</v>
      </c>
      <c r="U187">
        <f t="shared" si="2"/>
        <v>0</v>
      </c>
      <c r="AB187">
        <v>2200</v>
      </c>
      <c r="AC187">
        <v>10</v>
      </c>
      <c r="AD187">
        <v>220</v>
      </c>
      <c r="AE187">
        <v>0</v>
      </c>
      <c r="AF187">
        <v>40000</v>
      </c>
    </row>
    <row r="188" spans="1:32" ht="25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>(E188/D188)*100</f>
        <v>0</v>
      </c>
      <c r="O188" s="13">
        <f>J188/(60*60*24)+DATE(1970,1,1)</f>
        <v>42767.812893518523</v>
      </c>
      <c r="P188" s="13">
        <f>I188/(60*60*24)+"1/1/1970"</f>
        <v>42797.833333333328</v>
      </c>
      <c r="Q188" t="s">
        <v>8267</v>
      </c>
      <c r="R188" s="18" t="str">
        <f>LEFT(Q188,SEARCH("/",Q188,1)-1)</f>
        <v>film &amp; video</v>
      </c>
      <c r="S188" t="str">
        <f>RIGHT(Q188,(LEN(Q188)-SEARCH("/",Q188,1)))</f>
        <v>drama</v>
      </c>
      <c r="T188" s="14">
        <f>IFERROR(E188/L188,0)</f>
        <v>0</v>
      </c>
      <c r="U188">
        <f t="shared" si="2"/>
        <v>0</v>
      </c>
      <c r="AB188">
        <v>0</v>
      </c>
      <c r="AC188">
        <v>0</v>
      </c>
      <c r="AD188">
        <v>0</v>
      </c>
      <c r="AE188">
        <v>0</v>
      </c>
      <c r="AF188">
        <v>5000</v>
      </c>
    </row>
    <row r="189" spans="1:32" ht="19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>(E189/D189)*100</f>
        <v>16</v>
      </c>
      <c r="O189" s="13">
        <f>J189/(60*60*24)+DATE(1970,1,1)</f>
        <v>42182.234456018516</v>
      </c>
      <c r="P189" s="13">
        <f>I189/(60*60*24)+"1/1/1970"</f>
        <v>42206.290972222225</v>
      </c>
      <c r="Q189" t="s">
        <v>8267</v>
      </c>
      <c r="R189" s="18" t="str">
        <f>LEFT(Q189,SEARCH("/",Q189,1)-1)</f>
        <v>film &amp; video</v>
      </c>
      <c r="S189" t="str">
        <f>RIGHT(Q189,(LEN(Q189)-SEARCH("/",Q189,1)))</f>
        <v>drama</v>
      </c>
      <c r="T189" s="14">
        <f>IFERROR(E189/L189,0)</f>
        <v>160</v>
      </c>
      <c r="U189">
        <f t="shared" si="2"/>
        <v>0</v>
      </c>
      <c r="AB189">
        <v>800</v>
      </c>
      <c r="AC189">
        <v>5</v>
      </c>
      <c r="AD189">
        <v>160</v>
      </c>
      <c r="AE189">
        <v>0</v>
      </c>
      <c r="AF189">
        <v>5000</v>
      </c>
    </row>
    <row r="190" spans="1:32" ht="30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>(E190/D190)*100</f>
        <v>0</v>
      </c>
      <c r="O190" s="13">
        <f>J190/(60*60*24)+DATE(1970,1,1)</f>
        <v>41857.18304398148</v>
      </c>
      <c r="P190" s="13">
        <f>I190/(60*60*24)+"1/1/1970"</f>
        <v>41887.18304398148</v>
      </c>
      <c r="Q190" t="s">
        <v>8267</v>
      </c>
      <c r="R190" s="18" t="str">
        <f>LEFT(Q190,SEARCH("/",Q190,1)-1)</f>
        <v>film &amp; video</v>
      </c>
      <c r="S190" t="str">
        <f>RIGHT(Q190,(LEN(Q190)-SEARCH("/",Q190,1)))</f>
        <v>drama</v>
      </c>
      <c r="T190" s="14">
        <f>IFERROR(E190/L190,0)</f>
        <v>0</v>
      </c>
      <c r="U190">
        <f t="shared" si="2"/>
        <v>0</v>
      </c>
      <c r="AB190">
        <v>0</v>
      </c>
      <c r="AC190">
        <v>0</v>
      </c>
      <c r="AD190">
        <v>0</v>
      </c>
      <c r="AE190">
        <v>0</v>
      </c>
      <c r="AF190">
        <v>1500</v>
      </c>
    </row>
    <row r="191" spans="1:32" ht="27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>(E191/D191)*100</f>
        <v>6.8999999999999992E-2</v>
      </c>
      <c r="O191" s="13">
        <f>J191/(60*60*24)+DATE(1970,1,1)</f>
        <v>42556.690706018519</v>
      </c>
      <c r="P191" s="13">
        <f>I191/(60*60*24)+"1/1/1970"</f>
        <v>42616.690706018519</v>
      </c>
      <c r="Q191" t="s">
        <v>8267</v>
      </c>
      <c r="R191" s="18" t="str">
        <f>LEFT(Q191,SEARCH("/",Q191,1)-1)</f>
        <v>film &amp; video</v>
      </c>
      <c r="S191" t="str">
        <f>RIGHT(Q191,(LEN(Q191)-SEARCH("/",Q191,1)))</f>
        <v>drama</v>
      </c>
      <c r="T191" s="14">
        <f>IFERROR(E191/L191,0)</f>
        <v>69</v>
      </c>
      <c r="U191">
        <f t="shared" si="2"/>
        <v>0</v>
      </c>
      <c r="AB191">
        <v>345</v>
      </c>
      <c r="AC191">
        <v>5</v>
      </c>
      <c r="AD191">
        <v>69</v>
      </c>
      <c r="AE191">
        <v>0</v>
      </c>
      <c r="AF191">
        <v>500000</v>
      </c>
    </row>
    <row r="192" spans="1:32" ht="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>(E192/D192)*100</f>
        <v>0.41666666666666669</v>
      </c>
      <c r="O192" s="13">
        <f>J192/(60*60*24)+DATE(1970,1,1)</f>
        <v>42527.650995370372</v>
      </c>
      <c r="P192" s="13">
        <f>I192/(60*60*24)+"1/1/1970"</f>
        <v>42537.650995370372</v>
      </c>
      <c r="Q192" t="s">
        <v>8267</v>
      </c>
      <c r="R192" s="18" t="str">
        <f>LEFT(Q192,SEARCH("/",Q192,1)-1)</f>
        <v>film &amp; video</v>
      </c>
      <c r="S192" t="str">
        <f>RIGHT(Q192,(LEN(Q192)-SEARCH("/",Q192,1)))</f>
        <v>drama</v>
      </c>
      <c r="T192" s="14">
        <f>IFERROR(E192/L192,0)</f>
        <v>50</v>
      </c>
      <c r="U192">
        <f t="shared" si="2"/>
        <v>0</v>
      </c>
      <c r="AB192">
        <v>50</v>
      </c>
      <c r="AC192">
        <v>1</v>
      </c>
      <c r="AD192">
        <v>50</v>
      </c>
      <c r="AE192">
        <v>0</v>
      </c>
      <c r="AF192">
        <v>12000</v>
      </c>
    </row>
    <row r="193" spans="1:32" ht="24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>(E193/D193)*100</f>
        <v>5</v>
      </c>
      <c r="O193" s="13">
        <f>J193/(60*60*24)+DATE(1970,1,1)</f>
        <v>42239.441412037035</v>
      </c>
      <c r="P193" s="13">
        <f>I193/(60*60*24)+"1/1/1970"</f>
        <v>42279.441412037035</v>
      </c>
      <c r="Q193" t="s">
        <v>8267</v>
      </c>
      <c r="R193" s="18" t="str">
        <f>LEFT(Q193,SEARCH("/",Q193,1)-1)</f>
        <v>film &amp; video</v>
      </c>
      <c r="S193" t="str">
        <f>RIGHT(Q193,(LEN(Q193)-SEARCH("/",Q193,1)))</f>
        <v>drama</v>
      </c>
      <c r="T193" s="14">
        <f>IFERROR(E193/L193,0)</f>
        <v>83.333333333333329</v>
      </c>
      <c r="U193">
        <f t="shared" si="2"/>
        <v>0</v>
      </c>
      <c r="AB193">
        <v>250</v>
      </c>
      <c r="AC193">
        <v>3</v>
      </c>
      <c r="AD193">
        <v>83.333333333333329</v>
      </c>
      <c r="AE193">
        <v>0</v>
      </c>
      <c r="AF193">
        <v>5000</v>
      </c>
    </row>
    <row r="194" spans="1:32" ht="25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>(E194/D194)*100</f>
        <v>1.6999999999999999E-3</v>
      </c>
      <c r="O194" s="13">
        <f>J194/(60*60*24)+DATE(1970,1,1)</f>
        <v>41899.792037037041</v>
      </c>
      <c r="P194" s="13">
        <f>I194/(60*60*24)+"1/1/1970"</f>
        <v>41929.792037037041</v>
      </c>
      <c r="Q194" t="s">
        <v>8267</v>
      </c>
      <c r="R194" s="18" t="str">
        <f>LEFT(Q194,SEARCH("/",Q194,1)-1)</f>
        <v>film &amp; video</v>
      </c>
      <c r="S194" t="str">
        <f>RIGHT(Q194,(LEN(Q194)-SEARCH("/",Q194,1)))</f>
        <v>drama</v>
      </c>
      <c r="T194" s="14">
        <f>IFERROR(E194/L194,0)</f>
        <v>5.666666666666667</v>
      </c>
      <c r="U194">
        <f t="shared" si="2"/>
        <v>0</v>
      </c>
      <c r="AB194">
        <v>17</v>
      </c>
      <c r="AC194">
        <v>3</v>
      </c>
      <c r="AD194">
        <v>5.666666666666667</v>
      </c>
      <c r="AE194">
        <v>0</v>
      </c>
      <c r="AF194">
        <v>1000000</v>
      </c>
    </row>
    <row r="195" spans="1:32" ht="30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>(E195/D195)*100</f>
        <v>0</v>
      </c>
      <c r="O195" s="13">
        <f>J195/(60*60*24)+DATE(1970,1,1)</f>
        <v>41911.934791666667</v>
      </c>
      <c r="P195" s="13">
        <f>I195/(60*60*24)+"1/1/1970"</f>
        <v>41971.976458333331</v>
      </c>
      <c r="Q195" t="s">
        <v>8267</v>
      </c>
      <c r="R195" s="18" t="str">
        <f>LEFT(Q195,SEARCH("/",Q195,1)-1)</f>
        <v>film &amp; video</v>
      </c>
      <c r="S195" t="str">
        <f>RIGHT(Q195,(LEN(Q195)-SEARCH("/",Q195,1)))</f>
        <v>drama</v>
      </c>
      <c r="T195" s="14">
        <f>IFERROR(E195/L195,0)</f>
        <v>0</v>
      </c>
      <c r="U195">
        <f t="shared" ref="U195:U258" si="3">IF(F195 = "successful", 1, 0)</f>
        <v>0</v>
      </c>
      <c r="AB195">
        <v>0</v>
      </c>
      <c r="AC195">
        <v>0</v>
      </c>
      <c r="AD195">
        <v>0</v>
      </c>
      <c r="AE195">
        <v>0</v>
      </c>
      <c r="AF195">
        <v>1000</v>
      </c>
    </row>
    <row r="196" spans="1:32" ht="27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>(E196/D196)*100</f>
        <v>0.12</v>
      </c>
      <c r="O196" s="13">
        <f>J196/(60*60*24)+DATE(1970,1,1)</f>
        <v>42375.996886574074</v>
      </c>
      <c r="P196" s="13">
        <f>I196/(60*60*24)+"1/1/1970"</f>
        <v>42435.996886574074</v>
      </c>
      <c r="Q196" t="s">
        <v>8267</v>
      </c>
      <c r="R196" s="18" t="str">
        <f>LEFT(Q196,SEARCH("/",Q196,1)-1)</f>
        <v>film &amp; video</v>
      </c>
      <c r="S196" t="str">
        <f>RIGHT(Q196,(LEN(Q196)-SEARCH("/",Q196,1)))</f>
        <v>drama</v>
      </c>
      <c r="T196" s="14">
        <f>IFERROR(E196/L196,0)</f>
        <v>1</v>
      </c>
      <c r="U196">
        <f t="shared" si="3"/>
        <v>0</v>
      </c>
      <c r="AB196">
        <v>3</v>
      </c>
      <c r="AC196">
        <v>3</v>
      </c>
      <c r="AD196">
        <v>1</v>
      </c>
      <c r="AE196">
        <v>0</v>
      </c>
      <c r="AF196">
        <v>2500</v>
      </c>
    </row>
    <row r="197" spans="1:32" ht="27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>(E197/D197)*100</f>
        <v>0</v>
      </c>
      <c r="O197" s="13">
        <f>J197/(60*60*24)+DATE(1970,1,1)</f>
        <v>42135.67050925926</v>
      </c>
      <c r="P197" s="13">
        <f>I197/(60*60*24)+"1/1/1970"</f>
        <v>42195.67050925926</v>
      </c>
      <c r="Q197" t="s">
        <v>8267</v>
      </c>
      <c r="R197" s="18" t="str">
        <f>LEFT(Q197,SEARCH("/",Q197,1)-1)</f>
        <v>film &amp; video</v>
      </c>
      <c r="S197" t="str">
        <f>RIGHT(Q197,(LEN(Q197)-SEARCH("/",Q197,1)))</f>
        <v>drama</v>
      </c>
      <c r="T197" s="14">
        <f>IFERROR(E197/L197,0)</f>
        <v>0</v>
      </c>
      <c r="U197">
        <f t="shared" si="3"/>
        <v>0</v>
      </c>
      <c r="AB197">
        <v>0</v>
      </c>
      <c r="AC197">
        <v>0</v>
      </c>
      <c r="AD197">
        <v>0</v>
      </c>
      <c r="AE197">
        <v>0</v>
      </c>
      <c r="AF197">
        <v>2000000</v>
      </c>
    </row>
    <row r="198" spans="1:32" ht="27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>(E198/D198)*100</f>
        <v>41.857142857142861</v>
      </c>
      <c r="O198" s="13">
        <f>J198/(60*60*24)+DATE(1970,1,1)</f>
        <v>42259.542800925927</v>
      </c>
      <c r="P198" s="13">
        <f>I198/(60*60*24)+"1/1/1970"</f>
        <v>42287.875</v>
      </c>
      <c r="Q198" t="s">
        <v>8267</v>
      </c>
      <c r="R198" s="18" t="str">
        <f>LEFT(Q198,SEARCH("/",Q198,1)-1)</f>
        <v>film &amp; video</v>
      </c>
      <c r="S198" t="str">
        <f>RIGHT(Q198,(LEN(Q198)-SEARCH("/",Q198,1)))</f>
        <v>drama</v>
      </c>
      <c r="T198" s="14">
        <f>IFERROR(E198/L198,0)</f>
        <v>77.10526315789474</v>
      </c>
      <c r="U198">
        <f t="shared" si="3"/>
        <v>0</v>
      </c>
      <c r="AB198">
        <v>1465</v>
      </c>
      <c r="AC198">
        <v>19</v>
      </c>
      <c r="AD198">
        <v>77.10526315789474</v>
      </c>
      <c r="AE198">
        <v>0</v>
      </c>
      <c r="AF198">
        <v>3500</v>
      </c>
    </row>
    <row r="199" spans="1:32" ht="31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>(E199/D199)*100</f>
        <v>10.48</v>
      </c>
      <c r="O199" s="13">
        <f>J199/(60*60*24)+DATE(1970,1,1)</f>
        <v>42741.848379629635</v>
      </c>
      <c r="P199" s="13">
        <f>I199/(60*60*24)+"1/1/1970"</f>
        <v>42783.875</v>
      </c>
      <c r="Q199" t="s">
        <v>8267</v>
      </c>
      <c r="R199" s="18" t="str">
        <f>LEFT(Q199,SEARCH("/",Q199,1)-1)</f>
        <v>film &amp; video</v>
      </c>
      <c r="S199" t="str">
        <f>RIGHT(Q199,(LEN(Q199)-SEARCH("/",Q199,1)))</f>
        <v>drama</v>
      </c>
      <c r="T199" s="14">
        <f>IFERROR(E199/L199,0)</f>
        <v>32.75</v>
      </c>
      <c r="U199">
        <f t="shared" si="3"/>
        <v>0</v>
      </c>
      <c r="AB199">
        <v>262</v>
      </c>
      <c r="AC199">
        <v>8</v>
      </c>
      <c r="AD199">
        <v>32.75</v>
      </c>
      <c r="AE199">
        <v>0</v>
      </c>
      <c r="AF199">
        <v>2500</v>
      </c>
    </row>
    <row r="200" spans="1:32" ht="25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>(E200/D200)*100</f>
        <v>1.1159999999999999</v>
      </c>
      <c r="O200" s="13">
        <f>J200/(60*60*24)+DATE(1970,1,1)</f>
        <v>41887.383356481485</v>
      </c>
      <c r="P200" s="13">
        <f>I200/(60*60*24)+"1/1/1970"</f>
        <v>41917.383356481485</v>
      </c>
      <c r="Q200" t="s">
        <v>8267</v>
      </c>
      <c r="R200" s="18" t="str">
        <f>LEFT(Q200,SEARCH("/",Q200,1)-1)</f>
        <v>film &amp; video</v>
      </c>
      <c r="S200" t="str">
        <f>RIGHT(Q200,(LEN(Q200)-SEARCH("/",Q200,1)))</f>
        <v>drama</v>
      </c>
      <c r="T200" s="14">
        <f>IFERROR(E200/L200,0)</f>
        <v>46.5</v>
      </c>
      <c r="U200">
        <f t="shared" si="3"/>
        <v>0</v>
      </c>
      <c r="AB200">
        <v>279</v>
      </c>
      <c r="AC200">
        <v>6</v>
      </c>
      <c r="AD200">
        <v>46.5</v>
      </c>
      <c r="AE200">
        <v>0</v>
      </c>
      <c r="AF200">
        <v>25000</v>
      </c>
    </row>
    <row r="201" spans="1:32" ht="28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>(E201/D201)*100</f>
        <v>0</v>
      </c>
      <c r="O201" s="13">
        <f>J201/(60*60*24)+DATE(1970,1,1)</f>
        <v>42584.123865740738</v>
      </c>
      <c r="P201" s="13">
        <f>I201/(60*60*24)+"1/1/1970"</f>
        <v>42614.123865740738</v>
      </c>
      <c r="Q201" t="s">
        <v>8267</v>
      </c>
      <c r="R201" s="18" t="str">
        <f>LEFT(Q201,SEARCH("/",Q201,1)-1)</f>
        <v>film &amp; video</v>
      </c>
      <c r="S201" t="str">
        <f>RIGHT(Q201,(LEN(Q201)-SEARCH("/",Q201,1)))</f>
        <v>drama</v>
      </c>
      <c r="T201" s="14">
        <f>IFERROR(E201/L201,0)</f>
        <v>0</v>
      </c>
      <c r="U201">
        <f t="shared" si="3"/>
        <v>0</v>
      </c>
      <c r="AB201">
        <v>0</v>
      </c>
      <c r="AC201">
        <v>0</v>
      </c>
      <c r="AD201">
        <v>0</v>
      </c>
      <c r="AE201">
        <v>0</v>
      </c>
      <c r="AF201">
        <v>10000</v>
      </c>
    </row>
    <row r="202" spans="1:32" ht="19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>(E202/D202)*100</f>
        <v>26.192500000000003</v>
      </c>
      <c r="O202" s="13">
        <f>J202/(60*60*24)+DATE(1970,1,1)</f>
        <v>41867.083368055552</v>
      </c>
      <c r="P202" s="13">
        <f>I202/(60*60*24)+"1/1/1970"</f>
        <v>41897.083368055552</v>
      </c>
      <c r="Q202" t="s">
        <v>8267</v>
      </c>
      <c r="R202" s="18" t="str">
        <f>LEFT(Q202,SEARCH("/",Q202,1)-1)</f>
        <v>film &amp; video</v>
      </c>
      <c r="S202" t="str">
        <f>RIGHT(Q202,(LEN(Q202)-SEARCH("/",Q202,1)))</f>
        <v>drama</v>
      </c>
      <c r="T202" s="14">
        <f>IFERROR(E202/L202,0)</f>
        <v>87.308333333333337</v>
      </c>
      <c r="U202">
        <f t="shared" si="3"/>
        <v>0</v>
      </c>
      <c r="AB202">
        <v>1571.55</v>
      </c>
      <c r="AC202">
        <v>18</v>
      </c>
      <c r="AD202">
        <v>87.308333333333337</v>
      </c>
      <c r="AE202">
        <v>0</v>
      </c>
      <c r="AF202">
        <v>6000</v>
      </c>
    </row>
    <row r="203" spans="1:32" ht="27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>(E203/D203)*100</f>
        <v>58.461538461538467</v>
      </c>
      <c r="O203" s="13">
        <f>J203/(60*60*24)+DATE(1970,1,1)</f>
        <v>42023.818622685183</v>
      </c>
      <c r="P203" s="13">
        <f>I203/(60*60*24)+"1/1/1970"</f>
        <v>42043.818622685183</v>
      </c>
      <c r="Q203" t="s">
        <v>8267</v>
      </c>
      <c r="R203" s="18" t="str">
        <f>LEFT(Q203,SEARCH("/",Q203,1)-1)</f>
        <v>film &amp; video</v>
      </c>
      <c r="S203" t="str">
        <f>RIGHT(Q203,(LEN(Q203)-SEARCH("/",Q203,1)))</f>
        <v>drama</v>
      </c>
      <c r="T203" s="14">
        <f>IFERROR(E203/L203,0)</f>
        <v>54.285714285714285</v>
      </c>
      <c r="U203">
        <f t="shared" si="3"/>
        <v>0</v>
      </c>
      <c r="AB203">
        <v>380</v>
      </c>
      <c r="AC203">
        <v>7</v>
      </c>
      <c r="AD203">
        <v>54.285714285714285</v>
      </c>
      <c r="AE203">
        <v>0</v>
      </c>
      <c r="AF203">
        <v>650</v>
      </c>
    </row>
    <row r="204" spans="1:32" ht="9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>(E204/D204)*100</f>
        <v>0</v>
      </c>
      <c r="O204" s="13">
        <f>J204/(60*60*24)+DATE(1970,1,1)</f>
        <v>42255.927824074075</v>
      </c>
      <c r="P204" s="13">
        <f>I204/(60*60*24)+"1/1/1970"</f>
        <v>42285.874305555553</v>
      </c>
      <c r="Q204" t="s">
        <v>8267</v>
      </c>
      <c r="R204" s="18" t="str">
        <f>LEFT(Q204,SEARCH("/",Q204,1)-1)</f>
        <v>film &amp; video</v>
      </c>
      <c r="S204" t="str">
        <f>RIGHT(Q204,(LEN(Q204)-SEARCH("/",Q204,1)))</f>
        <v>drama</v>
      </c>
      <c r="T204" s="14">
        <f>IFERROR(E204/L204,0)</f>
        <v>0</v>
      </c>
      <c r="U204">
        <f t="shared" si="3"/>
        <v>0</v>
      </c>
      <c r="AB204">
        <v>0</v>
      </c>
      <c r="AC204">
        <v>0</v>
      </c>
      <c r="AD204">
        <v>0</v>
      </c>
      <c r="AE204">
        <v>0</v>
      </c>
      <c r="AF204">
        <v>6000</v>
      </c>
    </row>
    <row r="205" spans="1:32" ht="24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>(E205/D205)*100</f>
        <v>29.84</v>
      </c>
      <c r="O205" s="13">
        <f>J205/(60*60*24)+DATE(1970,1,1)</f>
        <v>41973.847962962958</v>
      </c>
      <c r="P205" s="13">
        <f>I205/(60*60*24)+"1/1/1970"</f>
        <v>42033.847962962958</v>
      </c>
      <c r="Q205" t="s">
        <v>8267</v>
      </c>
      <c r="R205" s="18" t="str">
        <f>LEFT(Q205,SEARCH("/",Q205,1)-1)</f>
        <v>film &amp; video</v>
      </c>
      <c r="S205" t="str">
        <f>RIGHT(Q205,(LEN(Q205)-SEARCH("/",Q205,1)))</f>
        <v>drama</v>
      </c>
      <c r="T205" s="14">
        <f>IFERROR(E205/L205,0)</f>
        <v>93.25</v>
      </c>
      <c r="U205">
        <f t="shared" si="3"/>
        <v>0</v>
      </c>
      <c r="AB205">
        <v>746</v>
      </c>
      <c r="AC205">
        <v>8</v>
      </c>
      <c r="AD205">
        <v>93.25</v>
      </c>
      <c r="AE205">
        <v>0</v>
      </c>
      <c r="AF205">
        <v>2500</v>
      </c>
    </row>
    <row r="206" spans="1:32" ht="28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>(E206/D206)*100</f>
        <v>50.721666666666664</v>
      </c>
      <c r="O206" s="13">
        <f>J206/(60*60*24)+DATE(1970,1,1)</f>
        <v>42556.583368055552</v>
      </c>
      <c r="P206" s="13">
        <f>I206/(60*60*24)+"1/1/1970"</f>
        <v>42586.583368055552</v>
      </c>
      <c r="Q206" t="s">
        <v>8267</v>
      </c>
      <c r="R206" s="18" t="str">
        <f>LEFT(Q206,SEARCH("/",Q206,1)-1)</f>
        <v>film &amp; video</v>
      </c>
      <c r="S206" t="str">
        <f>RIGHT(Q206,(LEN(Q206)-SEARCH("/",Q206,1)))</f>
        <v>drama</v>
      </c>
      <c r="T206" s="14">
        <f>IFERROR(E206/L206,0)</f>
        <v>117.68368136117556</v>
      </c>
      <c r="U206">
        <f t="shared" si="3"/>
        <v>0</v>
      </c>
      <c r="AB206">
        <v>152165</v>
      </c>
      <c r="AC206">
        <v>1293</v>
      </c>
      <c r="AD206">
        <v>117.68368136117556</v>
      </c>
      <c r="AE206">
        <v>0</v>
      </c>
      <c r="AF206">
        <v>300000</v>
      </c>
    </row>
    <row r="207" spans="1:32" ht="25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>(E207/D207)*100</f>
        <v>16.25</v>
      </c>
      <c r="O207" s="13">
        <f>J207/(60*60*24)+DATE(1970,1,1)</f>
        <v>42248.632199074069</v>
      </c>
      <c r="P207" s="13">
        <f>I207/(60*60*24)+"1/1/1970"</f>
        <v>42283.632199074069</v>
      </c>
      <c r="Q207" t="s">
        <v>8267</v>
      </c>
      <c r="R207" s="18" t="str">
        <f>LEFT(Q207,SEARCH("/",Q207,1)-1)</f>
        <v>film &amp; video</v>
      </c>
      <c r="S207" t="str">
        <f>RIGHT(Q207,(LEN(Q207)-SEARCH("/",Q207,1)))</f>
        <v>drama</v>
      </c>
      <c r="T207" s="14">
        <f>IFERROR(E207/L207,0)</f>
        <v>76.470588235294116</v>
      </c>
      <c r="U207">
        <f t="shared" si="3"/>
        <v>0</v>
      </c>
      <c r="AB207">
        <v>1300</v>
      </c>
      <c r="AC207">
        <v>17</v>
      </c>
      <c r="AD207">
        <v>76.470588235294116</v>
      </c>
      <c r="AE207">
        <v>0</v>
      </c>
      <c r="AF207">
        <v>8000</v>
      </c>
    </row>
    <row r="208" spans="1:32" ht="16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>(E208/D208)*100</f>
        <v>0</v>
      </c>
      <c r="O208" s="13">
        <f>J208/(60*60*24)+DATE(1970,1,1)</f>
        <v>42567.004432870366</v>
      </c>
      <c r="P208" s="13">
        <f>I208/(60*60*24)+"1/1/1970"</f>
        <v>42588.004432870366</v>
      </c>
      <c r="Q208" t="s">
        <v>8267</v>
      </c>
      <c r="R208" s="18" t="str">
        <f>LEFT(Q208,SEARCH("/",Q208,1)-1)</f>
        <v>film &amp; video</v>
      </c>
      <c r="S208" t="str">
        <f>RIGHT(Q208,(LEN(Q208)-SEARCH("/",Q208,1)))</f>
        <v>drama</v>
      </c>
      <c r="T208" s="14">
        <f>IFERROR(E208/L208,0)</f>
        <v>0</v>
      </c>
      <c r="U208">
        <f t="shared" si="3"/>
        <v>0</v>
      </c>
      <c r="AB208">
        <v>0</v>
      </c>
      <c r="AC208">
        <v>0</v>
      </c>
      <c r="AD208">
        <v>0</v>
      </c>
      <c r="AE208">
        <v>0</v>
      </c>
      <c r="AF208">
        <v>12700</v>
      </c>
    </row>
    <row r="209" spans="1:32" ht="27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>(E209/D209)*100</f>
        <v>15.214285714285714</v>
      </c>
      <c r="O209" s="13">
        <f>J209/(60*60*24)+DATE(1970,1,1)</f>
        <v>41978.197199074071</v>
      </c>
      <c r="P209" s="13">
        <f>I209/(60*60*24)+"1/1/1970"</f>
        <v>42008.197199074071</v>
      </c>
      <c r="Q209" t="s">
        <v>8267</v>
      </c>
      <c r="R209" s="18" t="str">
        <f>LEFT(Q209,SEARCH("/",Q209,1)-1)</f>
        <v>film &amp; video</v>
      </c>
      <c r="S209" t="str">
        <f>RIGHT(Q209,(LEN(Q209)-SEARCH("/",Q209,1)))</f>
        <v>drama</v>
      </c>
      <c r="T209" s="14">
        <f>IFERROR(E209/L209,0)</f>
        <v>163.84615384615384</v>
      </c>
      <c r="U209">
        <f t="shared" si="3"/>
        <v>0</v>
      </c>
      <c r="AB209">
        <v>2130</v>
      </c>
      <c r="AC209">
        <v>13</v>
      </c>
      <c r="AD209">
        <v>163.84615384615384</v>
      </c>
      <c r="AE209">
        <v>0</v>
      </c>
      <c r="AF209">
        <v>14000</v>
      </c>
    </row>
    <row r="210" spans="1:32" ht="27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>(E210/D210)*100</f>
        <v>0</v>
      </c>
      <c r="O210" s="13">
        <f>J210/(60*60*24)+DATE(1970,1,1)</f>
        <v>41959.369988425926</v>
      </c>
      <c r="P210" s="13">
        <f>I210/(60*60*24)+"1/1/1970"</f>
        <v>41989.369988425926</v>
      </c>
      <c r="Q210" t="s">
        <v>8267</v>
      </c>
      <c r="R210" s="18" t="str">
        <f>LEFT(Q210,SEARCH("/",Q210,1)-1)</f>
        <v>film &amp; video</v>
      </c>
      <c r="S210" t="str">
        <f>RIGHT(Q210,(LEN(Q210)-SEARCH("/",Q210,1)))</f>
        <v>drama</v>
      </c>
      <c r="T210" s="14">
        <f>IFERROR(E210/L210,0)</f>
        <v>0</v>
      </c>
      <c r="U210">
        <f t="shared" si="3"/>
        <v>0</v>
      </c>
      <c r="AB210">
        <v>0</v>
      </c>
      <c r="AC210">
        <v>0</v>
      </c>
      <c r="AD210">
        <v>0</v>
      </c>
      <c r="AE210">
        <v>0</v>
      </c>
      <c r="AF210">
        <v>50000</v>
      </c>
    </row>
    <row r="211" spans="1:32" ht="27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>(E211/D211)*100</f>
        <v>0</v>
      </c>
      <c r="O211" s="13">
        <f>J211/(60*60*24)+DATE(1970,1,1)</f>
        <v>42165.922858796301</v>
      </c>
      <c r="P211" s="13">
        <f>I211/(60*60*24)+"1/1/1970"</f>
        <v>42195.922858796301</v>
      </c>
      <c r="Q211" t="s">
        <v>8267</v>
      </c>
      <c r="R211" s="18" t="str">
        <f>LEFT(Q211,SEARCH("/",Q211,1)-1)</f>
        <v>film &amp; video</v>
      </c>
      <c r="S211" t="str">
        <f>RIGHT(Q211,(LEN(Q211)-SEARCH("/",Q211,1)))</f>
        <v>drama</v>
      </c>
      <c r="T211" s="14">
        <f>IFERROR(E211/L211,0)</f>
        <v>0</v>
      </c>
      <c r="U211">
        <f t="shared" si="3"/>
        <v>0</v>
      </c>
      <c r="AB211">
        <v>0</v>
      </c>
      <c r="AC211">
        <v>0</v>
      </c>
      <c r="AD211">
        <v>0</v>
      </c>
      <c r="AE211">
        <v>0</v>
      </c>
      <c r="AF211">
        <v>25000</v>
      </c>
    </row>
    <row r="212" spans="1:32" ht="27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>(E212/D212)*100</f>
        <v>25.25</v>
      </c>
      <c r="O212" s="13">
        <f>J212/(60*60*24)+DATE(1970,1,1)</f>
        <v>42249.064722222218</v>
      </c>
      <c r="P212" s="13">
        <f>I212/(60*60*24)+"1/1/1970"</f>
        <v>42278.208333333328</v>
      </c>
      <c r="Q212" t="s">
        <v>8267</v>
      </c>
      <c r="R212" s="18" t="str">
        <f>LEFT(Q212,SEARCH("/",Q212,1)-1)</f>
        <v>film &amp; video</v>
      </c>
      <c r="S212" t="str">
        <f>RIGHT(Q212,(LEN(Q212)-SEARCH("/",Q212,1)))</f>
        <v>drama</v>
      </c>
      <c r="T212" s="14">
        <f>IFERROR(E212/L212,0)</f>
        <v>91.818181818181813</v>
      </c>
      <c r="U212">
        <f t="shared" si="3"/>
        <v>0</v>
      </c>
      <c r="AB212">
        <v>3030</v>
      </c>
      <c r="AC212">
        <v>33</v>
      </c>
      <c r="AD212">
        <v>91.818181818181813</v>
      </c>
      <c r="AE212">
        <v>0</v>
      </c>
      <c r="AF212">
        <v>12000</v>
      </c>
    </row>
    <row r="213" spans="1:32" ht="28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>(E213/D213)*100</f>
        <v>44.6</v>
      </c>
      <c r="O213" s="13">
        <f>J213/(60*60*24)+DATE(1970,1,1)</f>
        <v>42236.159918981481</v>
      </c>
      <c r="P213" s="13">
        <f>I213/(60*60*24)+"1/1/1970"</f>
        <v>42266.159918981481</v>
      </c>
      <c r="Q213" t="s">
        <v>8267</v>
      </c>
      <c r="R213" s="18" t="str">
        <f>LEFT(Q213,SEARCH("/",Q213,1)-1)</f>
        <v>film &amp; video</v>
      </c>
      <c r="S213" t="str">
        <f>RIGHT(Q213,(LEN(Q213)-SEARCH("/",Q213,1)))</f>
        <v>drama</v>
      </c>
      <c r="T213" s="14">
        <f>IFERROR(E213/L213,0)</f>
        <v>185.83333333333334</v>
      </c>
      <c r="U213">
        <f t="shared" si="3"/>
        <v>0</v>
      </c>
      <c r="AB213">
        <v>2230</v>
      </c>
      <c r="AC213">
        <v>12</v>
      </c>
      <c r="AD213">
        <v>185.83333333333334</v>
      </c>
      <c r="AE213">
        <v>0</v>
      </c>
      <c r="AF213">
        <v>5000</v>
      </c>
    </row>
    <row r="214" spans="1:32" ht="19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>(E214/D214)*100</f>
        <v>1.5873015873015872E-2</v>
      </c>
      <c r="O214" s="13">
        <f>J214/(60*60*24)+DATE(1970,1,1)</f>
        <v>42416.881018518514</v>
      </c>
      <c r="P214" s="13">
        <f>I214/(60*60*24)+"1/1/1970"</f>
        <v>42476.839351851857</v>
      </c>
      <c r="Q214" t="s">
        <v>8267</v>
      </c>
      <c r="R214" s="18" t="str">
        <f>LEFT(Q214,SEARCH("/",Q214,1)-1)</f>
        <v>film &amp; video</v>
      </c>
      <c r="S214" t="str">
        <f>RIGHT(Q214,(LEN(Q214)-SEARCH("/",Q214,1)))</f>
        <v>drama</v>
      </c>
      <c r="T214" s="14">
        <f>IFERROR(E214/L214,0)</f>
        <v>1</v>
      </c>
      <c r="U214">
        <f t="shared" si="3"/>
        <v>0</v>
      </c>
      <c r="AB214">
        <v>1</v>
      </c>
      <c r="AC214">
        <v>1</v>
      </c>
      <c r="AD214">
        <v>1</v>
      </c>
      <c r="AE214">
        <v>0</v>
      </c>
      <c r="AF214">
        <v>6300</v>
      </c>
    </row>
    <row r="215" spans="1:32" ht="18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>(E215/D215)*100</f>
        <v>0.04</v>
      </c>
      <c r="O215" s="13">
        <f>J215/(60*60*24)+DATE(1970,1,1)</f>
        <v>42202.594293981485</v>
      </c>
      <c r="P215" s="13">
        <f>I215/(60*60*24)+"1/1/1970"</f>
        <v>42232.587974537033</v>
      </c>
      <c r="Q215" t="s">
        <v>8267</v>
      </c>
      <c r="R215" s="18" t="str">
        <f>LEFT(Q215,SEARCH("/",Q215,1)-1)</f>
        <v>film &amp; video</v>
      </c>
      <c r="S215" t="str">
        <f>RIGHT(Q215,(LEN(Q215)-SEARCH("/",Q215,1)))</f>
        <v>drama</v>
      </c>
      <c r="T215" s="14">
        <f>IFERROR(E215/L215,0)</f>
        <v>20</v>
      </c>
      <c r="U215">
        <f t="shared" si="3"/>
        <v>0</v>
      </c>
      <c r="AB215">
        <v>20</v>
      </c>
      <c r="AC215">
        <v>1</v>
      </c>
      <c r="AD215">
        <v>20</v>
      </c>
      <c r="AE215">
        <v>0</v>
      </c>
      <c r="AF215">
        <v>50000</v>
      </c>
    </row>
    <row r="216" spans="1:32" ht="28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>(E216/D216)*100</f>
        <v>8.0000000000000002E-3</v>
      </c>
      <c r="O216" s="13">
        <f>J216/(60*60*24)+DATE(1970,1,1)</f>
        <v>42009.64061342593</v>
      </c>
      <c r="P216" s="13">
        <f>I216/(60*60*24)+"1/1/1970"</f>
        <v>42069.64061342593</v>
      </c>
      <c r="Q216" t="s">
        <v>8267</v>
      </c>
      <c r="R216" s="18" t="str">
        <f>LEFT(Q216,SEARCH("/",Q216,1)-1)</f>
        <v>film &amp; video</v>
      </c>
      <c r="S216" t="str">
        <f>RIGHT(Q216,(LEN(Q216)-SEARCH("/",Q216,1)))</f>
        <v>drama</v>
      </c>
      <c r="T216" s="14">
        <f>IFERROR(E216/L216,0)</f>
        <v>1</v>
      </c>
      <c r="U216">
        <f t="shared" si="3"/>
        <v>0</v>
      </c>
      <c r="AB216">
        <v>1</v>
      </c>
      <c r="AC216">
        <v>1</v>
      </c>
      <c r="AD216">
        <v>1</v>
      </c>
      <c r="AE216">
        <v>0</v>
      </c>
      <c r="AF216">
        <v>12500</v>
      </c>
    </row>
    <row r="217" spans="1:32" ht="27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>(E217/D217)*100</f>
        <v>0.22727272727272727</v>
      </c>
      <c r="O217" s="13">
        <f>J217/(60*60*24)+DATE(1970,1,1)</f>
        <v>42375.230115740742</v>
      </c>
      <c r="P217" s="13">
        <f>I217/(60*60*24)+"1/1/1970"</f>
        <v>42417.999305555553</v>
      </c>
      <c r="Q217" t="s">
        <v>8267</v>
      </c>
      <c r="R217" s="18" t="str">
        <f>LEFT(Q217,SEARCH("/",Q217,1)-1)</f>
        <v>film &amp; video</v>
      </c>
      <c r="S217" t="str">
        <f>RIGHT(Q217,(LEN(Q217)-SEARCH("/",Q217,1)))</f>
        <v>drama</v>
      </c>
      <c r="T217" s="14">
        <f>IFERROR(E217/L217,0)</f>
        <v>10</v>
      </c>
      <c r="U217">
        <f t="shared" si="3"/>
        <v>0</v>
      </c>
      <c r="AB217">
        <v>10</v>
      </c>
      <c r="AC217">
        <v>1</v>
      </c>
      <c r="AD217">
        <v>10</v>
      </c>
      <c r="AE217">
        <v>0</v>
      </c>
      <c r="AF217">
        <v>4400</v>
      </c>
    </row>
    <row r="218" spans="1:32" ht="30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>(E218/D218)*100</f>
        <v>55.698440000000005</v>
      </c>
      <c r="O218" s="13">
        <f>J218/(60*60*24)+DATE(1970,1,1)</f>
        <v>42066.958761574075</v>
      </c>
      <c r="P218" s="13">
        <f>I218/(60*60*24)+"1/1/1970"</f>
        <v>42116.917094907403</v>
      </c>
      <c r="Q218" t="s">
        <v>8267</v>
      </c>
      <c r="R218" s="18" t="str">
        <f>LEFT(Q218,SEARCH("/",Q218,1)-1)</f>
        <v>film &amp; video</v>
      </c>
      <c r="S218" t="str">
        <f>RIGHT(Q218,(LEN(Q218)-SEARCH("/",Q218,1)))</f>
        <v>drama</v>
      </c>
      <c r="T218" s="14">
        <f>IFERROR(E218/L218,0)</f>
        <v>331.53833333333336</v>
      </c>
      <c r="U218">
        <f t="shared" si="3"/>
        <v>0</v>
      </c>
      <c r="AB218">
        <v>27849.22</v>
      </c>
      <c r="AC218">
        <v>84</v>
      </c>
      <c r="AD218">
        <v>331.53833333333336</v>
      </c>
      <c r="AE218">
        <v>0</v>
      </c>
      <c r="AF218">
        <v>50000</v>
      </c>
    </row>
    <row r="219" spans="1:32" ht="6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>(E219/D219)*100</f>
        <v>11.943</v>
      </c>
      <c r="O219" s="13">
        <f>J219/(60*60*24)+DATE(1970,1,1)</f>
        <v>41970.64061342593</v>
      </c>
      <c r="P219" s="13">
        <f>I219/(60*60*24)+"1/1/1970"</f>
        <v>42001.64061342593</v>
      </c>
      <c r="Q219" t="s">
        <v>8267</v>
      </c>
      <c r="R219" s="18" t="str">
        <f>LEFT(Q219,SEARCH("/",Q219,1)-1)</f>
        <v>film &amp; video</v>
      </c>
      <c r="S219" t="str">
        <f>RIGHT(Q219,(LEN(Q219)-SEARCH("/",Q219,1)))</f>
        <v>drama</v>
      </c>
      <c r="T219" s="14">
        <f>IFERROR(E219/L219,0)</f>
        <v>314.28947368421052</v>
      </c>
      <c r="U219">
        <f t="shared" si="3"/>
        <v>0</v>
      </c>
      <c r="AB219">
        <v>11943</v>
      </c>
      <c r="AC219">
        <v>38</v>
      </c>
      <c r="AD219">
        <v>314.28947368421052</v>
      </c>
      <c r="AE219">
        <v>0</v>
      </c>
      <c r="AF219">
        <v>100000</v>
      </c>
    </row>
    <row r="220" spans="1:32" ht="27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>(E220/D220)*100</f>
        <v>2</v>
      </c>
      <c r="O220" s="13">
        <f>J220/(60*60*24)+DATE(1970,1,1)</f>
        <v>42079.628344907411</v>
      </c>
      <c r="P220" s="13">
        <f>I220/(60*60*24)+"1/1/1970"</f>
        <v>42139.628344907411</v>
      </c>
      <c r="Q220" t="s">
        <v>8267</v>
      </c>
      <c r="R220" s="18" t="str">
        <f>LEFT(Q220,SEARCH("/",Q220,1)-1)</f>
        <v>film &amp; video</v>
      </c>
      <c r="S220" t="str">
        <f>RIGHT(Q220,(LEN(Q220)-SEARCH("/",Q220,1)))</f>
        <v>drama</v>
      </c>
      <c r="T220" s="14">
        <f>IFERROR(E220/L220,0)</f>
        <v>100</v>
      </c>
      <c r="U220">
        <f t="shared" si="3"/>
        <v>0</v>
      </c>
      <c r="AB220">
        <v>100</v>
      </c>
      <c r="AC220">
        <v>1</v>
      </c>
      <c r="AD220">
        <v>100</v>
      </c>
      <c r="AE220">
        <v>0</v>
      </c>
      <c r="AF220">
        <v>5000</v>
      </c>
    </row>
    <row r="221" spans="1:32" ht="18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>(E221/D221)*100</f>
        <v>17.630000000000003</v>
      </c>
      <c r="O221" s="13">
        <f>J221/(60*60*24)+DATE(1970,1,1)</f>
        <v>42429.326678240745</v>
      </c>
      <c r="P221" s="13">
        <f>I221/(60*60*24)+"1/1/1970"</f>
        <v>42461.290972222225</v>
      </c>
      <c r="Q221" t="s">
        <v>8267</v>
      </c>
      <c r="R221" s="18" t="str">
        <f>LEFT(Q221,SEARCH("/",Q221,1)-1)</f>
        <v>film &amp; video</v>
      </c>
      <c r="S221" t="str">
        <f>RIGHT(Q221,(LEN(Q221)-SEARCH("/",Q221,1)))</f>
        <v>drama</v>
      </c>
      <c r="T221" s="14">
        <f>IFERROR(E221/L221,0)</f>
        <v>115.98684210526316</v>
      </c>
      <c r="U221">
        <f t="shared" si="3"/>
        <v>0</v>
      </c>
      <c r="AB221">
        <v>8815</v>
      </c>
      <c r="AC221">
        <v>76</v>
      </c>
      <c r="AD221">
        <v>115.98684210526316</v>
      </c>
      <c r="AE221">
        <v>0</v>
      </c>
      <c r="AF221">
        <v>50000</v>
      </c>
    </row>
    <row r="222" spans="1:32" ht="28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>(E222/D222)*100</f>
        <v>0.72</v>
      </c>
      <c r="O222" s="13">
        <f>J222/(60*60*24)+DATE(1970,1,1)</f>
        <v>42195.643865740742</v>
      </c>
      <c r="P222" s="13">
        <f>I222/(60*60*24)+"1/1/1970"</f>
        <v>42236.837500000001</v>
      </c>
      <c r="Q222" t="s">
        <v>8267</v>
      </c>
      <c r="R222" s="18" t="str">
        <f>LEFT(Q222,SEARCH("/",Q222,1)-1)</f>
        <v>film &amp; video</v>
      </c>
      <c r="S222" t="str">
        <f>RIGHT(Q222,(LEN(Q222)-SEARCH("/",Q222,1)))</f>
        <v>drama</v>
      </c>
      <c r="T222" s="14">
        <f>IFERROR(E222/L222,0)</f>
        <v>120</v>
      </c>
      <c r="U222">
        <f t="shared" si="3"/>
        <v>0</v>
      </c>
      <c r="AB222">
        <v>360</v>
      </c>
      <c r="AC222">
        <v>3</v>
      </c>
      <c r="AD222">
        <v>120</v>
      </c>
      <c r="AE222">
        <v>0</v>
      </c>
      <c r="AF222">
        <v>50000</v>
      </c>
    </row>
    <row r="223" spans="1:32" ht="105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>(E223/D223)*100</f>
        <v>0</v>
      </c>
      <c r="O223" s="13">
        <f>J223/(60*60*24)+DATE(1970,1,1)</f>
        <v>42031.837546296301</v>
      </c>
      <c r="P223" s="13">
        <f>I223/(60*60*24)+"1/1/1970"</f>
        <v>42091.79587962963</v>
      </c>
      <c r="Q223" t="s">
        <v>8267</v>
      </c>
      <c r="R223" s="18" t="str">
        <f>LEFT(Q223,SEARCH("/",Q223,1)-1)</f>
        <v>film &amp; video</v>
      </c>
      <c r="S223" t="str">
        <f>RIGHT(Q223,(LEN(Q223)-SEARCH("/",Q223,1)))</f>
        <v>drama</v>
      </c>
      <c r="T223" s="14">
        <f>IFERROR(E223/L223,0)</f>
        <v>0</v>
      </c>
      <c r="U223">
        <f t="shared" si="3"/>
        <v>0</v>
      </c>
      <c r="AB223">
        <v>0</v>
      </c>
      <c r="AC223">
        <v>0</v>
      </c>
      <c r="AD223">
        <v>0</v>
      </c>
      <c r="AE223">
        <v>0</v>
      </c>
      <c r="AF223">
        <v>50000</v>
      </c>
    </row>
    <row r="224" spans="1:32" ht="27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>(E224/D224)*100</f>
        <v>13</v>
      </c>
      <c r="O224" s="13">
        <f>J224/(60*60*24)+DATE(1970,1,1)</f>
        <v>42031.769884259258</v>
      </c>
      <c r="P224" s="13">
        <f>I224/(60*60*24)+"1/1/1970"</f>
        <v>42090.110416666663</v>
      </c>
      <c r="Q224" t="s">
        <v>8267</v>
      </c>
      <c r="R224" s="18" t="str">
        <f>LEFT(Q224,SEARCH("/",Q224,1)-1)</f>
        <v>film &amp; video</v>
      </c>
      <c r="S224" t="str">
        <f>RIGHT(Q224,(LEN(Q224)-SEARCH("/",Q224,1)))</f>
        <v>drama</v>
      </c>
      <c r="T224" s="14">
        <f>IFERROR(E224/L224,0)</f>
        <v>65</v>
      </c>
      <c r="U224">
        <f t="shared" si="3"/>
        <v>0</v>
      </c>
      <c r="AB224">
        <v>130</v>
      </c>
      <c r="AC224">
        <v>2</v>
      </c>
      <c r="AD224">
        <v>65</v>
      </c>
      <c r="AE224">
        <v>0</v>
      </c>
      <c r="AF224">
        <v>1000</v>
      </c>
    </row>
    <row r="225" spans="1:32" ht="28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>(E225/D225)*100</f>
        <v>0</v>
      </c>
      <c r="O225" s="13">
        <f>J225/(60*60*24)+DATE(1970,1,1)</f>
        <v>42482.048032407409</v>
      </c>
      <c r="P225" s="13">
        <f>I225/(60*60*24)+"1/1/1970"</f>
        <v>42512.045138888891</v>
      </c>
      <c r="Q225" t="s">
        <v>8267</v>
      </c>
      <c r="R225" s="18" t="str">
        <f>LEFT(Q225,SEARCH("/",Q225,1)-1)</f>
        <v>film &amp; video</v>
      </c>
      <c r="S225" t="str">
        <f>RIGHT(Q225,(LEN(Q225)-SEARCH("/",Q225,1)))</f>
        <v>drama</v>
      </c>
      <c r="T225" s="14">
        <f>IFERROR(E225/L225,0)</f>
        <v>0</v>
      </c>
      <c r="U225">
        <f t="shared" si="3"/>
        <v>0</v>
      </c>
      <c r="AB225">
        <v>0</v>
      </c>
      <c r="AC225">
        <v>0</v>
      </c>
      <c r="AD225">
        <v>0</v>
      </c>
      <c r="AE225">
        <v>0</v>
      </c>
      <c r="AF225">
        <v>1500000</v>
      </c>
    </row>
    <row r="226" spans="1:32" ht="28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>(E226/D226)*100</f>
        <v>0</v>
      </c>
      <c r="O226" s="13">
        <f>J226/(60*60*24)+DATE(1970,1,1)</f>
        <v>42135.235254629632</v>
      </c>
      <c r="P226" s="13">
        <f>I226/(60*60*24)+"1/1/1970"</f>
        <v>42195.235254629632</v>
      </c>
      <c r="Q226" t="s">
        <v>8267</v>
      </c>
      <c r="R226" s="18" t="str">
        <f>LEFT(Q226,SEARCH("/",Q226,1)-1)</f>
        <v>film &amp; video</v>
      </c>
      <c r="S226" t="str">
        <f>RIGHT(Q226,(LEN(Q226)-SEARCH("/",Q226,1)))</f>
        <v>drama</v>
      </c>
      <c r="T226" s="14">
        <f>IFERROR(E226/L226,0)</f>
        <v>0</v>
      </c>
      <c r="U226">
        <f t="shared" si="3"/>
        <v>0</v>
      </c>
      <c r="AB226">
        <v>0</v>
      </c>
      <c r="AC226">
        <v>0</v>
      </c>
      <c r="AD226">
        <v>0</v>
      </c>
      <c r="AE226">
        <v>0</v>
      </c>
      <c r="AF226">
        <v>6000000</v>
      </c>
    </row>
    <row r="227" spans="1:32" ht="27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>(E227/D227)*100</f>
        <v>0</v>
      </c>
      <c r="O227" s="13">
        <f>J227/(60*60*24)+DATE(1970,1,1)</f>
        <v>42438.961273148147</v>
      </c>
      <c r="P227" s="13">
        <f>I227/(60*60*24)+"1/1/1970"</f>
        <v>42468.919606481482</v>
      </c>
      <c r="Q227" t="s">
        <v>8267</v>
      </c>
      <c r="R227" s="18" t="str">
        <f>LEFT(Q227,SEARCH("/",Q227,1)-1)</f>
        <v>film &amp; video</v>
      </c>
      <c r="S227" t="str">
        <f>RIGHT(Q227,(LEN(Q227)-SEARCH("/",Q227,1)))</f>
        <v>drama</v>
      </c>
      <c r="T227" s="14">
        <f>IFERROR(E227/L227,0)</f>
        <v>0</v>
      </c>
      <c r="U227">
        <f t="shared" si="3"/>
        <v>0</v>
      </c>
      <c r="AB227">
        <v>0</v>
      </c>
      <c r="AC227">
        <v>0</v>
      </c>
      <c r="AD227">
        <v>0</v>
      </c>
      <c r="AE227">
        <v>0</v>
      </c>
      <c r="AF227">
        <v>200</v>
      </c>
    </row>
    <row r="228" spans="1:32" ht="22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>(E228/D228)*100</f>
        <v>0.86206896551724133</v>
      </c>
      <c r="O228" s="13">
        <f>J228/(60*60*24)+DATE(1970,1,1)</f>
        <v>42106.666018518517</v>
      </c>
      <c r="P228" s="13">
        <f>I228/(60*60*24)+"1/1/1970"</f>
        <v>42155.395138888889</v>
      </c>
      <c r="Q228" t="s">
        <v>8267</v>
      </c>
      <c r="R228" s="18" t="str">
        <f>LEFT(Q228,SEARCH("/",Q228,1)-1)</f>
        <v>film &amp; video</v>
      </c>
      <c r="S228" t="str">
        <f>RIGHT(Q228,(LEN(Q228)-SEARCH("/",Q228,1)))</f>
        <v>drama</v>
      </c>
      <c r="T228" s="14">
        <f>IFERROR(E228/L228,0)</f>
        <v>125</v>
      </c>
      <c r="U228">
        <f t="shared" si="3"/>
        <v>0</v>
      </c>
      <c r="AB228">
        <v>250</v>
      </c>
      <c r="AC228">
        <v>2</v>
      </c>
      <c r="AD228">
        <v>125</v>
      </c>
      <c r="AE228">
        <v>0</v>
      </c>
      <c r="AF228">
        <v>29000</v>
      </c>
    </row>
    <row r="229" spans="1:32" ht="27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>(E229/D229)*100</f>
        <v>0</v>
      </c>
      <c r="O229" s="13">
        <f>J229/(60*60*24)+DATE(1970,1,1)</f>
        <v>42164.893993055557</v>
      </c>
      <c r="P229" s="13">
        <f>I229/(60*60*24)+"1/1/1970"</f>
        <v>42194.893993055557</v>
      </c>
      <c r="Q229" t="s">
        <v>8267</v>
      </c>
      <c r="R229" s="18" t="str">
        <f>LEFT(Q229,SEARCH("/",Q229,1)-1)</f>
        <v>film &amp; video</v>
      </c>
      <c r="S229" t="str">
        <f>RIGHT(Q229,(LEN(Q229)-SEARCH("/",Q229,1)))</f>
        <v>drama</v>
      </c>
      <c r="T229" s="14">
        <f>IFERROR(E229/L229,0)</f>
        <v>0</v>
      </c>
      <c r="U229">
        <f t="shared" si="3"/>
        <v>0</v>
      </c>
      <c r="AB229">
        <v>0</v>
      </c>
      <c r="AC229">
        <v>0</v>
      </c>
      <c r="AD229">
        <v>0</v>
      </c>
      <c r="AE229">
        <v>0</v>
      </c>
      <c r="AF229">
        <v>28000</v>
      </c>
    </row>
    <row r="230" spans="1:32" ht="165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>(E230/D230)*100</f>
        <v>0</v>
      </c>
      <c r="O230" s="13">
        <f>J230/(60*60*24)+DATE(1970,1,1)</f>
        <v>42096.686400462961</v>
      </c>
      <c r="P230" s="13">
        <f>I230/(60*60*24)+"1/1/1970"</f>
        <v>42156.686400462961</v>
      </c>
      <c r="Q230" t="s">
        <v>8267</v>
      </c>
      <c r="R230" s="18" t="str">
        <f>LEFT(Q230,SEARCH("/",Q230,1)-1)</f>
        <v>film &amp; video</v>
      </c>
      <c r="S230" t="str">
        <f>RIGHT(Q230,(LEN(Q230)-SEARCH("/",Q230,1)))</f>
        <v>drama</v>
      </c>
      <c r="T230" s="14">
        <f>IFERROR(E230/L230,0)</f>
        <v>0</v>
      </c>
      <c r="U230">
        <f t="shared" si="3"/>
        <v>0</v>
      </c>
      <c r="AB230">
        <v>0</v>
      </c>
      <c r="AC230">
        <v>0</v>
      </c>
      <c r="AD230">
        <v>0</v>
      </c>
      <c r="AE230">
        <v>0</v>
      </c>
      <c r="AF230">
        <v>8000</v>
      </c>
    </row>
    <row r="231" spans="1:32" ht="30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>(E231/D231)*100</f>
        <v>0</v>
      </c>
      <c r="O231" s="13">
        <f>J231/(60*60*24)+DATE(1970,1,1)</f>
        <v>42383.933993055558</v>
      </c>
      <c r="P231" s="13">
        <f>I231/(60*60*24)+"1/1/1970"</f>
        <v>42413.933993055558</v>
      </c>
      <c r="Q231" t="s">
        <v>8267</v>
      </c>
      <c r="R231" s="18" t="str">
        <f>LEFT(Q231,SEARCH("/",Q231,1)-1)</f>
        <v>film &amp; video</v>
      </c>
      <c r="S231" t="str">
        <f>RIGHT(Q231,(LEN(Q231)-SEARCH("/",Q231,1)))</f>
        <v>drama</v>
      </c>
      <c r="T231" s="14">
        <f>IFERROR(E231/L231,0)</f>
        <v>0</v>
      </c>
      <c r="U231">
        <f t="shared" si="3"/>
        <v>0</v>
      </c>
      <c r="AB231">
        <v>0</v>
      </c>
      <c r="AC231">
        <v>0</v>
      </c>
      <c r="AD231">
        <v>0</v>
      </c>
      <c r="AE231">
        <v>0</v>
      </c>
      <c r="AF231">
        <v>3000</v>
      </c>
    </row>
    <row r="232" spans="1:32" ht="27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>(E232/D232)*100</f>
        <v>0.4</v>
      </c>
      <c r="O232" s="13">
        <f>J232/(60*60*24)+DATE(1970,1,1)</f>
        <v>42129.77721064815</v>
      </c>
      <c r="P232" s="13">
        <f>I232/(60*60*24)+"1/1/1970"</f>
        <v>42159.77721064815</v>
      </c>
      <c r="Q232" t="s">
        <v>8267</v>
      </c>
      <c r="R232" s="18" t="str">
        <f>LEFT(Q232,SEARCH("/",Q232,1)-1)</f>
        <v>film &amp; video</v>
      </c>
      <c r="S232" t="str">
        <f>RIGHT(Q232,(LEN(Q232)-SEARCH("/",Q232,1)))</f>
        <v>drama</v>
      </c>
      <c r="T232" s="14">
        <f>IFERROR(E232/L232,0)</f>
        <v>30</v>
      </c>
      <c r="U232">
        <f t="shared" si="3"/>
        <v>0</v>
      </c>
      <c r="AB232">
        <v>60</v>
      </c>
      <c r="AC232">
        <v>2</v>
      </c>
      <c r="AD232">
        <v>30</v>
      </c>
      <c r="AE232">
        <v>0</v>
      </c>
      <c r="AF232">
        <v>15000</v>
      </c>
    </row>
    <row r="233" spans="1:32" ht="30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>(E233/D233)*100</f>
        <v>0</v>
      </c>
      <c r="O233" s="13">
        <f>J233/(60*60*24)+DATE(1970,1,1)</f>
        <v>42341.958923611106</v>
      </c>
      <c r="P233" s="13">
        <f>I233/(60*60*24)+"1/1/1970"</f>
        <v>42371.958923611106</v>
      </c>
      <c r="Q233" t="s">
        <v>8267</v>
      </c>
      <c r="R233" s="18" t="str">
        <f>LEFT(Q233,SEARCH("/",Q233,1)-1)</f>
        <v>film &amp; video</v>
      </c>
      <c r="S233" t="str">
        <f>RIGHT(Q233,(LEN(Q233)-SEARCH("/",Q233,1)))</f>
        <v>drama</v>
      </c>
      <c r="T233" s="14">
        <f>IFERROR(E233/L233,0)</f>
        <v>0</v>
      </c>
      <c r="U233">
        <f t="shared" si="3"/>
        <v>0</v>
      </c>
      <c r="AB233">
        <v>0</v>
      </c>
      <c r="AC233">
        <v>0</v>
      </c>
      <c r="AD233">
        <v>0</v>
      </c>
      <c r="AE233">
        <v>0</v>
      </c>
      <c r="AF233">
        <v>1500000</v>
      </c>
    </row>
    <row r="234" spans="1:32" ht="27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>(E234/D234)*100</f>
        <v>2.75</v>
      </c>
      <c r="O234" s="13">
        <f>J234/(60*60*24)+DATE(1970,1,1)</f>
        <v>42032.82576388889</v>
      </c>
      <c r="P234" s="13">
        <f>I234/(60*60*24)+"1/1/1970"</f>
        <v>42062.82576388889</v>
      </c>
      <c r="Q234" t="s">
        <v>8267</v>
      </c>
      <c r="R234" s="18" t="str">
        <f>LEFT(Q234,SEARCH("/",Q234,1)-1)</f>
        <v>film &amp; video</v>
      </c>
      <c r="S234" t="str">
        <f>RIGHT(Q234,(LEN(Q234)-SEARCH("/",Q234,1)))</f>
        <v>drama</v>
      </c>
      <c r="T234" s="14">
        <f>IFERROR(E234/L234,0)</f>
        <v>15.714285714285714</v>
      </c>
      <c r="U234">
        <f t="shared" si="3"/>
        <v>0</v>
      </c>
      <c r="AB234">
        <v>110</v>
      </c>
      <c r="AC234">
        <v>7</v>
      </c>
      <c r="AD234">
        <v>15.714285714285714</v>
      </c>
      <c r="AE234">
        <v>0</v>
      </c>
      <c r="AF234">
        <v>4000</v>
      </c>
    </row>
    <row r="235" spans="1:32" ht="25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>(E235/D235)*100</f>
        <v>0</v>
      </c>
      <c r="O235" s="13">
        <f>J235/(60*60*24)+DATE(1970,1,1)</f>
        <v>42612.911712962959</v>
      </c>
      <c r="P235" s="13">
        <f>I235/(60*60*24)+"1/1/1970"</f>
        <v>42642.911712962959</v>
      </c>
      <c r="Q235" t="s">
        <v>8267</v>
      </c>
      <c r="R235" s="18" t="str">
        <f>LEFT(Q235,SEARCH("/",Q235,1)-1)</f>
        <v>film &amp; video</v>
      </c>
      <c r="S235" t="str">
        <f>RIGHT(Q235,(LEN(Q235)-SEARCH("/",Q235,1)))</f>
        <v>drama</v>
      </c>
      <c r="T235" s="14">
        <f>IFERROR(E235/L235,0)</f>
        <v>0</v>
      </c>
      <c r="U235">
        <f t="shared" si="3"/>
        <v>0</v>
      </c>
      <c r="AB235">
        <v>0</v>
      </c>
      <c r="AC235">
        <v>0</v>
      </c>
      <c r="AD235">
        <v>0</v>
      </c>
      <c r="AE235">
        <v>0</v>
      </c>
      <c r="AF235">
        <v>350000</v>
      </c>
    </row>
    <row r="236" spans="1:32" ht="28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>(E236/D236)*100</f>
        <v>40.1</v>
      </c>
      <c r="O236" s="13">
        <f>J236/(60*60*24)+DATE(1970,1,1)</f>
        <v>42136.035405092596</v>
      </c>
      <c r="P236" s="13">
        <f>I236/(60*60*24)+"1/1/1970"</f>
        <v>42176.035405092596</v>
      </c>
      <c r="Q236" t="s">
        <v>8267</v>
      </c>
      <c r="R236" s="18" t="str">
        <f>LEFT(Q236,SEARCH("/",Q236,1)-1)</f>
        <v>film &amp; video</v>
      </c>
      <c r="S236" t="str">
        <f>RIGHT(Q236,(LEN(Q236)-SEARCH("/",Q236,1)))</f>
        <v>drama</v>
      </c>
      <c r="T236" s="14">
        <f>IFERROR(E236/L236,0)</f>
        <v>80.2</v>
      </c>
      <c r="U236">
        <f t="shared" si="3"/>
        <v>0</v>
      </c>
      <c r="AB236">
        <v>401</v>
      </c>
      <c r="AC236">
        <v>5</v>
      </c>
      <c r="AD236">
        <v>80.2</v>
      </c>
      <c r="AE236">
        <v>0</v>
      </c>
      <c r="AF236">
        <v>1000</v>
      </c>
    </row>
    <row r="237" spans="1:32" ht="22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>(E237/D237)*100</f>
        <v>0</v>
      </c>
      <c r="O237" s="13">
        <f>J237/(60*60*24)+DATE(1970,1,1)</f>
        <v>42164.908530092594</v>
      </c>
      <c r="P237" s="13">
        <f>I237/(60*60*24)+"1/1/1970"</f>
        <v>42194.908530092594</v>
      </c>
      <c r="Q237" t="s">
        <v>8267</v>
      </c>
      <c r="R237" s="18" t="str">
        <f>LEFT(Q237,SEARCH("/",Q237,1)-1)</f>
        <v>film &amp; video</v>
      </c>
      <c r="S237" t="str">
        <f>RIGHT(Q237,(LEN(Q237)-SEARCH("/",Q237,1)))</f>
        <v>drama</v>
      </c>
      <c r="T237" s="14">
        <f>IFERROR(E237/L237,0)</f>
        <v>0</v>
      </c>
      <c r="U237">
        <f t="shared" si="3"/>
        <v>0</v>
      </c>
      <c r="AB237">
        <v>0</v>
      </c>
      <c r="AC237">
        <v>0</v>
      </c>
      <c r="AD237">
        <v>0</v>
      </c>
      <c r="AE237">
        <v>0</v>
      </c>
      <c r="AF237">
        <v>10000</v>
      </c>
    </row>
    <row r="238" spans="1:32" ht="28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>(E238/D238)*100</f>
        <v>0</v>
      </c>
      <c r="O238" s="13">
        <f>J238/(60*60*24)+DATE(1970,1,1)</f>
        <v>42321.084479166668</v>
      </c>
      <c r="P238" s="13">
        <f>I238/(60*60*24)+"1/1/1970"</f>
        <v>42374</v>
      </c>
      <c r="Q238" t="s">
        <v>8267</v>
      </c>
      <c r="R238" s="18" t="str">
        <f>LEFT(Q238,SEARCH("/",Q238,1)-1)</f>
        <v>film &amp; video</v>
      </c>
      <c r="S238" t="str">
        <f>RIGHT(Q238,(LEN(Q238)-SEARCH("/",Q238,1)))</f>
        <v>drama</v>
      </c>
      <c r="T238" s="14">
        <f>IFERROR(E238/L238,0)</f>
        <v>0</v>
      </c>
      <c r="U238">
        <f t="shared" si="3"/>
        <v>0</v>
      </c>
      <c r="AB238">
        <v>0</v>
      </c>
      <c r="AC238">
        <v>0</v>
      </c>
      <c r="AD238">
        <v>0</v>
      </c>
      <c r="AE238">
        <v>0</v>
      </c>
      <c r="AF238">
        <v>150000</v>
      </c>
    </row>
    <row r="239" spans="1:32" ht="1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>(E239/D239)*100</f>
        <v>0.33333333333333337</v>
      </c>
      <c r="O239" s="13">
        <f>J239/(60*60*24)+DATE(1970,1,1)</f>
        <v>42377.577187499999</v>
      </c>
      <c r="P239" s="13">
        <f>I239/(60*60*24)+"1/1/1970"</f>
        <v>42437.577187499999</v>
      </c>
      <c r="Q239" t="s">
        <v>8267</v>
      </c>
      <c r="R239" s="18" t="str">
        <f>LEFT(Q239,SEARCH("/",Q239,1)-1)</f>
        <v>film &amp; video</v>
      </c>
      <c r="S239" t="str">
        <f>RIGHT(Q239,(LEN(Q239)-SEARCH("/",Q239,1)))</f>
        <v>drama</v>
      </c>
      <c r="T239" s="14">
        <f>IFERROR(E239/L239,0)</f>
        <v>50</v>
      </c>
      <c r="U239">
        <f t="shared" si="3"/>
        <v>0</v>
      </c>
      <c r="AB239">
        <v>50</v>
      </c>
      <c r="AC239">
        <v>1</v>
      </c>
      <c r="AD239">
        <v>50</v>
      </c>
      <c r="AE239">
        <v>0</v>
      </c>
      <c r="AF239">
        <v>15000</v>
      </c>
    </row>
    <row r="240" spans="1:32" ht="28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>(E240/D240)*100</f>
        <v>0</v>
      </c>
      <c r="O240" s="13">
        <f>J240/(60*60*24)+DATE(1970,1,1)</f>
        <v>42713.962500000001</v>
      </c>
      <c r="P240" s="13">
        <f>I240/(60*60*24)+"1/1/1970"</f>
        <v>42734.375</v>
      </c>
      <c r="Q240" t="s">
        <v>8267</v>
      </c>
      <c r="R240" s="18" t="str">
        <f>LEFT(Q240,SEARCH("/",Q240,1)-1)</f>
        <v>film &amp; video</v>
      </c>
      <c r="S240" t="str">
        <f>RIGHT(Q240,(LEN(Q240)-SEARCH("/",Q240,1)))</f>
        <v>drama</v>
      </c>
      <c r="T240" s="14">
        <f>IFERROR(E240/L240,0)</f>
        <v>0</v>
      </c>
      <c r="U240">
        <f t="shared" si="3"/>
        <v>0</v>
      </c>
      <c r="AB240">
        <v>0</v>
      </c>
      <c r="AC240">
        <v>0</v>
      </c>
      <c r="AD240">
        <v>0</v>
      </c>
      <c r="AE240">
        <v>0</v>
      </c>
      <c r="AF240">
        <v>26000</v>
      </c>
    </row>
    <row r="241" spans="1:32" ht="24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>(E241/D241)*100</f>
        <v>25</v>
      </c>
      <c r="O241" s="13">
        <f>J241/(60*60*24)+DATE(1970,1,1)</f>
        <v>42297.110300925924</v>
      </c>
      <c r="P241" s="13">
        <f>I241/(60*60*24)+"1/1/1970"</f>
        <v>42316.5</v>
      </c>
      <c r="Q241" t="s">
        <v>8267</v>
      </c>
      <c r="R241" s="18" t="str">
        <f>LEFT(Q241,SEARCH("/",Q241,1)-1)</f>
        <v>film &amp; video</v>
      </c>
      <c r="S241" t="str">
        <f>RIGHT(Q241,(LEN(Q241)-SEARCH("/",Q241,1)))</f>
        <v>drama</v>
      </c>
      <c r="T241" s="14">
        <f>IFERROR(E241/L241,0)</f>
        <v>50</v>
      </c>
      <c r="U241">
        <f t="shared" si="3"/>
        <v>0</v>
      </c>
      <c r="AB241">
        <v>250</v>
      </c>
      <c r="AC241">
        <v>5</v>
      </c>
      <c r="AD241">
        <v>50</v>
      </c>
      <c r="AE241">
        <v>0</v>
      </c>
      <c r="AF241">
        <v>1000</v>
      </c>
    </row>
    <row r="242" spans="1:32" ht="28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>(E242/D242)*100</f>
        <v>107.63413333333334</v>
      </c>
      <c r="O242" s="13">
        <f>J242/(60*60*24)+DATE(1970,1,1)</f>
        <v>41354.708460648151</v>
      </c>
      <c r="P242" s="13">
        <f>I242/(60*60*24)+"1/1/1970"</f>
        <v>41399.708460648151</v>
      </c>
      <c r="Q242" t="s">
        <v>8268</v>
      </c>
      <c r="R242" s="18" t="str">
        <f>LEFT(Q242,SEARCH("/",Q242,1)-1)</f>
        <v>film &amp; video</v>
      </c>
      <c r="S242" t="str">
        <f>RIGHT(Q242,(LEN(Q242)-SEARCH("/",Q242,1)))</f>
        <v>documentary</v>
      </c>
      <c r="T242" s="14">
        <f>IFERROR(E242/L242,0)</f>
        <v>117.84759124087591</v>
      </c>
      <c r="U242">
        <f t="shared" si="3"/>
        <v>1</v>
      </c>
      <c r="AB242">
        <v>16145.12</v>
      </c>
      <c r="AC242">
        <v>137</v>
      </c>
      <c r="AD242">
        <v>117.84759124087591</v>
      </c>
      <c r="AE242">
        <v>1</v>
      </c>
      <c r="AF242">
        <v>15000</v>
      </c>
    </row>
    <row r="243" spans="1:32" ht="25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>(E243/D243)*100</f>
        <v>112.63736263736264</v>
      </c>
      <c r="O243" s="13">
        <f>J243/(60*60*24)+DATE(1970,1,1)</f>
        <v>41949.697962962964</v>
      </c>
      <c r="P243" s="13">
        <f>I243/(60*60*24)+"1/1/1970"</f>
        <v>41994.697962962964</v>
      </c>
      <c r="Q243" t="s">
        <v>8268</v>
      </c>
      <c r="R243" s="18" t="str">
        <f>LEFT(Q243,SEARCH("/",Q243,1)-1)</f>
        <v>film &amp; video</v>
      </c>
      <c r="S243" t="str">
        <f>RIGHT(Q243,(LEN(Q243)-SEARCH("/",Q243,1)))</f>
        <v>documentary</v>
      </c>
      <c r="T243" s="14">
        <f>IFERROR(E243/L243,0)</f>
        <v>109.04255319148936</v>
      </c>
      <c r="U243">
        <f t="shared" si="3"/>
        <v>1</v>
      </c>
      <c r="AB243">
        <v>41000</v>
      </c>
      <c r="AC243">
        <v>376</v>
      </c>
      <c r="AD243">
        <v>109.04255319148936</v>
      </c>
      <c r="AE243">
        <v>1</v>
      </c>
      <c r="AF243">
        <v>36400</v>
      </c>
    </row>
    <row r="244" spans="1:32" ht="27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>(E244/D244)*100</f>
        <v>113.46153846153845</v>
      </c>
      <c r="O244" s="13">
        <f>J244/(60*60*24)+DATE(1970,1,1)</f>
        <v>40862.492939814816</v>
      </c>
      <c r="P244" s="13">
        <f>I244/(60*60*24)+"1/1/1970"</f>
        <v>40897.492939814816</v>
      </c>
      <c r="Q244" t="s">
        <v>8268</v>
      </c>
      <c r="R244" s="18" t="str">
        <f>LEFT(Q244,SEARCH("/",Q244,1)-1)</f>
        <v>film &amp; video</v>
      </c>
      <c r="S244" t="str">
        <f>RIGHT(Q244,(LEN(Q244)-SEARCH("/",Q244,1)))</f>
        <v>documentary</v>
      </c>
      <c r="T244" s="14">
        <f>IFERROR(E244/L244,0)</f>
        <v>73.019801980198025</v>
      </c>
      <c r="U244">
        <f t="shared" si="3"/>
        <v>1</v>
      </c>
      <c r="AB244">
        <v>14750</v>
      </c>
      <c r="AC244">
        <v>202</v>
      </c>
      <c r="AD244">
        <v>73.019801980198025</v>
      </c>
      <c r="AE244">
        <v>1</v>
      </c>
      <c r="AF244">
        <v>13000</v>
      </c>
    </row>
    <row r="245" spans="1:32" ht="25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>(E245/D245)*100</f>
        <v>102.592</v>
      </c>
      <c r="O245" s="13">
        <f>J245/(60*60*24)+DATE(1970,1,1)</f>
        <v>41662.047500000001</v>
      </c>
      <c r="P245" s="13">
        <f>I245/(60*60*24)+"1/1/1970"</f>
        <v>41692.047500000001</v>
      </c>
      <c r="Q245" t="s">
        <v>8268</v>
      </c>
      <c r="R245" s="18" t="str">
        <f>LEFT(Q245,SEARCH("/",Q245,1)-1)</f>
        <v>film &amp; video</v>
      </c>
      <c r="S245" t="str">
        <f>RIGHT(Q245,(LEN(Q245)-SEARCH("/",Q245,1)))</f>
        <v>documentary</v>
      </c>
      <c r="T245" s="14">
        <f>IFERROR(E245/L245,0)</f>
        <v>78.195121951219505</v>
      </c>
      <c r="U245">
        <f t="shared" si="3"/>
        <v>1</v>
      </c>
      <c r="AB245">
        <v>25648</v>
      </c>
      <c r="AC245">
        <v>328</v>
      </c>
      <c r="AD245">
        <v>78.195121951219505</v>
      </c>
      <c r="AE245">
        <v>1</v>
      </c>
      <c r="AF245">
        <v>25000</v>
      </c>
    </row>
    <row r="246" spans="1:32" ht="31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>(E246/D246)*100</f>
        <v>113.75714285714287</v>
      </c>
      <c r="O246" s="13">
        <f>J246/(60*60*24)+DATE(1970,1,1)</f>
        <v>40213.323599537034</v>
      </c>
      <c r="P246" s="13">
        <f>I246/(60*60*24)+"1/1/1970"</f>
        <v>40253.295833333337</v>
      </c>
      <c r="Q246" t="s">
        <v>8268</v>
      </c>
      <c r="R246" s="18" t="str">
        <f>LEFT(Q246,SEARCH("/",Q246,1)-1)</f>
        <v>film &amp; video</v>
      </c>
      <c r="S246" t="str">
        <f>RIGHT(Q246,(LEN(Q246)-SEARCH("/",Q246,1)))</f>
        <v>documentary</v>
      </c>
      <c r="T246" s="14">
        <f>IFERROR(E246/L246,0)</f>
        <v>47.398809523809526</v>
      </c>
      <c r="U246">
        <f t="shared" si="3"/>
        <v>1</v>
      </c>
      <c r="AB246">
        <v>3981.5</v>
      </c>
      <c r="AC246">
        <v>84</v>
      </c>
      <c r="AD246">
        <v>47.398809523809526</v>
      </c>
      <c r="AE246">
        <v>1</v>
      </c>
      <c r="AF246">
        <v>3500</v>
      </c>
    </row>
    <row r="247" spans="1:32" ht="25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>(E247/D247)*100</f>
        <v>103.71999999999998</v>
      </c>
      <c r="O247" s="13">
        <f>J247/(60*60*24)+DATE(1970,1,1)</f>
        <v>41107.053067129629</v>
      </c>
      <c r="P247" s="13">
        <f>I247/(60*60*24)+"1/1/1970"</f>
        <v>41137.053067129629</v>
      </c>
      <c r="Q247" t="s">
        <v>8268</v>
      </c>
      <c r="R247" s="18" t="str">
        <f>LEFT(Q247,SEARCH("/",Q247,1)-1)</f>
        <v>film &amp; video</v>
      </c>
      <c r="S247" t="str">
        <f>RIGHT(Q247,(LEN(Q247)-SEARCH("/",Q247,1)))</f>
        <v>documentary</v>
      </c>
      <c r="T247" s="14">
        <f>IFERROR(E247/L247,0)</f>
        <v>54.020833333333336</v>
      </c>
      <c r="U247">
        <f t="shared" si="3"/>
        <v>1</v>
      </c>
      <c r="AB247">
        <v>5186</v>
      </c>
      <c r="AC247">
        <v>96</v>
      </c>
      <c r="AD247">
        <v>54.020833333333336</v>
      </c>
      <c r="AE247">
        <v>1</v>
      </c>
      <c r="AF247">
        <v>5000</v>
      </c>
    </row>
    <row r="248" spans="1:32" ht="27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>(E248/D248)*100</f>
        <v>305.46000000000004</v>
      </c>
      <c r="O248" s="13">
        <f>J248/(60*60*24)+DATE(1970,1,1)</f>
        <v>40480.363483796296</v>
      </c>
      <c r="P248" s="13">
        <f>I248/(60*60*24)+"1/1/1970"</f>
        <v>40530.405150462961</v>
      </c>
      <c r="Q248" t="s">
        <v>8268</v>
      </c>
      <c r="R248" s="18" t="str">
        <f>LEFT(Q248,SEARCH("/",Q248,1)-1)</f>
        <v>film &amp; video</v>
      </c>
      <c r="S248" t="str">
        <f>RIGHT(Q248,(LEN(Q248)-SEARCH("/",Q248,1)))</f>
        <v>documentary</v>
      </c>
      <c r="T248" s="14">
        <f>IFERROR(E248/L248,0)</f>
        <v>68.488789237668158</v>
      </c>
      <c r="U248">
        <f t="shared" si="3"/>
        <v>1</v>
      </c>
      <c r="AB248">
        <v>15273</v>
      </c>
      <c r="AC248">
        <v>223</v>
      </c>
      <c r="AD248">
        <v>68.488789237668158</v>
      </c>
      <c r="AE248">
        <v>1</v>
      </c>
      <c r="AF248">
        <v>5000</v>
      </c>
    </row>
    <row r="249" spans="1:32" ht="24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>(E249/D249)*100</f>
        <v>134.1</v>
      </c>
      <c r="O249" s="13">
        <f>J249/(60*60*24)+DATE(1970,1,1)</f>
        <v>40430.604328703703</v>
      </c>
      <c r="P249" s="13">
        <f>I249/(60*60*24)+"1/1/1970"</f>
        <v>40467.152083333334</v>
      </c>
      <c r="Q249" t="s">
        <v>8268</v>
      </c>
      <c r="R249" s="18" t="str">
        <f>LEFT(Q249,SEARCH("/",Q249,1)-1)</f>
        <v>film &amp; video</v>
      </c>
      <c r="S249" t="str">
        <f>RIGHT(Q249,(LEN(Q249)-SEARCH("/",Q249,1)))</f>
        <v>documentary</v>
      </c>
      <c r="T249" s="14">
        <f>IFERROR(E249/L249,0)</f>
        <v>108.14516129032258</v>
      </c>
      <c r="U249">
        <f t="shared" si="3"/>
        <v>1</v>
      </c>
      <c r="AB249">
        <v>6705</v>
      </c>
      <c r="AC249">
        <v>62</v>
      </c>
      <c r="AD249">
        <v>108.14516129032258</v>
      </c>
      <c r="AE249">
        <v>1</v>
      </c>
      <c r="AF249">
        <v>5000</v>
      </c>
    </row>
    <row r="250" spans="1:32" ht="30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>(E250/D250)*100</f>
        <v>101.33294117647058</v>
      </c>
      <c r="O250" s="13">
        <f>J250/(60*60*24)+DATE(1970,1,1)</f>
        <v>40870.774409722224</v>
      </c>
      <c r="P250" s="13">
        <f>I250/(60*60*24)+"1/1/1970"</f>
        <v>40915.774409722224</v>
      </c>
      <c r="Q250" t="s">
        <v>8268</v>
      </c>
      <c r="R250" s="18" t="str">
        <f>LEFT(Q250,SEARCH("/",Q250,1)-1)</f>
        <v>film &amp; video</v>
      </c>
      <c r="S250" t="str">
        <f>RIGHT(Q250,(LEN(Q250)-SEARCH("/",Q250,1)))</f>
        <v>documentary</v>
      </c>
      <c r="T250" s="14">
        <f>IFERROR(E250/L250,0)</f>
        <v>589.95205479452056</v>
      </c>
      <c r="U250">
        <f t="shared" si="3"/>
        <v>1</v>
      </c>
      <c r="AB250">
        <v>86133</v>
      </c>
      <c r="AC250">
        <v>146</v>
      </c>
      <c r="AD250">
        <v>589.95205479452056</v>
      </c>
      <c r="AE250">
        <v>1</v>
      </c>
      <c r="AF250">
        <v>85000</v>
      </c>
    </row>
    <row r="251" spans="1:32" ht="31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>(E251/D251)*100</f>
        <v>112.92</v>
      </c>
      <c r="O251" s="13">
        <f>J251/(60*60*24)+DATE(1970,1,1)</f>
        <v>40332.923842592594</v>
      </c>
      <c r="P251" s="13">
        <f>I251/(60*60*24)+"1/1/1970"</f>
        <v>40412.736111111109</v>
      </c>
      <c r="Q251" t="s">
        <v>8268</v>
      </c>
      <c r="R251" s="18" t="str">
        <f>LEFT(Q251,SEARCH("/",Q251,1)-1)</f>
        <v>film &amp; video</v>
      </c>
      <c r="S251" t="str">
        <f>RIGHT(Q251,(LEN(Q251)-SEARCH("/",Q251,1)))</f>
        <v>documentary</v>
      </c>
      <c r="T251" s="14">
        <f>IFERROR(E251/L251,0)</f>
        <v>48.051063829787232</v>
      </c>
      <c r="U251">
        <f t="shared" si="3"/>
        <v>1</v>
      </c>
      <c r="AB251">
        <v>11292</v>
      </c>
      <c r="AC251">
        <v>235</v>
      </c>
      <c r="AD251">
        <v>48.051063829787232</v>
      </c>
      <c r="AE251">
        <v>1</v>
      </c>
      <c r="AF251">
        <v>10000</v>
      </c>
    </row>
    <row r="252" spans="1:32" ht="27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>(E252/D252)*100</f>
        <v>105.58333333333334</v>
      </c>
      <c r="O252" s="13">
        <f>J252/(60*60*24)+DATE(1970,1,1)</f>
        <v>41401.565868055557</v>
      </c>
      <c r="P252" s="13">
        <f>I252/(60*60*24)+"1/1/1970"</f>
        <v>41431.565868055557</v>
      </c>
      <c r="Q252" t="s">
        <v>8268</v>
      </c>
      <c r="R252" s="18" t="str">
        <f>LEFT(Q252,SEARCH("/",Q252,1)-1)</f>
        <v>film &amp; video</v>
      </c>
      <c r="S252" t="str">
        <f>RIGHT(Q252,(LEN(Q252)-SEARCH("/",Q252,1)))</f>
        <v>documentary</v>
      </c>
      <c r="T252" s="14">
        <f>IFERROR(E252/L252,0)</f>
        <v>72.482837528604122</v>
      </c>
      <c r="U252">
        <f t="shared" si="3"/>
        <v>1</v>
      </c>
      <c r="AB252">
        <v>31675</v>
      </c>
      <c r="AC252">
        <v>437</v>
      </c>
      <c r="AD252">
        <v>72.482837528604122</v>
      </c>
      <c r="AE252">
        <v>1</v>
      </c>
      <c r="AF252">
        <v>30000</v>
      </c>
    </row>
    <row r="253" spans="1:32" ht="27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>(E253/D253)*100</f>
        <v>125.57142857142858</v>
      </c>
      <c r="O253" s="13">
        <f>J253/(60*60*24)+DATE(1970,1,1)</f>
        <v>41013.787569444445</v>
      </c>
      <c r="P253" s="13">
        <f>I253/(60*60*24)+"1/1/1970"</f>
        <v>41045.791666666664</v>
      </c>
      <c r="Q253" t="s">
        <v>8268</v>
      </c>
      <c r="R253" s="18" t="str">
        <f>LEFT(Q253,SEARCH("/",Q253,1)-1)</f>
        <v>film &amp; video</v>
      </c>
      <c r="S253" t="str">
        <f>RIGHT(Q253,(LEN(Q253)-SEARCH("/",Q253,1)))</f>
        <v>documentary</v>
      </c>
      <c r="T253" s="14">
        <f>IFERROR(E253/L253,0)</f>
        <v>57.077922077922075</v>
      </c>
      <c r="U253">
        <f t="shared" si="3"/>
        <v>1</v>
      </c>
      <c r="AB253">
        <v>4395</v>
      </c>
      <c r="AC253">
        <v>77</v>
      </c>
      <c r="AD253">
        <v>57.077922077922075</v>
      </c>
      <c r="AE253">
        <v>1</v>
      </c>
      <c r="AF253">
        <v>3500</v>
      </c>
    </row>
    <row r="254" spans="1:32" ht="22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>(E254/D254)*100</f>
        <v>184.56</v>
      </c>
      <c r="O254" s="13">
        <f>J254/(60*60*24)+DATE(1970,1,1)</f>
        <v>40266.66270833333</v>
      </c>
      <c r="P254" s="13">
        <f>I254/(60*60*24)+"1/1/1970"</f>
        <v>40330.165972222225</v>
      </c>
      <c r="Q254" t="s">
        <v>8268</v>
      </c>
      <c r="R254" s="18" t="str">
        <f>LEFT(Q254,SEARCH("/",Q254,1)-1)</f>
        <v>film &amp; video</v>
      </c>
      <c r="S254" t="str">
        <f>RIGHT(Q254,(LEN(Q254)-SEARCH("/",Q254,1)))</f>
        <v>documentary</v>
      </c>
      <c r="T254" s="14">
        <f>IFERROR(E254/L254,0)</f>
        <v>85.444444444444443</v>
      </c>
      <c r="U254">
        <f t="shared" si="3"/>
        <v>1</v>
      </c>
      <c r="AB254">
        <v>9228</v>
      </c>
      <c r="AC254">
        <v>108</v>
      </c>
      <c r="AD254">
        <v>85.444444444444443</v>
      </c>
      <c r="AE254">
        <v>1</v>
      </c>
      <c r="AF254">
        <v>5000</v>
      </c>
    </row>
    <row r="255" spans="1:32" ht="31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>(E255/D255)*100</f>
        <v>100.73333333333335</v>
      </c>
      <c r="O255" s="13">
        <f>J255/(60*60*24)+DATE(1970,1,1)</f>
        <v>40924.650868055556</v>
      </c>
      <c r="P255" s="13">
        <f>I255/(60*60*24)+"1/1/1970"</f>
        <v>40954.650868055556</v>
      </c>
      <c r="Q255" t="s">
        <v>8268</v>
      </c>
      <c r="R255" s="18" t="str">
        <f>LEFT(Q255,SEARCH("/",Q255,1)-1)</f>
        <v>film &amp; video</v>
      </c>
      <c r="S255" t="str">
        <f>RIGHT(Q255,(LEN(Q255)-SEARCH("/",Q255,1)))</f>
        <v>documentary</v>
      </c>
      <c r="T255" s="14">
        <f>IFERROR(E255/L255,0)</f>
        <v>215.85714285714286</v>
      </c>
      <c r="U255">
        <f t="shared" si="3"/>
        <v>1</v>
      </c>
      <c r="AB255">
        <v>1511</v>
      </c>
      <c r="AC255">
        <v>7</v>
      </c>
      <c r="AD255">
        <v>215.85714285714286</v>
      </c>
      <c r="AE255">
        <v>1</v>
      </c>
      <c r="AF255">
        <v>1500</v>
      </c>
    </row>
    <row r="256" spans="1:32" ht="22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>(E256/D256)*100</f>
        <v>116.94725</v>
      </c>
      <c r="O256" s="13">
        <f>J256/(60*60*24)+DATE(1970,1,1)</f>
        <v>42263.952662037038</v>
      </c>
      <c r="P256" s="13">
        <f>I256/(60*60*24)+"1/1/1970"</f>
        <v>42294.083333333328</v>
      </c>
      <c r="Q256" t="s">
        <v>8268</v>
      </c>
      <c r="R256" s="18" t="str">
        <f>LEFT(Q256,SEARCH("/",Q256,1)-1)</f>
        <v>film &amp; video</v>
      </c>
      <c r="S256" t="str">
        <f>RIGHT(Q256,(LEN(Q256)-SEARCH("/",Q256,1)))</f>
        <v>documentary</v>
      </c>
      <c r="T256" s="14">
        <f>IFERROR(E256/L256,0)</f>
        <v>89.38643312101911</v>
      </c>
      <c r="U256">
        <f t="shared" si="3"/>
        <v>1</v>
      </c>
      <c r="AB256">
        <v>28067.34</v>
      </c>
      <c r="AC256">
        <v>314</v>
      </c>
      <c r="AD256">
        <v>89.38643312101911</v>
      </c>
      <c r="AE256">
        <v>1</v>
      </c>
      <c r="AF256">
        <v>24000</v>
      </c>
    </row>
    <row r="257" spans="1:32" ht="165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>(E257/D257)*100</f>
        <v>106.73325</v>
      </c>
      <c r="O257" s="13">
        <f>J257/(60*60*24)+DATE(1970,1,1)</f>
        <v>40588.526412037041</v>
      </c>
      <c r="P257" s="13">
        <f>I257/(60*60*24)+"1/1/1970"</f>
        <v>40618.48474537037</v>
      </c>
      <c r="Q257" t="s">
        <v>8268</v>
      </c>
      <c r="R257" s="18" t="str">
        <f>LEFT(Q257,SEARCH("/",Q257,1)-1)</f>
        <v>film &amp; video</v>
      </c>
      <c r="S257" t="str">
        <f>RIGHT(Q257,(LEN(Q257)-SEARCH("/",Q257,1)))</f>
        <v>documentary</v>
      </c>
      <c r="T257" s="14">
        <f>IFERROR(E257/L257,0)</f>
        <v>45.418404255319146</v>
      </c>
      <c r="U257">
        <f t="shared" si="3"/>
        <v>1</v>
      </c>
      <c r="AB257">
        <v>8538.66</v>
      </c>
      <c r="AC257">
        <v>188</v>
      </c>
      <c r="AD257">
        <v>45.418404255319146</v>
      </c>
      <c r="AE257">
        <v>1</v>
      </c>
      <c r="AF257">
        <v>8000</v>
      </c>
    </row>
    <row r="258" spans="1:32" ht="28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>(E258/D258)*100</f>
        <v>139.1</v>
      </c>
      <c r="O258" s="13">
        <f>J258/(60*60*24)+DATE(1970,1,1)</f>
        <v>41319.769293981481</v>
      </c>
      <c r="P258" s="13">
        <f>I258/(60*60*24)+"1/1/1970"</f>
        <v>41349.769293981481</v>
      </c>
      <c r="Q258" t="s">
        <v>8268</v>
      </c>
      <c r="R258" s="18" t="str">
        <f>LEFT(Q258,SEARCH("/",Q258,1)-1)</f>
        <v>film &amp; video</v>
      </c>
      <c r="S258" t="str">
        <f>RIGHT(Q258,(LEN(Q258)-SEARCH("/",Q258,1)))</f>
        <v>documentary</v>
      </c>
      <c r="T258" s="14">
        <f>IFERROR(E258/L258,0)</f>
        <v>65.756363636363631</v>
      </c>
      <c r="U258">
        <f t="shared" si="3"/>
        <v>1</v>
      </c>
      <c r="AB258">
        <v>18083</v>
      </c>
      <c r="AC258">
        <v>275</v>
      </c>
      <c r="AD258">
        <v>65.756363636363631</v>
      </c>
      <c r="AE258">
        <v>1</v>
      </c>
      <c r="AF258">
        <v>13000</v>
      </c>
    </row>
    <row r="259" spans="1:32" ht="31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>(E259/D259)*100</f>
        <v>106.72648571428572</v>
      </c>
      <c r="O259" s="13">
        <f>J259/(60*60*24)+DATE(1970,1,1)</f>
        <v>42479.626875000002</v>
      </c>
      <c r="P259" s="13">
        <f>I259/(60*60*24)+"1/1/1970"</f>
        <v>42509.626875000002</v>
      </c>
      <c r="Q259" t="s">
        <v>8268</v>
      </c>
      <c r="R259" s="18" t="str">
        <f>LEFT(Q259,SEARCH("/",Q259,1)-1)</f>
        <v>film &amp; video</v>
      </c>
      <c r="S259" t="str">
        <f>RIGHT(Q259,(LEN(Q259)-SEARCH("/",Q259,1)))</f>
        <v>documentary</v>
      </c>
      <c r="T259" s="14">
        <f>IFERROR(E259/L259,0)</f>
        <v>66.70405357142856</v>
      </c>
      <c r="U259">
        <f t="shared" ref="U259:U322" si="4">IF(F259 = "successful", 1, 0)</f>
        <v>1</v>
      </c>
      <c r="AB259">
        <v>37354.269999999997</v>
      </c>
      <c r="AC259">
        <v>560</v>
      </c>
      <c r="AD259">
        <v>66.70405357142856</v>
      </c>
      <c r="AE259">
        <v>1</v>
      </c>
      <c r="AF259">
        <v>35000</v>
      </c>
    </row>
    <row r="260" spans="1:32" ht="27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>(E260/D260)*100</f>
        <v>191.14</v>
      </c>
      <c r="O260" s="13">
        <f>J260/(60*60*24)+DATE(1970,1,1)</f>
        <v>40682.051689814813</v>
      </c>
      <c r="P260" s="13">
        <f>I260/(60*60*24)+"1/1/1970"</f>
        <v>40712.051689814813</v>
      </c>
      <c r="Q260" t="s">
        <v>8268</v>
      </c>
      <c r="R260" s="18" t="str">
        <f>LEFT(Q260,SEARCH("/",Q260,1)-1)</f>
        <v>film &amp; video</v>
      </c>
      <c r="S260" t="str">
        <f>RIGHT(Q260,(LEN(Q260)-SEARCH("/",Q260,1)))</f>
        <v>documentary</v>
      </c>
      <c r="T260" s="14">
        <f>IFERROR(E260/L260,0)</f>
        <v>83.345930232558146</v>
      </c>
      <c r="U260">
        <f t="shared" si="4"/>
        <v>1</v>
      </c>
      <c r="AB260">
        <v>57342</v>
      </c>
      <c r="AC260">
        <v>688</v>
      </c>
      <c r="AD260">
        <v>83.345930232558146</v>
      </c>
      <c r="AE260">
        <v>1</v>
      </c>
      <c r="AF260">
        <v>30000</v>
      </c>
    </row>
    <row r="261" spans="1:32" ht="31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>(E261/D261)*100</f>
        <v>131.93789333333334</v>
      </c>
      <c r="O261" s="13">
        <f>J261/(60*60*24)+DATE(1970,1,1)</f>
        <v>42072.738067129627</v>
      </c>
      <c r="P261" s="13">
        <f>I261/(60*60*24)+"1/1/1970"</f>
        <v>42102.738067129627</v>
      </c>
      <c r="Q261" t="s">
        <v>8268</v>
      </c>
      <c r="R261" s="18" t="str">
        <f>LEFT(Q261,SEARCH("/",Q261,1)-1)</f>
        <v>film &amp; video</v>
      </c>
      <c r="S261" t="str">
        <f>RIGHT(Q261,(LEN(Q261)-SEARCH("/",Q261,1)))</f>
        <v>documentary</v>
      </c>
      <c r="T261" s="14">
        <f>IFERROR(E261/L261,0)</f>
        <v>105.04609341825902</v>
      </c>
      <c r="U261">
        <f t="shared" si="4"/>
        <v>1</v>
      </c>
      <c r="AB261">
        <v>98953.42</v>
      </c>
      <c r="AC261">
        <v>942</v>
      </c>
      <c r="AD261">
        <v>105.04609341825902</v>
      </c>
      <c r="AE261">
        <v>1</v>
      </c>
      <c r="AF261">
        <v>75000</v>
      </c>
    </row>
    <row r="262" spans="1:32" ht="22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>(E262/D262)*100</f>
        <v>106.4</v>
      </c>
      <c r="O262" s="13">
        <f>J262/(60*60*24)+DATE(1970,1,1)</f>
        <v>40330.755543981482</v>
      </c>
      <c r="P262" s="13">
        <f>I262/(60*60*24)+"1/1/1970"</f>
        <v>40376.415972222225</v>
      </c>
      <c r="Q262" t="s">
        <v>8268</v>
      </c>
      <c r="R262" s="18" t="str">
        <f>LEFT(Q262,SEARCH("/",Q262,1)-1)</f>
        <v>film &amp; video</v>
      </c>
      <c r="S262" t="str">
        <f>RIGHT(Q262,(LEN(Q262)-SEARCH("/",Q262,1)))</f>
        <v>documentary</v>
      </c>
      <c r="T262" s="14">
        <f>IFERROR(E262/L262,0)</f>
        <v>120.90909090909091</v>
      </c>
      <c r="U262">
        <f t="shared" si="4"/>
        <v>1</v>
      </c>
      <c r="AB262">
        <v>10640</v>
      </c>
      <c r="AC262">
        <v>88</v>
      </c>
      <c r="AD262">
        <v>120.90909090909091</v>
      </c>
      <c r="AE262">
        <v>1</v>
      </c>
      <c r="AF262">
        <v>10000</v>
      </c>
    </row>
    <row r="263" spans="1:32" ht="19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>(E263/D263)*100</f>
        <v>107.4</v>
      </c>
      <c r="O263" s="13">
        <f>J263/(60*60*24)+DATE(1970,1,1)</f>
        <v>41017.885462962964</v>
      </c>
      <c r="P263" s="13">
        <f>I263/(60*60*24)+"1/1/1970"</f>
        <v>41067.621527777781</v>
      </c>
      <c r="Q263" t="s">
        <v>8268</v>
      </c>
      <c r="R263" s="18" t="str">
        <f>LEFT(Q263,SEARCH("/",Q263,1)-1)</f>
        <v>film &amp; video</v>
      </c>
      <c r="S263" t="str">
        <f>RIGHT(Q263,(LEN(Q263)-SEARCH("/",Q263,1)))</f>
        <v>documentary</v>
      </c>
      <c r="T263" s="14">
        <f>IFERROR(E263/L263,0)</f>
        <v>97.63636363636364</v>
      </c>
      <c r="U263">
        <f t="shared" si="4"/>
        <v>1</v>
      </c>
      <c r="AB263">
        <v>21480</v>
      </c>
      <c r="AC263">
        <v>220</v>
      </c>
      <c r="AD263">
        <v>97.63636363636364</v>
      </c>
      <c r="AE263">
        <v>1</v>
      </c>
      <c r="AF263">
        <v>20000</v>
      </c>
    </row>
    <row r="264" spans="1:32" ht="165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>(E264/D264)*100</f>
        <v>240</v>
      </c>
      <c r="O264" s="13">
        <f>J264/(60*60*24)+DATE(1970,1,1)</f>
        <v>40555.24800925926</v>
      </c>
      <c r="P264" s="13">
        <f>I264/(60*60*24)+"1/1/1970"</f>
        <v>40600.24800925926</v>
      </c>
      <c r="Q264" t="s">
        <v>8268</v>
      </c>
      <c r="R264" s="18" t="str">
        <f>LEFT(Q264,SEARCH("/",Q264,1)-1)</f>
        <v>film &amp; video</v>
      </c>
      <c r="S264" t="str">
        <f>RIGHT(Q264,(LEN(Q264)-SEARCH("/",Q264,1)))</f>
        <v>documentary</v>
      </c>
      <c r="T264" s="14">
        <f>IFERROR(E264/L264,0)</f>
        <v>41.379310344827587</v>
      </c>
      <c r="U264">
        <f t="shared" si="4"/>
        <v>1</v>
      </c>
      <c r="AB264">
        <v>6000</v>
      </c>
      <c r="AC264">
        <v>145</v>
      </c>
      <c r="AD264">
        <v>41.379310344827587</v>
      </c>
      <c r="AE264">
        <v>1</v>
      </c>
      <c r="AF264">
        <v>2500</v>
      </c>
    </row>
    <row r="265" spans="1:32" ht="27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>(E265/D265)*100</f>
        <v>118.08108</v>
      </c>
      <c r="O265" s="13">
        <f>J265/(60*60*24)+DATE(1970,1,1)</f>
        <v>41149.954791666663</v>
      </c>
      <c r="P265" s="13">
        <f>I265/(60*60*24)+"1/1/1970"</f>
        <v>41179.954791666663</v>
      </c>
      <c r="Q265" t="s">
        <v>8268</v>
      </c>
      <c r="R265" s="18" t="str">
        <f>LEFT(Q265,SEARCH("/",Q265,1)-1)</f>
        <v>film &amp; video</v>
      </c>
      <c r="S265" t="str">
        <f>RIGHT(Q265,(LEN(Q265)-SEARCH("/",Q265,1)))</f>
        <v>documentary</v>
      </c>
      <c r="T265" s="14">
        <f>IFERROR(E265/L265,0)</f>
        <v>30.654485981308412</v>
      </c>
      <c r="U265">
        <f t="shared" si="4"/>
        <v>1</v>
      </c>
      <c r="AB265">
        <v>29520.27</v>
      </c>
      <c r="AC265">
        <v>963</v>
      </c>
      <c r="AD265">
        <v>30.654485981308412</v>
      </c>
      <c r="AE265">
        <v>1</v>
      </c>
      <c r="AF265">
        <v>25000</v>
      </c>
    </row>
    <row r="266" spans="1:32" ht="30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>(E266/D266)*100</f>
        <v>118.19999999999999</v>
      </c>
      <c r="O266" s="13">
        <f>J266/(60*60*24)+DATE(1970,1,1)</f>
        <v>41010.620312500003</v>
      </c>
      <c r="P266" s="13">
        <f>I266/(60*60*24)+"1/1/1970"</f>
        <v>41040.620312500003</v>
      </c>
      <c r="Q266" t="s">
        <v>8268</v>
      </c>
      <c r="R266" s="18" t="str">
        <f>LEFT(Q266,SEARCH("/",Q266,1)-1)</f>
        <v>film &amp; video</v>
      </c>
      <c r="S266" t="str">
        <f>RIGHT(Q266,(LEN(Q266)-SEARCH("/",Q266,1)))</f>
        <v>documentary</v>
      </c>
      <c r="T266" s="14">
        <f>IFERROR(E266/L266,0)</f>
        <v>64.945054945054949</v>
      </c>
      <c r="U266">
        <f t="shared" si="4"/>
        <v>1</v>
      </c>
      <c r="AB266">
        <v>5910</v>
      </c>
      <c r="AC266">
        <v>91</v>
      </c>
      <c r="AD266">
        <v>64.945054945054949</v>
      </c>
      <c r="AE266">
        <v>1</v>
      </c>
      <c r="AF266">
        <v>5000</v>
      </c>
    </row>
    <row r="267" spans="1:32" ht="33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>(E267/D267)*100</f>
        <v>111.1</v>
      </c>
      <c r="O267" s="13">
        <f>J267/(60*60*24)+DATE(1970,1,1)</f>
        <v>40267.245717592596</v>
      </c>
      <c r="P267" s="13">
        <f>I267/(60*60*24)+"1/1/1970"</f>
        <v>40308.844444444447</v>
      </c>
      <c r="Q267" t="s">
        <v>8268</v>
      </c>
      <c r="R267" s="18" t="str">
        <f>LEFT(Q267,SEARCH("/",Q267,1)-1)</f>
        <v>film &amp; video</v>
      </c>
      <c r="S267" t="str">
        <f>RIGHT(Q267,(LEN(Q267)-SEARCH("/",Q267,1)))</f>
        <v>documentary</v>
      </c>
      <c r="T267" s="14">
        <f>IFERROR(E267/L267,0)</f>
        <v>95.775862068965523</v>
      </c>
      <c r="U267">
        <f t="shared" si="4"/>
        <v>1</v>
      </c>
      <c r="AB267">
        <v>5555</v>
      </c>
      <c r="AC267">
        <v>58</v>
      </c>
      <c r="AD267">
        <v>95.775862068965523</v>
      </c>
      <c r="AE267">
        <v>1</v>
      </c>
      <c r="AF267">
        <v>5000</v>
      </c>
    </row>
    <row r="268" spans="1:32" ht="33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>(E268/D268)*100</f>
        <v>145.5</v>
      </c>
      <c r="O268" s="13">
        <f>J268/(60*60*24)+DATE(1970,1,1)</f>
        <v>40205.174849537041</v>
      </c>
      <c r="P268" s="13">
        <f>I268/(60*60*24)+"1/1/1970"</f>
        <v>40291.160416666666</v>
      </c>
      <c r="Q268" t="s">
        <v>8268</v>
      </c>
      <c r="R268" s="18" t="str">
        <f>LEFT(Q268,SEARCH("/",Q268,1)-1)</f>
        <v>film &amp; video</v>
      </c>
      <c r="S268" t="str">
        <f>RIGHT(Q268,(LEN(Q268)-SEARCH("/",Q268,1)))</f>
        <v>documentary</v>
      </c>
      <c r="T268" s="14">
        <f>IFERROR(E268/L268,0)</f>
        <v>40.416666666666664</v>
      </c>
      <c r="U268">
        <f t="shared" si="4"/>
        <v>1</v>
      </c>
      <c r="AB268">
        <v>1455</v>
      </c>
      <c r="AC268">
        <v>36</v>
      </c>
      <c r="AD268">
        <v>40.416666666666664</v>
      </c>
      <c r="AE268">
        <v>1</v>
      </c>
      <c r="AF268">
        <v>1000</v>
      </c>
    </row>
    <row r="269" spans="1:32" ht="24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>(E269/D269)*100</f>
        <v>131.62883248730967</v>
      </c>
      <c r="O269" s="13">
        <f>J269/(60*60*24)+DATE(1970,1,1)</f>
        <v>41785.452534722222</v>
      </c>
      <c r="P269" s="13">
        <f>I269/(60*60*24)+"1/1/1970"</f>
        <v>41815.452534722222</v>
      </c>
      <c r="Q269" t="s">
        <v>8268</v>
      </c>
      <c r="R269" s="18" t="str">
        <f>LEFT(Q269,SEARCH("/",Q269,1)-1)</f>
        <v>film &amp; video</v>
      </c>
      <c r="S269" t="str">
        <f>RIGHT(Q269,(LEN(Q269)-SEARCH("/",Q269,1)))</f>
        <v>documentary</v>
      </c>
      <c r="T269" s="14">
        <f>IFERROR(E269/L269,0)</f>
        <v>78.578424242424248</v>
      </c>
      <c r="U269">
        <f t="shared" si="4"/>
        <v>1</v>
      </c>
      <c r="AB269">
        <v>12965.44</v>
      </c>
      <c r="AC269">
        <v>165</v>
      </c>
      <c r="AD269">
        <v>78.578424242424248</v>
      </c>
      <c r="AE269">
        <v>1</v>
      </c>
      <c r="AF269">
        <v>9850</v>
      </c>
    </row>
    <row r="270" spans="1:32" ht="28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>(E270/D270)*100</f>
        <v>111.4</v>
      </c>
      <c r="O270" s="13">
        <f>J270/(60*60*24)+DATE(1970,1,1)</f>
        <v>40809.15252314815</v>
      </c>
      <c r="P270" s="13">
        <f>I270/(60*60*24)+"1/1/1970"</f>
        <v>40854.194189814814</v>
      </c>
      <c r="Q270" t="s">
        <v>8268</v>
      </c>
      <c r="R270" s="18" t="str">
        <f>LEFT(Q270,SEARCH("/",Q270,1)-1)</f>
        <v>film &amp; video</v>
      </c>
      <c r="S270" t="str">
        <f>RIGHT(Q270,(LEN(Q270)-SEARCH("/",Q270,1)))</f>
        <v>documentary</v>
      </c>
      <c r="T270" s="14">
        <f>IFERROR(E270/L270,0)</f>
        <v>50.18018018018018</v>
      </c>
      <c r="U270">
        <f t="shared" si="4"/>
        <v>1</v>
      </c>
      <c r="AB270">
        <v>5570</v>
      </c>
      <c r="AC270">
        <v>111</v>
      </c>
      <c r="AD270">
        <v>50.18018018018018</v>
      </c>
      <c r="AE270">
        <v>1</v>
      </c>
      <c r="AF270">
        <v>5000</v>
      </c>
    </row>
    <row r="271" spans="1:32" ht="27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>(E271/D271)*100</f>
        <v>147.23376999999999</v>
      </c>
      <c r="O271" s="13">
        <f>J271/(60*60*24)+DATE(1970,1,1)</f>
        <v>42758.197013888886</v>
      </c>
      <c r="P271" s="13">
        <f>I271/(60*60*24)+"1/1/1970"</f>
        <v>42788.197013888886</v>
      </c>
      <c r="Q271" t="s">
        <v>8268</v>
      </c>
      <c r="R271" s="18" t="str">
        <f>LEFT(Q271,SEARCH("/",Q271,1)-1)</f>
        <v>film &amp; video</v>
      </c>
      <c r="S271" t="str">
        <f>RIGHT(Q271,(LEN(Q271)-SEARCH("/",Q271,1)))</f>
        <v>documentary</v>
      </c>
      <c r="T271" s="14">
        <f>IFERROR(E271/L271,0)</f>
        <v>92.251735588972423</v>
      </c>
      <c r="U271">
        <f t="shared" si="4"/>
        <v>1</v>
      </c>
      <c r="AB271">
        <v>147233.76999999999</v>
      </c>
      <c r="AC271">
        <v>1596</v>
      </c>
      <c r="AD271">
        <v>92.251735588972423</v>
      </c>
      <c r="AE271">
        <v>1</v>
      </c>
      <c r="AF271">
        <v>100000</v>
      </c>
    </row>
    <row r="272" spans="1:32" ht="22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>(E272/D272)*100</f>
        <v>152.60869565217391</v>
      </c>
      <c r="O272" s="13">
        <f>J272/(60*60*24)+DATE(1970,1,1)</f>
        <v>40637.86655092593</v>
      </c>
      <c r="P272" s="13">
        <f>I272/(60*60*24)+"1/1/1970"</f>
        <v>40688.166666666664</v>
      </c>
      <c r="Q272" t="s">
        <v>8268</v>
      </c>
      <c r="R272" s="18" t="str">
        <f>LEFT(Q272,SEARCH("/",Q272,1)-1)</f>
        <v>film &amp; video</v>
      </c>
      <c r="S272" t="str">
        <f>RIGHT(Q272,(LEN(Q272)-SEARCH("/",Q272,1)))</f>
        <v>documentary</v>
      </c>
      <c r="T272" s="14">
        <f>IFERROR(E272/L272,0)</f>
        <v>57.540983606557376</v>
      </c>
      <c r="U272">
        <f t="shared" si="4"/>
        <v>1</v>
      </c>
      <c r="AB272">
        <v>3510</v>
      </c>
      <c r="AC272">
        <v>61</v>
      </c>
      <c r="AD272">
        <v>57.540983606557376</v>
      </c>
      <c r="AE272">
        <v>1</v>
      </c>
      <c r="AF272">
        <v>2300</v>
      </c>
    </row>
    <row r="273" spans="1:32" ht="31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>(E273/D273)*100</f>
        <v>104.67999999999999</v>
      </c>
      <c r="O273" s="13">
        <f>J273/(60*60*24)+DATE(1970,1,1)</f>
        <v>41612.100243055553</v>
      </c>
      <c r="P273" s="13">
        <f>I273/(60*60*24)+"1/1/1970"</f>
        <v>41641.333333333336</v>
      </c>
      <c r="Q273" t="s">
        <v>8268</v>
      </c>
      <c r="R273" s="18" t="str">
        <f>LEFT(Q273,SEARCH("/",Q273,1)-1)</f>
        <v>film &amp; video</v>
      </c>
      <c r="S273" t="str">
        <f>RIGHT(Q273,(LEN(Q273)-SEARCH("/",Q273,1)))</f>
        <v>documentary</v>
      </c>
      <c r="T273" s="14">
        <f>IFERROR(E273/L273,0)</f>
        <v>109.42160278745645</v>
      </c>
      <c r="U273">
        <f t="shared" si="4"/>
        <v>1</v>
      </c>
      <c r="AB273">
        <v>31404</v>
      </c>
      <c r="AC273">
        <v>287</v>
      </c>
      <c r="AD273">
        <v>109.42160278745645</v>
      </c>
      <c r="AE273">
        <v>1</v>
      </c>
      <c r="AF273">
        <v>30000</v>
      </c>
    </row>
    <row r="274" spans="1:32" ht="31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>(E274/D274)*100</f>
        <v>177.43366666666668</v>
      </c>
      <c r="O274" s="13">
        <f>J274/(60*60*24)+DATE(1970,1,1)</f>
        <v>40235.900358796294</v>
      </c>
      <c r="P274" s="13">
        <f>I274/(60*60*24)+"1/1/1970"</f>
        <v>40296.78402777778</v>
      </c>
      <c r="Q274" t="s">
        <v>8268</v>
      </c>
      <c r="R274" s="18" t="str">
        <f>LEFT(Q274,SEARCH("/",Q274,1)-1)</f>
        <v>film &amp; video</v>
      </c>
      <c r="S274" t="str">
        <f>RIGHT(Q274,(LEN(Q274)-SEARCH("/",Q274,1)))</f>
        <v>documentary</v>
      </c>
      <c r="T274" s="14">
        <f>IFERROR(E274/L274,0)</f>
        <v>81.892461538461546</v>
      </c>
      <c r="U274">
        <f t="shared" si="4"/>
        <v>1</v>
      </c>
      <c r="AB274">
        <v>5323.01</v>
      </c>
      <c r="AC274">
        <v>65</v>
      </c>
      <c r="AD274">
        <v>81.892461538461546</v>
      </c>
      <c r="AE274">
        <v>1</v>
      </c>
      <c r="AF274">
        <v>3000</v>
      </c>
    </row>
    <row r="275" spans="1:32" ht="28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>(E275/D275)*100</f>
        <v>107.7758</v>
      </c>
      <c r="O275" s="13">
        <f>J275/(60*60*24)+DATE(1970,1,1)</f>
        <v>40697.498449074075</v>
      </c>
      <c r="P275" s="13">
        <f>I275/(60*60*24)+"1/1/1970"</f>
        <v>40727.498449074075</v>
      </c>
      <c r="Q275" t="s">
        <v>8268</v>
      </c>
      <c r="R275" s="18" t="str">
        <f>LEFT(Q275,SEARCH("/",Q275,1)-1)</f>
        <v>film &amp; video</v>
      </c>
      <c r="S275" t="str">
        <f>RIGHT(Q275,(LEN(Q275)-SEARCH("/",Q275,1)))</f>
        <v>documentary</v>
      </c>
      <c r="T275" s="14">
        <f>IFERROR(E275/L275,0)</f>
        <v>45.667711864406776</v>
      </c>
      <c r="U275">
        <f t="shared" si="4"/>
        <v>1</v>
      </c>
      <c r="AB275">
        <v>5388.79</v>
      </c>
      <c r="AC275">
        <v>118</v>
      </c>
      <c r="AD275">
        <v>45.667711864406776</v>
      </c>
      <c r="AE275">
        <v>1</v>
      </c>
      <c r="AF275">
        <v>5000</v>
      </c>
    </row>
    <row r="276" spans="1:32" ht="27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>(E276/D276)*100</f>
        <v>156</v>
      </c>
      <c r="O276" s="13">
        <f>J276/(60*60*24)+DATE(1970,1,1)</f>
        <v>40969.912372685183</v>
      </c>
      <c r="P276" s="13">
        <f>I276/(60*60*24)+"1/1/1970"</f>
        <v>41004.290972222225</v>
      </c>
      <c r="Q276" t="s">
        <v>8268</v>
      </c>
      <c r="R276" s="18" t="str">
        <f>LEFT(Q276,SEARCH("/",Q276,1)-1)</f>
        <v>film &amp; video</v>
      </c>
      <c r="S276" t="str">
        <f>RIGHT(Q276,(LEN(Q276)-SEARCH("/",Q276,1)))</f>
        <v>documentary</v>
      </c>
      <c r="T276" s="14">
        <f>IFERROR(E276/L276,0)</f>
        <v>55.221238938053098</v>
      </c>
      <c r="U276">
        <f t="shared" si="4"/>
        <v>1</v>
      </c>
      <c r="AB276">
        <v>6240</v>
      </c>
      <c r="AC276">
        <v>113</v>
      </c>
      <c r="AD276">
        <v>55.221238938053098</v>
      </c>
      <c r="AE276">
        <v>1</v>
      </c>
      <c r="AF276">
        <v>4000</v>
      </c>
    </row>
    <row r="277" spans="1:32" ht="25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>(E277/D277)*100</f>
        <v>108.395</v>
      </c>
      <c r="O277" s="13">
        <f>J277/(60*60*24)+DATE(1970,1,1)</f>
        <v>41193.032013888893</v>
      </c>
      <c r="P277" s="13">
        <f>I277/(60*60*24)+"1/1/1970"</f>
        <v>41223.073680555557</v>
      </c>
      <c r="Q277" t="s">
        <v>8268</v>
      </c>
      <c r="R277" s="18" t="str">
        <f>LEFT(Q277,SEARCH("/",Q277,1)-1)</f>
        <v>film &amp; video</v>
      </c>
      <c r="S277" t="str">
        <f>RIGHT(Q277,(LEN(Q277)-SEARCH("/",Q277,1)))</f>
        <v>documentary</v>
      </c>
      <c r="T277" s="14">
        <f>IFERROR(E277/L277,0)</f>
        <v>65.298192771084331</v>
      </c>
      <c r="U277">
        <f t="shared" si="4"/>
        <v>1</v>
      </c>
      <c r="AB277">
        <v>21679</v>
      </c>
      <c r="AC277">
        <v>332</v>
      </c>
      <c r="AD277">
        <v>65.298192771084331</v>
      </c>
      <c r="AE277">
        <v>1</v>
      </c>
      <c r="AF277">
        <v>20000</v>
      </c>
    </row>
    <row r="278" spans="1:32" ht="30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>(E278/D278)*100</f>
        <v>147.6</v>
      </c>
      <c r="O278" s="13">
        <f>J278/(60*60*24)+DATE(1970,1,1)</f>
        <v>40967.081875000003</v>
      </c>
      <c r="P278" s="13">
        <f>I278/(60*60*24)+"1/1/1970"</f>
        <v>41027.040208333332</v>
      </c>
      <c r="Q278" t="s">
        <v>8268</v>
      </c>
      <c r="R278" s="18" t="str">
        <f>LEFT(Q278,SEARCH("/",Q278,1)-1)</f>
        <v>film &amp; video</v>
      </c>
      <c r="S278" t="str">
        <f>RIGHT(Q278,(LEN(Q278)-SEARCH("/",Q278,1)))</f>
        <v>documentary</v>
      </c>
      <c r="T278" s="14">
        <f>IFERROR(E278/L278,0)</f>
        <v>95.225806451612897</v>
      </c>
      <c r="U278">
        <f t="shared" si="4"/>
        <v>1</v>
      </c>
      <c r="AB278">
        <v>5904</v>
      </c>
      <c r="AC278">
        <v>62</v>
      </c>
      <c r="AD278">
        <v>95.225806451612897</v>
      </c>
      <c r="AE278">
        <v>1</v>
      </c>
      <c r="AF278">
        <v>4000</v>
      </c>
    </row>
    <row r="279" spans="1:32" ht="31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>(E279/D279)*100</f>
        <v>110.38153846153847</v>
      </c>
      <c r="O279" s="13">
        <f>J279/(60*60*24)+DATE(1970,1,1)</f>
        <v>42117.891423611116</v>
      </c>
      <c r="P279" s="13">
        <f>I279/(60*60*24)+"1/1/1970"</f>
        <v>42147.891423611116</v>
      </c>
      <c r="Q279" t="s">
        <v>8268</v>
      </c>
      <c r="R279" s="18" t="str">
        <f>LEFT(Q279,SEARCH("/",Q279,1)-1)</f>
        <v>film &amp; video</v>
      </c>
      <c r="S279" t="str">
        <f>RIGHT(Q279,(LEN(Q279)-SEARCH("/",Q279,1)))</f>
        <v>documentary</v>
      </c>
      <c r="T279" s="14">
        <f>IFERROR(E279/L279,0)</f>
        <v>75.444794952681391</v>
      </c>
      <c r="U279">
        <f t="shared" si="4"/>
        <v>1</v>
      </c>
      <c r="AB279">
        <v>71748</v>
      </c>
      <c r="AC279">
        <v>951</v>
      </c>
      <c r="AD279">
        <v>75.444794952681391</v>
      </c>
      <c r="AE279">
        <v>1</v>
      </c>
      <c r="AF279">
        <v>65000</v>
      </c>
    </row>
    <row r="280" spans="1:32" ht="19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>(E280/D280)*100</f>
        <v>150.34814814814814</v>
      </c>
      <c r="O280" s="13">
        <f>J280/(60*60*24)+DATE(1970,1,1)</f>
        <v>41164.040960648148</v>
      </c>
      <c r="P280" s="13">
        <f>I280/(60*60*24)+"1/1/1970"</f>
        <v>41194.040960648148</v>
      </c>
      <c r="Q280" t="s">
        <v>8268</v>
      </c>
      <c r="R280" s="18" t="str">
        <f>LEFT(Q280,SEARCH("/",Q280,1)-1)</f>
        <v>film &amp; video</v>
      </c>
      <c r="S280" t="str">
        <f>RIGHT(Q280,(LEN(Q280)-SEARCH("/",Q280,1)))</f>
        <v>documentary</v>
      </c>
      <c r="T280" s="14">
        <f>IFERROR(E280/L280,0)</f>
        <v>97.816867469879512</v>
      </c>
      <c r="U280">
        <f t="shared" si="4"/>
        <v>1</v>
      </c>
      <c r="AB280">
        <v>40594</v>
      </c>
      <c r="AC280">
        <v>415</v>
      </c>
      <c r="AD280">
        <v>97.816867469879512</v>
      </c>
      <c r="AE280">
        <v>1</v>
      </c>
      <c r="AF280">
        <v>27000</v>
      </c>
    </row>
    <row r="281" spans="1:32" ht="27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>(E281/D281)*100</f>
        <v>157.31829411764707</v>
      </c>
      <c r="O281" s="13">
        <f>J281/(60*60*24)+DATE(1970,1,1)</f>
        <v>42759.244166666671</v>
      </c>
      <c r="P281" s="13">
        <f>I281/(60*60*24)+"1/1/1970"</f>
        <v>42793.084027777775</v>
      </c>
      <c r="Q281" t="s">
        <v>8268</v>
      </c>
      <c r="R281" s="18" t="str">
        <f>LEFT(Q281,SEARCH("/",Q281,1)-1)</f>
        <v>film &amp; video</v>
      </c>
      <c r="S281" t="str">
        <f>RIGHT(Q281,(LEN(Q281)-SEARCH("/",Q281,1)))</f>
        <v>documentary</v>
      </c>
      <c r="T281" s="14">
        <f>IFERROR(E281/L281,0)</f>
        <v>87.685606557377056</v>
      </c>
      <c r="U281">
        <f t="shared" si="4"/>
        <v>1</v>
      </c>
      <c r="AB281">
        <v>26744.11</v>
      </c>
      <c r="AC281">
        <v>305</v>
      </c>
      <c r="AD281">
        <v>87.685606557377056</v>
      </c>
      <c r="AE281">
        <v>1</v>
      </c>
      <c r="AF281">
        <v>17000</v>
      </c>
    </row>
    <row r="282" spans="1:32" ht="25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>(E282/D282)*100</f>
        <v>156.14400000000001</v>
      </c>
      <c r="O282" s="13">
        <f>J282/(60*60*24)+DATE(1970,1,1)</f>
        <v>41744.590682870374</v>
      </c>
      <c r="P282" s="13">
        <f>I282/(60*60*24)+"1/1/1970"</f>
        <v>41789.590682870374</v>
      </c>
      <c r="Q282" t="s">
        <v>8268</v>
      </c>
      <c r="R282" s="18" t="str">
        <f>LEFT(Q282,SEARCH("/",Q282,1)-1)</f>
        <v>film &amp; video</v>
      </c>
      <c r="S282" t="str">
        <f>RIGHT(Q282,(LEN(Q282)-SEARCH("/",Q282,1)))</f>
        <v>documentary</v>
      </c>
      <c r="T282" s="14">
        <f>IFERROR(E282/L282,0)</f>
        <v>54.748948106591868</v>
      </c>
      <c r="U282">
        <f t="shared" si="4"/>
        <v>1</v>
      </c>
      <c r="AB282">
        <v>117108</v>
      </c>
      <c r="AC282">
        <v>2139</v>
      </c>
      <c r="AD282">
        <v>54.748948106591868</v>
      </c>
      <c r="AE282">
        <v>1</v>
      </c>
      <c r="AF282">
        <v>75000</v>
      </c>
    </row>
    <row r="283" spans="1:32" ht="30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>(E283/D283)*100</f>
        <v>120.58763636363636</v>
      </c>
      <c r="O283" s="13">
        <f>J283/(60*60*24)+DATE(1970,1,1)</f>
        <v>39950.163344907407</v>
      </c>
      <c r="P283" s="13">
        <f>I283/(60*60*24)+"1/1/1970"</f>
        <v>40035.80972222222</v>
      </c>
      <c r="Q283" t="s">
        <v>8268</v>
      </c>
      <c r="R283" s="18" t="str">
        <f>LEFT(Q283,SEARCH("/",Q283,1)-1)</f>
        <v>film &amp; video</v>
      </c>
      <c r="S283" t="str">
        <f>RIGHT(Q283,(LEN(Q283)-SEARCH("/",Q283,1)))</f>
        <v>documentary</v>
      </c>
      <c r="T283" s="14">
        <f>IFERROR(E283/L283,0)</f>
        <v>83.953417721518989</v>
      </c>
      <c r="U283">
        <f t="shared" si="4"/>
        <v>1</v>
      </c>
      <c r="AB283">
        <v>6632.32</v>
      </c>
      <c r="AC283">
        <v>79</v>
      </c>
      <c r="AD283">
        <v>83.953417721518989</v>
      </c>
      <c r="AE283">
        <v>1</v>
      </c>
      <c r="AF283">
        <v>5500</v>
      </c>
    </row>
    <row r="284" spans="1:32" ht="22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>(E284/D284)*100</f>
        <v>101.18888888888888</v>
      </c>
      <c r="O284" s="13">
        <f>J284/(60*60*24)+DATE(1970,1,1)</f>
        <v>40194.920046296298</v>
      </c>
      <c r="P284" s="13">
        <f>I284/(60*60*24)+"1/1/1970"</f>
        <v>40231.916666666664</v>
      </c>
      <c r="Q284" t="s">
        <v>8268</v>
      </c>
      <c r="R284" s="18" t="str">
        <f>LEFT(Q284,SEARCH("/",Q284,1)-1)</f>
        <v>film &amp; video</v>
      </c>
      <c r="S284" t="str">
        <f>RIGHT(Q284,(LEN(Q284)-SEARCH("/",Q284,1)))</f>
        <v>documentary</v>
      </c>
      <c r="T284" s="14">
        <f>IFERROR(E284/L284,0)</f>
        <v>254.38547486033519</v>
      </c>
      <c r="U284">
        <f t="shared" si="4"/>
        <v>1</v>
      </c>
      <c r="AB284">
        <v>45535</v>
      </c>
      <c r="AC284">
        <v>179</v>
      </c>
      <c r="AD284">
        <v>254.38547486033519</v>
      </c>
      <c r="AE284">
        <v>1</v>
      </c>
      <c r="AF284">
        <v>45000</v>
      </c>
    </row>
    <row r="285" spans="1:32" ht="15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>(E285/D285)*100</f>
        <v>114.27249999999999</v>
      </c>
      <c r="O285" s="13">
        <f>J285/(60*60*24)+DATE(1970,1,1)</f>
        <v>40675.71</v>
      </c>
      <c r="P285" s="13">
        <f>I285/(60*60*24)+"1/1/1970"</f>
        <v>40695.207638888889</v>
      </c>
      <c r="Q285" t="s">
        <v>8268</v>
      </c>
      <c r="R285" s="18" t="str">
        <f>LEFT(Q285,SEARCH("/",Q285,1)-1)</f>
        <v>film &amp; video</v>
      </c>
      <c r="S285" t="str">
        <f>RIGHT(Q285,(LEN(Q285)-SEARCH("/",Q285,1)))</f>
        <v>documentary</v>
      </c>
      <c r="T285" s="14">
        <f>IFERROR(E285/L285,0)</f>
        <v>101.8269801980198</v>
      </c>
      <c r="U285">
        <f t="shared" si="4"/>
        <v>1</v>
      </c>
      <c r="AB285">
        <v>20569.05</v>
      </c>
      <c r="AC285">
        <v>202</v>
      </c>
      <c r="AD285">
        <v>101.8269801980198</v>
      </c>
      <c r="AE285">
        <v>1</v>
      </c>
      <c r="AF285">
        <v>18000</v>
      </c>
    </row>
    <row r="286" spans="1:32" ht="25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>(E286/D286)*100</f>
        <v>104.62615</v>
      </c>
      <c r="O286" s="13">
        <f>J286/(60*60*24)+DATE(1970,1,1)</f>
        <v>40904.738194444442</v>
      </c>
      <c r="P286" s="13">
        <f>I286/(60*60*24)+"1/1/1970"</f>
        <v>40929.738194444442</v>
      </c>
      <c r="Q286" t="s">
        <v>8268</v>
      </c>
      <c r="R286" s="18" t="str">
        <f>LEFT(Q286,SEARCH("/",Q286,1)-1)</f>
        <v>film &amp; video</v>
      </c>
      <c r="S286" t="str">
        <f>RIGHT(Q286,(LEN(Q286)-SEARCH("/",Q286,1)))</f>
        <v>documentary</v>
      </c>
      <c r="T286" s="14">
        <f>IFERROR(E286/L286,0)</f>
        <v>55.066394736842106</v>
      </c>
      <c r="U286">
        <f t="shared" si="4"/>
        <v>1</v>
      </c>
      <c r="AB286">
        <v>41850.46</v>
      </c>
      <c r="AC286">
        <v>760</v>
      </c>
      <c r="AD286">
        <v>55.066394736842106</v>
      </c>
      <c r="AE286">
        <v>1</v>
      </c>
      <c r="AF286">
        <v>40000</v>
      </c>
    </row>
    <row r="287" spans="1:32" ht="25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>(E287/D287)*100</f>
        <v>228.82507142857142</v>
      </c>
      <c r="O287" s="13">
        <f>J287/(60*60*24)+DATE(1970,1,1)</f>
        <v>41506.756111111114</v>
      </c>
      <c r="P287" s="13">
        <f>I287/(60*60*24)+"1/1/1970"</f>
        <v>41536.756111111114</v>
      </c>
      <c r="Q287" t="s">
        <v>8268</v>
      </c>
      <c r="R287" s="18" t="str">
        <f>LEFT(Q287,SEARCH("/",Q287,1)-1)</f>
        <v>film &amp; video</v>
      </c>
      <c r="S287" t="str">
        <f>RIGHT(Q287,(LEN(Q287)-SEARCH("/",Q287,1)))</f>
        <v>documentary</v>
      </c>
      <c r="T287" s="14">
        <f>IFERROR(E287/L287,0)</f>
        <v>56.901438721136763</v>
      </c>
      <c r="U287">
        <f t="shared" si="4"/>
        <v>1</v>
      </c>
      <c r="AB287">
        <v>32035.51</v>
      </c>
      <c r="AC287">
        <v>563</v>
      </c>
      <c r="AD287">
        <v>56.901438721136763</v>
      </c>
      <c r="AE287">
        <v>1</v>
      </c>
      <c r="AF287">
        <v>14000</v>
      </c>
    </row>
    <row r="288" spans="1:32" ht="30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>(E288/D288)*100</f>
        <v>109.15333333333332</v>
      </c>
      <c r="O288" s="13">
        <f>J288/(60*60*24)+DATE(1970,1,1)</f>
        <v>41313.816250000003</v>
      </c>
      <c r="P288" s="13">
        <f>I288/(60*60*24)+"1/1/1970"</f>
        <v>41358.774583333332</v>
      </c>
      <c r="Q288" t="s">
        <v>8268</v>
      </c>
      <c r="R288" s="18" t="str">
        <f>LEFT(Q288,SEARCH("/",Q288,1)-1)</f>
        <v>film &amp; video</v>
      </c>
      <c r="S288" t="str">
        <f>RIGHT(Q288,(LEN(Q288)-SEARCH("/",Q288,1)))</f>
        <v>documentary</v>
      </c>
      <c r="T288" s="14">
        <f>IFERROR(E288/L288,0)</f>
        <v>121.28148148148148</v>
      </c>
      <c r="U288">
        <f t="shared" si="4"/>
        <v>1</v>
      </c>
      <c r="AB288">
        <v>16373</v>
      </c>
      <c r="AC288">
        <v>135</v>
      </c>
      <c r="AD288">
        <v>121.28148148148148</v>
      </c>
      <c r="AE288">
        <v>1</v>
      </c>
      <c r="AF288">
        <v>15000</v>
      </c>
    </row>
    <row r="289" spans="1:32" ht="165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>(E289/D289)*100</f>
        <v>176.29999999999998</v>
      </c>
      <c r="O289" s="13">
        <f>J289/(60*60*24)+DATE(1970,1,1)</f>
        <v>41184.277986111112</v>
      </c>
      <c r="P289" s="13">
        <f>I289/(60*60*24)+"1/1/1970"</f>
        <v>41215.166666666664</v>
      </c>
      <c r="Q289" t="s">
        <v>8268</v>
      </c>
      <c r="R289" s="18" t="str">
        <f>LEFT(Q289,SEARCH("/",Q289,1)-1)</f>
        <v>film &amp; video</v>
      </c>
      <c r="S289" t="str">
        <f>RIGHT(Q289,(LEN(Q289)-SEARCH("/",Q289,1)))</f>
        <v>documentary</v>
      </c>
      <c r="T289" s="14">
        <f>IFERROR(E289/L289,0)</f>
        <v>91.189655172413794</v>
      </c>
      <c r="U289">
        <f t="shared" si="4"/>
        <v>1</v>
      </c>
      <c r="AB289">
        <v>26445</v>
      </c>
      <c r="AC289">
        <v>290</v>
      </c>
      <c r="AD289">
        <v>91.189655172413794</v>
      </c>
      <c r="AE289">
        <v>1</v>
      </c>
      <c r="AF289">
        <v>15000</v>
      </c>
    </row>
    <row r="290" spans="1:32" ht="33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>(E290/D290)*100</f>
        <v>103.21061999999999</v>
      </c>
      <c r="O290" s="13">
        <f>J290/(60*60*24)+DATE(1970,1,1)</f>
        <v>41051.168900462959</v>
      </c>
      <c r="P290" s="13">
        <f>I290/(60*60*24)+"1/1/1970"</f>
        <v>41086.168900462959</v>
      </c>
      <c r="Q290" t="s">
        <v>8268</v>
      </c>
      <c r="R290" s="18" t="str">
        <f>LEFT(Q290,SEARCH("/",Q290,1)-1)</f>
        <v>film &amp; video</v>
      </c>
      <c r="S290" t="str">
        <f>RIGHT(Q290,(LEN(Q290)-SEARCH("/",Q290,1)))</f>
        <v>documentary</v>
      </c>
      <c r="T290" s="14">
        <f>IFERROR(E290/L290,0)</f>
        <v>115.44812080536913</v>
      </c>
      <c r="U290">
        <f t="shared" si="4"/>
        <v>1</v>
      </c>
      <c r="AB290">
        <v>51605.31</v>
      </c>
      <c r="AC290">
        <v>447</v>
      </c>
      <c r="AD290">
        <v>115.44812080536913</v>
      </c>
      <c r="AE290">
        <v>1</v>
      </c>
      <c r="AF290">
        <v>50000</v>
      </c>
    </row>
    <row r="291" spans="1:32" ht="27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>(E291/D291)*100</f>
        <v>104.82000000000001</v>
      </c>
      <c r="O291" s="13">
        <f>J291/(60*60*24)+DATE(1970,1,1)</f>
        <v>41550.456412037034</v>
      </c>
      <c r="P291" s="13">
        <f>I291/(60*60*24)+"1/1/1970"</f>
        <v>41580.456412037034</v>
      </c>
      <c r="Q291" t="s">
        <v>8268</v>
      </c>
      <c r="R291" s="18" t="str">
        <f>LEFT(Q291,SEARCH("/",Q291,1)-1)</f>
        <v>film &amp; video</v>
      </c>
      <c r="S291" t="str">
        <f>RIGHT(Q291,(LEN(Q291)-SEARCH("/",Q291,1)))</f>
        <v>documentary</v>
      </c>
      <c r="T291" s="14">
        <f>IFERROR(E291/L291,0)</f>
        <v>67.771551724137936</v>
      </c>
      <c r="U291">
        <f t="shared" si="4"/>
        <v>1</v>
      </c>
      <c r="AB291">
        <v>15723</v>
      </c>
      <c r="AC291">
        <v>232</v>
      </c>
      <c r="AD291">
        <v>67.771551724137936</v>
      </c>
      <c r="AE291">
        <v>1</v>
      </c>
      <c r="AF291">
        <v>15000</v>
      </c>
    </row>
    <row r="292" spans="1:32" ht="21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>(E292/D292)*100</f>
        <v>106.68444444444445</v>
      </c>
      <c r="O292" s="13">
        <f>J292/(60*60*24)+DATE(1970,1,1)</f>
        <v>40526.36917824074</v>
      </c>
      <c r="P292" s="13">
        <f>I292/(60*60*24)+"1/1/1970"</f>
        <v>40576.332638888889</v>
      </c>
      <c r="Q292" t="s">
        <v>8268</v>
      </c>
      <c r="R292" s="18" t="str">
        <f>LEFT(Q292,SEARCH("/",Q292,1)-1)</f>
        <v>film &amp; video</v>
      </c>
      <c r="S292" t="str">
        <f>RIGHT(Q292,(LEN(Q292)-SEARCH("/",Q292,1)))</f>
        <v>documentary</v>
      </c>
      <c r="T292" s="14">
        <f>IFERROR(E292/L292,0)</f>
        <v>28.576190476190476</v>
      </c>
      <c r="U292">
        <f t="shared" si="4"/>
        <v>1</v>
      </c>
      <c r="AB292">
        <v>4800.8</v>
      </c>
      <c r="AC292">
        <v>168</v>
      </c>
      <c r="AD292">
        <v>28.576190476190476</v>
      </c>
      <c r="AE292">
        <v>1</v>
      </c>
      <c r="AF292">
        <v>4500</v>
      </c>
    </row>
    <row r="293" spans="1:32" ht="25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>(E293/D293)*100</f>
        <v>120.02</v>
      </c>
      <c r="O293" s="13">
        <f>J293/(60*60*24)+DATE(1970,1,1)</f>
        <v>41376.769050925926</v>
      </c>
      <c r="P293" s="13">
        <f>I293/(60*60*24)+"1/1/1970"</f>
        <v>41395.000694444447</v>
      </c>
      <c r="Q293" t="s">
        <v>8268</v>
      </c>
      <c r="R293" s="18" t="str">
        <f>LEFT(Q293,SEARCH("/",Q293,1)-1)</f>
        <v>film &amp; video</v>
      </c>
      <c r="S293" t="str">
        <f>RIGHT(Q293,(LEN(Q293)-SEARCH("/",Q293,1)))</f>
        <v>documentary</v>
      </c>
      <c r="T293" s="14">
        <f>IFERROR(E293/L293,0)</f>
        <v>46.8828125</v>
      </c>
      <c r="U293">
        <f t="shared" si="4"/>
        <v>1</v>
      </c>
      <c r="AB293">
        <v>6001</v>
      </c>
      <c r="AC293">
        <v>128</v>
      </c>
      <c r="AD293">
        <v>46.8828125</v>
      </c>
      <c r="AE293">
        <v>1</v>
      </c>
      <c r="AF293">
        <v>5000</v>
      </c>
    </row>
    <row r="294" spans="1:32" ht="28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>(E294/D294)*100</f>
        <v>101.50693333333334</v>
      </c>
      <c r="O294" s="13">
        <f>J294/(60*60*24)+DATE(1970,1,1)</f>
        <v>40812.803229166668</v>
      </c>
      <c r="P294" s="13">
        <f>I294/(60*60*24)+"1/1/1970"</f>
        <v>40845.165972222225</v>
      </c>
      <c r="Q294" t="s">
        <v>8268</v>
      </c>
      <c r="R294" s="18" t="str">
        <f>LEFT(Q294,SEARCH("/",Q294,1)-1)</f>
        <v>film &amp; video</v>
      </c>
      <c r="S294" t="str">
        <f>RIGHT(Q294,(LEN(Q294)-SEARCH("/",Q294,1)))</f>
        <v>documentary</v>
      </c>
      <c r="T294" s="14">
        <f>IFERROR(E294/L294,0)</f>
        <v>154.42231237322514</v>
      </c>
      <c r="U294">
        <f t="shared" si="4"/>
        <v>1</v>
      </c>
      <c r="AB294">
        <v>76130.2</v>
      </c>
      <c r="AC294">
        <v>493</v>
      </c>
      <c r="AD294">
        <v>154.42231237322514</v>
      </c>
      <c r="AE294">
        <v>1</v>
      </c>
      <c r="AF294">
        <v>75000</v>
      </c>
    </row>
    <row r="295" spans="1:32" ht="27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>(E295/D295)*100</f>
        <v>101.38461538461539</v>
      </c>
      <c r="O295" s="13">
        <f>J295/(60*60*24)+DATE(1970,1,1)</f>
        <v>41719.667986111112</v>
      </c>
      <c r="P295" s="13">
        <f>I295/(60*60*24)+"1/1/1970"</f>
        <v>41749.667986111112</v>
      </c>
      <c r="Q295" t="s">
        <v>8268</v>
      </c>
      <c r="R295" s="18" t="str">
        <f>LEFT(Q295,SEARCH("/",Q295,1)-1)</f>
        <v>film &amp; video</v>
      </c>
      <c r="S295" t="str">
        <f>RIGHT(Q295,(LEN(Q295)-SEARCH("/",Q295,1)))</f>
        <v>documentary</v>
      </c>
      <c r="T295" s="14">
        <f>IFERROR(E295/L295,0)</f>
        <v>201.22137404580153</v>
      </c>
      <c r="U295">
        <f t="shared" si="4"/>
        <v>1</v>
      </c>
      <c r="AB295">
        <v>26360</v>
      </c>
      <c r="AC295">
        <v>131</v>
      </c>
      <c r="AD295">
        <v>201.22137404580153</v>
      </c>
      <c r="AE295">
        <v>1</v>
      </c>
      <c r="AF295">
        <v>26000</v>
      </c>
    </row>
    <row r="296" spans="1:32" ht="31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>(E296/D296)*100</f>
        <v>100</v>
      </c>
      <c r="O296" s="13">
        <f>J296/(60*60*24)+DATE(1970,1,1)</f>
        <v>40343.084421296298</v>
      </c>
      <c r="P296" s="13">
        <f>I296/(60*60*24)+"1/1/1970"</f>
        <v>40378.666666666664</v>
      </c>
      <c r="Q296" t="s">
        <v>8268</v>
      </c>
      <c r="R296" s="18" t="str">
        <f>LEFT(Q296,SEARCH("/",Q296,1)-1)</f>
        <v>film &amp; video</v>
      </c>
      <c r="S296" t="str">
        <f>RIGHT(Q296,(LEN(Q296)-SEARCH("/",Q296,1)))</f>
        <v>documentary</v>
      </c>
      <c r="T296" s="14">
        <f>IFERROR(E296/L296,0)</f>
        <v>100</v>
      </c>
      <c r="U296">
        <f t="shared" si="4"/>
        <v>1</v>
      </c>
      <c r="AB296">
        <v>5000</v>
      </c>
      <c r="AC296">
        <v>50</v>
      </c>
      <c r="AD296">
        <v>100</v>
      </c>
      <c r="AE296">
        <v>1</v>
      </c>
      <c r="AF296">
        <v>5000</v>
      </c>
    </row>
    <row r="297" spans="1:32" ht="30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>(E297/D297)*100</f>
        <v>133.10911999999999</v>
      </c>
      <c r="O297" s="13">
        <f>J297/(60*60*24)+DATE(1970,1,1)</f>
        <v>41519.004733796297</v>
      </c>
      <c r="P297" s="13">
        <f>I297/(60*60*24)+"1/1/1970"</f>
        <v>41579</v>
      </c>
      <c r="Q297" t="s">
        <v>8268</v>
      </c>
      <c r="R297" s="18" t="str">
        <f>LEFT(Q297,SEARCH("/",Q297,1)-1)</f>
        <v>film &amp; video</v>
      </c>
      <c r="S297" t="str">
        <f>RIGHT(Q297,(LEN(Q297)-SEARCH("/",Q297,1)))</f>
        <v>documentary</v>
      </c>
      <c r="T297" s="14">
        <f>IFERROR(E297/L297,0)</f>
        <v>100.08204511278196</v>
      </c>
      <c r="U297">
        <f t="shared" si="4"/>
        <v>1</v>
      </c>
      <c r="AB297">
        <v>66554.559999999998</v>
      </c>
      <c r="AC297">
        <v>665</v>
      </c>
      <c r="AD297">
        <v>100.08204511278196</v>
      </c>
      <c r="AE297">
        <v>1</v>
      </c>
      <c r="AF297">
        <v>50000</v>
      </c>
    </row>
    <row r="298" spans="1:32" ht="22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>(E298/D298)*100</f>
        <v>118.72620000000001</v>
      </c>
      <c r="O298" s="13">
        <f>J298/(60*60*24)+DATE(1970,1,1)</f>
        <v>41134.475497685184</v>
      </c>
      <c r="P298" s="13">
        <f>I298/(60*60*24)+"1/1/1970"</f>
        <v>41159.475497685184</v>
      </c>
      <c r="Q298" t="s">
        <v>8268</v>
      </c>
      <c r="R298" s="18" t="str">
        <f>LEFT(Q298,SEARCH("/",Q298,1)-1)</f>
        <v>film &amp; video</v>
      </c>
      <c r="S298" t="str">
        <f>RIGHT(Q298,(LEN(Q298)-SEARCH("/",Q298,1)))</f>
        <v>documentary</v>
      </c>
      <c r="T298" s="14">
        <f>IFERROR(E298/L298,0)</f>
        <v>230.08953488372092</v>
      </c>
      <c r="U298">
        <f t="shared" si="4"/>
        <v>1</v>
      </c>
      <c r="AB298">
        <v>29681.55</v>
      </c>
      <c r="AC298">
        <v>129</v>
      </c>
      <c r="AD298">
        <v>230.08953488372092</v>
      </c>
      <c r="AE298">
        <v>1</v>
      </c>
      <c r="AF298">
        <v>25000</v>
      </c>
    </row>
    <row r="299" spans="1:32" ht="24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>(E299/D299)*100</f>
        <v>100.64</v>
      </c>
      <c r="O299" s="13">
        <f>J299/(60*60*24)+DATE(1970,1,1)</f>
        <v>42089.728020833332</v>
      </c>
      <c r="P299" s="13">
        <f>I299/(60*60*24)+"1/1/1970"</f>
        <v>42125.165972222225</v>
      </c>
      <c r="Q299" t="s">
        <v>8268</v>
      </c>
      <c r="R299" s="18" t="str">
        <f>LEFT(Q299,SEARCH("/",Q299,1)-1)</f>
        <v>film &amp; video</v>
      </c>
      <c r="S299" t="str">
        <f>RIGHT(Q299,(LEN(Q299)-SEARCH("/",Q299,1)))</f>
        <v>documentary</v>
      </c>
      <c r="T299" s="14">
        <f>IFERROR(E299/L299,0)</f>
        <v>141.74647887323943</v>
      </c>
      <c r="U299">
        <f t="shared" si="4"/>
        <v>1</v>
      </c>
      <c r="AB299">
        <v>20128</v>
      </c>
      <c r="AC299">
        <v>142</v>
      </c>
      <c r="AD299">
        <v>141.74647887323943</v>
      </c>
      <c r="AE299">
        <v>1</v>
      </c>
      <c r="AF299">
        <v>20000</v>
      </c>
    </row>
    <row r="300" spans="1:32" ht="105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>(E300/D300)*100</f>
        <v>108.93241269841269</v>
      </c>
      <c r="O300" s="13">
        <f>J300/(60*60*24)+DATE(1970,1,1)</f>
        <v>41709.463518518518</v>
      </c>
      <c r="P300" s="13">
        <f>I300/(60*60*24)+"1/1/1970"</f>
        <v>41768.875</v>
      </c>
      <c r="Q300" t="s">
        <v>8268</v>
      </c>
      <c r="R300" s="18" t="str">
        <f>LEFT(Q300,SEARCH("/",Q300,1)-1)</f>
        <v>film &amp; video</v>
      </c>
      <c r="S300" t="str">
        <f>RIGHT(Q300,(LEN(Q300)-SEARCH("/",Q300,1)))</f>
        <v>documentary</v>
      </c>
      <c r="T300" s="14">
        <f>IFERROR(E300/L300,0)</f>
        <v>56.344351395730705</v>
      </c>
      <c r="U300">
        <f t="shared" si="4"/>
        <v>1</v>
      </c>
      <c r="AB300">
        <v>137254.84</v>
      </c>
      <c r="AC300">
        <v>2436</v>
      </c>
      <c r="AD300">
        <v>56.344351395730705</v>
      </c>
      <c r="AE300">
        <v>1</v>
      </c>
      <c r="AF300">
        <v>126000</v>
      </c>
    </row>
    <row r="301" spans="1:32" ht="28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>(E301/D301)*100</f>
        <v>178.95250000000001</v>
      </c>
      <c r="O301" s="13">
        <f>J301/(60*60*24)+DATE(1970,1,1)</f>
        <v>40469.225231481483</v>
      </c>
      <c r="P301" s="13">
        <f>I301/(60*60*24)+"1/1/1970"</f>
        <v>40499.266898148147</v>
      </c>
      <c r="Q301" t="s">
        <v>8268</v>
      </c>
      <c r="R301" s="18" t="str">
        <f>LEFT(Q301,SEARCH("/",Q301,1)-1)</f>
        <v>film &amp; video</v>
      </c>
      <c r="S301" t="str">
        <f>RIGHT(Q301,(LEN(Q301)-SEARCH("/",Q301,1)))</f>
        <v>documentary</v>
      </c>
      <c r="T301" s="14">
        <f>IFERROR(E301/L301,0)</f>
        <v>73.341188524590166</v>
      </c>
      <c r="U301">
        <f t="shared" si="4"/>
        <v>1</v>
      </c>
      <c r="AB301">
        <v>17895.25</v>
      </c>
      <c r="AC301">
        <v>244</v>
      </c>
      <c r="AD301">
        <v>73.341188524590166</v>
      </c>
      <c r="AE301">
        <v>1</v>
      </c>
      <c r="AF301">
        <v>10000</v>
      </c>
    </row>
    <row r="302" spans="1:32" ht="30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>(E302/D302)*100</f>
        <v>101.72264</v>
      </c>
      <c r="O302" s="13">
        <f>J302/(60*60*24)+DATE(1970,1,1)</f>
        <v>40626.959930555553</v>
      </c>
      <c r="P302" s="13">
        <f>I302/(60*60*24)+"1/1/1970"</f>
        <v>40657.959930555553</v>
      </c>
      <c r="Q302" t="s">
        <v>8268</v>
      </c>
      <c r="R302" s="18" t="str">
        <f>LEFT(Q302,SEARCH("/",Q302,1)-1)</f>
        <v>film &amp; video</v>
      </c>
      <c r="S302" t="str">
        <f>RIGHT(Q302,(LEN(Q302)-SEARCH("/",Q302,1)))</f>
        <v>documentary</v>
      </c>
      <c r="T302" s="14">
        <f>IFERROR(E302/L302,0)</f>
        <v>85.337785234899329</v>
      </c>
      <c r="U302">
        <f t="shared" si="4"/>
        <v>1</v>
      </c>
      <c r="AB302">
        <v>25430.66</v>
      </c>
      <c r="AC302">
        <v>298</v>
      </c>
      <c r="AD302">
        <v>85.337785234899329</v>
      </c>
      <c r="AE302">
        <v>1</v>
      </c>
      <c r="AF302">
        <v>25000</v>
      </c>
    </row>
    <row r="303" spans="1:32" ht="24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>(E303/D303)*100</f>
        <v>118.73499999999999</v>
      </c>
      <c r="O303" s="13">
        <f>J303/(60*60*24)+DATE(1970,1,1)</f>
        <v>41312.737673611111</v>
      </c>
      <c r="P303" s="13">
        <f>I303/(60*60*24)+"1/1/1970"</f>
        <v>41352.696006944447</v>
      </c>
      <c r="Q303" t="s">
        <v>8268</v>
      </c>
      <c r="R303" s="18" t="str">
        <f>LEFT(Q303,SEARCH("/",Q303,1)-1)</f>
        <v>film &amp; video</v>
      </c>
      <c r="S303" t="str">
        <f>RIGHT(Q303,(LEN(Q303)-SEARCH("/",Q303,1)))</f>
        <v>documentary</v>
      </c>
      <c r="T303" s="14">
        <f>IFERROR(E303/L303,0)</f>
        <v>61.496215139442228</v>
      </c>
      <c r="U303">
        <f t="shared" si="4"/>
        <v>1</v>
      </c>
      <c r="AB303">
        <v>15435.55</v>
      </c>
      <c r="AC303">
        <v>251</v>
      </c>
      <c r="AD303">
        <v>61.496215139442228</v>
      </c>
      <c r="AE303">
        <v>1</v>
      </c>
      <c r="AF303">
        <v>13000</v>
      </c>
    </row>
    <row r="304" spans="1:32" ht="28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>(E304/D304)*100</f>
        <v>100.46</v>
      </c>
      <c r="O304" s="13">
        <f>J304/(60*60*24)+DATE(1970,1,1)</f>
        <v>40933.856921296298</v>
      </c>
      <c r="P304" s="13">
        <f>I304/(60*60*24)+"1/1/1970"</f>
        <v>40963.856921296298</v>
      </c>
      <c r="Q304" t="s">
        <v>8268</v>
      </c>
      <c r="R304" s="18" t="str">
        <f>LEFT(Q304,SEARCH("/",Q304,1)-1)</f>
        <v>film &amp; video</v>
      </c>
      <c r="S304" t="str">
        <f>RIGHT(Q304,(LEN(Q304)-SEARCH("/",Q304,1)))</f>
        <v>documentary</v>
      </c>
      <c r="T304" s="14">
        <f>IFERROR(E304/L304,0)</f>
        <v>93.018518518518519</v>
      </c>
      <c r="U304">
        <f t="shared" si="4"/>
        <v>1</v>
      </c>
      <c r="AB304">
        <v>10046</v>
      </c>
      <c r="AC304">
        <v>108</v>
      </c>
      <c r="AD304">
        <v>93.018518518518519</v>
      </c>
      <c r="AE304">
        <v>1</v>
      </c>
      <c r="AF304">
        <v>10000</v>
      </c>
    </row>
    <row r="305" spans="1:32" ht="24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>(E305/D305)*100</f>
        <v>137.46666666666667</v>
      </c>
      <c r="O305" s="13">
        <f>J305/(60*60*24)+DATE(1970,1,1)</f>
        <v>41032.071134259255</v>
      </c>
      <c r="P305" s="13">
        <f>I305/(60*60*24)+"1/1/1970"</f>
        <v>41062.071134259255</v>
      </c>
      <c r="Q305" t="s">
        <v>8268</v>
      </c>
      <c r="R305" s="18" t="str">
        <f>LEFT(Q305,SEARCH("/",Q305,1)-1)</f>
        <v>film &amp; video</v>
      </c>
      <c r="S305" t="str">
        <f>RIGHT(Q305,(LEN(Q305)-SEARCH("/",Q305,1)))</f>
        <v>documentary</v>
      </c>
      <c r="T305" s="14">
        <f>IFERROR(E305/L305,0)</f>
        <v>50.292682926829265</v>
      </c>
      <c r="U305">
        <f t="shared" si="4"/>
        <v>1</v>
      </c>
      <c r="AB305">
        <v>4124</v>
      </c>
      <c r="AC305">
        <v>82</v>
      </c>
      <c r="AD305">
        <v>50.292682926829265</v>
      </c>
      <c r="AE305">
        <v>1</v>
      </c>
      <c r="AF305">
        <v>3000</v>
      </c>
    </row>
    <row r="306" spans="1:32" ht="195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>(E306/D306)*100</f>
        <v>231.64705882352939</v>
      </c>
      <c r="O306" s="13">
        <f>J306/(60*60*24)+DATE(1970,1,1)</f>
        <v>41114.094872685186</v>
      </c>
      <c r="P306" s="13">
        <f>I306/(60*60*24)+"1/1/1970"</f>
        <v>41153.083333333336</v>
      </c>
      <c r="Q306" t="s">
        <v>8268</v>
      </c>
      <c r="R306" s="18" t="str">
        <f>LEFT(Q306,SEARCH("/",Q306,1)-1)</f>
        <v>film &amp; video</v>
      </c>
      <c r="S306" t="str">
        <f>RIGHT(Q306,(LEN(Q306)-SEARCH("/",Q306,1)))</f>
        <v>documentary</v>
      </c>
      <c r="T306" s="14">
        <f>IFERROR(E306/L306,0)</f>
        <v>106.43243243243244</v>
      </c>
      <c r="U306">
        <f t="shared" si="4"/>
        <v>1</v>
      </c>
      <c r="AB306">
        <v>7876</v>
      </c>
      <c r="AC306">
        <v>74</v>
      </c>
      <c r="AD306">
        <v>106.43243243243244</v>
      </c>
      <c r="AE306">
        <v>1</v>
      </c>
      <c r="AF306">
        <v>3400</v>
      </c>
    </row>
    <row r="307" spans="1:32" ht="21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>(E307/D307)*100</f>
        <v>130.33333333333331</v>
      </c>
      <c r="O307" s="13">
        <f>J307/(60*60*24)+DATE(1970,1,1)</f>
        <v>40948.630196759259</v>
      </c>
      <c r="P307" s="13">
        <f>I307/(60*60*24)+"1/1/1970"</f>
        <v>40978.630196759259</v>
      </c>
      <c r="Q307" t="s">
        <v>8268</v>
      </c>
      <c r="R307" s="18" t="str">
        <f>LEFT(Q307,SEARCH("/",Q307,1)-1)</f>
        <v>film &amp; video</v>
      </c>
      <c r="S307" t="str">
        <f>RIGHT(Q307,(LEN(Q307)-SEARCH("/",Q307,1)))</f>
        <v>documentary</v>
      </c>
      <c r="T307" s="14">
        <f>IFERROR(E307/L307,0)</f>
        <v>51.719576719576722</v>
      </c>
      <c r="U307">
        <f t="shared" si="4"/>
        <v>1</v>
      </c>
      <c r="AB307">
        <v>9775</v>
      </c>
      <c r="AC307">
        <v>189</v>
      </c>
      <c r="AD307">
        <v>51.719576719576722</v>
      </c>
      <c r="AE307">
        <v>1</v>
      </c>
      <c r="AF307">
        <v>7500</v>
      </c>
    </row>
    <row r="308" spans="1:32" ht="18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>(E308/D308)*100</f>
        <v>292.89999999999998</v>
      </c>
      <c r="O308" s="13">
        <f>J308/(60*60*24)+DATE(1970,1,1)</f>
        <v>41333.837187500001</v>
      </c>
      <c r="P308" s="13">
        <f>I308/(60*60*24)+"1/1/1970"</f>
        <v>41353.79552083333</v>
      </c>
      <c r="Q308" t="s">
        <v>8268</v>
      </c>
      <c r="R308" s="18" t="str">
        <f>LEFT(Q308,SEARCH("/",Q308,1)-1)</f>
        <v>film &amp; video</v>
      </c>
      <c r="S308" t="str">
        <f>RIGHT(Q308,(LEN(Q308)-SEARCH("/",Q308,1)))</f>
        <v>documentary</v>
      </c>
      <c r="T308" s="14">
        <f>IFERROR(E308/L308,0)</f>
        <v>36.612499999999997</v>
      </c>
      <c r="U308">
        <f t="shared" si="4"/>
        <v>1</v>
      </c>
      <c r="AB308">
        <v>2929</v>
      </c>
      <c r="AC308">
        <v>80</v>
      </c>
      <c r="AD308">
        <v>36.612499999999997</v>
      </c>
      <c r="AE308">
        <v>1</v>
      </c>
      <c r="AF308">
        <v>1000</v>
      </c>
    </row>
    <row r="309" spans="1:32" ht="6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>(E309/D309)*100</f>
        <v>111.31818181818183</v>
      </c>
      <c r="O309" s="13">
        <f>J309/(60*60*24)+DATE(1970,1,1)</f>
        <v>41282.944456018522</v>
      </c>
      <c r="P309" s="13">
        <f>I309/(60*60*24)+"1/1/1970"</f>
        <v>41312.944456018522</v>
      </c>
      <c r="Q309" t="s">
        <v>8268</v>
      </c>
      <c r="R309" s="18" t="str">
        <f>LEFT(Q309,SEARCH("/",Q309,1)-1)</f>
        <v>film &amp; video</v>
      </c>
      <c r="S309" t="str">
        <f>RIGHT(Q309,(LEN(Q309)-SEARCH("/",Q309,1)))</f>
        <v>documentary</v>
      </c>
      <c r="T309" s="14">
        <f>IFERROR(E309/L309,0)</f>
        <v>42.517361111111114</v>
      </c>
      <c r="U309">
        <f t="shared" si="4"/>
        <v>1</v>
      </c>
      <c r="AB309">
        <v>24490</v>
      </c>
      <c r="AC309">
        <v>576</v>
      </c>
      <c r="AD309">
        <v>42.517361111111114</v>
      </c>
      <c r="AE309">
        <v>1</v>
      </c>
      <c r="AF309">
        <v>22000</v>
      </c>
    </row>
    <row r="310" spans="1:32" ht="30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>(E310/D310)*100</f>
        <v>105.56666666666668</v>
      </c>
      <c r="O310" s="13">
        <f>J310/(60*60*24)+DATE(1970,1,1)</f>
        <v>40567.694560185184</v>
      </c>
      <c r="P310" s="13">
        <f>I310/(60*60*24)+"1/1/1970"</f>
        <v>40612.694560185184</v>
      </c>
      <c r="Q310" t="s">
        <v>8268</v>
      </c>
      <c r="R310" s="18" t="str">
        <f>LEFT(Q310,SEARCH("/",Q310,1)-1)</f>
        <v>film &amp; video</v>
      </c>
      <c r="S310" t="str">
        <f>RIGHT(Q310,(LEN(Q310)-SEARCH("/",Q310,1)))</f>
        <v>documentary</v>
      </c>
      <c r="T310" s="14">
        <f>IFERROR(E310/L310,0)</f>
        <v>62.712871287128714</v>
      </c>
      <c r="U310">
        <f t="shared" si="4"/>
        <v>1</v>
      </c>
      <c r="AB310">
        <v>12668</v>
      </c>
      <c r="AC310">
        <v>202</v>
      </c>
      <c r="AD310">
        <v>62.712871287128714</v>
      </c>
      <c r="AE310">
        <v>1</v>
      </c>
      <c r="AF310">
        <v>12000</v>
      </c>
    </row>
    <row r="311" spans="1:32" ht="25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>(E311/D311)*100</f>
        <v>118.94444444444446</v>
      </c>
      <c r="O311" s="13">
        <f>J311/(60*60*24)+DATE(1970,1,1)</f>
        <v>41134.751550925925</v>
      </c>
      <c r="P311" s="13">
        <f>I311/(60*60*24)+"1/1/1970"</f>
        <v>41155.751550925925</v>
      </c>
      <c r="Q311" t="s">
        <v>8268</v>
      </c>
      <c r="R311" s="18" t="str">
        <f>LEFT(Q311,SEARCH("/",Q311,1)-1)</f>
        <v>film &amp; video</v>
      </c>
      <c r="S311" t="str">
        <f>RIGHT(Q311,(LEN(Q311)-SEARCH("/",Q311,1)))</f>
        <v>documentary</v>
      </c>
      <c r="T311" s="14">
        <f>IFERROR(E311/L311,0)</f>
        <v>89.957983193277315</v>
      </c>
      <c r="U311">
        <f t="shared" si="4"/>
        <v>1</v>
      </c>
      <c r="AB311">
        <v>21410</v>
      </c>
      <c r="AC311">
        <v>238</v>
      </c>
      <c r="AD311">
        <v>89.957983193277315</v>
      </c>
      <c r="AE311">
        <v>1</v>
      </c>
      <c r="AF311">
        <v>18000</v>
      </c>
    </row>
    <row r="312" spans="1:32" ht="24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>(E312/D312)*100</f>
        <v>104.129</v>
      </c>
      <c r="O312" s="13">
        <f>J312/(60*60*24)+DATE(1970,1,1)</f>
        <v>40821.183136574073</v>
      </c>
      <c r="P312" s="13">
        <f>I312/(60*60*24)+"1/1/1970"</f>
        <v>40836.083333333336</v>
      </c>
      <c r="Q312" t="s">
        <v>8268</v>
      </c>
      <c r="R312" s="18" t="str">
        <f>LEFT(Q312,SEARCH("/",Q312,1)-1)</f>
        <v>film &amp; video</v>
      </c>
      <c r="S312" t="str">
        <f>RIGHT(Q312,(LEN(Q312)-SEARCH("/",Q312,1)))</f>
        <v>documentary</v>
      </c>
      <c r="T312" s="14">
        <f>IFERROR(E312/L312,0)</f>
        <v>28.924722222222222</v>
      </c>
      <c r="U312">
        <f t="shared" si="4"/>
        <v>1</v>
      </c>
      <c r="AB312">
        <v>1041.29</v>
      </c>
      <c r="AC312">
        <v>36</v>
      </c>
      <c r="AD312">
        <v>28.924722222222222</v>
      </c>
      <c r="AE312">
        <v>1</v>
      </c>
      <c r="AF312">
        <v>1000</v>
      </c>
    </row>
    <row r="313" spans="1:32" ht="24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>(E313/D313)*100</f>
        <v>104.10165000000001</v>
      </c>
      <c r="O313" s="13">
        <f>J313/(60*60*24)+DATE(1970,1,1)</f>
        <v>40868.219814814816</v>
      </c>
      <c r="P313" s="13">
        <f>I313/(60*60*24)+"1/1/1970"</f>
        <v>40909.332638888889</v>
      </c>
      <c r="Q313" t="s">
        <v>8268</v>
      </c>
      <c r="R313" s="18" t="str">
        <f>LEFT(Q313,SEARCH("/",Q313,1)-1)</f>
        <v>film &amp; video</v>
      </c>
      <c r="S313" t="str">
        <f>RIGHT(Q313,(LEN(Q313)-SEARCH("/",Q313,1)))</f>
        <v>documentary</v>
      </c>
      <c r="T313" s="14">
        <f>IFERROR(E313/L313,0)</f>
        <v>138.8022</v>
      </c>
      <c r="U313">
        <f t="shared" si="4"/>
        <v>1</v>
      </c>
      <c r="AB313">
        <v>20820.330000000002</v>
      </c>
      <c r="AC313">
        <v>150</v>
      </c>
      <c r="AD313">
        <v>138.8022</v>
      </c>
      <c r="AE313">
        <v>1</v>
      </c>
      <c r="AF313">
        <v>20000</v>
      </c>
    </row>
    <row r="314" spans="1:32" ht="30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>(E314/D314)*100</f>
        <v>111.87499999999999</v>
      </c>
      <c r="O314" s="13">
        <f>J314/(60*60*24)+DATE(1970,1,1)</f>
        <v>41348.877685185187</v>
      </c>
      <c r="P314" s="13">
        <f>I314/(60*60*24)+"1/1/1970"</f>
        <v>41378.877685185187</v>
      </c>
      <c r="Q314" t="s">
        <v>8268</v>
      </c>
      <c r="R314" s="18" t="str">
        <f>LEFT(Q314,SEARCH("/",Q314,1)-1)</f>
        <v>film &amp; video</v>
      </c>
      <c r="S314" t="str">
        <f>RIGHT(Q314,(LEN(Q314)-SEARCH("/",Q314,1)))</f>
        <v>documentary</v>
      </c>
      <c r="T314" s="14">
        <f>IFERROR(E314/L314,0)</f>
        <v>61.301369863013697</v>
      </c>
      <c r="U314">
        <f t="shared" si="4"/>
        <v>1</v>
      </c>
      <c r="AB314">
        <v>8950</v>
      </c>
      <c r="AC314">
        <v>146</v>
      </c>
      <c r="AD314">
        <v>61.301369863013697</v>
      </c>
      <c r="AE314">
        <v>1</v>
      </c>
      <c r="AF314">
        <v>8000</v>
      </c>
    </row>
    <row r="315" spans="1:32" ht="31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>(E315/D315)*100</f>
        <v>104.73529411764706</v>
      </c>
      <c r="O315" s="13">
        <f>J315/(60*60*24)+DATE(1970,1,1)</f>
        <v>40357.227939814817</v>
      </c>
      <c r="P315" s="13">
        <f>I315/(60*60*24)+"1/1/1970"</f>
        <v>40401.665972222225</v>
      </c>
      <c r="Q315" t="s">
        <v>8268</v>
      </c>
      <c r="R315" s="18" t="str">
        <f>LEFT(Q315,SEARCH("/",Q315,1)-1)</f>
        <v>film &amp; video</v>
      </c>
      <c r="S315" t="str">
        <f>RIGHT(Q315,(LEN(Q315)-SEARCH("/",Q315,1)))</f>
        <v>documentary</v>
      </c>
      <c r="T315" s="14">
        <f>IFERROR(E315/L315,0)</f>
        <v>80.202702702702709</v>
      </c>
      <c r="U315">
        <f t="shared" si="4"/>
        <v>1</v>
      </c>
      <c r="AB315">
        <v>17805</v>
      </c>
      <c r="AC315">
        <v>222</v>
      </c>
      <c r="AD315">
        <v>80.202702702702709</v>
      </c>
      <c r="AE315">
        <v>1</v>
      </c>
      <c r="AF315">
        <v>17000</v>
      </c>
    </row>
    <row r="316" spans="1:32" ht="30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>(E316/D316)*100</f>
        <v>385.15000000000003</v>
      </c>
      <c r="O316" s="13">
        <f>J316/(60*60*24)+DATE(1970,1,1)</f>
        <v>41304.833194444444</v>
      </c>
      <c r="P316" s="13">
        <f>I316/(60*60*24)+"1/1/1970"</f>
        <v>41334.833194444444</v>
      </c>
      <c r="Q316" t="s">
        <v>8268</v>
      </c>
      <c r="R316" s="18" t="str">
        <f>LEFT(Q316,SEARCH("/",Q316,1)-1)</f>
        <v>film &amp; video</v>
      </c>
      <c r="S316" t="str">
        <f>RIGHT(Q316,(LEN(Q316)-SEARCH("/",Q316,1)))</f>
        <v>documentary</v>
      </c>
      <c r="T316" s="14">
        <f>IFERROR(E316/L316,0)</f>
        <v>32.095833333333331</v>
      </c>
      <c r="U316">
        <f t="shared" si="4"/>
        <v>1</v>
      </c>
      <c r="AB316">
        <v>3851.5</v>
      </c>
      <c r="AC316">
        <v>120</v>
      </c>
      <c r="AD316">
        <v>32.095833333333331</v>
      </c>
      <c r="AE316">
        <v>1</v>
      </c>
      <c r="AF316">
        <v>1000</v>
      </c>
    </row>
    <row r="317" spans="1:32" ht="27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>(E317/D317)*100</f>
        <v>101.248</v>
      </c>
      <c r="O317" s="13">
        <f>J317/(60*60*24)+DATE(1970,1,1)</f>
        <v>41113.77238425926</v>
      </c>
      <c r="P317" s="13">
        <f>I317/(60*60*24)+"1/1/1970"</f>
        <v>41143.77238425926</v>
      </c>
      <c r="Q317" t="s">
        <v>8268</v>
      </c>
      <c r="R317" s="18" t="str">
        <f>LEFT(Q317,SEARCH("/",Q317,1)-1)</f>
        <v>film &amp; video</v>
      </c>
      <c r="S317" t="str">
        <f>RIGHT(Q317,(LEN(Q317)-SEARCH("/",Q317,1)))</f>
        <v>documentary</v>
      </c>
      <c r="T317" s="14">
        <f>IFERROR(E317/L317,0)</f>
        <v>200.88888888888889</v>
      </c>
      <c r="U317">
        <f t="shared" si="4"/>
        <v>1</v>
      </c>
      <c r="AB317">
        <v>25312</v>
      </c>
      <c r="AC317">
        <v>126</v>
      </c>
      <c r="AD317">
        <v>200.88888888888889</v>
      </c>
      <c r="AE317">
        <v>1</v>
      </c>
      <c r="AF317">
        <v>25000</v>
      </c>
    </row>
    <row r="318" spans="1:32" ht="19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>(E318/D318)*100</f>
        <v>113.77333333333333</v>
      </c>
      <c r="O318" s="13">
        <f>J318/(60*60*24)+DATE(1970,1,1)</f>
        <v>41950.923576388886</v>
      </c>
      <c r="P318" s="13">
        <f>I318/(60*60*24)+"1/1/1970"</f>
        <v>41984.207638888889</v>
      </c>
      <c r="Q318" t="s">
        <v>8268</v>
      </c>
      <c r="R318" s="18" t="str">
        <f>LEFT(Q318,SEARCH("/",Q318,1)-1)</f>
        <v>film &amp; video</v>
      </c>
      <c r="S318" t="str">
        <f>RIGHT(Q318,(LEN(Q318)-SEARCH("/",Q318,1)))</f>
        <v>documentary</v>
      </c>
      <c r="T318" s="14">
        <f>IFERROR(E318/L318,0)</f>
        <v>108.01265822784811</v>
      </c>
      <c r="U318">
        <f t="shared" si="4"/>
        <v>1</v>
      </c>
      <c r="AB318">
        <v>17066</v>
      </c>
      <c r="AC318">
        <v>158</v>
      </c>
      <c r="AD318">
        <v>108.01265822784811</v>
      </c>
      <c r="AE318">
        <v>1</v>
      </c>
      <c r="AF318">
        <v>15000</v>
      </c>
    </row>
    <row r="319" spans="1:32" ht="19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>(E319/D319)*100</f>
        <v>100.80333333333333</v>
      </c>
      <c r="O319" s="13">
        <f>J319/(60*60*24)+DATE(1970,1,1)</f>
        <v>41589.676886574074</v>
      </c>
      <c r="P319" s="13">
        <f>I319/(60*60*24)+"1/1/1970"</f>
        <v>41619.676886574074</v>
      </c>
      <c r="Q319" t="s">
        <v>8268</v>
      </c>
      <c r="R319" s="18" t="str">
        <f>LEFT(Q319,SEARCH("/",Q319,1)-1)</f>
        <v>film &amp; video</v>
      </c>
      <c r="S319" t="str">
        <f>RIGHT(Q319,(LEN(Q319)-SEARCH("/",Q319,1)))</f>
        <v>documentary</v>
      </c>
      <c r="T319" s="14">
        <f>IFERROR(E319/L319,0)</f>
        <v>95.699367088607602</v>
      </c>
      <c r="U319">
        <f t="shared" si="4"/>
        <v>1</v>
      </c>
      <c r="AB319">
        <v>30241</v>
      </c>
      <c r="AC319">
        <v>316</v>
      </c>
      <c r="AD319">
        <v>95.699367088607602</v>
      </c>
      <c r="AE319">
        <v>1</v>
      </c>
      <c r="AF319">
        <v>30000</v>
      </c>
    </row>
    <row r="320" spans="1:32" ht="24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>(E320/D320)*100</f>
        <v>283.32</v>
      </c>
      <c r="O320" s="13">
        <f>J320/(60*60*24)+DATE(1970,1,1)</f>
        <v>41330.038784722223</v>
      </c>
      <c r="P320" s="13">
        <f>I320/(60*60*24)+"1/1/1970"</f>
        <v>41359.997118055559</v>
      </c>
      <c r="Q320" t="s">
        <v>8268</v>
      </c>
      <c r="R320" s="18" t="str">
        <f>LEFT(Q320,SEARCH("/",Q320,1)-1)</f>
        <v>film &amp; video</v>
      </c>
      <c r="S320" t="str">
        <f>RIGHT(Q320,(LEN(Q320)-SEARCH("/",Q320,1)))</f>
        <v>documentary</v>
      </c>
      <c r="T320" s="14">
        <f>IFERROR(E320/L320,0)</f>
        <v>49.880281690140848</v>
      </c>
      <c r="U320">
        <f t="shared" si="4"/>
        <v>1</v>
      </c>
      <c r="AB320">
        <v>14166</v>
      </c>
      <c r="AC320">
        <v>284</v>
      </c>
      <c r="AD320">
        <v>49.880281690140848</v>
      </c>
      <c r="AE320">
        <v>1</v>
      </c>
      <c r="AF320">
        <v>5000</v>
      </c>
    </row>
    <row r="321" spans="1:32" ht="3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>(E321/D321)*100</f>
        <v>112.68</v>
      </c>
      <c r="O321" s="13">
        <f>J321/(60*60*24)+DATE(1970,1,1)</f>
        <v>40123.83829861111</v>
      </c>
      <c r="P321" s="13">
        <f>I321/(60*60*24)+"1/1/1970"</f>
        <v>40211.332638888889</v>
      </c>
      <c r="Q321" t="s">
        <v>8268</v>
      </c>
      <c r="R321" s="18" t="str">
        <f>LEFT(Q321,SEARCH("/",Q321,1)-1)</f>
        <v>film &amp; video</v>
      </c>
      <c r="S321" t="str">
        <f>RIGHT(Q321,(LEN(Q321)-SEARCH("/",Q321,1)))</f>
        <v>documentary</v>
      </c>
      <c r="T321" s="14">
        <f>IFERROR(E321/L321,0)</f>
        <v>110.47058823529412</v>
      </c>
      <c r="U321">
        <f t="shared" si="4"/>
        <v>1</v>
      </c>
      <c r="AB321">
        <v>5634</v>
      </c>
      <c r="AC321">
        <v>51</v>
      </c>
      <c r="AD321">
        <v>110.47058823529412</v>
      </c>
      <c r="AE321">
        <v>1</v>
      </c>
      <c r="AF321">
        <v>5000</v>
      </c>
    </row>
    <row r="322" spans="1:32" ht="28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>(E322/D322)*100</f>
        <v>106.58000000000001</v>
      </c>
      <c r="O322" s="13">
        <f>J322/(60*60*24)+DATE(1970,1,1)</f>
        <v>42331.551307870366</v>
      </c>
      <c r="P322" s="13">
        <f>I322/(60*60*24)+"1/1/1970"</f>
        <v>42360.958333333328</v>
      </c>
      <c r="Q322" t="s">
        <v>8268</v>
      </c>
      <c r="R322" s="18" t="str">
        <f>LEFT(Q322,SEARCH("/",Q322,1)-1)</f>
        <v>film &amp; video</v>
      </c>
      <c r="S322" t="str">
        <f>RIGHT(Q322,(LEN(Q322)-SEARCH("/",Q322,1)))</f>
        <v>documentary</v>
      </c>
      <c r="T322" s="14">
        <f>IFERROR(E322/L322,0)</f>
        <v>134.91139240506328</v>
      </c>
      <c r="U322">
        <f t="shared" si="4"/>
        <v>1</v>
      </c>
      <c r="AB322">
        <v>21316</v>
      </c>
      <c r="AC322">
        <v>158</v>
      </c>
      <c r="AD322">
        <v>134.91139240506328</v>
      </c>
      <c r="AE322">
        <v>1</v>
      </c>
      <c r="AF322">
        <v>20000</v>
      </c>
    </row>
    <row r="323" spans="1:32" ht="24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>(E323/D323)*100</f>
        <v>102.66285714285715</v>
      </c>
      <c r="O323" s="13">
        <f>J323/(60*60*24)+DATE(1970,1,1)</f>
        <v>42647.446597222224</v>
      </c>
      <c r="P323" s="13">
        <f>I323/(60*60*24)+"1/1/1970"</f>
        <v>42682.488263888888</v>
      </c>
      <c r="Q323" t="s">
        <v>8268</v>
      </c>
      <c r="R323" s="18" t="str">
        <f>LEFT(Q323,SEARCH("/",Q323,1)-1)</f>
        <v>film &amp; video</v>
      </c>
      <c r="S323" t="str">
        <f>RIGHT(Q323,(LEN(Q323)-SEARCH("/",Q323,1)))</f>
        <v>documentary</v>
      </c>
      <c r="T323" s="14">
        <f>IFERROR(E323/L323,0)</f>
        <v>106.62314540059347</v>
      </c>
      <c r="U323">
        <f t="shared" ref="U323:U386" si="5">IF(F323 = "successful", 1, 0)</f>
        <v>1</v>
      </c>
      <c r="AB323">
        <v>35932</v>
      </c>
      <c r="AC323">
        <v>337</v>
      </c>
      <c r="AD323">
        <v>106.62314540059347</v>
      </c>
      <c r="AE323">
        <v>1</v>
      </c>
      <c r="AF323">
        <v>35000</v>
      </c>
    </row>
    <row r="324" spans="1:32" ht="24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>(E324/D324)*100</f>
        <v>107.91200000000001</v>
      </c>
      <c r="O324" s="13">
        <f>J324/(60*60*24)+DATE(1970,1,1)</f>
        <v>42473.57</v>
      </c>
      <c r="P324" s="13">
        <f>I324/(60*60*24)+"1/1/1970"</f>
        <v>42503.57</v>
      </c>
      <c r="Q324" t="s">
        <v>8268</v>
      </c>
      <c r="R324" s="18" t="str">
        <f>LEFT(Q324,SEARCH("/",Q324,1)-1)</f>
        <v>film &amp; video</v>
      </c>
      <c r="S324" t="str">
        <f>RIGHT(Q324,(LEN(Q324)-SEARCH("/",Q324,1)))</f>
        <v>documentary</v>
      </c>
      <c r="T324" s="14">
        <f>IFERROR(E324/L324,0)</f>
        <v>145.04301075268816</v>
      </c>
      <c r="U324">
        <f t="shared" si="5"/>
        <v>1</v>
      </c>
      <c r="AB324">
        <v>26978</v>
      </c>
      <c r="AC324">
        <v>186</v>
      </c>
      <c r="AD324">
        <v>145.04301075268816</v>
      </c>
      <c r="AE324">
        <v>1</v>
      </c>
      <c r="AF324">
        <v>25000</v>
      </c>
    </row>
    <row r="325" spans="1:32" ht="25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>(E325/D325)*100</f>
        <v>123.07407407407408</v>
      </c>
      <c r="O325" s="13">
        <f>J325/(60*60*24)+DATE(1970,1,1)</f>
        <v>42697.32136574074</v>
      </c>
      <c r="P325" s="13">
        <f>I325/(60*60*24)+"1/1/1970"</f>
        <v>42725.332638888889</v>
      </c>
      <c r="Q325" t="s">
        <v>8268</v>
      </c>
      <c r="R325" s="18" t="str">
        <f>LEFT(Q325,SEARCH("/",Q325,1)-1)</f>
        <v>film &amp; video</v>
      </c>
      <c r="S325" t="str">
        <f>RIGHT(Q325,(LEN(Q325)-SEARCH("/",Q325,1)))</f>
        <v>documentary</v>
      </c>
      <c r="T325" s="14">
        <f>IFERROR(E325/L325,0)</f>
        <v>114.58620689655173</v>
      </c>
      <c r="U325">
        <f t="shared" si="5"/>
        <v>1</v>
      </c>
      <c r="AB325">
        <v>6646</v>
      </c>
      <c r="AC325">
        <v>58</v>
      </c>
      <c r="AD325">
        <v>114.58620689655173</v>
      </c>
      <c r="AE325">
        <v>1</v>
      </c>
      <c r="AF325">
        <v>5400</v>
      </c>
    </row>
    <row r="326" spans="1:32" ht="25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>(E326/D326)*100</f>
        <v>101.6</v>
      </c>
      <c r="O326" s="13">
        <f>J326/(60*60*24)+DATE(1970,1,1)</f>
        <v>42184.626250000001</v>
      </c>
      <c r="P326" s="13">
        <f>I326/(60*60*24)+"1/1/1970"</f>
        <v>42217.626250000001</v>
      </c>
      <c r="Q326" t="s">
        <v>8268</v>
      </c>
      <c r="R326" s="18" t="str">
        <f>LEFT(Q326,SEARCH("/",Q326,1)-1)</f>
        <v>film &amp; video</v>
      </c>
      <c r="S326" t="str">
        <f>RIGHT(Q326,(LEN(Q326)-SEARCH("/",Q326,1)))</f>
        <v>documentary</v>
      </c>
      <c r="T326" s="14">
        <f>IFERROR(E326/L326,0)</f>
        <v>105.3170731707317</v>
      </c>
      <c r="U326">
        <f t="shared" si="5"/>
        <v>1</v>
      </c>
      <c r="AB326">
        <v>8636</v>
      </c>
      <c r="AC326">
        <v>82</v>
      </c>
      <c r="AD326">
        <v>105.3170731707317</v>
      </c>
      <c r="AE326">
        <v>1</v>
      </c>
      <c r="AF326">
        <v>8500</v>
      </c>
    </row>
    <row r="327" spans="1:32" ht="24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>(E327/D327)*100</f>
        <v>104.396</v>
      </c>
      <c r="O327" s="13">
        <f>J327/(60*60*24)+DATE(1970,1,1)</f>
        <v>42689.187881944439</v>
      </c>
      <c r="P327" s="13">
        <f>I327/(60*60*24)+"1/1/1970"</f>
        <v>42724.187881944439</v>
      </c>
      <c r="Q327" t="s">
        <v>8268</v>
      </c>
      <c r="R327" s="18" t="str">
        <f>LEFT(Q327,SEARCH("/",Q327,1)-1)</f>
        <v>film &amp; video</v>
      </c>
      <c r="S327" t="str">
        <f>RIGHT(Q327,(LEN(Q327)-SEARCH("/",Q327,1)))</f>
        <v>documentary</v>
      </c>
      <c r="T327" s="14">
        <f>IFERROR(E327/L327,0)</f>
        <v>70.921195652173907</v>
      </c>
      <c r="U327">
        <f t="shared" si="5"/>
        <v>1</v>
      </c>
      <c r="AB327">
        <v>52198</v>
      </c>
      <c r="AC327">
        <v>736</v>
      </c>
      <c r="AD327">
        <v>70.921195652173907</v>
      </c>
      <c r="AE327">
        <v>1</v>
      </c>
      <c r="AF327">
        <v>50000</v>
      </c>
    </row>
    <row r="328" spans="1:32" ht="24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>(E328/D328)*100</f>
        <v>112.92973333333333</v>
      </c>
      <c r="O328" s="13">
        <f>J328/(60*60*24)+DATE(1970,1,1)</f>
        <v>42775.314884259264</v>
      </c>
      <c r="P328" s="13">
        <f>I328/(60*60*24)+"1/1/1970"</f>
        <v>42808.956250000003</v>
      </c>
      <c r="Q328" t="s">
        <v>8268</v>
      </c>
      <c r="R328" s="18" t="str">
        <f>LEFT(Q328,SEARCH("/",Q328,1)-1)</f>
        <v>film &amp; video</v>
      </c>
      <c r="S328" t="str">
        <f>RIGHT(Q328,(LEN(Q328)-SEARCH("/",Q328,1)))</f>
        <v>documentary</v>
      </c>
      <c r="T328" s="14">
        <f>IFERROR(E328/L328,0)</f>
        <v>147.17167680278018</v>
      </c>
      <c r="U328">
        <f t="shared" si="5"/>
        <v>1</v>
      </c>
      <c r="AB328">
        <v>169394.6</v>
      </c>
      <c r="AC328">
        <v>1151</v>
      </c>
      <c r="AD328">
        <v>147.17167680278018</v>
      </c>
      <c r="AE328">
        <v>1</v>
      </c>
      <c r="AF328">
        <v>150000</v>
      </c>
    </row>
    <row r="329" spans="1:32" ht="27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>(E329/D329)*100</f>
        <v>136.4</v>
      </c>
      <c r="O329" s="13">
        <f>J329/(60*60*24)+DATE(1970,1,1)</f>
        <v>42058.235289351855</v>
      </c>
      <c r="P329" s="13">
        <f>I329/(60*60*24)+"1/1/1970"</f>
        <v>42085.333333333328</v>
      </c>
      <c r="Q329" t="s">
        <v>8268</v>
      </c>
      <c r="R329" s="18" t="str">
        <f>LEFT(Q329,SEARCH("/",Q329,1)-1)</f>
        <v>film &amp; video</v>
      </c>
      <c r="S329" t="str">
        <f>RIGHT(Q329,(LEN(Q329)-SEARCH("/",Q329,1)))</f>
        <v>documentary</v>
      </c>
      <c r="T329" s="14">
        <f>IFERROR(E329/L329,0)</f>
        <v>160.47058823529412</v>
      </c>
      <c r="U329">
        <f t="shared" si="5"/>
        <v>1</v>
      </c>
      <c r="AB329">
        <v>5456</v>
      </c>
      <c r="AC329">
        <v>34</v>
      </c>
      <c r="AD329">
        <v>160.47058823529412</v>
      </c>
      <c r="AE329">
        <v>1</v>
      </c>
      <c r="AF329">
        <v>4000</v>
      </c>
    </row>
    <row r="330" spans="1:32" ht="27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>(E330/D330)*100</f>
        <v>103.61439999999999</v>
      </c>
      <c r="O330" s="13">
        <f>J330/(60*60*24)+DATE(1970,1,1)</f>
        <v>42278.946620370371</v>
      </c>
      <c r="P330" s="13">
        <f>I330/(60*60*24)+"1/1/1970"</f>
        <v>42309.166666666672</v>
      </c>
      <c r="Q330" t="s">
        <v>8268</v>
      </c>
      <c r="R330" s="18" t="str">
        <f>LEFT(Q330,SEARCH("/",Q330,1)-1)</f>
        <v>film &amp; video</v>
      </c>
      <c r="S330" t="str">
        <f>RIGHT(Q330,(LEN(Q330)-SEARCH("/",Q330,1)))</f>
        <v>documentary</v>
      </c>
      <c r="T330" s="14">
        <f>IFERROR(E330/L330,0)</f>
        <v>156.04578313253012</v>
      </c>
      <c r="U330">
        <f t="shared" si="5"/>
        <v>1</v>
      </c>
      <c r="AB330">
        <v>77710.8</v>
      </c>
      <c r="AC330">
        <v>498</v>
      </c>
      <c r="AD330">
        <v>156.04578313253012</v>
      </c>
      <c r="AE330">
        <v>1</v>
      </c>
      <c r="AF330">
        <v>75000</v>
      </c>
    </row>
    <row r="331" spans="1:32" ht="24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>(E331/D331)*100</f>
        <v>105.5</v>
      </c>
      <c r="O331" s="13">
        <f>J331/(60*60*24)+DATE(1970,1,1)</f>
        <v>42291.46674768519</v>
      </c>
      <c r="P331" s="13">
        <f>I331/(60*60*24)+"1/1/1970"</f>
        <v>42315.166666666672</v>
      </c>
      <c r="Q331" t="s">
        <v>8268</v>
      </c>
      <c r="R331" s="18" t="str">
        <f>LEFT(Q331,SEARCH("/",Q331,1)-1)</f>
        <v>film &amp; video</v>
      </c>
      <c r="S331" t="str">
        <f>RIGHT(Q331,(LEN(Q331)-SEARCH("/",Q331,1)))</f>
        <v>documentary</v>
      </c>
      <c r="T331" s="14">
        <f>IFERROR(E331/L331,0)</f>
        <v>63.17365269461078</v>
      </c>
      <c r="U331">
        <f t="shared" si="5"/>
        <v>1</v>
      </c>
      <c r="AB331">
        <v>10550</v>
      </c>
      <c r="AC331">
        <v>167</v>
      </c>
      <c r="AD331">
        <v>63.17365269461078</v>
      </c>
      <c r="AE331">
        <v>1</v>
      </c>
      <c r="AF331">
        <v>10000</v>
      </c>
    </row>
    <row r="332" spans="1:32" ht="28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>(E332/D332)*100</f>
        <v>101.82857142857142</v>
      </c>
      <c r="O332" s="13">
        <f>J332/(60*60*24)+DATE(1970,1,1)</f>
        <v>41379.515775462962</v>
      </c>
      <c r="P332" s="13">
        <f>I332/(60*60*24)+"1/1/1970"</f>
        <v>41411.165972222225</v>
      </c>
      <c r="Q332" t="s">
        <v>8268</v>
      </c>
      <c r="R332" s="18" t="str">
        <f>LEFT(Q332,SEARCH("/",Q332,1)-1)</f>
        <v>film &amp; video</v>
      </c>
      <c r="S332" t="str">
        <f>RIGHT(Q332,(LEN(Q332)-SEARCH("/",Q332,1)))</f>
        <v>documentary</v>
      </c>
      <c r="T332" s="14">
        <f>IFERROR(E332/L332,0)</f>
        <v>104.82352941176471</v>
      </c>
      <c r="U332">
        <f t="shared" si="5"/>
        <v>1</v>
      </c>
      <c r="AB332">
        <v>35640</v>
      </c>
      <c r="AC332">
        <v>340</v>
      </c>
      <c r="AD332">
        <v>104.82352941176471</v>
      </c>
      <c r="AE332">
        <v>1</v>
      </c>
      <c r="AF332">
        <v>35000</v>
      </c>
    </row>
    <row r="333" spans="1:32" ht="25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>(E333/D333)*100</f>
        <v>106.60499999999999</v>
      </c>
      <c r="O333" s="13">
        <f>J333/(60*60*24)+DATE(1970,1,1)</f>
        <v>42507.581412037034</v>
      </c>
      <c r="P333" s="13">
        <f>I333/(60*60*24)+"1/1/1970"</f>
        <v>42538.581412037034</v>
      </c>
      <c r="Q333" t="s">
        <v>8268</v>
      </c>
      <c r="R333" s="18" t="str">
        <f>LEFT(Q333,SEARCH("/",Q333,1)-1)</f>
        <v>film &amp; video</v>
      </c>
      <c r="S333" t="str">
        <f>RIGHT(Q333,(LEN(Q333)-SEARCH("/",Q333,1)))</f>
        <v>documentary</v>
      </c>
      <c r="T333" s="14">
        <f>IFERROR(E333/L333,0)</f>
        <v>97.356164383561648</v>
      </c>
      <c r="U333">
        <f t="shared" si="5"/>
        <v>1</v>
      </c>
      <c r="AB333">
        <v>42642</v>
      </c>
      <c r="AC333">
        <v>438</v>
      </c>
      <c r="AD333">
        <v>97.356164383561648</v>
      </c>
      <c r="AE333">
        <v>1</v>
      </c>
      <c r="AF333">
        <v>40000</v>
      </c>
    </row>
    <row r="334" spans="1:32" ht="25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>(E334/D334)*100</f>
        <v>113.015</v>
      </c>
      <c r="O334" s="13">
        <f>J334/(60*60*24)+DATE(1970,1,1)</f>
        <v>42263.680289351847</v>
      </c>
      <c r="P334" s="13">
        <f>I334/(60*60*24)+"1/1/1970"</f>
        <v>42305.333333333328</v>
      </c>
      <c r="Q334" t="s">
        <v>8268</v>
      </c>
      <c r="R334" s="18" t="str">
        <f>LEFT(Q334,SEARCH("/",Q334,1)-1)</f>
        <v>film &amp; video</v>
      </c>
      <c r="S334" t="str">
        <f>RIGHT(Q334,(LEN(Q334)-SEARCH("/",Q334,1)))</f>
        <v>documentary</v>
      </c>
      <c r="T334" s="14">
        <f>IFERROR(E334/L334,0)</f>
        <v>203.63063063063063</v>
      </c>
      <c r="U334">
        <f t="shared" si="5"/>
        <v>1</v>
      </c>
      <c r="AB334">
        <v>113015</v>
      </c>
      <c r="AC334">
        <v>555</v>
      </c>
      <c r="AD334">
        <v>203.63063063063063</v>
      </c>
      <c r="AE334">
        <v>1</v>
      </c>
      <c r="AF334">
        <v>100000</v>
      </c>
    </row>
    <row r="335" spans="1:32" ht="24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>(E335/D335)*100</f>
        <v>125.22750000000001</v>
      </c>
      <c r="O335" s="13">
        <f>J335/(60*60*24)+DATE(1970,1,1)</f>
        <v>42437.636469907404</v>
      </c>
      <c r="P335" s="13">
        <f>I335/(60*60*24)+"1/1/1970"</f>
        <v>42467.59480324074</v>
      </c>
      <c r="Q335" t="s">
        <v>8268</v>
      </c>
      <c r="R335" s="18" t="str">
        <f>LEFT(Q335,SEARCH("/",Q335,1)-1)</f>
        <v>film &amp; video</v>
      </c>
      <c r="S335" t="str">
        <f>RIGHT(Q335,(LEN(Q335)-SEARCH("/",Q335,1)))</f>
        <v>documentary</v>
      </c>
      <c r="T335" s="14">
        <f>IFERROR(E335/L335,0)</f>
        <v>188.31203007518798</v>
      </c>
      <c r="U335">
        <f t="shared" si="5"/>
        <v>1</v>
      </c>
      <c r="AB335">
        <v>50091</v>
      </c>
      <c r="AC335">
        <v>266</v>
      </c>
      <c r="AD335">
        <v>188.31203007518798</v>
      </c>
      <c r="AE335">
        <v>1</v>
      </c>
      <c r="AF335">
        <v>40000</v>
      </c>
    </row>
    <row r="336" spans="1:32" ht="31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>(E336/D336)*100</f>
        <v>101.19</v>
      </c>
      <c r="O336" s="13">
        <f>J336/(60*60*24)+DATE(1970,1,1)</f>
        <v>42101.682372685187</v>
      </c>
      <c r="P336" s="13">
        <f>I336/(60*60*24)+"1/1/1970"</f>
        <v>42139.791666666672</v>
      </c>
      <c r="Q336" t="s">
        <v>8268</v>
      </c>
      <c r="R336" s="18" t="str">
        <f>LEFT(Q336,SEARCH("/",Q336,1)-1)</f>
        <v>film &amp; video</v>
      </c>
      <c r="S336" t="str">
        <f>RIGHT(Q336,(LEN(Q336)-SEARCH("/",Q336,1)))</f>
        <v>documentary</v>
      </c>
      <c r="T336" s="14">
        <f>IFERROR(E336/L336,0)</f>
        <v>146.65217391304347</v>
      </c>
      <c r="U336">
        <f t="shared" si="5"/>
        <v>1</v>
      </c>
      <c r="AB336">
        <v>10119</v>
      </c>
      <c r="AC336">
        <v>69</v>
      </c>
      <c r="AD336">
        <v>146.65217391304347</v>
      </c>
      <c r="AE336">
        <v>1</v>
      </c>
      <c r="AF336">
        <v>10000</v>
      </c>
    </row>
    <row r="337" spans="1:32" ht="27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>(E337/D337)*100</f>
        <v>102.76470588235294</v>
      </c>
      <c r="O337" s="13">
        <f>J337/(60*60*24)+DATE(1970,1,1)</f>
        <v>42101.737442129626</v>
      </c>
      <c r="P337" s="13">
        <f>I337/(60*60*24)+"1/1/1970"</f>
        <v>42132.916666666672</v>
      </c>
      <c r="Q337" t="s">
        <v>8268</v>
      </c>
      <c r="R337" s="18" t="str">
        <f>LEFT(Q337,SEARCH("/",Q337,1)-1)</f>
        <v>film &amp; video</v>
      </c>
      <c r="S337" t="str">
        <f>RIGHT(Q337,(LEN(Q337)-SEARCH("/",Q337,1)))</f>
        <v>documentary</v>
      </c>
      <c r="T337" s="14">
        <f>IFERROR(E337/L337,0)</f>
        <v>109.1875</v>
      </c>
      <c r="U337">
        <f t="shared" si="5"/>
        <v>1</v>
      </c>
      <c r="AB337">
        <v>8735</v>
      </c>
      <c r="AC337">
        <v>80</v>
      </c>
      <c r="AD337">
        <v>109.1875</v>
      </c>
      <c r="AE337">
        <v>1</v>
      </c>
      <c r="AF337">
        <v>8500</v>
      </c>
    </row>
    <row r="338" spans="1:32" ht="27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>(E338/D338)*100</f>
        <v>116.83911999999998</v>
      </c>
      <c r="O338" s="13">
        <f>J338/(60*60*24)+DATE(1970,1,1)</f>
        <v>42291.596273148149</v>
      </c>
      <c r="P338" s="13">
        <f>I338/(60*60*24)+"1/1/1970"</f>
        <v>42321.637939814813</v>
      </c>
      <c r="Q338" t="s">
        <v>8268</v>
      </c>
      <c r="R338" s="18" t="str">
        <f>LEFT(Q338,SEARCH("/",Q338,1)-1)</f>
        <v>film &amp; video</v>
      </c>
      <c r="S338" t="str">
        <f>RIGHT(Q338,(LEN(Q338)-SEARCH("/",Q338,1)))</f>
        <v>documentary</v>
      </c>
      <c r="T338" s="14">
        <f>IFERROR(E338/L338,0)</f>
        <v>59.249046653144013</v>
      </c>
      <c r="U338">
        <f t="shared" si="5"/>
        <v>1</v>
      </c>
      <c r="AB338">
        <v>29209.78</v>
      </c>
      <c r="AC338">
        <v>493</v>
      </c>
      <c r="AD338">
        <v>59.249046653144013</v>
      </c>
      <c r="AE338">
        <v>1</v>
      </c>
      <c r="AF338">
        <v>25000</v>
      </c>
    </row>
    <row r="339" spans="1:32" ht="30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>(E339/D339)*100</f>
        <v>101.16833333333335</v>
      </c>
      <c r="O339" s="13">
        <f>J339/(60*60*24)+DATE(1970,1,1)</f>
        <v>42047.128564814819</v>
      </c>
      <c r="P339" s="13">
        <f>I339/(60*60*24)+"1/1/1970"</f>
        <v>42077.086898148147</v>
      </c>
      <c r="Q339" t="s">
        <v>8268</v>
      </c>
      <c r="R339" s="18" t="str">
        <f>LEFT(Q339,SEARCH("/",Q339,1)-1)</f>
        <v>film &amp; video</v>
      </c>
      <c r="S339" t="str">
        <f>RIGHT(Q339,(LEN(Q339)-SEARCH("/",Q339,1)))</f>
        <v>documentary</v>
      </c>
      <c r="T339" s="14">
        <f>IFERROR(E339/L339,0)</f>
        <v>97.904838709677421</v>
      </c>
      <c r="U339">
        <f t="shared" si="5"/>
        <v>1</v>
      </c>
      <c r="AB339">
        <v>3035.05</v>
      </c>
      <c r="AC339">
        <v>31</v>
      </c>
      <c r="AD339">
        <v>97.904838709677421</v>
      </c>
      <c r="AE339">
        <v>1</v>
      </c>
      <c r="AF339">
        <v>3000</v>
      </c>
    </row>
    <row r="340" spans="1:32" ht="25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>(E340/D340)*100</f>
        <v>110.13360000000002</v>
      </c>
      <c r="O340" s="13">
        <f>J340/(60*60*24)+DATE(1970,1,1)</f>
        <v>42559.755671296298</v>
      </c>
      <c r="P340" s="13">
        <f>I340/(60*60*24)+"1/1/1970"</f>
        <v>42616.041666666672</v>
      </c>
      <c r="Q340" t="s">
        <v>8268</v>
      </c>
      <c r="R340" s="18" t="str">
        <f>LEFT(Q340,SEARCH("/",Q340,1)-1)</f>
        <v>film &amp; video</v>
      </c>
      <c r="S340" t="str">
        <f>RIGHT(Q340,(LEN(Q340)-SEARCH("/",Q340,1)))</f>
        <v>documentary</v>
      </c>
      <c r="T340" s="14">
        <f>IFERROR(E340/L340,0)</f>
        <v>70.000169491525426</v>
      </c>
      <c r="U340">
        <f t="shared" si="5"/>
        <v>1</v>
      </c>
      <c r="AB340">
        <v>16520.04</v>
      </c>
      <c r="AC340">
        <v>236</v>
      </c>
      <c r="AD340">
        <v>70.000169491525426</v>
      </c>
      <c r="AE340">
        <v>1</v>
      </c>
      <c r="AF340">
        <v>15000</v>
      </c>
    </row>
    <row r="341" spans="1:32" ht="270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>(E341/D341)*100</f>
        <v>108.08333333333333</v>
      </c>
      <c r="O341" s="13">
        <f>J341/(60*60*24)+DATE(1970,1,1)</f>
        <v>42093.760046296295</v>
      </c>
      <c r="P341" s="13">
        <f>I341/(60*60*24)+"1/1/1970"</f>
        <v>42123.760046296295</v>
      </c>
      <c r="Q341" t="s">
        <v>8268</v>
      </c>
      <c r="R341" s="18" t="str">
        <f>LEFT(Q341,SEARCH("/",Q341,1)-1)</f>
        <v>film &amp; video</v>
      </c>
      <c r="S341" t="str">
        <f>RIGHT(Q341,(LEN(Q341)-SEARCH("/",Q341,1)))</f>
        <v>documentary</v>
      </c>
      <c r="T341" s="14">
        <f>IFERROR(E341/L341,0)</f>
        <v>72.865168539325836</v>
      </c>
      <c r="U341">
        <f t="shared" si="5"/>
        <v>1</v>
      </c>
      <c r="AB341">
        <v>6485</v>
      </c>
      <c r="AC341">
        <v>89</v>
      </c>
      <c r="AD341">
        <v>72.865168539325836</v>
      </c>
      <c r="AE341">
        <v>1</v>
      </c>
      <c r="AF341">
        <v>6000</v>
      </c>
    </row>
    <row r="342" spans="1:32" ht="22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>(E342/D342)*100</f>
        <v>125.02285714285715</v>
      </c>
      <c r="O342" s="13">
        <f>J342/(60*60*24)+DATE(1970,1,1)</f>
        <v>42772.669062500005</v>
      </c>
      <c r="P342" s="13">
        <f>I342/(60*60*24)+"1/1/1970"</f>
        <v>42802.875</v>
      </c>
      <c r="Q342" t="s">
        <v>8268</v>
      </c>
      <c r="R342" s="18" t="str">
        <f>LEFT(Q342,SEARCH("/",Q342,1)-1)</f>
        <v>film &amp; video</v>
      </c>
      <c r="S342" t="str">
        <f>RIGHT(Q342,(LEN(Q342)-SEARCH("/",Q342,1)))</f>
        <v>documentary</v>
      </c>
      <c r="T342" s="14">
        <f>IFERROR(E342/L342,0)</f>
        <v>146.34782608695653</v>
      </c>
      <c r="U342">
        <f t="shared" si="5"/>
        <v>1</v>
      </c>
      <c r="AB342">
        <v>43758</v>
      </c>
      <c r="AC342">
        <v>299</v>
      </c>
      <c r="AD342">
        <v>146.34782608695653</v>
      </c>
      <c r="AE342">
        <v>1</v>
      </c>
      <c r="AF342">
        <v>35000</v>
      </c>
    </row>
    <row r="343" spans="1:32" ht="27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>(E343/D343)*100</f>
        <v>106.71428571428572</v>
      </c>
      <c r="O343" s="13">
        <f>J343/(60*60*24)+DATE(1970,1,1)</f>
        <v>41894.879606481481</v>
      </c>
      <c r="P343" s="13">
        <f>I343/(60*60*24)+"1/1/1970"</f>
        <v>41913.165972222225</v>
      </c>
      <c r="Q343" t="s">
        <v>8268</v>
      </c>
      <c r="R343" s="18" t="str">
        <f>LEFT(Q343,SEARCH("/",Q343,1)-1)</f>
        <v>film &amp; video</v>
      </c>
      <c r="S343" t="str">
        <f>RIGHT(Q343,(LEN(Q343)-SEARCH("/",Q343,1)))</f>
        <v>documentary</v>
      </c>
      <c r="T343" s="14">
        <f>IFERROR(E343/L343,0)</f>
        <v>67.909090909090907</v>
      </c>
      <c r="U343">
        <f t="shared" si="5"/>
        <v>1</v>
      </c>
      <c r="AB343">
        <v>3735</v>
      </c>
      <c r="AC343">
        <v>55</v>
      </c>
      <c r="AD343">
        <v>67.909090909090907</v>
      </c>
      <c r="AE343">
        <v>1</v>
      </c>
      <c r="AF343">
        <v>3500</v>
      </c>
    </row>
    <row r="344" spans="1:32" ht="135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>(E344/D344)*100</f>
        <v>100.36639999999998</v>
      </c>
      <c r="O344" s="13">
        <f>J344/(60*60*24)+DATE(1970,1,1)</f>
        <v>42459.780844907407</v>
      </c>
      <c r="P344" s="13">
        <f>I344/(60*60*24)+"1/1/1970"</f>
        <v>42489.780844907407</v>
      </c>
      <c r="Q344" t="s">
        <v>8268</v>
      </c>
      <c r="R344" s="18" t="str">
        <f>LEFT(Q344,SEARCH("/",Q344,1)-1)</f>
        <v>film &amp; video</v>
      </c>
      <c r="S344" t="str">
        <f>RIGHT(Q344,(LEN(Q344)-SEARCH("/",Q344,1)))</f>
        <v>documentary</v>
      </c>
      <c r="T344" s="14">
        <f>IFERROR(E344/L344,0)</f>
        <v>169.85083076923075</v>
      </c>
      <c r="U344">
        <f t="shared" si="5"/>
        <v>1</v>
      </c>
      <c r="AB344">
        <v>55201.52</v>
      </c>
      <c r="AC344">
        <v>325</v>
      </c>
      <c r="AD344">
        <v>169.85083076923075</v>
      </c>
      <c r="AE344">
        <v>1</v>
      </c>
      <c r="AF344">
        <v>55000</v>
      </c>
    </row>
    <row r="345" spans="1:32" ht="31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>(E345/D345)*100</f>
        <v>102.02863333333335</v>
      </c>
      <c r="O345" s="13">
        <f>J345/(60*60*24)+DATE(1970,1,1)</f>
        <v>41926.73778935185</v>
      </c>
      <c r="P345" s="13">
        <f>I345/(60*60*24)+"1/1/1970"</f>
        <v>41957.125</v>
      </c>
      <c r="Q345" t="s">
        <v>8268</v>
      </c>
      <c r="R345" s="18" t="str">
        <f>LEFT(Q345,SEARCH("/",Q345,1)-1)</f>
        <v>film &amp; video</v>
      </c>
      <c r="S345" t="str">
        <f>RIGHT(Q345,(LEN(Q345)-SEARCH("/",Q345,1)))</f>
        <v>documentary</v>
      </c>
      <c r="T345" s="14">
        <f>IFERROR(E345/L345,0)</f>
        <v>58.413339694656486</v>
      </c>
      <c r="U345">
        <f t="shared" si="5"/>
        <v>1</v>
      </c>
      <c r="AB345">
        <v>30608.59</v>
      </c>
      <c r="AC345">
        <v>524</v>
      </c>
      <c r="AD345">
        <v>58.413339694656486</v>
      </c>
      <c r="AE345">
        <v>1</v>
      </c>
      <c r="AF345">
        <v>30000</v>
      </c>
    </row>
    <row r="346" spans="1:32" ht="28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>(E346/D346)*100</f>
        <v>102.08358208955224</v>
      </c>
      <c r="O346" s="13">
        <f>J346/(60*60*24)+DATE(1970,1,1)</f>
        <v>42111.970995370371</v>
      </c>
      <c r="P346" s="13">
        <f>I346/(60*60*24)+"1/1/1970"</f>
        <v>42156.097222222219</v>
      </c>
      <c r="Q346" t="s">
        <v>8268</v>
      </c>
      <c r="R346" s="18" t="str">
        <f>LEFT(Q346,SEARCH("/",Q346,1)-1)</f>
        <v>film &amp; video</v>
      </c>
      <c r="S346" t="str">
        <f>RIGHT(Q346,(LEN(Q346)-SEARCH("/",Q346,1)))</f>
        <v>documentary</v>
      </c>
      <c r="T346" s="14">
        <f>IFERROR(E346/L346,0)</f>
        <v>119.99298245614035</v>
      </c>
      <c r="U346">
        <f t="shared" si="5"/>
        <v>1</v>
      </c>
      <c r="AB346">
        <v>34198</v>
      </c>
      <c r="AC346">
        <v>285</v>
      </c>
      <c r="AD346">
        <v>119.99298245614035</v>
      </c>
      <c r="AE346">
        <v>1</v>
      </c>
      <c r="AF346">
        <v>33500</v>
      </c>
    </row>
    <row r="347" spans="1:32" ht="22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>(E347/D347)*100</f>
        <v>123.27586206896552</v>
      </c>
      <c r="O347" s="13">
        <f>J347/(60*60*24)+DATE(1970,1,1)</f>
        <v>42114.944328703699</v>
      </c>
      <c r="P347" s="13">
        <f>I347/(60*60*24)+"1/1/1970"</f>
        <v>42144.944328703699</v>
      </c>
      <c r="Q347" t="s">
        <v>8268</v>
      </c>
      <c r="R347" s="18" t="str">
        <f>LEFT(Q347,SEARCH("/",Q347,1)-1)</f>
        <v>film &amp; video</v>
      </c>
      <c r="S347" t="str">
        <f>RIGHT(Q347,(LEN(Q347)-SEARCH("/",Q347,1)))</f>
        <v>documentary</v>
      </c>
      <c r="T347" s="14">
        <f>IFERROR(E347/L347,0)</f>
        <v>99.860335195530723</v>
      </c>
      <c r="U347">
        <f t="shared" si="5"/>
        <v>1</v>
      </c>
      <c r="AB347">
        <v>17875</v>
      </c>
      <c r="AC347">
        <v>179</v>
      </c>
      <c r="AD347">
        <v>99.860335195530723</v>
      </c>
      <c r="AE347">
        <v>1</v>
      </c>
      <c r="AF347">
        <v>14500</v>
      </c>
    </row>
    <row r="348" spans="1:32" ht="28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>(E348/D348)*100</f>
        <v>170.28880000000001</v>
      </c>
      <c r="O348" s="13">
        <f>J348/(60*60*24)+DATE(1970,1,1)</f>
        <v>42261.500243055554</v>
      </c>
      <c r="P348" s="13">
        <f>I348/(60*60*24)+"1/1/1970"</f>
        <v>42291.500243055554</v>
      </c>
      <c r="Q348" t="s">
        <v>8268</v>
      </c>
      <c r="R348" s="18" t="str">
        <f>LEFT(Q348,SEARCH("/",Q348,1)-1)</f>
        <v>film &amp; video</v>
      </c>
      <c r="S348" t="str">
        <f>RIGHT(Q348,(LEN(Q348)-SEARCH("/",Q348,1)))</f>
        <v>documentary</v>
      </c>
      <c r="T348" s="14">
        <f>IFERROR(E348/L348,0)</f>
        <v>90.579148936170213</v>
      </c>
      <c r="U348">
        <f t="shared" si="5"/>
        <v>1</v>
      </c>
      <c r="AB348">
        <v>17028.88</v>
      </c>
      <c r="AC348">
        <v>188</v>
      </c>
      <c r="AD348">
        <v>90.579148936170213</v>
      </c>
      <c r="AE348">
        <v>1</v>
      </c>
      <c r="AF348">
        <v>10000</v>
      </c>
    </row>
    <row r="349" spans="1:32" ht="25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>(E349/D349)*100</f>
        <v>111.59049999999999</v>
      </c>
      <c r="O349" s="13">
        <f>J349/(60*60*24)+DATE(1970,1,1)</f>
        <v>42292.495474537034</v>
      </c>
      <c r="P349" s="13">
        <f>I349/(60*60*24)+"1/1/1970"</f>
        <v>42322.537141203706</v>
      </c>
      <c r="Q349" t="s">
        <v>8268</v>
      </c>
      <c r="R349" s="18" t="str">
        <f>LEFT(Q349,SEARCH("/",Q349,1)-1)</f>
        <v>film &amp; video</v>
      </c>
      <c r="S349" t="str">
        <f>RIGHT(Q349,(LEN(Q349)-SEARCH("/",Q349,1)))</f>
        <v>documentary</v>
      </c>
      <c r="T349" s="14">
        <f>IFERROR(E349/L349,0)</f>
        <v>117.77361477572559</v>
      </c>
      <c r="U349">
        <f t="shared" si="5"/>
        <v>1</v>
      </c>
      <c r="AB349">
        <v>44636.2</v>
      </c>
      <c r="AC349">
        <v>379</v>
      </c>
      <c r="AD349">
        <v>117.77361477572559</v>
      </c>
      <c r="AE349">
        <v>1</v>
      </c>
      <c r="AF349">
        <v>40000</v>
      </c>
    </row>
    <row r="350" spans="1:32" ht="25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>(E350/D350)*100</f>
        <v>103</v>
      </c>
      <c r="O350" s="13">
        <f>J350/(60*60*24)+DATE(1970,1,1)</f>
        <v>42207.58699074074</v>
      </c>
      <c r="P350" s="13">
        <f>I350/(60*60*24)+"1/1/1970"</f>
        <v>42237.58699074074</v>
      </c>
      <c r="Q350" t="s">
        <v>8268</v>
      </c>
      <c r="R350" s="18" t="str">
        <f>LEFT(Q350,SEARCH("/",Q350,1)-1)</f>
        <v>film &amp; video</v>
      </c>
      <c r="S350" t="str">
        <f>RIGHT(Q350,(LEN(Q350)-SEARCH("/",Q350,1)))</f>
        <v>documentary</v>
      </c>
      <c r="T350" s="14">
        <f>IFERROR(E350/L350,0)</f>
        <v>86.554621848739501</v>
      </c>
      <c r="U350">
        <f t="shared" si="5"/>
        <v>1</v>
      </c>
      <c r="AB350">
        <v>10300</v>
      </c>
      <c r="AC350">
        <v>119</v>
      </c>
      <c r="AD350">
        <v>86.554621848739501</v>
      </c>
      <c r="AE350">
        <v>1</v>
      </c>
      <c r="AF350">
        <v>10000</v>
      </c>
    </row>
    <row r="351" spans="1:32" ht="21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>(E351/D351)*100</f>
        <v>106.63570159857905</v>
      </c>
      <c r="O351" s="13">
        <f>J351/(60*60*24)+DATE(1970,1,1)</f>
        <v>42760.498935185184</v>
      </c>
      <c r="P351" s="13">
        <f>I351/(60*60*24)+"1/1/1970"</f>
        <v>42790.498935185184</v>
      </c>
      <c r="Q351" t="s">
        <v>8268</v>
      </c>
      <c r="R351" s="18" t="str">
        <f>LEFT(Q351,SEARCH("/",Q351,1)-1)</f>
        <v>film &amp; video</v>
      </c>
      <c r="S351" t="str">
        <f>RIGHT(Q351,(LEN(Q351)-SEARCH("/",Q351,1)))</f>
        <v>documentary</v>
      </c>
      <c r="T351" s="14">
        <f>IFERROR(E351/L351,0)</f>
        <v>71.899281437125751</v>
      </c>
      <c r="U351">
        <f t="shared" si="5"/>
        <v>1</v>
      </c>
      <c r="AB351">
        <v>12007.18</v>
      </c>
      <c r="AC351">
        <v>167</v>
      </c>
      <c r="AD351">
        <v>71.899281437125751</v>
      </c>
      <c r="AE351">
        <v>1</v>
      </c>
      <c r="AF351">
        <v>11260</v>
      </c>
    </row>
    <row r="352" spans="1:32" ht="24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>(E352/D352)*100</f>
        <v>114.75999999999999</v>
      </c>
      <c r="O352" s="13">
        <f>J352/(60*60*24)+DATE(1970,1,1)</f>
        <v>42586.066076388888</v>
      </c>
      <c r="P352" s="13">
        <f>I352/(60*60*24)+"1/1/1970"</f>
        <v>42624.165972222225</v>
      </c>
      <c r="Q352" t="s">
        <v>8268</v>
      </c>
      <c r="R352" s="18" t="str">
        <f>LEFT(Q352,SEARCH("/",Q352,1)-1)</f>
        <v>film &amp; video</v>
      </c>
      <c r="S352" t="str">
        <f>RIGHT(Q352,(LEN(Q352)-SEARCH("/",Q352,1)))</f>
        <v>documentary</v>
      </c>
      <c r="T352" s="14">
        <f>IFERROR(E352/L352,0)</f>
        <v>129.81900452488688</v>
      </c>
      <c r="U352">
        <f t="shared" si="5"/>
        <v>1</v>
      </c>
      <c r="AB352">
        <v>28690</v>
      </c>
      <c r="AC352">
        <v>221</v>
      </c>
      <c r="AD352">
        <v>129.81900452488688</v>
      </c>
      <c r="AE352">
        <v>1</v>
      </c>
      <c r="AF352">
        <v>25000</v>
      </c>
    </row>
    <row r="353" spans="1:32" ht="28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>(E353/D353)*100</f>
        <v>127.34117647058822</v>
      </c>
      <c r="O353" s="13">
        <f>J353/(60*60*24)+DATE(1970,1,1)</f>
        <v>42427.964745370366</v>
      </c>
      <c r="P353" s="13">
        <f>I353/(60*60*24)+"1/1/1970"</f>
        <v>42467.923078703709</v>
      </c>
      <c r="Q353" t="s">
        <v>8268</v>
      </c>
      <c r="R353" s="18" t="str">
        <f>LEFT(Q353,SEARCH("/",Q353,1)-1)</f>
        <v>film &amp; video</v>
      </c>
      <c r="S353" t="str">
        <f>RIGHT(Q353,(LEN(Q353)-SEARCH("/",Q353,1)))</f>
        <v>documentary</v>
      </c>
      <c r="T353" s="14">
        <f>IFERROR(E353/L353,0)</f>
        <v>44.912863070539416</v>
      </c>
      <c r="U353">
        <f t="shared" si="5"/>
        <v>1</v>
      </c>
      <c r="AB353">
        <v>43296</v>
      </c>
      <c r="AC353">
        <v>964</v>
      </c>
      <c r="AD353">
        <v>44.912863070539416</v>
      </c>
      <c r="AE353">
        <v>1</v>
      </c>
      <c r="AF353">
        <v>34000</v>
      </c>
    </row>
    <row r="354" spans="1:32" ht="25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>(E354/D354)*100</f>
        <v>116.56</v>
      </c>
      <c r="O354" s="13">
        <f>J354/(60*60*24)+DATE(1970,1,1)</f>
        <v>41890.167453703703</v>
      </c>
      <c r="P354" s="13">
        <f>I354/(60*60*24)+"1/1/1970"</f>
        <v>41920.167453703703</v>
      </c>
      <c r="Q354" t="s">
        <v>8268</v>
      </c>
      <c r="R354" s="18" t="str">
        <f>LEFT(Q354,SEARCH("/",Q354,1)-1)</f>
        <v>film &amp; video</v>
      </c>
      <c r="S354" t="str">
        <f>RIGHT(Q354,(LEN(Q354)-SEARCH("/",Q354,1)))</f>
        <v>documentary</v>
      </c>
      <c r="T354" s="14">
        <f>IFERROR(E354/L354,0)</f>
        <v>40.755244755244753</v>
      </c>
      <c r="U354">
        <f t="shared" si="5"/>
        <v>1</v>
      </c>
      <c r="AB354">
        <v>11656</v>
      </c>
      <c r="AC354">
        <v>286</v>
      </c>
      <c r="AD354">
        <v>40.755244755244753</v>
      </c>
      <c r="AE354">
        <v>1</v>
      </c>
      <c r="AF354">
        <v>10000</v>
      </c>
    </row>
    <row r="355" spans="1:32" ht="28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>(E355/D355)*100</f>
        <v>108.61819426615318</v>
      </c>
      <c r="O355" s="13">
        <f>J355/(60*60*24)+DATE(1970,1,1)</f>
        <v>42297.791886574079</v>
      </c>
      <c r="P355" s="13">
        <f>I355/(60*60*24)+"1/1/1970"</f>
        <v>42327.833553240736</v>
      </c>
      <c r="Q355" t="s">
        <v>8268</v>
      </c>
      <c r="R355" s="18" t="str">
        <f>LEFT(Q355,SEARCH("/",Q355,1)-1)</f>
        <v>film &amp; video</v>
      </c>
      <c r="S355" t="str">
        <f>RIGHT(Q355,(LEN(Q355)-SEARCH("/",Q355,1)))</f>
        <v>documentary</v>
      </c>
      <c r="T355" s="14">
        <f>IFERROR(E355/L355,0)</f>
        <v>103.52394779771615</v>
      </c>
      <c r="U355">
        <f t="shared" si="5"/>
        <v>1</v>
      </c>
      <c r="AB355">
        <v>63460.18</v>
      </c>
      <c r="AC355">
        <v>613</v>
      </c>
      <c r="AD355">
        <v>103.52394779771615</v>
      </c>
      <c r="AE355">
        <v>1</v>
      </c>
      <c r="AF355">
        <v>58425</v>
      </c>
    </row>
    <row r="356" spans="1:32" ht="28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>(E356/D356)*100</f>
        <v>103.94285714285714</v>
      </c>
      <c r="O356" s="13">
        <f>J356/(60*60*24)+DATE(1970,1,1)</f>
        <v>42438.827789351853</v>
      </c>
      <c r="P356" s="13">
        <f>I356/(60*60*24)+"1/1/1970"</f>
        <v>42468.786122685182</v>
      </c>
      <c r="Q356" t="s">
        <v>8268</v>
      </c>
      <c r="R356" s="18" t="str">
        <f>LEFT(Q356,SEARCH("/",Q356,1)-1)</f>
        <v>film &amp; video</v>
      </c>
      <c r="S356" t="str">
        <f>RIGHT(Q356,(LEN(Q356)-SEARCH("/",Q356,1)))</f>
        <v>documentary</v>
      </c>
      <c r="T356" s="14">
        <f>IFERROR(E356/L356,0)</f>
        <v>125.44827586206897</v>
      </c>
      <c r="U356">
        <f t="shared" si="5"/>
        <v>1</v>
      </c>
      <c r="AB356">
        <v>3638</v>
      </c>
      <c r="AC356">
        <v>29</v>
      </c>
      <c r="AD356">
        <v>125.44827586206897</v>
      </c>
      <c r="AE356">
        <v>1</v>
      </c>
      <c r="AF356">
        <v>3500</v>
      </c>
    </row>
    <row r="357" spans="1:32" ht="21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>(E357/D357)*100</f>
        <v>116.25714285714285</v>
      </c>
      <c r="O357" s="13">
        <f>J357/(60*60*24)+DATE(1970,1,1)</f>
        <v>41943.293912037036</v>
      </c>
      <c r="P357" s="13">
        <f>I357/(60*60*24)+"1/1/1970"</f>
        <v>41974.3355787037</v>
      </c>
      <c r="Q357" t="s">
        <v>8268</v>
      </c>
      <c r="R357" s="18" t="str">
        <f>LEFT(Q357,SEARCH("/",Q357,1)-1)</f>
        <v>film &amp; video</v>
      </c>
      <c r="S357" t="str">
        <f>RIGHT(Q357,(LEN(Q357)-SEARCH("/",Q357,1)))</f>
        <v>documentary</v>
      </c>
      <c r="T357" s="14">
        <f>IFERROR(E357/L357,0)</f>
        <v>246.60606060606059</v>
      </c>
      <c r="U357">
        <f t="shared" si="5"/>
        <v>1</v>
      </c>
      <c r="AB357">
        <v>40690</v>
      </c>
      <c r="AC357">
        <v>165</v>
      </c>
      <c r="AD357">
        <v>246.60606060606059</v>
      </c>
      <c r="AE357">
        <v>1</v>
      </c>
      <c r="AF357">
        <v>35000</v>
      </c>
    </row>
    <row r="358" spans="1:32" ht="19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>(E358/D358)*100</f>
        <v>102.69239999999999</v>
      </c>
      <c r="O358" s="13">
        <f>J358/(60*60*24)+DATE(1970,1,1)</f>
        <v>42415.803159722222</v>
      </c>
      <c r="P358" s="13">
        <f>I358/(60*60*24)+"1/1/1970"</f>
        <v>42445.761493055557</v>
      </c>
      <c r="Q358" t="s">
        <v>8268</v>
      </c>
      <c r="R358" s="18" t="str">
        <f>LEFT(Q358,SEARCH("/",Q358,1)-1)</f>
        <v>film &amp; video</v>
      </c>
      <c r="S358" t="str">
        <f>RIGHT(Q358,(LEN(Q358)-SEARCH("/",Q358,1)))</f>
        <v>documentary</v>
      </c>
      <c r="T358" s="14">
        <f>IFERROR(E358/L358,0)</f>
        <v>79.401340206185566</v>
      </c>
      <c r="U358">
        <f t="shared" si="5"/>
        <v>1</v>
      </c>
      <c r="AB358">
        <v>7701.93</v>
      </c>
      <c r="AC358">
        <v>97</v>
      </c>
      <c r="AD358">
        <v>79.401340206185566</v>
      </c>
      <c r="AE358">
        <v>1</v>
      </c>
      <c r="AF358">
        <v>7500</v>
      </c>
    </row>
    <row r="359" spans="1:32" ht="28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>(E359/D359)*100</f>
        <v>174</v>
      </c>
      <c r="O359" s="13">
        <f>J359/(60*60*24)+DATE(1970,1,1)</f>
        <v>42078.222187499996</v>
      </c>
      <c r="P359" s="13">
        <f>I359/(60*60*24)+"1/1/1970"</f>
        <v>42118.222187499996</v>
      </c>
      <c r="Q359" t="s">
        <v>8268</v>
      </c>
      <c r="R359" s="18" t="str">
        <f>LEFT(Q359,SEARCH("/",Q359,1)-1)</f>
        <v>film &amp; video</v>
      </c>
      <c r="S359" t="str">
        <f>RIGHT(Q359,(LEN(Q359)-SEARCH("/",Q359,1)))</f>
        <v>documentary</v>
      </c>
      <c r="T359" s="14">
        <f>IFERROR(E359/L359,0)</f>
        <v>86.138613861386133</v>
      </c>
      <c r="U359">
        <f t="shared" si="5"/>
        <v>1</v>
      </c>
      <c r="AB359">
        <v>26100</v>
      </c>
      <c r="AC359">
        <v>303</v>
      </c>
      <c r="AD359">
        <v>86.138613861386133</v>
      </c>
      <c r="AE359">
        <v>1</v>
      </c>
      <c r="AF359">
        <v>15000</v>
      </c>
    </row>
    <row r="360" spans="1:32" ht="21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>(E360/D360)*100</f>
        <v>103.08800000000001</v>
      </c>
      <c r="O360" s="13">
        <f>J360/(60*60*24)+DATE(1970,1,1)</f>
        <v>42507.860196759255</v>
      </c>
      <c r="P360" s="13">
        <f>I360/(60*60*24)+"1/1/1970"</f>
        <v>42536.625</v>
      </c>
      <c r="Q360" t="s">
        <v>8268</v>
      </c>
      <c r="R360" s="18" t="str">
        <f>LEFT(Q360,SEARCH("/",Q360,1)-1)</f>
        <v>film &amp; video</v>
      </c>
      <c r="S360" t="str">
        <f>RIGHT(Q360,(LEN(Q360)-SEARCH("/",Q360,1)))</f>
        <v>documentary</v>
      </c>
      <c r="T360" s="14">
        <f>IFERROR(E360/L360,0)</f>
        <v>193.04868913857678</v>
      </c>
      <c r="U360">
        <f t="shared" si="5"/>
        <v>1</v>
      </c>
      <c r="AB360">
        <v>51544</v>
      </c>
      <c r="AC360">
        <v>267</v>
      </c>
      <c r="AD360">
        <v>193.04868913857678</v>
      </c>
      <c r="AE360">
        <v>1</v>
      </c>
      <c r="AF360">
        <v>50000</v>
      </c>
    </row>
    <row r="361" spans="1:32" ht="24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>(E361/D361)*100</f>
        <v>104.85537190082646</v>
      </c>
      <c r="O361" s="13">
        <f>J361/(60*60*24)+DATE(1970,1,1)</f>
        <v>41935.070486111115</v>
      </c>
      <c r="P361" s="13">
        <f>I361/(60*60*24)+"1/1/1970"</f>
        <v>41957.216666666667</v>
      </c>
      <c r="Q361" t="s">
        <v>8268</v>
      </c>
      <c r="R361" s="18" t="str">
        <f>LEFT(Q361,SEARCH("/",Q361,1)-1)</f>
        <v>film &amp; video</v>
      </c>
      <c r="S361" t="str">
        <f>RIGHT(Q361,(LEN(Q361)-SEARCH("/",Q361,1)))</f>
        <v>documentary</v>
      </c>
      <c r="T361" s="14">
        <f>IFERROR(E361/L361,0)</f>
        <v>84.023178807947019</v>
      </c>
      <c r="U361">
        <f t="shared" si="5"/>
        <v>1</v>
      </c>
      <c r="AB361">
        <v>25375</v>
      </c>
      <c r="AC361">
        <v>302</v>
      </c>
      <c r="AD361">
        <v>84.023178807947019</v>
      </c>
      <c r="AE361">
        <v>1</v>
      </c>
      <c r="AF361">
        <v>24200</v>
      </c>
    </row>
    <row r="362" spans="1:32" ht="25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>(E362/D362)*100</f>
        <v>101.375</v>
      </c>
      <c r="O362" s="13">
        <f>J362/(60*60*24)+DATE(1970,1,1)</f>
        <v>42163.897916666669</v>
      </c>
      <c r="P362" s="13">
        <f>I362/(60*60*24)+"1/1/1970"</f>
        <v>42208.132638888885</v>
      </c>
      <c r="Q362" t="s">
        <v>8268</v>
      </c>
      <c r="R362" s="18" t="str">
        <f>LEFT(Q362,SEARCH("/",Q362,1)-1)</f>
        <v>film &amp; video</v>
      </c>
      <c r="S362" t="str">
        <f>RIGHT(Q362,(LEN(Q362)-SEARCH("/",Q362,1)))</f>
        <v>documentary</v>
      </c>
      <c r="T362" s="14">
        <f>IFERROR(E362/L362,0)</f>
        <v>139.82758620689654</v>
      </c>
      <c r="U362">
        <f t="shared" si="5"/>
        <v>1</v>
      </c>
      <c r="AB362">
        <v>12165</v>
      </c>
      <c r="AC362">
        <v>87</v>
      </c>
      <c r="AD362">
        <v>139.82758620689654</v>
      </c>
      <c r="AE362">
        <v>1</v>
      </c>
      <c r="AF362">
        <v>12000</v>
      </c>
    </row>
    <row r="363" spans="1:32" ht="27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>(E363/D363)*100</f>
        <v>111.07699999999998</v>
      </c>
      <c r="O363" s="13">
        <f>J363/(60*60*24)+DATE(1970,1,1)</f>
        <v>41936.001226851848</v>
      </c>
      <c r="P363" s="13">
        <f>I363/(60*60*24)+"1/1/1970"</f>
        <v>41966.042893518519</v>
      </c>
      <c r="Q363" t="s">
        <v>8268</v>
      </c>
      <c r="R363" s="18" t="str">
        <f>LEFT(Q363,SEARCH("/",Q363,1)-1)</f>
        <v>film &amp; video</v>
      </c>
      <c r="S363" t="str">
        <f>RIGHT(Q363,(LEN(Q363)-SEARCH("/",Q363,1)))</f>
        <v>documentary</v>
      </c>
      <c r="T363" s="14">
        <f>IFERROR(E363/L363,0)</f>
        <v>109.82189265536722</v>
      </c>
      <c r="U363">
        <f t="shared" si="5"/>
        <v>1</v>
      </c>
      <c r="AB363">
        <v>38876.949999999997</v>
      </c>
      <c r="AC363">
        <v>354</v>
      </c>
      <c r="AD363">
        <v>109.82189265536722</v>
      </c>
      <c r="AE363">
        <v>1</v>
      </c>
      <c r="AF363">
        <v>35000</v>
      </c>
    </row>
    <row r="364" spans="1:32" ht="30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>(E364/D364)*100</f>
        <v>124.15933781686496</v>
      </c>
      <c r="O364" s="13">
        <f>J364/(60*60*24)+DATE(1970,1,1)</f>
        <v>41837.210543981484</v>
      </c>
      <c r="P364" s="13">
        <f>I364/(60*60*24)+"1/1/1970"</f>
        <v>41859</v>
      </c>
      <c r="Q364" t="s">
        <v>8268</v>
      </c>
      <c r="R364" s="18" t="str">
        <f>LEFT(Q364,SEARCH("/",Q364,1)-1)</f>
        <v>film &amp; video</v>
      </c>
      <c r="S364" t="str">
        <f>RIGHT(Q364,(LEN(Q364)-SEARCH("/",Q364,1)))</f>
        <v>documentary</v>
      </c>
      <c r="T364" s="14">
        <f>IFERROR(E364/L364,0)</f>
        <v>139.53488372093022</v>
      </c>
      <c r="U364">
        <f t="shared" si="5"/>
        <v>1</v>
      </c>
      <c r="AB364">
        <v>12000</v>
      </c>
      <c r="AC364">
        <v>86</v>
      </c>
      <c r="AD364">
        <v>139.53488372093022</v>
      </c>
      <c r="AE364">
        <v>1</v>
      </c>
      <c r="AF364">
        <v>9665</v>
      </c>
    </row>
    <row r="365" spans="1:32" ht="31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>(E365/D365)*100</f>
        <v>101.33333333333334</v>
      </c>
      <c r="O365" s="13">
        <f>J365/(60*60*24)+DATE(1970,1,1)</f>
        <v>40255.744629629626</v>
      </c>
      <c r="P365" s="13">
        <f>I365/(60*60*24)+"1/1/1970"</f>
        <v>40300.806944444441</v>
      </c>
      <c r="Q365" t="s">
        <v>8268</v>
      </c>
      <c r="R365" s="18" t="str">
        <f>LEFT(Q365,SEARCH("/",Q365,1)-1)</f>
        <v>film &amp; video</v>
      </c>
      <c r="S365" t="str">
        <f>RIGHT(Q365,(LEN(Q365)-SEARCH("/",Q365,1)))</f>
        <v>documentary</v>
      </c>
      <c r="T365" s="14">
        <f>IFERROR(E365/L365,0)</f>
        <v>347.84615384615387</v>
      </c>
      <c r="U365">
        <f t="shared" si="5"/>
        <v>1</v>
      </c>
      <c r="AB365">
        <v>9044</v>
      </c>
      <c r="AC365">
        <v>26</v>
      </c>
      <c r="AD365">
        <v>347.84615384615387</v>
      </c>
      <c r="AE365">
        <v>1</v>
      </c>
      <c r="AF365">
        <v>8925</v>
      </c>
    </row>
    <row r="366" spans="1:32" ht="27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>(E366/D366)*100</f>
        <v>110.16142857142856</v>
      </c>
      <c r="O366" s="13">
        <f>J366/(60*60*24)+DATE(1970,1,1)</f>
        <v>41780.859629629631</v>
      </c>
      <c r="P366" s="13">
        <f>I366/(60*60*24)+"1/1/1970"</f>
        <v>41811.165972222225</v>
      </c>
      <c r="Q366" t="s">
        <v>8268</v>
      </c>
      <c r="R366" s="18" t="str">
        <f>LEFT(Q366,SEARCH("/",Q366,1)-1)</f>
        <v>film &amp; video</v>
      </c>
      <c r="S366" t="str">
        <f>RIGHT(Q366,(LEN(Q366)-SEARCH("/",Q366,1)))</f>
        <v>documentary</v>
      </c>
      <c r="T366" s="14">
        <f>IFERROR(E366/L366,0)</f>
        <v>68.24159292035398</v>
      </c>
      <c r="U366">
        <f t="shared" si="5"/>
        <v>1</v>
      </c>
      <c r="AB366">
        <v>7711.3</v>
      </c>
      <c r="AC366">
        <v>113</v>
      </c>
      <c r="AD366">
        <v>68.24159292035398</v>
      </c>
      <c r="AE366">
        <v>1</v>
      </c>
      <c r="AF366">
        <v>7000</v>
      </c>
    </row>
    <row r="367" spans="1:32" ht="25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>(E367/D367)*100</f>
        <v>103.97333333333334</v>
      </c>
      <c r="O367" s="13">
        <f>J367/(60*60*24)+DATE(1970,1,1)</f>
        <v>41668.606469907405</v>
      </c>
      <c r="P367" s="13">
        <f>I367/(60*60*24)+"1/1/1970"</f>
        <v>41698.606469907405</v>
      </c>
      <c r="Q367" t="s">
        <v>8268</v>
      </c>
      <c r="R367" s="18" t="str">
        <f>LEFT(Q367,SEARCH("/",Q367,1)-1)</f>
        <v>film &amp; video</v>
      </c>
      <c r="S367" t="str">
        <f>RIGHT(Q367,(LEN(Q367)-SEARCH("/",Q367,1)))</f>
        <v>documentary</v>
      </c>
      <c r="T367" s="14">
        <f>IFERROR(E367/L367,0)</f>
        <v>239.93846153846152</v>
      </c>
      <c r="U367">
        <f t="shared" si="5"/>
        <v>1</v>
      </c>
      <c r="AB367">
        <v>15596</v>
      </c>
      <c r="AC367">
        <v>65</v>
      </c>
      <c r="AD367">
        <v>239.93846153846152</v>
      </c>
      <c r="AE367">
        <v>1</v>
      </c>
      <c r="AF367">
        <v>15000</v>
      </c>
    </row>
    <row r="368" spans="1:32" ht="25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>(E368/D368)*100</f>
        <v>101.31578947368421</v>
      </c>
      <c r="O368" s="13">
        <f>J368/(60*60*24)+DATE(1970,1,1)</f>
        <v>41019.793032407411</v>
      </c>
      <c r="P368" s="13">
        <f>I368/(60*60*24)+"1/1/1970"</f>
        <v>41049.793032407411</v>
      </c>
      <c r="Q368" t="s">
        <v>8268</v>
      </c>
      <c r="R368" s="18" t="str">
        <f>LEFT(Q368,SEARCH("/",Q368,1)-1)</f>
        <v>film &amp; video</v>
      </c>
      <c r="S368" t="str">
        <f>RIGHT(Q368,(LEN(Q368)-SEARCH("/",Q368,1)))</f>
        <v>documentary</v>
      </c>
      <c r="T368" s="14">
        <f>IFERROR(E368/L368,0)</f>
        <v>287.31343283582089</v>
      </c>
      <c r="U368">
        <f t="shared" si="5"/>
        <v>1</v>
      </c>
      <c r="AB368">
        <v>38500</v>
      </c>
      <c r="AC368">
        <v>134</v>
      </c>
      <c r="AD368">
        <v>287.31343283582089</v>
      </c>
      <c r="AE368">
        <v>1</v>
      </c>
      <c r="AF368">
        <v>38000</v>
      </c>
    </row>
    <row r="369" spans="1:32" ht="28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>(E369/D369)*100</f>
        <v>103.3501</v>
      </c>
      <c r="O369" s="13">
        <f>J369/(60*60*24)+DATE(1970,1,1)</f>
        <v>41355.577291666668</v>
      </c>
      <c r="P369" s="13">
        <f>I369/(60*60*24)+"1/1/1970"</f>
        <v>41395.207638888889</v>
      </c>
      <c r="Q369" t="s">
        <v>8268</v>
      </c>
      <c r="R369" s="18" t="str">
        <f>LEFT(Q369,SEARCH("/",Q369,1)-1)</f>
        <v>film &amp; video</v>
      </c>
      <c r="S369" t="str">
        <f>RIGHT(Q369,(LEN(Q369)-SEARCH("/",Q369,1)))</f>
        <v>documentary</v>
      </c>
      <c r="T369" s="14">
        <f>IFERROR(E369/L369,0)</f>
        <v>86.84882352941176</v>
      </c>
      <c r="U369">
        <f t="shared" si="5"/>
        <v>1</v>
      </c>
      <c r="AB369">
        <v>10335.01</v>
      </c>
      <c r="AC369">
        <v>119</v>
      </c>
      <c r="AD369">
        <v>86.84882352941176</v>
      </c>
      <c r="AE369">
        <v>1</v>
      </c>
      <c r="AF369">
        <v>10000</v>
      </c>
    </row>
    <row r="370" spans="1:32" ht="30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>(E370/D370)*100</f>
        <v>104.11200000000001</v>
      </c>
      <c r="O370" s="13">
        <f>J370/(60*60*24)+DATE(1970,1,1)</f>
        <v>42043.605578703704</v>
      </c>
      <c r="P370" s="13">
        <f>I370/(60*60*24)+"1/1/1970"</f>
        <v>42078.563912037032</v>
      </c>
      <c r="Q370" t="s">
        <v>8268</v>
      </c>
      <c r="R370" s="18" t="str">
        <f>LEFT(Q370,SEARCH("/",Q370,1)-1)</f>
        <v>film &amp; video</v>
      </c>
      <c r="S370" t="str">
        <f>RIGHT(Q370,(LEN(Q370)-SEARCH("/",Q370,1)))</f>
        <v>documentary</v>
      </c>
      <c r="T370" s="14">
        <f>IFERROR(E370/L370,0)</f>
        <v>81.84905660377359</v>
      </c>
      <c r="U370">
        <f t="shared" si="5"/>
        <v>1</v>
      </c>
      <c r="AB370">
        <v>13014</v>
      </c>
      <c r="AC370">
        <v>159</v>
      </c>
      <c r="AD370">
        <v>81.84905660377359</v>
      </c>
      <c r="AE370">
        <v>1</v>
      </c>
      <c r="AF370">
        <v>12500</v>
      </c>
    </row>
    <row r="371" spans="1:32" ht="28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>(E371/D371)*100</f>
        <v>110.15569230769231</v>
      </c>
      <c r="O371" s="13">
        <f>J371/(60*60*24)+DATE(1970,1,1)</f>
        <v>40893.551724537036</v>
      </c>
      <c r="P371" s="13">
        <f>I371/(60*60*24)+"1/1/1970"</f>
        <v>40923.551724537036</v>
      </c>
      <c r="Q371" t="s">
        <v>8268</v>
      </c>
      <c r="R371" s="18" t="str">
        <f>LEFT(Q371,SEARCH("/",Q371,1)-1)</f>
        <v>film &amp; video</v>
      </c>
      <c r="S371" t="str">
        <f>RIGHT(Q371,(LEN(Q371)-SEARCH("/",Q371,1)))</f>
        <v>documentary</v>
      </c>
      <c r="T371" s="14">
        <f>IFERROR(E371/L371,0)</f>
        <v>42.874970059880241</v>
      </c>
      <c r="U371">
        <f t="shared" si="5"/>
        <v>1</v>
      </c>
      <c r="AB371">
        <v>7160.12</v>
      </c>
      <c r="AC371">
        <v>167</v>
      </c>
      <c r="AD371">
        <v>42.874970059880241</v>
      </c>
      <c r="AE371">
        <v>1</v>
      </c>
      <c r="AF371">
        <v>6500</v>
      </c>
    </row>
    <row r="372" spans="1:32" ht="30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>(E372/D372)*100</f>
        <v>122.02</v>
      </c>
      <c r="O372" s="13">
        <f>J372/(60*60*24)+DATE(1970,1,1)</f>
        <v>42711.795138888891</v>
      </c>
      <c r="P372" s="13">
        <f>I372/(60*60*24)+"1/1/1970"</f>
        <v>42741.795138888891</v>
      </c>
      <c r="Q372" t="s">
        <v>8268</v>
      </c>
      <c r="R372" s="18" t="str">
        <f>LEFT(Q372,SEARCH("/",Q372,1)-1)</f>
        <v>film &amp; video</v>
      </c>
      <c r="S372" t="str">
        <f>RIGHT(Q372,(LEN(Q372)-SEARCH("/",Q372,1)))</f>
        <v>documentary</v>
      </c>
      <c r="T372" s="14">
        <f>IFERROR(E372/L372,0)</f>
        <v>709.41860465116281</v>
      </c>
      <c r="U372">
        <f t="shared" si="5"/>
        <v>1</v>
      </c>
      <c r="AB372">
        <v>30505</v>
      </c>
      <c r="AC372">
        <v>43</v>
      </c>
      <c r="AD372">
        <v>709.41860465116281</v>
      </c>
      <c r="AE372">
        <v>1</v>
      </c>
      <c r="AF372">
        <v>25000</v>
      </c>
    </row>
    <row r="373" spans="1:32" ht="25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>(E373/D373)*100</f>
        <v>114.16866666666667</v>
      </c>
      <c r="O373" s="13">
        <f>J373/(60*60*24)+DATE(1970,1,1)</f>
        <v>41261.767812500002</v>
      </c>
      <c r="P373" s="13">
        <f>I373/(60*60*24)+"1/1/1970"</f>
        <v>41306.767812500002</v>
      </c>
      <c r="Q373" t="s">
        <v>8268</v>
      </c>
      <c r="R373" s="18" t="str">
        <f>LEFT(Q373,SEARCH("/",Q373,1)-1)</f>
        <v>film &amp; video</v>
      </c>
      <c r="S373" t="str">
        <f>RIGHT(Q373,(LEN(Q373)-SEARCH("/",Q373,1)))</f>
        <v>documentary</v>
      </c>
      <c r="T373" s="14">
        <f>IFERROR(E373/L373,0)</f>
        <v>161.25517890772127</v>
      </c>
      <c r="U373">
        <f t="shared" si="5"/>
        <v>1</v>
      </c>
      <c r="AB373">
        <v>171253</v>
      </c>
      <c r="AC373">
        <v>1062</v>
      </c>
      <c r="AD373">
        <v>161.25517890772127</v>
      </c>
      <c r="AE373">
        <v>1</v>
      </c>
      <c r="AF373">
        <v>150000</v>
      </c>
    </row>
    <row r="374" spans="1:32" ht="165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>(E374/D374)*100</f>
        <v>125.33333333333334</v>
      </c>
      <c r="O374" s="13">
        <f>J374/(60*60*24)+DATE(1970,1,1)</f>
        <v>42425.576898148152</v>
      </c>
      <c r="P374" s="13">
        <f>I374/(60*60*24)+"1/1/1970"</f>
        <v>42465.666666666672</v>
      </c>
      <c r="Q374" t="s">
        <v>8268</v>
      </c>
      <c r="R374" s="18" t="str">
        <f>LEFT(Q374,SEARCH("/",Q374,1)-1)</f>
        <v>film &amp; video</v>
      </c>
      <c r="S374" t="str">
        <f>RIGHT(Q374,(LEN(Q374)-SEARCH("/",Q374,1)))</f>
        <v>documentary</v>
      </c>
      <c r="T374" s="14">
        <f>IFERROR(E374/L374,0)</f>
        <v>41.777777777777779</v>
      </c>
      <c r="U374">
        <f t="shared" si="5"/>
        <v>1</v>
      </c>
      <c r="AB374">
        <v>376</v>
      </c>
      <c r="AC374">
        <v>9</v>
      </c>
      <c r="AD374">
        <v>41.777777777777779</v>
      </c>
      <c r="AE374">
        <v>1</v>
      </c>
      <c r="AF374">
        <v>300</v>
      </c>
    </row>
    <row r="375" spans="1:32" ht="25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>(E375/D375)*100</f>
        <v>106.66666666666667</v>
      </c>
      <c r="O375" s="13">
        <f>J375/(60*60*24)+DATE(1970,1,1)</f>
        <v>41078.91201388889</v>
      </c>
      <c r="P375" s="13">
        <f>I375/(60*60*24)+"1/1/1970"</f>
        <v>41108.91201388889</v>
      </c>
      <c r="Q375" t="s">
        <v>8268</v>
      </c>
      <c r="R375" s="18" t="str">
        <f>LEFT(Q375,SEARCH("/",Q375,1)-1)</f>
        <v>film &amp; video</v>
      </c>
      <c r="S375" t="str">
        <f>RIGHT(Q375,(LEN(Q375)-SEARCH("/",Q375,1)))</f>
        <v>documentary</v>
      </c>
      <c r="T375" s="14">
        <f>IFERROR(E375/L375,0)</f>
        <v>89.887640449438209</v>
      </c>
      <c r="U375">
        <f t="shared" si="5"/>
        <v>1</v>
      </c>
      <c r="AB375">
        <v>8000</v>
      </c>
      <c r="AC375">
        <v>89</v>
      </c>
      <c r="AD375">
        <v>89.887640449438209</v>
      </c>
      <c r="AE375">
        <v>1</v>
      </c>
      <c r="AF375">
        <v>7500</v>
      </c>
    </row>
    <row r="376" spans="1:32" ht="27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>(E376/D376)*100</f>
        <v>130.65</v>
      </c>
      <c r="O376" s="13">
        <f>J376/(60*60*24)+DATE(1970,1,1)</f>
        <v>40757.889247685183</v>
      </c>
      <c r="P376" s="13">
        <f>I376/(60*60*24)+"1/1/1970"</f>
        <v>40802.889247685183</v>
      </c>
      <c r="Q376" t="s">
        <v>8268</v>
      </c>
      <c r="R376" s="18" t="str">
        <f>LEFT(Q376,SEARCH("/",Q376,1)-1)</f>
        <v>film &amp; video</v>
      </c>
      <c r="S376" t="str">
        <f>RIGHT(Q376,(LEN(Q376)-SEARCH("/",Q376,1)))</f>
        <v>documentary</v>
      </c>
      <c r="T376" s="14">
        <f>IFERROR(E376/L376,0)</f>
        <v>45.051724137931032</v>
      </c>
      <c r="U376">
        <f t="shared" si="5"/>
        <v>1</v>
      </c>
      <c r="AB376">
        <v>7839</v>
      </c>
      <c r="AC376">
        <v>174</v>
      </c>
      <c r="AD376">
        <v>45.051724137931032</v>
      </c>
      <c r="AE376">
        <v>1</v>
      </c>
      <c r="AF376">
        <v>6000</v>
      </c>
    </row>
    <row r="377" spans="1:32" ht="28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>(E377/D377)*100</f>
        <v>120</v>
      </c>
      <c r="O377" s="13">
        <f>J377/(60*60*24)+DATE(1970,1,1)</f>
        <v>41657.985081018516</v>
      </c>
      <c r="P377" s="13">
        <f>I377/(60*60*24)+"1/1/1970"</f>
        <v>41699.720833333333</v>
      </c>
      <c r="Q377" t="s">
        <v>8268</v>
      </c>
      <c r="R377" s="18" t="str">
        <f>LEFT(Q377,SEARCH("/",Q377,1)-1)</f>
        <v>film &amp; video</v>
      </c>
      <c r="S377" t="str">
        <f>RIGHT(Q377,(LEN(Q377)-SEARCH("/",Q377,1)))</f>
        <v>documentary</v>
      </c>
      <c r="T377" s="14">
        <f>IFERROR(E377/L377,0)</f>
        <v>42.857142857142854</v>
      </c>
      <c r="U377">
        <f t="shared" si="5"/>
        <v>1</v>
      </c>
      <c r="AB377">
        <v>600</v>
      </c>
      <c r="AC377">
        <v>14</v>
      </c>
      <c r="AD377">
        <v>42.857142857142854</v>
      </c>
      <c r="AE377">
        <v>1</v>
      </c>
      <c r="AF377">
        <v>500</v>
      </c>
    </row>
    <row r="378" spans="1:32" ht="30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>(E378/D378)*100</f>
        <v>105.9591836734694</v>
      </c>
      <c r="O378" s="13">
        <f>J378/(60*60*24)+DATE(1970,1,1)</f>
        <v>42576.452731481477</v>
      </c>
      <c r="P378" s="13">
        <f>I378/(60*60*24)+"1/1/1970"</f>
        <v>42607.452731481477</v>
      </c>
      <c r="Q378" t="s">
        <v>8268</v>
      </c>
      <c r="R378" s="18" t="str">
        <f>LEFT(Q378,SEARCH("/",Q378,1)-1)</f>
        <v>film &amp; video</v>
      </c>
      <c r="S378" t="str">
        <f>RIGHT(Q378,(LEN(Q378)-SEARCH("/",Q378,1)))</f>
        <v>documentary</v>
      </c>
      <c r="T378" s="14">
        <f>IFERROR(E378/L378,0)</f>
        <v>54.083333333333336</v>
      </c>
      <c r="U378">
        <f t="shared" si="5"/>
        <v>1</v>
      </c>
      <c r="AB378">
        <v>2596</v>
      </c>
      <c r="AC378">
        <v>48</v>
      </c>
      <c r="AD378">
        <v>54.083333333333336</v>
      </c>
      <c r="AE378">
        <v>1</v>
      </c>
      <c r="AF378">
        <v>2450</v>
      </c>
    </row>
    <row r="379" spans="1:32" ht="24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>(E379/D379)*100</f>
        <v>114.39999999999999</v>
      </c>
      <c r="O379" s="13">
        <f>J379/(60*60*24)+DATE(1970,1,1)</f>
        <v>42292.250787037032</v>
      </c>
      <c r="P379" s="13">
        <f>I379/(60*60*24)+"1/1/1970"</f>
        <v>42322.292361111111</v>
      </c>
      <c r="Q379" t="s">
        <v>8268</v>
      </c>
      <c r="R379" s="18" t="str">
        <f>LEFT(Q379,SEARCH("/",Q379,1)-1)</f>
        <v>film &amp; video</v>
      </c>
      <c r="S379" t="str">
        <f>RIGHT(Q379,(LEN(Q379)-SEARCH("/",Q379,1)))</f>
        <v>documentary</v>
      </c>
      <c r="T379" s="14">
        <f>IFERROR(E379/L379,0)</f>
        <v>103.21804511278195</v>
      </c>
      <c r="U379">
        <f t="shared" si="5"/>
        <v>1</v>
      </c>
      <c r="AB379">
        <v>13728</v>
      </c>
      <c r="AC379">
        <v>133</v>
      </c>
      <c r="AD379">
        <v>103.21804511278195</v>
      </c>
      <c r="AE379">
        <v>1</v>
      </c>
      <c r="AF379">
        <v>12000</v>
      </c>
    </row>
    <row r="380" spans="1:32" ht="30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>(E380/D380)*100</f>
        <v>111.76666666666665</v>
      </c>
      <c r="O380" s="13">
        <f>J380/(60*60*24)+DATE(1970,1,1)</f>
        <v>42370.571851851855</v>
      </c>
      <c r="P380" s="13">
        <f>I380/(60*60*24)+"1/1/1970"</f>
        <v>42394.994444444441</v>
      </c>
      <c r="Q380" t="s">
        <v>8268</v>
      </c>
      <c r="R380" s="18" t="str">
        <f>LEFT(Q380,SEARCH("/",Q380,1)-1)</f>
        <v>film &amp; video</v>
      </c>
      <c r="S380" t="str">
        <f>RIGHT(Q380,(LEN(Q380)-SEARCH("/",Q380,1)))</f>
        <v>documentary</v>
      </c>
      <c r="T380" s="14">
        <f>IFERROR(E380/L380,0)</f>
        <v>40.397590361445786</v>
      </c>
      <c r="U380">
        <f t="shared" si="5"/>
        <v>1</v>
      </c>
      <c r="AB380">
        <v>3353</v>
      </c>
      <c r="AC380">
        <v>83</v>
      </c>
      <c r="AD380">
        <v>40.397590361445786</v>
      </c>
      <c r="AE380">
        <v>1</v>
      </c>
      <c r="AF380">
        <v>3000</v>
      </c>
    </row>
    <row r="381" spans="1:32" ht="28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>(E381/D381)*100</f>
        <v>116.08000000000001</v>
      </c>
      <c r="O381" s="13">
        <f>J381/(60*60*24)+DATE(1970,1,1)</f>
        <v>40987.688333333332</v>
      </c>
      <c r="P381" s="13">
        <f>I381/(60*60*24)+"1/1/1970"</f>
        <v>41032.688333333332</v>
      </c>
      <c r="Q381" t="s">
        <v>8268</v>
      </c>
      <c r="R381" s="18" t="str">
        <f>LEFT(Q381,SEARCH("/",Q381,1)-1)</f>
        <v>film &amp; video</v>
      </c>
      <c r="S381" t="str">
        <f>RIGHT(Q381,(LEN(Q381)-SEARCH("/",Q381,1)))</f>
        <v>documentary</v>
      </c>
      <c r="T381" s="14">
        <f>IFERROR(E381/L381,0)</f>
        <v>116.85906040268456</v>
      </c>
      <c r="U381">
        <f t="shared" si="5"/>
        <v>1</v>
      </c>
      <c r="AB381">
        <v>17412</v>
      </c>
      <c r="AC381">
        <v>149</v>
      </c>
      <c r="AD381">
        <v>116.85906040268456</v>
      </c>
      <c r="AE381">
        <v>1</v>
      </c>
      <c r="AF381">
        <v>15000</v>
      </c>
    </row>
    <row r="382" spans="1:32" ht="30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>(E382/D382)*100</f>
        <v>141.5</v>
      </c>
      <c r="O382" s="13">
        <f>J382/(60*60*24)+DATE(1970,1,1)</f>
        <v>42367.719814814816</v>
      </c>
      <c r="P382" s="13">
        <f>I382/(60*60*24)+"1/1/1970"</f>
        <v>42392.719814814816</v>
      </c>
      <c r="Q382" t="s">
        <v>8268</v>
      </c>
      <c r="R382" s="18" t="str">
        <f>LEFT(Q382,SEARCH("/",Q382,1)-1)</f>
        <v>film &amp; video</v>
      </c>
      <c r="S382" t="str">
        <f>RIGHT(Q382,(LEN(Q382)-SEARCH("/",Q382,1)))</f>
        <v>documentary</v>
      </c>
      <c r="T382" s="14">
        <f>IFERROR(E382/L382,0)</f>
        <v>115.51020408163265</v>
      </c>
      <c r="U382">
        <f t="shared" si="5"/>
        <v>1</v>
      </c>
      <c r="AB382">
        <v>5660</v>
      </c>
      <c r="AC382">
        <v>49</v>
      </c>
      <c r="AD382">
        <v>115.51020408163265</v>
      </c>
      <c r="AE382">
        <v>1</v>
      </c>
      <c r="AF382">
        <v>4000</v>
      </c>
    </row>
    <row r="383" spans="1:32" ht="24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>(E383/D383)*100</f>
        <v>104.72999999999999</v>
      </c>
      <c r="O383" s="13">
        <f>J383/(60*60*24)+DATE(1970,1,1)</f>
        <v>41085.698113425926</v>
      </c>
      <c r="P383" s="13">
        <f>I383/(60*60*24)+"1/1/1970"</f>
        <v>41120.208333333336</v>
      </c>
      <c r="Q383" t="s">
        <v>8268</v>
      </c>
      <c r="R383" s="18" t="str">
        <f>LEFT(Q383,SEARCH("/",Q383,1)-1)</f>
        <v>film &amp; video</v>
      </c>
      <c r="S383" t="str">
        <f>RIGHT(Q383,(LEN(Q383)-SEARCH("/",Q383,1)))</f>
        <v>documentary</v>
      </c>
      <c r="T383" s="14">
        <f>IFERROR(E383/L383,0)</f>
        <v>104.31274900398407</v>
      </c>
      <c r="U383">
        <f t="shared" si="5"/>
        <v>1</v>
      </c>
      <c r="AB383">
        <v>26182.5</v>
      </c>
      <c r="AC383">
        <v>251</v>
      </c>
      <c r="AD383">
        <v>104.31274900398407</v>
      </c>
      <c r="AE383">
        <v>1</v>
      </c>
      <c r="AF383">
        <v>25000</v>
      </c>
    </row>
    <row r="384" spans="1:32" ht="28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>(E384/D384)*100</f>
        <v>255.83333333333331</v>
      </c>
      <c r="O384" s="13">
        <f>J384/(60*60*24)+DATE(1970,1,1)</f>
        <v>41144.709490740745</v>
      </c>
      <c r="P384" s="13">
        <f>I384/(60*60*24)+"1/1/1970"</f>
        <v>41158.709490740745</v>
      </c>
      <c r="Q384" t="s">
        <v>8268</v>
      </c>
      <c r="R384" s="18" t="str">
        <f>LEFT(Q384,SEARCH("/",Q384,1)-1)</f>
        <v>film &amp; video</v>
      </c>
      <c r="S384" t="str">
        <f>RIGHT(Q384,(LEN(Q384)-SEARCH("/",Q384,1)))</f>
        <v>documentary</v>
      </c>
      <c r="T384" s="14">
        <f>IFERROR(E384/L384,0)</f>
        <v>69.772727272727266</v>
      </c>
      <c r="U384">
        <f t="shared" si="5"/>
        <v>1</v>
      </c>
      <c r="AB384">
        <v>1535</v>
      </c>
      <c r="AC384">
        <v>22</v>
      </c>
      <c r="AD384">
        <v>69.772727272727266</v>
      </c>
      <c r="AE384">
        <v>1</v>
      </c>
      <c r="AF384">
        <v>600</v>
      </c>
    </row>
    <row r="385" spans="1:32" ht="31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>(E385/D385)*100</f>
        <v>206.70670670670671</v>
      </c>
      <c r="O385" s="13">
        <f>J385/(60*60*24)+DATE(1970,1,1)</f>
        <v>41755.117581018516</v>
      </c>
      <c r="P385" s="13">
        <f>I385/(60*60*24)+"1/1/1970"</f>
        <v>41778.117581018516</v>
      </c>
      <c r="Q385" t="s">
        <v>8268</v>
      </c>
      <c r="R385" s="18" t="str">
        <f>LEFT(Q385,SEARCH("/",Q385,1)-1)</f>
        <v>film &amp; video</v>
      </c>
      <c r="S385" t="str">
        <f>RIGHT(Q385,(LEN(Q385)-SEARCH("/",Q385,1)))</f>
        <v>documentary</v>
      </c>
      <c r="T385" s="14">
        <f>IFERROR(E385/L385,0)</f>
        <v>43.020833333333336</v>
      </c>
      <c r="U385">
        <f t="shared" si="5"/>
        <v>1</v>
      </c>
      <c r="AB385">
        <v>2065</v>
      </c>
      <c r="AC385">
        <v>48</v>
      </c>
      <c r="AD385">
        <v>43.020833333333336</v>
      </c>
      <c r="AE385">
        <v>1</v>
      </c>
      <c r="AF385">
        <v>999</v>
      </c>
    </row>
    <row r="386" spans="1:32" ht="28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>(E386/D386)*100</f>
        <v>112.105</v>
      </c>
      <c r="O386" s="13">
        <f>J386/(60*60*24)+DATE(1970,1,1)</f>
        <v>41980.781793981485</v>
      </c>
      <c r="P386" s="13">
        <f>I386/(60*60*24)+"1/1/1970"</f>
        <v>42010.781793981485</v>
      </c>
      <c r="Q386" t="s">
        <v>8268</v>
      </c>
      <c r="R386" s="18" t="str">
        <f>LEFT(Q386,SEARCH("/",Q386,1)-1)</f>
        <v>film &amp; video</v>
      </c>
      <c r="S386" t="str">
        <f>RIGHT(Q386,(LEN(Q386)-SEARCH("/",Q386,1)))</f>
        <v>documentary</v>
      </c>
      <c r="T386" s="14">
        <f>IFERROR(E386/L386,0)</f>
        <v>58.540469973890339</v>
      </c>
      <c r="U386">
        <f t="shared" si="5"/>
        <v>1</v>
      </c>
      <c r="AB386">
        <v>22421</v>
      </c>
      <c r="AC386">
        <v>383</v>
      </c>
      <c r="AD386">
        <v>58.540469973890339</v>
      </c>
      <c r="AE386">
        <v>1</v>
      </c>
      <c r="AF386">
        <v>20000</v>
      </c>
    </row>
    <row r="387" spans="1:32" ht="28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>(E387/D387)*100</f>
        <v>105.982</v>
      </c>
      <c r="O387" s="13">
        <f>J387/(60*60*24)+DATE(1970,1,1)</f>
        <v>41934.584502314814</v>
      </c>
      <c r="P387" s="13">
        <f>I387/(60*60*24)+"1/1/1970"</f>
        <v>41964.626168981486</v>
      </c>
      <c r="Q387" t="s">
        <v>8268</v>
      </c>
      <c r="R387" s="18" t="str">
        <f>LEFT(Q387,SEARCH("/",Q387,1)-1)</f>
        <v>film &amp; video</v>
      </c>
      <c r="S387" t="str">
        <f>RIGHT(Q387,(LEN(Q387)-SEARCH("/",Q387,1)))</f>
        <v>documentary</v>
      </c>
      <c r="T387" s="14">
        <f>IFERROR(E387/L387,0)</f>
        <v>111.79535864978902</v>
      </c>
      <c r="U387">
        <f t="shared" ref="U387:U450" si="6">IF(F387 = "successful", 1, 0)</f>
        <v>1</v>
      </c>
      <c r="AB387">
        <v>26495.5</v>
      </c>
      <c r="AC387">
        <v>237</v>
      </c>
      <c r="AD387">
        <v>111.79535864978902</v>
      </c>
      <c r="AE387">
        <v>1</v>
      </c>
      <c r="AF387">
        <v>25000</v>
      </c>
    </row>
    <row r="388" spans="1:32" ht="28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>(E388/D388)*100</f>
        <v>100.16666666666667</v>
      </c>
      <c r="O388" s="13">
        <f>J388/(60*60*24)+DATE(1970,1,1)</f>
        <v>42211.951284722221</v>
      </c>
      <c r="P388" s="13">
        <f>I388/(60*60*24)+"1/1/1970"</f>
        <v>42226.951284722221</v>
      </c>
      <c r="Q388" t="s">
        <v>8268</v>
      </c>
      <c r="R388" s="18" t="str">
        <f>LEFT(Q388,SEARCH("/",Q388,1)-1)</f>
        <v>film &amp; video</v>
      </c>
      <c r="S388" t="str">
        <f>RIGHT(Q388,(LEN(Q388)-SEARCH("/",Q388,1)))</f>
        <v>documentary</v>
      </c>
      <c r="T388" s="14">
        <f>IFERROR(E388/L388,0)</f>
        <v>46.230769230769234</v>
      </c>
      <c r="U388">
        <f t="shared" si="6"/>
        <v>1</v>
      </c>
      <c r="AB388">
        <v>601</v>
      </c>
      <c r="AC388">
        <v>13</v>
      </c>
      <c r="AD388">
        <v>46.230769230769234</v>
      </c>
      <c r="AE388">
        <v>1</v>
      </c>
      <c r="AF388">
        <v>600</v>
      </c>
    </row>
    <row r="389" spans="1:32" ht="28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>(E389/D389)*100</f>
        <v>213.98947368421051</v>
      </c>
      <c r="O389" s="13">
        <f>J389/(60*60*24)+DATE(1970,1,1)</f>
        <v>42200.67659722222</v>
      </c>
      <c r="P389" s="13">
        <f>I389/(60*60*24)+"1/1/1970"</f>
        <v>42231.25</v>
      </c>
      <c r="Q389" t="s">
        <v>8268</v>
      </c>
      <c r="R389" s="18" t="str">
        <f>LEFT(Q389,SEARCH("/",Q389,1)-1)</f>
        <v>film &amp; video</v>
      </c>
      <c r="S389" t="str">
        <f>RIGHT(Q389,(LEN(Q389)-SEARCH("/",Q389,1)))</f>
        <v>documentary</v>
      </c>
      <c r="T389" s="14">
        <f>IFERROR(E389/L389,0)</f>
        <v>144.69039145907473</v>
      </c>
      <c r="U389">
        <f t="shared" si="6"/>
        <v>1</v>
      </c>
      <c r="AB389">
        <v>81316</v>
      </c>
      <c r="AC389">
        <v>562</v>
      </c>
      <c r="AD389">
        <v>144.69039145907473</v>
      </c>
      <c r="AE389">
        <v>1</v>
      </c>
      <c r="AF389">
        <v>38000</v>
      </c>
    </row>
    <row r="390" spans="1:32" ht="300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>(E390/D390)*100</f>
        <v>126.16000000000001</v>
      </c>
      <c r="O390" s="13">
        <f>J390/(60*60*24)+DATE(1970,1,1)</f>
        <v>42549.076157407406</v>
      </c>
      <c r="P390" s="13">
        <f>I390/(60*60*24)+"1/1/1970"</f>
        <v>42579.076157407406</v>
      </c>
      <c r="Q390" t="s">
        <v>8268</v>
      </c>
      <c r="R390" s="18" t="str">
        <f>LEFT(Q390,SEARCH("/",Q390,1)-1)</f>
        <v>film &amp; video</v>
      </c>
      <c r="S390" t="str">
        <f>RIGHT(Q390,(LEN(Q390)-SEARCH("/",Q390,1)))</f>
        <v>documentary</v>
      </c>
      <c r="T390" s="14">
        <f>IFERROR(E390/L390,0)</f>
        <v>88.845070422535215</v>
      </c>
      <c r="U390">
        <f t="shared" si="6"/>
        <v>1</v>
      </c>
      <c r="AB390">
        <v>6308</v>
      </c>
      <c r="AC390">
        <v>71</v>
      </c>
      <c r="AD390">
        <v>88.845070422535215</v>
      </c>
      <c r="AE390">
        <v>1</v>
      </c>
      <c r="AF390">
        <v>5000</v>
      </c>
    </row>
    <row r="391" spans="1:32" ht="31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>(E391/D391)*100</f>
        <v>181.53547058823528</v>
      </c>
      <c r="O391" s="13">
        <f>J391/(60*60*24)+DATE(1970,1,1)</f>
        <v>41674.063078703708</v>
      </c>
      <c r="P391" s="13">
        <f>I391/(60*60*24)+"1/1/1970"</f>
        <v>41705.957638888889</v>
      </c>
      <c r="Q391" t="s">
        <v>8268</v>
      </c>
      <c r="R391" s="18" t="str">
        <f>LEFT(Q391,SEARCH("/",Q391,1)-1)</f>
        <v>film &amp; video</v>
      </c>
      <c r="S391" t="str">
        <f>RIGHT(Q391,(LEN(Q391)-SEARCH("/",Q391,1)))</f>
        <v>documentary</v>
      </c>
      <c r="T391" s="14">
        <f>IFERROR(E391/L391,0)</f>
        <v>81.75107284768211</v>
      </c>
      <c r="U391">
        <f t="shared" si="6"/>
        <v>1</v>
      </c>
      <c r="AB391">
        <v>123444.12</v>
      </c>
      <c r="AC391">
        <v>1510</v>
      </c>
      <c r="AD391">
        <v>81.75107284768211</v>
      </c>
      <c r="AE391">
        <v>1</v>
      </c>
      <c r="AF391">
        <v>68000</v>
      </c>
    </row>
    <row r="392" spans="1:32" ht="24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>(E392/D392)*100</f>
        <v>100</v>
      </c>
      <c r="O392" s="13">
        <f>J392/(60*60*24)+DATE(1970,1,1)</f>
        <v>42112.036712962959</v>
      </c>
      <c r="P392" s="13">
        <f>I392/(60*60*24)+"1/1/1970"</f>
        <v>42132.036712962959</v>
      </c>
      <c r="Q392" t="s">
        <v>8268</v>
      </c>
      <c r="R392" s="18" t="str">
        <f>LEFT(Q392,SEARCH("/",Q392,1)-1)</f>
        <v>film &amp; video</v>
      </c>
      <c r="S392" t="str">
        <f>RIGHT(Q392,(LEN(Q392)-SEARCH("/",Q392,1)))</f>
        <v>documentary</v>
      </c>
      <c r="T392" s="14">
        <f>IFERROR(E392/L392,0)</f>
        <v>71.428571428571431</v>
      </c>
      <c r="U392">
        <f t="shared" si="6"/>
        <v>1</v>
      </c>
      <c r="AB392">
        <v>1000</v>
      </c>
      <c r="AC392">
        <v>14</v>
      </c>
      <c r="AD392">
        <v>71.428571428571431</v>
      </c>
      <c r="AE392">
        <v>1</v>
      </c>
      <c r="AF392">
        <v>1000</v>
      </c>
    </row>
    <row r="393" spans="1:32" ht="27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>(E393/D393)*100</f>
        <v>100.61</v>
      </c>
      <c r="O393" s="13">
        <f>J393/(60*60*24)+DATE(1970,1,1)</f>
        <v>40865.042256944442</v>
      </c>
      <c r="P393" s="13">
        <f>I393/(60*60*24)+"1/1/1970"</f>
        <v>40895.040972222225</v>
      </c>
      <c r="Q393" t="s">
        <v>8268</v>
      </c>
      <c r="R393" s="18" t="str">
        <f>LEFT(Q393,SEARCH("/",Q393,1)-1)</f>
        <v>film &amp; video</v>
      </c>
      <c r="S393" t="str">
        <f>RIGHT(Q393,(LEN(Q393)-SEARCH("/",Q393,1)))</f>
        <v>documentary</v>
      </c>
      <c r="T393" s="14">
        <f>IFERROR(E393/L393,0)</f>
        <v>104.25906735751295</v>
      </c>
      <c r="U393">
        <f t="shared" si="6"/>
        <v>1</v>
      </c>
      <c r="AB393">
        <v>20122</v>
      </c>
      <c r="AC393">
        <v>193</v>
      </c>
      <c r="AD393">
        <v>104.25906735751295</v>
      </c>
      <c r="AE393">
        <v>1</v>
      </c>
      <c r="AF393">
        <v>20000</v>
      </c>
    </row>
    <row r="394" spans="1:32" ht="27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>(E394/D394)*100</f>
        <v>100.9027027027027</v>
      </c>
      <c r="O394" s="13">
        <f>J394/(60*60*24)+DATE(1970,1,1)</f>
        <v>40763.717256944445</v>
      </c>
      <c r="P394" s="13">
        <f>I394/(60*60*24)+"1/1/1970"</f>
        <v>40794.125</v>
      </c>
      <c r="Q394" t="s">
        <v>8268</v>
      </c>
      <c r="R394" s="18" t="str">
        <f>LEFT(Q394,SEARCH("/",Q394,1)-1)</f>
        <v>film &amp; video</v>
      </c>
      <c r="S394" t="str">
        <f>RIGHT(Q394,(LEN(Q394)-SEARCH("/",Q394,1)))</f>
        <v>documentary</v>
      </c>
      <c r="T394" s="14">
        <f>IFERROR(E394/L394,0)</f>
        <v>90.616504854368927</v>
      </c>
      <c r="U394">
        <f t="shared" si="6"/>
        <v>1</v>
      </c>
      <c r="AB394">
        <v>18667</v>
      </c>
      <c r="AC394">
        <v>206</v>
      </c>
      <c r="AD394">
        <v>90.616504854368927</v>
      </c>
      <c r="AE394">
        <v>1</v>
      </c>
      <c r="AF394">
        <v>18500</v>
      </c>
    </row>
    <row r="395" spans="1:32" ht="21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>(E395/D395)*100</f>
        <v>110.446</v>
      </c>
      <c r="O395" s="13">
        <f>J395/(60*60*24)+DATE(1970,1,1)</f>
        <v>41526.708935185183</v>
      </c>
      <c r="P395" s="13">
        <f>I395/(60*60*24)+"1/1/1970"</f>
        <v>41557.708935185183</v>
      </c>
      <c r="Q395" t="s">
        <v>8268</v>
      </c>
      <c r="R395" s="18" t="str">
        <f>LEFT(Q395,SEARCH("/",Q395,1)-1)</f>
        <v>film &amp; video</v>
      </c>
      <c r="S395" t="str">
        <f>RIGHT(Q395,(LEN(Q395)-SEARCH("/",Q395,1)))</f>
        <v>documentary</v>
      </c>
      <c r="T395" s="14">
        <f>IFERROR(E395/L395,0)</f>
        <v>157.33048433048432</v>
      </c>
      <c r="U395">
        <f t="shared" si="6"/>
        <v>1</v>
      </c>
      <c r="AB395">
        <v>55223</v>
      </c>
      <c r="AC395">
        <v>351</v>
      </c>
      <c r="AD395">
        <v>157.33048433048432</v>
      </c>
      <c r="AE395">
        <v>1</v>
      </c>
      <c r="AF395">
        <v>50000</v>
      </c>
    </row>
    <row r="396" spans="1:32" ht="27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>(E396/D396)*100</f>
        <v>111.8936170212766</v>
      </c>
      <c r="O396" s="13">
        <f>J396/(60*60*24)+DATE(1970,1,1)</f>
        <v>42417.818078703705</v>
      </c>
      <c r="P396" s="13">
        <f>I396/(60*60*24)+"1/1/1970"</f>
        <v>42477.776412037041</v>
      </c>
      <c r="Q396" t="s">
        <v>8268</v>
      </c>
      <c r="R396" s="18" t="str">
        <f>LEFT(Q396,SEARCH("/",Q396,1)-1)</f>
        <v>film &amp; video</v>
      </c>
      <c r="S396" t="str">
        <f>RIGHT(Q396,(LEN(Q396)-SEARCH("/",Q396,1)))</f>
        <v>documentary</v>
      </c>
      <c r="T396" s="14">
        <f>IFERROR(E396/L396,0)</f>
        <v>105.18</v>
      </c>
      <c r="U396">
        <f t="shared" si="6"/>
        <v>1</v>
      </c>
      <c r="AB396">
        <v>5259</v>
      </c>
      <c r="AC396">
        <v>50</v>
      </c>
      <c r="AD396">
        <v>105.18</v>
      </c>
      <c r="AE396">
        <v>1</v>
      </c>
      <c r="AF396">
        <v>4700</v>
      </c>
    </row>
    <row r="397" spans="1:32" ht="25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>(E397/D397)*100</f>
        <v>108.04450000000001</v>
      </c>
      <c r="O397" s="13">
        <f>J397/(60*60*24)+DATE(1970,1,1)</f>
        <v>40990.909259259257</v>
      </c>
      <c r="P397" s="13">
        <f>I397/(60*60*24)+"1/1/1970"</f>
        <v>41026.897222222222</v>
      </c>
      <c r="Q397" t="s">
        <v>8268</v>
      </c>
      <c r="R397" s="18" t="str">
        <f>LEFT(Q397,SEARCH("/",Q397,1)-1)</f>
        <v>film &amp; video</v>
      </c>
      <c r="S397" t="str">
        <f>RIGHT(Q397,(LEN(Q397)-SEARCH("/",Q397,1)))</f>
        <v>documentary</v>
      </c>
      <c r="T397" s="14">
        <f>IFERROR(E397/L397,0)</f>
        <v>58.719836956521746</v>
      </c>
      <c r="U397">
        <f t="shared" si="6"/>
        <v>1</v>
      </c>
      <c r="AB397">
        <v>10804.45</v>
      </c>
      <c r="AC397">
        <v>184</v>
      </c>
      <c r="AD397">
        <v>58.719836956521746</v>
      </c>
      <c r="AE397">
        <v>1</v>
      </c>
      <c r="AF397">
        <v>10000</v>
      </c>
    </row>
    <row r="398" spans="1:32" ht="27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>(E398/D398)*100</f>
        <v>106.66666666666667</v>
      </c>
      <c r="O398" s="13">
        <f>J398/(60*60*24)+DATE(1970,1,1)</f>
        <v>41082.564884259264</v>
      </c>
      <c r="P398" s="13">
        <f>I398/(60*60*24)+"1/1/1970"</f>
        <v>41097.564884259264</v>
      </c>
      <c r="Q398" t="s">
        <v>8268</v>
      </c>
      <c r="R398" s="18" t="str">
        <f>LEFT(Q398,SEARCH("/",Q398,1)-1)</f>
        <v>film &amp; video</v>
      </c>
      <c r="S398" t="str">
        <f>RIGHT(Q398,(LEN(Q398)-SEARCH("/",Q398,1)))</f>
        <v>documentary</v>
      </c>
      <c r="T398" s="14">
        <f>IFERROR(E398/L398,0)</f>
        <v>81.632653061224488</v>
      </c>
      <c r="U398">
        <f t="shared" si="6"/>
        <v>1</v>
      </c>
      <c r="AB398">
        <v>16000</v>
      </c>
      <c r="AC398">
        <v>196</v>
      </c>
      <c r="AD398">
        <v>81.632653061224488</v>
      </c>
      <c r="AE398">
        <v>1</v>
      </c>
      <c r="AF398">
        <v>15000</v>
      </c>
    </row>
    <row r="399" spans="1:32" ht="33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>(E399/D399)*100</f>
        <v>103.90027322404372</v>
      </c>
      <c r="O399" s="13">
        <f>J399/(60*60*24)+DATE(1970,1,1)</f>
        <v>40379.776435185187</v>
      </c>
      <c r="P399" s="13">
        <f>I399/(60*60*24)+"1/1/1970"</f>
        <v>40422.155555555553</v>
      </c>
      <c r="Q399" t="s">
        <v>8268</v>
      </c>
      <c r="R399" s="18" t="str">
        <f>LEFT(Q399,SEARCH("/",Q399,1)-1)</f>
        <v>film &amp; video</v>
      </c>
      <c r="S399" t="str">
        <f>RIGHT(Q399,(LEN(Q399)-SEARCH("/",Q399,1)))</f>
        <v>documentary</v>
      </c>
      <c r="T399" s="14">
        <f>IFERROR(E399/L399,0)</f>
        <v>56.460043668122275</v>
      </c>
      <c r="U399">
        <f t="shared" si="6"/>
        <v>1</v>
      </c>
      <c r="AB399">
        <v>12929.35</v>
      </c>
      <c r="AC399">
        <v>229</v>
      </c>
      <c r="AD399">
        <v>56.460043668122275</v>
      </c>
      <c r="AE399">
        <v>1</v>
      </c>
      <c r="AF399">
        <v>12444</v>
      </c>
    </row>
    <row r="400" spans="1:32" ht="25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>(E400/D400)*100</f>
        <v>125.16000000000001</v>
      </c>
      <c r="O400" s="13">
        <f>J400/(60*60*24)+DATE(1970,1,1)</f>
        <v>42078.793124999997</v>
      </c>
      <c r="P400" s="13">
        <f>I400/(60*60*24)+"1/1/1970"</f>
        <v>42123.793124999997</v>
      </c>
      <c r="Q400" t="s">
        <v>8268</v>
      </c>
      <c r="R400" s="18" t="str">
        <f>LEFT(Q400,SEARCH("/",Q400,1)-1)</f>
        <v>film &amp; video</v>
      </c>
      <c r="S400" t="str">
        <f>RIGHT(Q400,(LEN(Q400)-SEARCH("/",Q400,1)))</f>
        <v>documentary</v>
      </c>
      <c r="T400" s="14">
        <f>IFERROR(E400/L400,0)</f>
        <v>140.1044776119403</v>
      </c>
      <c r="U400">
        <f t="shared" si="6"/>
        <v>1</v>
      </c>
      <c r="AB400">
        <v>9387</v>
      </c>
      <c r="AC400">
        <v>67</v>
      </c>
      <c r="AD400">
        <v>140.1044776119403</v>
      </c>
      <c r="AE400">
        <v>1</v>
      </c>
      <c r="AF400">
        <v>7500</v>
      </c>
    </row>
    <row r="401" spans="1:32" ht="24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>(E401/D401)*100</f>
        <v>106.80499999999999</v>
      </c>
      <c r="O401" s="13">
        <f>J401/(60*60*24)+DATE(1970,1,1)</f>
        <v>42687.875775462962</v>
      </c>
      <c r="P401" s="13">
        <f>I401/(60*60*24)+"1/1/1970"</f>
        <v>42718.5</v>
      </c>
      <c r="Q401" t="s">
        <v>8268</v>
      </c>
      <c r="R401" s="18" t="str">
        <f>LEFT(Q401,SEARCH("/",Q401,1)-1)</f>
        <v>film &amp; video</v>
      </c>
      <c r="S401" t="str">
        <f>RIGHT(Q401,(LEN(Q401)-SEARCH("/",Q401,1)))</f>
        <v>documentary</v>
      </c>
      <c r="T401" s="14">
        <f>IFERROR(E401/L401,0)</f>
        <v>224.85263157894738</v>
      </c>
      <c r="U401">
        <f t="shared" si="6"/>
        <v>1</v>
      </c>
      <c r="AB401">
        <v>21361</v>
      </c>
      <c r="AC401">
        <v>95</v>
      </c>
      <c r="AD401">
        <v>224.85263157894738</v>
      </c>
      <c r="AE401">
        <v>1</v>
      </c>
      <c r="AF401">
        <v>20000</v>
      </c>
    </row>
    <row r="402" spans="1:32" ht="22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>(E402/D402)*100</f>
        <v>112.30249999999999</v>
      </c>
      <c r="O402" s="13">
        <f>J402/(60*60*24)+DATE(1970,1,1)</f>
        <v>41745.635960648149</v>
      </c>
      <c r="P402" s="13">
        <f>I402/(60*60*24)+"1/1/1970"</f>
        <v>41776.145833333336</v>
      </c>
      <c r="Q402" t="s">
        <v>8268</v>
      </c>
      <c r="R402" s="18" t="str">
        <f>LEFT(Q402,SEARCH("/",Q402,1)-1)</f>
        <v>film &amp; video</v>
      </c>
      <c r="S402" t="str">
        <f>RIGHT(Q402,(LEN(Q402)-SEARCH("/",Q402,1)))</f>
        <v>documentary</v>
      </c>
      <c r="T402" s="14">
        <f>IFERROR(E402/L402,0)</f>
        <v>181.13306451612902</v>
      </c>
      <c r="U402">
        <f t="shared" si="6"/>
        <v>1</v>
      </c>
      <c r="AB402">
        <v>11230.25</v>
      </c>
      <c r="AC402">
        <v>62</v>
      </c>
      <c r="AD402">
        <v>181.13306451612902</v>
      </c>
      <c r="AE402">
        <v>1</v>
      </c>
      <c r="AF402">
        <v>10000</v>
      </c>
    </row>
    <row r="403" spans="1:32" ht="30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>(E403/D403)*100</f>
        <v>103.812</v>
      </c>
      <c r="O403" s="13">
        <f>J403/(60*60*24)+DATE(1970,1,1)</f>
        <v>40732.842245370368</v>
      </c>
      <c r="P403" s="13">
        <f>I403/(60*60*24)+"1/1/1970"</f>
        <v>40762.842245370368</v>
      </c>
      <c r="Q403" t="s">
        <v>8268</v>
      </c>
      <c r="R403" s="18" t="str">
        <f>LEFT(Q403,SEARCH("/",Q403,1)-1)</f>
        <v>film &amp; video</v>
      </c>
      <c r="S403" t="str">
        <f>RIGHT(Q403,(LEN(Q403)-SEARCH("/",Q403,1)))</f>
        <v>documentary</v>
      </c>
      <c r="T403" s="14">
        <f>IFERROR(E403/L403,0)</f>
        <v>711.04109589041093</v>
      </c>
      <c r="U403">
        <f t="shared" si="6"/>
        <v>1</v>
      </c>
      <c r="AB403">
        <v>51906</v>
      </c>
      <c r="AC403">
        <v>73</v>
      </c>
      <c r="AD403">
        <v>711.04109589041093</v>
      </c>
      <c r="AE403">
        <v>1</v>
      </c>
      <c r="AF403">
        <v>50000</v>
      </c>
    </row>
    <row r="404" spans="1:32" ht="27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>(E404/D404)*100</f>
        <v>141.65</v>
      </c>
      <c r="O404" s="13">
        <f>J404/(60*60*24)+DATE(1970,1,1)</f>
        <v>42292.539548611108</v>
      </c>
      <c r="P404" s="13">
        <f>I404/(60*60*24)+"1/1/1970"</f>
        <v>42313.58121527778</v>
      </c>
      <c r="Q404" t="s">
        <v>8268</v>
      </c>
      <c r="R404" s="18" t="str">
        <f>LEFT(Q404,SEARCH("/",Q404,1)-1)</f>
        <v>film &amp; video</v>
      </c>
      <c r="S404" t="str">
        <f>RIGHT(Q404,(LEN(Q404)-SEARCH("/",Q404,1)))</f>
        <v>documentary</v>
      </c>
      <c r="T404" s="14">
        <f>IFERROR(E404/L404,0)</f>
        <v>65.883720930232556</v>
      </c>
      <c r="U404">
        <f t="shared" si="6"/>
        <v>1</v>
      </c>
      <c r="AB404">
        <v>2833</v>
      </c>
      <c r="AC404">
        <v>43</v>
      </c>
      <c r="AD404">
        <v>65.883720930232556</v>
      </c>
      <c r="AE404">
        <v>1</v>
      </c>
      <c r="AF404">
        <v>2000</v>
      </c>
    </row>
    <row r="405" spans="1:32" ht="25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>(E405/D405)*100</f>
        <v>105.25999999999999</v>
      </c>
      <c r="O405" s="13">
        <f>J405/(60*60*24)+DATE(1970,1,1)</f>
        <v>40718.310659722221</v>
      </c>
      <c r="P405" s="13">
        <f>I405/(60*60*24)+"1/1/1970"</f>
        <v>40765.297222222223</v>
      </c>
      <c r="Q405" t="s">
        <v>8268</v>
      </c>
      <c r="R405" s="18" t="str">
        <f>LEFT(Q405,SEARCH("/",Q405,1)-1)</f>
        <v>film &amp; video</v>
      </c>
      <c r="S405" t="str">
        <f>RIGHT(Q405,(LEN(Q405)-SEARCH("/",Q405,1)))</f>
        <v>documentary</v>
      </c>
      <c r="T405" s="14">
        <f>IFERROR(E405/L405,0)</f>
        <v>75.185714285714283</v>
      </c>
      <c r="U405">
        <f t="shared" si="6"/>
        <v>1</v>
      </c>
      <c r="AB405">
        <v>5263</v>
      </c>
      <c r="AC405">
        <v>70</v>
      </c>
      <c r="AD405">
        <v>75.185714285714283</v>
      </c>
      <c r="AE405">
        <v>1</v>
      </c>
      <c r="AF405">
        <v>5000</v>
      </c>
    </row>
    <row r="406" spans="1:32" ht="24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>(E406/D406)*100</f>
        <v>103.09142857142857</v>
      </c>
      <c r="O406" s="13">
        <f>J406/(60*60*24)+DATE(1970,1,1)</f>
        <v>41646.628032407403</v>
      </c>
      <c r="P406" s="13">
        <f>I406/(60*60*24)+"1/1/1970"</f>
        <v>41675.961111111115</v>
      </c>
      <c r="Q406" t="s">
        <v>8268</v>
      </c>
      <c r="R406" s="18" t="str">
        <f>LEFT(Q406,SEARCH("/",Q406,1)-1)</f>
        <v>film &amp; video</v>
      </c>
      <c r="S406" t="str">
        <f>RIGHT(Q406,(LEN(Q406)-SEARCH("/",Q406,1)))</f>
        <v>documentary</v>
      </c>
      <c r="T406" s="14">
        <f>IFERROR(E406/L406,0)</f>
        <v>133.14391143911439</v>
      </c>
      <c r="U406">
        <f t="shared" si="6"/>
        <v>1</v>
      </c>
      <c r="AB406">
        <v>36082</v>
      </c>
      <c r="AC406">
        <v>271</v>
      </c>
      <c r="AD406">
        <v>133.14391143911439</v>
      </c>
      <c r="AE406">
        <v>1</v>
      </c>
      <c r="AF406">
        <v>35000</v>
      </c>
    </row>
    <row r="407" spans="1:32" ht="19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>(E407/D407)*100</f>
        <v>107.65957446808511</v>
      </c>
      <c r="O407" s="13">
        <f>J407/(60*60*24)+DATE(1970,1,1)</f>
        <v>41674.08494212963</v>
      </c>
      <c r="P407" s="13">
        <f>I407/(60*60*24)+"1/1/1970"</f>
        <v>41704.08494212963</v>
      </c>
      <c r="Q407" t="s">
        <v>8268</v>
      </c>
      <c r="R407" s="18" t="str">
        <f>LEFT(Q407,SEARCH("/",Q407,1)-1)</f>
        <v>film &amp; video</v>
      </c>
      <c r="S407" t="str">
        <f>RIGHT(Q407,(LEN(Q407)-SEARCH("/",Q407,1)))</f>
        <v>documentary</v>
      </c>
      <c r="T407" s="14">
        <f>IFERROR(E407/L407,0)</f>
        <v>55.2</v>
      </c>
      <c r="U407">
        <f t="shared" si="6"/>
        <v>1</v>
      </c>
      <c r="AB407">
        <v>3036</v>
      </c>
      <c r="AC407">
        <v>55</v>
      </c>
      <c r="AD407">
        <v>55.2</v>
      </c>
      <c r="AE407">
        <v>1</v>
      </c>
      <c r="AF407">
        <v>2820</v>
      </c>
    </row>
    <row r="408" spans="1:32" ht="27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>(E408/D408)*100</f>
        <v>107.70464285714286</v>
      </c>
      <c r="O408" s="13">
        <f>J408/(60*60*24)+DATE(1970,1,1)</f>
        <v>40638.162465277775</v>
      </c>
      <c r="P408" s="13">
        <f>I408/(60*60*24)+"1/1/1970"</f>
        <v>40672.249305555553</v>
      </c>
      <c r="Q408" t="s">
        <v>8268</v>
      </c>
      <c r="R408" s="18" t="str">
        <f>LEFT(Q408,SEARCH("/",Q408,1)-1)</f>
        <v>film &amp; video</v>
      </c>
      <c r="S408" t="str">
        <f>RIGHT(Q408,(LEN(Q408)-SEARCH("/",Q408,1)))</f>
        <v>documentary</v>
      </c>
      <c r="T408" s="14">
        <f>IFERROR(E408/L408,0)</f>
        <v>86.163714285714292</v>
      </c>
      <c r="U408">
        <f t="shared" si="6"/>
        <v>1</v>
      </c>
      <c r="AB408">
        <v>3015.73</v>
      </c>
      <c r="AC408">
        <v>35</v>
      </c>
      <c r="AD408">
        <v>86.163714285714292</v>
      </c>
      <c r="AE408">
        <v>1</v>
      </c>
      <c r="AF408">
        <v>2800</v>
      </c>
    </row>
    <row r="409" spans="1:32" ht="21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>(E409/D409)*100</f>
        <v>101.55000000000001</v>
      </c>
      <c r="O409" s="13">
        <f>J409/(60*60*24)+DATE(1970,1,1)</f>
        <v>40806.870949074073</v>
      </c>
      <c r="P409" s="13">
        <f>I409/(60*60*24)+"1/1/1970"</f>
        <v>40866.912615740745</v>
      </c>
      <c r="Q409" t="s">
        <v>8268</v>
      </c>
      <c r="R409" s="18" t="str">
        <f>LEFT(Q409,SEARCH("/",Q409,1)-1)</f>
        <v>film &amp; video</v>
      </c>
      <c r="S409" t="str">
        <f>RIGHT(Q409,(LEN(Q409)-SEARCH("/",Q409,1)))</f>
        <v>documentary</v>
      </c>
      <c r="T409" s="14">
        <f>IFERROR(E409/L409,0)</f>
        <v>92.318181818181813</v>
      </c>
      <c r="U409">
        <f t="shared" si="6"/>
        <v>1</v>
      </c>
      <c r="AB409">
        <v>2031</v>
      </c>
      <c r="AC409">
        <v>22</v>
      </c>
      <c r="AD409">
        <v>92.318181818181813</v>
      </c>
      <c r="AE409">
        <v>1</v>
      </c>
      <c r="AF409">
        <v>2000</v>
      </c>
    </row>
    <row r="410" spans="1:32" ht="25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>(E410/D410)*100</f>
        <v>101.43766666666667</v>
      </c>
      <c r="O410" s="13">
        <f>J410/(60*60*24)+DATE(1970,1,1)</f>
        <v>41543.735995370371</v>
      </c>
      <c r="P410" s="13">
        <f>I410/(60*60*24)+"1/1/1970"</f>
        <v>41583.777662037035</v>
      </c>
      <c r="Q410" t="s">
        <v>8268</v>
      </c>
      <c r="R410" s="18" t="str">
        <f>LEFT(Q410,SEARCH("/",Q410,1)-1)</f>
        <v>film &amp; video</v>
      </c>
      <c r="S410" t="str">
        <f>RIGHT(Q410,(LEN(Q410)-SEARCH("/",Q410,1)))</f>
        <v>documentary</v>
      </c>
      <c r="T410" s="14">
        <f>IFERROR(E410/L410,0)</f>
        <v>160.16473684210527</v>
      </c>
      <c r="U410">
        <f t="shared" si="6"/>
        <v>1</v>
      </c>
      <c r="AB410">
        <v>6086.26</v>
      </c>
      <c r="AC410">
        <v>38</v>
      </c>
      <c r="AD410">
        <v>160.16473684210527</v>
      </c>
      <c r="AE410">
        <v>1</v>
      </c>
      <c r="AF410">
        <v>6000</v>
      </c>
    </row>
    <row r="411" spans="1:32" ht="270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>(E411/D411)*100</f>
        <v>136.80000000000001</v>
      </c>
      <c r="O411" s="13">
        <f>J411/(60*60*24)+DATE(1970,1,1)</f>
        <v>42543.862777777773</v>
      </c>
      <c r="P411" s="13">
        <f>I411/(60*60*24)+"1/1/1970"</f>
        <v>42573.862777777773</v>
      </c>
      <c r="Q411" t="s">
        <v>8268</v>
      </c>
      <c r="R411" s="18" t="str">
        <f>LEFT(Q411,SEARCH("/",Q411,1)-1)</f>
        <v>film &amp; video</v>
      </c>
      <c r="S411" t="str">
        <f>RIGHT(Q411,(LEN(Q411)-SEARCH("/",Q411,1)))</f>
        <v>documentary</v>
      </c>
      <c r="T411" s="14">
        <f>IFERROR(E411/L411,0)</f>
        <v>45.6</v>
      </c>
      <c r="U411">
        <f t="shared" si="6"/>
        <v>1</v>
      </c>
      <c r="AB411">
        <v>684</v>
      </c>
      <c r="AC411">
        <v>15</v>
      </c>
      <c r="AD411">
        <v>45.6</v>
      </c>
      <c r="AE411">
        <v>1</v>
      </c>
      <c r="AF411">
        <v>500</v>
      </c>
    </row>
    <row r="412" spans="1:32" ht="22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>(E412/D412)*100</f>
        <v>128.29999999999998</v>
      </c>
      <c r="O412" s="13">
        <f>J412/(60*60*24)+DATE(1970,1,1)</f>
        <v>42113.981446759259</v>
      </c>
      <c r="P412" s="13">
        <f>I412/(60*60*24)+"1/1/1970"</f>
        <v>42173.981446759259</v>
      </c>
      <c r="Q412" t="s">
        <v>8268</v>
      </c>
      <c r="R412" s="18" t="str">
        <f>LEFT(Q412,SEARCH("/",Q412,1)-1)</f>
        <v>film &amp; video</v>
      </c>
      <c r="S412" t="str">
        <f>RIGHT(Q412,(LEN(Q412)-SEARCH("/",Q412,1)))</f>
        <v>documentary</v>
      </c>
      <c r="T412" s="14">
        <f>IFERROR(E412/L412,0)</f>
        <v>183.28571428571428</v>
      </c>
      <c r="U412">
        <f t="shared" si="6"/>
        <v>1</v>
      </c>
      <c r="AB412">
        <v>1283</v>
      </c>
      <c r="AC412">
        <v>7</v>
      </c>
      <c r="AD412">
        <v>183.28571428571428</v>
      </c>
      <c r="AE412">
        <v>1</v>
      </c>
      <c r="AF412">
        <v>1000</v>
      </c>
    </row>
    <row r="413" spans="1:32" ht="30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>(E413/D413)*100</f>
        <v>101.05</v>
      </c>
      <c r="O413" s="13">
        <f>J413/(60*60*24)+DATE(1970,1,1)</f>
        <v>41598.17597222222</v>
      </c>
      <c r="P413" s="13">
        <f>I413/(60*60*24)+"1/1/1970"</f>
        <v>41630.208333333336</v>
      </c>
      <c r="Q413" t="s">
        <v>8268</v>
      </c>
      <c r="R413" s="18" t="str">
        <f>LEFT(Q413,SEARCH("/",Q413,1)-1)</f>
        <v>film &amp; video</v>
      </c>
      <c r="S413" t="str">
        <f>RIGHT(Q413,(LEN(Q413)-SEARCH("/",Q413,1)))</f>
        <v>documentary</v>
      </c>
      <c r="T413" s="14">
        <f>IFERROR(E413/L413,0)</f>
        <v>125.78838174273859</v>
      </c>
      <c r="U413">
        <f t="shared" si="6"/>
        <v>1</v>
      </c>
      <c r="AB413">
        <v>30315</v>
      </c>
      <c r="AC413">
        <v>241</v>
      </c>
      <c r="AD413">
        <v>125.78838174273859</v>
      </c>
      <c r="AE413">
        <v>1</v>
      </c>
      <c r="AF413">
        <v>30000</v>
      </c>
    </row>
    <row r="414" spans="1:32" ht="25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>(E414/D414)*100</f>
        <v>126.84</v>
      </c>
      <c r="O414" s="13">
        <f>J414/(60*60*24)+DATE(1970,1,1)</f>
        <v>41099.742800925924</v>
      </c>
      <c r="P414" s="13">
        <f>I414/(60*60*24)+"1/1/1970"</f>
        <v>41115.742800925924</v>
      </c>
      <c r="Q414" t="s">
        <v>8268</v>
      </c>
      <c r="R414" s="18" t="str">
        <f>LEFT(Q414,SEARCH("/",Q414,1)-1)</f>
        <v>film &amp; video</v>
      </c>
      <c r="S414" t="str">
        <f>RIGHT(Q414,(LEN(Q414)-SEARCH("/",Q414,1)))</f>
        <v>documentary</v>
      </c>
      <c r="T414" s="14">
        <f>IFERROR(E414/L414,0)</f>
        <v>57.654545454545456</v>
      </c>
      <c r="U414">
        <f t="shared" si="6"/>
        <v>1</v>
      </c>
      <c r="AB414">
        <v>3171</v>
      </c>
      <c r="AC414">
        <v>55</v>
      </c>
      <c r="AD414">
        <v>57.654545454545456</v>
      </c>
      <c r="AE414">
        <v>1</v>
      </c>
      <c r="AF414">
        <v>2500</v>
      </c>
    </row>
    <row r="415" spans="1:32" ht="27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>(E415/D415)*100</f>
        <v>105.0859375</v>
      </c>
      <c r="O415" s="13">
        <f>J415/(60*60*24)+DATE(1970,1,1)</f>
        <v>41079.877442129626</v>
      </c>
      <c r="P415" s="13">
        <f>I415/(60*60*24)+"1/1/1970"</f>
        <v>41109.877442129626</v>
      </c>
      <c r="Q415" t="s">
        <v>8268</v>
      </c>
      <c r="R415" s="18" t="str">
        <f>LEFT(Q415,SEARCH("/",Q415,1)-1)</f>
        <v>film &amp; video</v>
      </c>
      <c r="S415" t="str">
        <f>RIGHT(Q415,(LEN(Q415)-SEARCH("/",Q415,1)))</f>
        <v>documentary</v>
      </c>
      <c r="T415" s="14">
        <f>IFERROR(E415/L415,0)</f>
        <v>78.660818713450297</v>
      </c>
      <c r="U415">
        <f t="shared" si="6"/>
        <v>1</v>
      </c>
      <c r="AB415">
        <v>13451</v>
      </c>
      <c r="AC415">
        <v>171</v>
      </c>
      <c r="AD415">
        <v>78.660818713450297</v>
      </c>
      <c r="AE415">
        <v>1</v>
      </c>
      <c r="AF415">
        <v>12800</v>
      </c>
    </row>
    <row r="416" spans="1:32" ht="27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>(E416/D416)*100</f>
        <v>102.85405405405406</v>
      </c>
      <c r="O416" s="13">
        <f>J416/(60*60*24)+DATE(1970,1,1)</f>
        <v>41529.063252314816</v>
      </c>
      <c r="P416" s="13">
        <f>I416/(60*60*24)+"1/1/1970"</f>
        <v>41559.063252314816</v>
      </c>
      <c r="Q416" t="s">
        <v>8268</v>
      </c>
      <c r="R416" s="18" t="str">
        <f>LEFT(Q416,SEARCH("/",Q416,1)-1)</f>
        <v>film &amp; video</v>
      </c>
      <c r="S416" t="str">
        <f>RIGHT(Q416,(LEN(Q416)-SEARCH("/",Q416,1)))</f>
        <v>documentary</v>
      </c>
      <c r="T416" s="14">
        <f>IFERROR(E416/L416,0)</f>
        <v>91.480769230769226</v>
      </c>
      <c r="U416">
        <f t="shared" si="6"/>
        <v>1</v>
      </c>
      <c r="AB416">
        <v>19028</v>
      </c>
      <c r="AC416">
        <v>208</v>
      </c>
      <c r="AD416">
        <v>91.480769230769226</v>
      </c>
      <c r="AE416">
        <v>1</v>
      </c>
      <c r="AF416">
        <v>18500</v>
      </c>
    </row>
    <row r="417" spans="1:32" ht="30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>(E417/D417)*100</f>
        <v>102.14714285714285</v>
      </c>
      <c r="O417" s="13">
        <f>J417/(60*60*24)+DATE(1970,1,1)</f>
        <v>41904.851875</v>
      </c>
      <c r="P417" s="13">
        <f>I417/(60*60*24)+"1/1/1970"</f>
        <v>41929.5</v>
      </c>
      <c r="Q417" t="s">
        <v>8268</v>
      </c>
      <c r="R417" s="18" t="str">
        <f>LEFT(Q417,SEARCH("/",Q417,1)-1)</f>
        <v>film &amp; video</v>
      </c>
      <c r="S417" t="str">
        <f>RIGHT(Q417,(LEN(Q417)-SEARCH("/",Q417,1)))</f>
        <v>documentary</v>
      </c>
      <c r="T417" s="14">
        <f>IFERROR(E417/L417,0)</f>
        <v>68.09809523809524</v>
      </c>
      <c r="U417">
        <f t="shared" si="6"/>
        <v>1</v>
      </c>
      <c r="AB417">
        <v>1430.06</v>
      </c>
      <c r="AC417">
        <v>21</v>
      </c>
      <c r="AD417">
        <v>68.09809523809524</v>
      </c>
      <c r="AE417">
        <v>1</v>
      </c>
      <c r="AF417">
        <v>1400</v>
      </c>
    </row>
    <row r="418" spans="1:32" ht="19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>(E418/D418)*100</f>
        <v>120.21700000000001</v>
      </c>
      <c r="O418" s="13">
        <f>J418/(60*60*24)+DATE(1970,1,1)</f>
        <v>41648.396192129629</v>
      </c>
      <c r="P418" s="13">
        <f>I418/(60*60*24)+"1/1/1970"</f>
        <v>41678.396192129629</v>
      </c>
      <c r="Q418" t="s">
        <v>8268</v>
      </c>
      <c r="R418" s="18" t="str">
        <f>LEFT(Q418,SEARCH("/",Q418,1)-1)</f>
        <v>film &amp; video</v>
      </c>
      <c r="S418" t="str">
        <f>RIGHT(Q418,(LEN(Q418)-SEARCH("/",Q418,1)))</f>
        <v>documentary</v>
      </c>
      <c r="T418" s="14">
        <f>IFERROR(E418/L418,0)</f>
        <v>48.086800000000004</v>
      </c>
      <c r="U418">
        <f t="shared" si="6"/>
        <v>1</v>
      </c>
      <c r="AB418">
        <v>1202.17</v>
      </c>
      <c r="AC418">
        <v>25</v>
      </c>
      <c r="AD418">
        <v>48.086800000000004</v>
      </c>
      <c r="AE418">
        <v>1</v>
      </c>
      <c r="AF418">
        <v>1000</v>
      </c>
    </row>
    <row r="419" spans="1:32" ht="27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>(E419/D419)*100</f>
        <v>100.24761904761905</v>
      </c>
      <c r="O419" s="13">
        <f>J419/(60*60*24)+DATE(1970,1,1)</f>
        <v>41360.970601851848</v>
      </c>
      <c r="P419" s="13">
        <f>I419/(60*60*24)+"1/1/1970"</f>
        <v>41372.189583333333</v>
      </c>
      <c r="Q419" t="s">
        <v>8268</v>
      </c>
      <c r="R419" s="18" t="str">
        <f>LEFT(Q419,SEARCH("/",Q419,1)-1)</f>
        <v>film &amp; video</v>
      </c>
      <c r="S419" t="str">
        <f>RIGHT(Q419,(LEN(Q419)-SEARCH("/",Q419,1)))</f>
        <v>documentary</v>
      </c>
      <c r="T419" s="14">
        <f>IFERROR(E419/L419,0)</f>
        <v>202.42307692307693</v>
      </c>
      <c r="U419">
        <f t="shared" si="6"/>
        <v>1</v>
      </c>
      <c r="AB419">
        <v>10526</v>
      </c>
      <c r="AC419">
        <v>52</v>
      </c>
      <c r="AD419">
        <v>202.42307692307693</v>
      </c>
      <c r="AE419">
        <v>1</v>
      </c>
      <c r="AF419">
        <v>10500</v>
      </c>
    </row>
    <row r="420" spans="1:32" ht="27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>(E420/D420)*100</f>
        <v>100.63392857142857</v>
      </c>
      <c r="O420" s="13">
        <f>J420/(60*60*24)+DATE(1970,1,1)</f>
        <v>42178.282372685186</v>
      </c>
      <c r="P420" s="13">
        <f>I420/(60*60*24)+"1/1/1970"</f>
        <v>42208.282372685186</v>
      </c>
      <c r="Q420" t="s">
        <v>8268</v>
      </c>
      <c r="R420" s="18" t="str">
        <f>LEFT(Q420,SEARCH("/",Q420,1)-1)</f>
        <v>film &amp; video</v>
      </c>
      <c r="S420" t="str">
        <f>RIGHT(Q420,(LEN(Q420)-SEARCH("/",Q420,1)))</f>
        <v>documentary</v>
      </c>
      <c r="T420" s="14">
        <f>IFERROR(E420/L420,0)</f>
        <v>216.75</v>
      </c>
      <c r="U420">
        <f t="shared" si="6"/>
        <v>1</v>
      </c>
      <c r="AB420">
        <v>22542</v>
      </c>
      <c r="AC420">
        <v>104</v>
      </c>
      <c r="AD420">
        <v>216.75</v>
      </c>
      <c r="AE420">
        <v>1</v>
      </c>
      <c r="AF420">
        <v>22400</v>
      </c>
    </row>
    <row r="421" spans="1:32" ht="24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>(E421/D421)*100</f>
        <v>100.4375</v>
      </c>
      <c r="O421" s="13">
        <f>J421/(60*60*24)+DATE(1970,1,1)</f>
        <v>41394.842442129629</v>
      </c>
      <c r="P421" s="13">
        <f>I421/(60*60*24)+"1/1/1970"</f>
        <v>41454.842442129629</v>
      </c>
      <c r="Q421" t="s">
        <v>8268</v>
      </c>
      <c r="R421" s="18" t="str">
        <f>LEFT(Q421,SEARCH("/",Q421,1)-1)</f>
        <v>film &amp; video</v>
      </c>
      <c r="S421" t="str">
        <f>RIGHT(Q421,(LEN(Q421)-SEARCH("/",Q421,1)))</f>
        <v>documentary</v>
      </c>
      <c r="T421" s="14">
        <f>IFERROR(E421/L421,0)</f>
        <v>110.06849315068493</v>
      </c>
      <c r="U421">
        <f t="shared" si="6"/>
        <v>1</v>
      </c>
      <c r="AB421">
        <v>8035</v>
      </c>
      <c r="AC421">
        <v>73</v>
      </c>
      <c r="AD421">
        <v>110.06849315068493</v>
      </c>
      <c r="AE421">
        <v>1</v>
      </c>
      <c r="AF421">
        <v>8000</v>
      </c>
    </row>
    <row r="422" spans="1:32" ht="25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>(E422/D422)*100</f>
        <v>0.43939393939393934</v>
      </c>
      <c r="O422" s="13">
        <f>J422/(60*60*24)+DATE(1970,1,1)</f>
        <v>41682.23646990741</v>
      </c>
      <c r="P422" s="13">
        <f>I422/(60*60*24)+"1/1/1970"</f>
        <v>41712.194803240738</v>
      </c>
      <c r="Q422" t="s">
        <v>8269</v>
      </c>
      <c r="R422" s="18" t="str">
        <f>LEFT(Q422,SEARCH("/",Q422,1)-1)</f>
        <v>film &amp; video</v>
      </c>
      <c r="S422" t="str">
        <f>RIGHT(Q422,(LEN(Q422)-SEARCH("/",Q422,1)))</f>
        <v>animation</v>
      </c>
      <c r="T422" s="14">
        <f>IFERROR(E422/L422,0)</f>
        <v>4.833333333333333</v>
      </c>
      <c r="U422">
        <f t="shared" si="6"/>
        <v>0</v>
      </c>
      <c r="AB422">
        <v>14.5</v>
      </c>
      <c r="AC422">
        <v>3</v>
      </c>
      <c r="AD422">
        <v>4.833333333333333</v>
      </c>
      <c r="AE422">
        <v>0</v>
      </c>
      <c r="AF422">
        <v>3300</v>
      </c>
    </row>
    <row r="423" spans="1:32" ht="25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>(E423/D423)*100</f>
        <v>2.0066666666666668</v>
      </c>
      <c r="O423" s="13">
        <f>J423/(60*60*24)+DATE(1970,1,1)</f>
        <v>42177.491388888884</v>
      </c>
      <c r="P423" s="13">
        <f>I423/(60*60*24)+"1/1/1970"</f>
        <v>42237.491388888884</v>
      </c>
      <c r="Q423" t="s">
        <v>8269</v>
      </c>
      <c r="R423" s="18" t="str">
        <f>LEFT(Q423,SEARCH("/",Q423,1)-1)</f>
        <v>film &amp; video</v>
      </c>
      <c r="S423" t="str">
        <f>RIGHT(Q423,(LEN(Q423)-SEARCH("/",Q423,1)))</f>
        <v>animation</v>
      </c>
      <c r="T423" s="14">
        <f>IFERROR(E423/L423,0)</f>
        <v>50.166666666666664</v>
      </c>
      <c r="U423">
        <f t="shared" si="6"/>
        <v>0</v>
      </c>
      <c r="AB423">
        <v>301</v>
      </c>
      <c r="AC423">
        <v>6</v>
      </c>
      <c r="AD423">
        <v>50.166666666666664</v>
      </c>
      <c r="AE423">
        <v>0</v>
      </c>
      <c r="AF423">
        <v>15000</v>
      </c>
    </row>
    <row r="424" spans="1:32" ht="28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>(E424/D424)*100</f>
        <v>1.075</v>
      </c>
      <c r="O424" s="13">
        <f>J424/(60*60*24)+DATE(1970,1,1)</f>
        <v>41863.260381944448</v>
      </c>
      <c r="P424" s="13">
        <f>I424/(60*60*24)+"1/1/1970"</f>
        <v>41893.260381944448</v>
      </c>
      <c r="Q424" t="s">
        <v>8269</v>
      </c>
      <c r="R424" s="18" t="str">
        <f>LEFT(Q424,SEARCH("/",Q424,1)-1)</f>
        <v>film &amp; video</v>
      </c>
      <c r="S424" t="str">
        <f>RIGHT(Q424,(LEN(Q424)-SEARCH("/",Q424,1)))</f>
        <v>animation</v>
      </c>
      <c r="T424" s="14">
        <f>IFERROR(E424/L424,0)</f>
        <v>35.833333333333336</v>
      </c>
      <c r="U424">
        <f t="shared" si="6"/>
        <v>0</v>
      </c>
      <c r="AB424">
        <v>430</v>
      </c>
      <c r="AC424">
        <v>12</v>
      </c>
      <c r="AD424">
        <v>35.833333333333336</v>
      </c>
      <c r="AE424">
        <v>0</v>
      </c>
      <c r="AF424">
        <v>40000</v>
      </c>
    </row>
    <row r="425" spans="1:32" ht="22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>(E425/D425)*100</f>
        <v>0.76500000000000001</v>
      </c>
      <c r="O425" s="13">
        <f>J425/(60*60*24)+DATE(1970,1,1)</f>
        <v>41400.92627314815</v>
      </c>
      <c r="P425" s="13">
        <f>I425/(60*60*24)+"1/1/1970"</f>
        <v>41430.92627314815</v>
      </c>
      <c r="Q425" t="s">
        <v>8269</v>
      </c>
      <c r="R425" s="18" t="str">
        <f>LEFT(Q425,SEARCH("/",Q425,1)-1)</f>
        <v>film &amp; video</v>
      </c>
      <c r="S425" t="str">
        <f>RIGHT(Q425,(LEN(Q425)-SEARCH("/",Q425,1)))</f>
        <v>animation</v>
      </c>
      <c r="T425" s="14">
        <f>IFERROR(E425/L425,0)</f>
        <v>11.76923076923077</v>
      </c>
      <c r="U425">
        <f t="shared" si="6"/>
        <v>0</v>
      </c>
      <c r="AB425">
        <v>153</v>
      </c>
      <c r="AC425">
        <v>13</v>
      </c>
      <c r="AD425">
        <v>11.76923076923077</v>
      </c>
      <c r="AE425">
        <v>0</v>
      </c>
      <c r="AF425">
        <v>20000</v>
      </c>
    </row>
    <row r="426" spans="1:32" ht="27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>(E426/D426)*100</f>
        <v>6.7966666666666677</v>
      </c>
      <c r="O426" s="13">
        <f>J426/(60*60*24)+DATE(1970,1,1)</f>
        <v>40934.376145833332</v>
      </c>
      <c r="P426" s="13">
        <f>I426/(60*60*24)+"1/1/1970"</f>
        <v>40994.334479166668</v>
      </c>
      <c r="Q426" t="s">
        <v>8269</v>
      </c>
      <c r="R426" s="18" t="str">
        <f>LEFT(Q426,SEARCH("/",Q426,1)-1)</f>
        <v>film &amp; video</v>
      </c>
      <c r="S426" t="str">
        <f>RIGHT(Q426,(LEN(Q426)-SEARCH("/",Q426,1)))</f>
        <v>animation</v>
      </c>
      <c r="T426" s="14">
        <f>IFERROR(E426/L426,0)</f>
        <v>40.78</v>
      </c>
      <c r="U426">
        <f t="shared" si="6"/>
        <v>0</v>
      </c>
      <c r="AB426">
        <v>203.9</v>
      </c>
      <c r="AC426">
        <v>5</v>
      </c>
      <c r="AD426">
        <v>40.78</v>
      </c>
      <c r="AE426">
        <v>0</v>
      </c>
      <c r="AF426">
        <v>3000</v>
      </c>
    </row>
    <row r="427" spans="1:32" ht="30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>(E427/D427)*100</f>
        <v>1.2E-2</v>
      </c>
      <c r="O427" s="13">
        <f>J427/(60*60*24)+DATE(1970,1,1)</f>
        <v>42275.861157407402</v>
      </c>
      <c r="P427" s="13">
        <f>I427/(60*60*24)+"1/1/1970"</f>
        <v>42335.902824074074</v>
      </c>
      <c r="Q427" t="s">
        <v>8269</v>
      </c>
      <c r="R427" s="18" t="str">
        <f>LEFT(Q427,SEARCH("/",Q427,1)-1)</f>
        <v>film &amp; video</v>
      </c>
      <c r="S427" t="str">
        <f>RIGHT(Q427,(LEN(Q427)-SEARCH("/",Q427,1)))</f>
        <v>animation</v>
      </c>
      <c r="T427" s="14">
        <f>IFERROR(E427/L427,0)</f>
        <v>3</v>
      </c>
      <c r="U427">
        <f t="shared" si="6"/>
        <v>0</v>
      </c>
      <c r="AB427">
        <v>6</v>
      </c>
      <c r="AC427">
        <v>2</v>
      </c>
      <c r="AD427">
        <v>3</v>
      </c>
      <c r="AE427">
        <v>0</v>
      </c>
      <c r="AF427">
        <v>50000</v>
      </c>
    </row>
    <row r="428" spans="1:32" ht="28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>(E428/D428)*100</f>
        <v>1.3299999999999998</v>
      </c>
      <c r="O428" s="13">
        <f>J428/(60*60*24)+DATE(1970,1,1)</f>
        <v>42400.711967592593</v>
      </c>
      <c r="P428" s="13">
        <f>I428/(60*60*24)+"1/1/1970"</f>
        <v>42430.711967592593</v>
      </c>
      <c r="Q428" t="s">
        <v>8269</v>
      </c>
      <c r="R428" s="18" t="str">
        <f>LEFT(Q428,SEARCH("/",Q428,1)-1)</f>
        <v>film &amp; video</v>
      </c>
      <c r="S428" t="str">
        <f>RIGHT(Q428,(LEN(Q428)-SEARCH("/",Q428,1)))</f>
        <v>animation</v>
      </c>
      <c r="T428" s="14">
        <f>IFERROR(E428/L428,0)</f>
        <v>16.625</v>
      </c>
      <c r="U428">
        <f t="shared" si="6"/>
        <v>0</v>
      </c>
      <c r="AB428">
        <v>133</v>
      </c>
      <c r="AC428">
        <v>8</v>
      </c>
      <c r="AD428">
        <v>16.625</v>
      </c>
      <c r="AE428">
        <v>0</v>
      </c>
      <c r="AF428">
        <v>10000</v>
      </c>
    </row>
    <row r="429" spans="1:32" ht="30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>(E429/D429)*100</f>
        <v>0</v>
      </c>
      <c r="O429" s="13">
        <f>J429/(60*60*24)+DATE(1970,1,1)</f>
        <v>42285.90902777778</v>
      </c>
      <c r="P429" s="13">
        <f>I429/(60*60*24)+"1/1/1970"</f>
        <v>42299.790972222225</v>
      </c>
      <c r="Q429" t="s">
        <v>8269</v>
      </c>
      <c r="R429" s="18" t="str">
        <f>LEFT(Q429,SEARCH("/",Q429,1)-1)</f>
        <v>film &amp; video</v>
      </c>
      <c r="S429" t="str">
        <f>RIGHT(Q429,(LEN(Q429)-SEARCH("/",Q429,1)))</f>
        <v>animation</v>
      </c>
      <c r="T429" s="14">
        <f>IFERROR(E429/L429,0)</f>
        <v>0</v>
      </c>
      <c r="U429">
        <f t="shared" si="6"/>
        <v>0</v>
      </c>
      <c r="AB429">
        <v>0</v>
      </c>
      <c r="AC429">
        <v>0</v>
      </c>
      <c r="AD429">
        <v>0</v>
      </c>
      <c r="AE429">
        <v>0</v>
      </c>
      <c r="AF429">
        <v>6500</v>
      </c>
    </row>
    <row r="430" spans="1:32" ht="165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>(E430/D430)*100</f>
        <v>5.6333333333333329</v>
      </c>
      <c r="O430" s="13">
        <f>J430/(60*60*24)+DATE(1970,1,1)</f>
        <v>41778.766724537039</v>
      </c>
      <c r="P430" s="13">
        <f>I430/(60*60*24)+"1/1/1970"</f>
        <v>41806.916666666664</v>
      </c>
      <c r="Q430" t="s">
        <v>8269</v>
      </c>
      <c r="R430" s="18" t="str">
        <f>LEFT(Q430,SEARCH("/",Q430,1)-1)</f>
        <v>film &amp; video</v>
      </c>
      <c r="S430" t="str">
        <f>RIGHT(Q430,(LEN(Q430)-SEARCH("/",Q430,1)))</f>
        <v>animation</v>
      </c>
      <c r="T430" s="14">
        <f>IFERROR(E430/L430,0)</f>
        <v>52</v>
      </c>
      <c r="U430">
        <f t="shared" si="6"/>
        <v>0</v>
      </c>
      <c r="AB430">
        <v>676</v>
      </c>
      <c r="AC430">
        <v>13</v>
      </c>
      <c r="AD430">
        <v>52</v>
      </c>
      <c r="AE430">
        <v>0</v>
      </c>
      <c r="AF430">
        <v>12000</v>
      </c>
    </row>
    <row r="431" spans="1:32" ht="31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>(E431/D431)*100</f>
        <v>0</v>
      </c>
      <c r="O431" s="13">
        <f>J431/(60*60*24)+DATE(1970,1,1)</f>
        <v>40070.901412037041</v>
      </c>
      <c r="P431" s="13">
        <f>I431/(60*60*24)+"1/1/1970"</f>
        <v>40144.207638888889</v>
      </c>
      <c r="Q431" t="s">
        <v>8269</v>
      </c>
      <c r="R431" s="18" t="str">
        <f>LEFT(Q431,SEARCH("/",Q431,1)-1)</f>
        <v>film &amp; video</v>
      </c>
      <c r="S431" t="str">
        <f>RIGHT(Q431,(LEN(Q431)-SEARCH("/",Q431,1)))</f>
        <v>animation</v>
      </c>
      <c r="T431" s="14">
        <f>IFERROR(E431/L431,0)</f>
        <v>0</v>
      </c>
      <c r="U431">
        <f t="shared" si="6"/>
        <v>0</v>
      </c>
      <c r="AB431">
        <v>0</v>
      </c>
      <c r="AC431">
        <v>0</v>
      </c>
      <c r="AD431">
        <v>0</v>
      </c>
      <c r="AE431">
        <v>0</v>
      </c>
      <c r="AF431">
        <v>5000</v>
      </c>
    </row>
    <row r="432" spans="1:32" ht="21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>(E432/D432)*100</f>
        <v>2.4</v>
      </c>
      <c r="O432" s="13">
        <f>J432/(60*60*24)+DATE(1970,1,1)</f>
        <v>41513.107256944444</v>
      </c>
      <c r="P432" s="13">
        <f>I432/(60*60*24)+"1/1/1970"</f>
        <v>41528.107256944444</v>
      </c>
      <c r="Q432" t="s">
        <v>8269</v>
      </c>
      <c r="R432" s="18" t="str">
        <f>LEFT(Q432,SEARCH("/",Q432,1)-1)</f>
        <v>film &amp; video</v>
      </c>
      <c r="S432" t="str">
        <f>RIGHT(Q432,(LEN(Q432)-SEARCH("/",Q432,1)))</f>
        <v>animation</v>
      </c>
      <c r="T432" s="14">
        <f>IFERROR(E432/L432,0)</f>
        <v>4.8</v>
      </c>
      <c r="U432">
        <f t="shared" si="6"/>
        <v>0</v>
      </c>
      <c r="AB432">
        <v>24</v>
      </c>
      <c r="AC432">
        <v>5</v>
      </c>
      <c r="AD432">
        <v>4.8</v>
      </c>
      <c r="AE432">
        <v>0</v>
      </c>
      <c r="AF432">
        <v>1000</v>
      </c>
    </row>
    <row r="433" spans="1:32" ht="24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>(E433/D433)*100</f>
        <v>13.833333333333334</v>
      </c>
      <c r="O433" s="13">
        <f>J433/(60*60*24)+DATE(1970,1,1)</f>
        <v>42526.871331018519</v>
      </c>
      <c r="P433" s="13">
        <f>I433/(60*60*24)+"1/1/1970"</f>
        <v>42556.871331018519</v>
      </c>
      <c r="Q433" t="s">
        <v>8269</v>
      </c>
      <c r="R433" s="18" t="str">
        <f>LEFT(Q433,SEARCH("/",Q433,1)-1)</f>
        <v>film &amp; video</v>
      </c>
      <c r="S433" t="str">
        <f>RIGHT(Q433,(LEN(Q433)-SEARCH("/",Q433,1)))</f>
        <v>animation</v>
      </c>
      <c r="T433" s="14">
        <f>IFERROR(E433/L433,0)</f>
        <v>51.875</v>
      </c>
      <c r="U433">
        <f t="shared" si="6"/>
        <v>0</v>
      </c>
      <c r="AB433">
        <v>415</v>
      </c>
      <c r="AC433">
        <v>8</v>
      </c>
      <c r="AD433">
        <v>51.875</v>
      </c>
      <c r="AE433">
        <v>0</v>
      </c>
      <c r="AF433">
        <v>3000</v>
      </c>
    </row>
    <row r="434" spans="1:32" ht="30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>(E434/D434)*100</f>
        <v>9.5</v>
      </c>
      <c r="O434" s="13">
        <f>J434/(60*60*24)+DATE(1970,1,1)</f>
        <v>42238.726631944446</v>
      </c>
      <c r="P434" s="13">
        <f>I434/(60*60*24)+"1/1/1970"</f>
        <v>42298.726631944446</v>
      </c>
      <c r="Q434" t="s">
        <v>8269</v>
      </c>
      <c r="R434" s="18" t="str">
        <f>LEFT(Q434,SEARCH("/",Q434,1)-1)</f>
        <v>film &amp; video</v>
      </c>
      <c r="S434" t="str">
        <f>RIGHT(Q434,(LEN(Q434)-SEARCH("/",Q434,1)))</f>
        <v>animation</v>
      </c>
      <c r="T434" s="14">
        <f>IFERROR(E434/L434,0)</f>
        <v>71.25</v>
      </c>
      <c r="U434">
        <f t="shared" si="6"/>
        <v>0</v>
      </c>
      <c r="AB434">
        <v>570</v>
      </c>
      <c r="AC434">
        <v>8</v>
      </c>
      <c r="AD434">
        <v>71.25</v>
      </c>
      <c r="AE434">
        <v>0</v>
      </c>
      <c r="AF434">
        <v>6000</v>
      </c>
    </row>
    <row r="435" spans="1:32" ht="28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>(E435/D435)*100</f>
        <v>0</v>
      </c>
      <c r="O435" s="13">
        <f>J435/(60*60*24)+DATE(1970,1,1)</f>
        <v>42228.629884259259</v>
      </c>
      <c r="P435" s="13">
        <f>I435/(60*60*24)+"1/1/1970"</f>
        <v>42288.629884259259</v>
      </c>
      <c r="Q435" t="s">
        <v>8269</v>
      </c>
      <c r="R435" s="18" t="str">
        <f>LEFT(Q435,SEARCH("/",Q435,1)-1)</f>
        <v>film &amp; video</v>
      </c>
      <c r="S435" t="str">
        <f>RIGHT(Q435,(LEN(Q435)-SEARCH("/",Q435,1)))</f>
        <v>animation</v>
      </c>
      <c r="T435" s="14">
        <f>IFERROR(E435/L435,0)</f>
        <v>0</v>
      </c>
      <c r="U435">
        <f t="shared" si="6"/>
        <v>0</v>
      </c>
      <c r="AB435">
        <v>0</v>
      </c>
      <c r="AC435">
        <v>0</v>
      </c>
      <c r="AD435">
        <v>0</v>
      </c>
      <c r="AE435">
        <v>0</v>
      </c>
      <c r="AF435">
        <v>3000</v>
      </c>
    </row>
    <row r="436" spans="1:32" ht="30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>(E436/D436)*100</f>
        <v>5</v>
      </c>
      <c r="O436" s="13">
        <f>J436/(60*60*24)+DATE(1970,1,1)</f>
        <v>41576.834513888891</v>
      </c>
      <c r="P436" s="13">
        <f>I436/(60*60*24)+"1/1/1970"</f>
        <v>41609.876180555555</v>
      </c>
      <c r="Q436" t="s">
        <v>8269</v>
      </c>
      <c r="R436" s="18" t="str">
        <f>LEFT(Q436,SEARCH("/",Q436,1)-1)</f>
        <v>film &amp; video</v>
      </c>
      <c r="S436" t="str">
        <f>RIGHT(Q436,(LEN(Q436)-SEARCH("/",Q436,1)))</f>
        <v>animation</v>
      </c>
      <c r="T436" s="14">
        <f>IFERROR(E436/L436,0)</f>
        <v>62.5</v>
      </c>
      <c r="U436">
        <f t="shared" si="6"/>
        <v>0</v>
      </c>
      <c r="AB436">
        <v>125</v>
      </c>
      <c r="AC436">
        <v>2</v>
      </c>
      <c r="AD436">
        <v>62.5</v>
      </c>
      <c r="AE436">
        <v>0</v>
      </c>
      <c r="AF436">
        <v>2500</v>
      </c>
    </row>
    <row r="437" spans="1:32" ht="27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>(E437/D437)*100</f>
        <v>2.7272727272727275E-3</v>
      </c>
      <c r="O437" s="13">
        <f>J437/(60*60*24)+DATE(1970,1,1)</f>
        <v>41500.747453703705</v>
      </c>
      <c r="P437" s="13">
        <f>I437/(60*60*24)+"1/1/1970"</f>
        <v>41530.747453703705</v>
      </c>
      <c r="Q437" t="s">
        <v>8269</v>
      </c>
      <c r="R437" s="18" t="str">
        <f>LEFT(Q437,SEARCH("/",Q437,1)-1)</f>
        <v>film &amp; video</v>
      </c>
      <c r="S437" t="str">
        <f>RIGHT(Q437,(LEN(Q437)-SEARCH("/",Q437,1)))</f>
        <v>animation</v>
      </c>
      <c r="T437" s="14">
        <f>IFERROR(E437/L437,0)</f>
        <v>1</v>
      </c>
      <c r="U437">
        <f t="shared" si="6"/>
        <v>0</v>
      </c>
      <c r="AB437">
        <v>3</v>
      </c>
      <c r="AC437">
        <v>3</v>
      </c>
      <c r="AD437">
        <v>1</v>
      </c>
      <c r="AE437">
        <v>0</v>
      </c>
      <c r="AF437">
        <v>110000</v>
      </c>
    </row>
    <row r="438" spans="1:32" ht="25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>(E438/D438)*100</f>
        <v>0</v>
      </c>
      <c r="O438" s="13">
        <f>J438/(60*60*24)+DATE(1970,1,1)</f>
        <v>41456.36241898148</v>
      </c>
      <c r="P438" s="13">
        <f>I438/(60*60*24)+"1/1/1970"</f>
        <v>41486.36241898148</v>
      </c>
      <c r="Q438" t="s">
        <v>8269</v>
      </c>
      <c r="R438" s="18" t="str">
        <f>LEFT(Q438,SEARCH("/",Q438,1)-1)</f>
        <v>film &amp; video</v>
      </c>
      <c r="S438" t="str">
        <f>RIGHT(Q438,(LEN(Q438)-SEARCH("/",Q438,1)))</f>
        <v>animation</v>
      </c>
      <c r="T438" s="14">
        <f>IFERROR(E438/L438,0)</f>
        <v>0</v>
      </c>
      <c r="U438">
        <f t="shared" si="6"/>
        <v>0</v>
      </c>
      <c r="AB438">
        <v>0</v>
      </c>
      <c r="AC438">
        <v>0</v>
      </c>
      <c r="AD438">
        <v>0</v>
      </c>
      <c r="AE438">
        <v>0</v>
      </c>
      <c r="AF438">
        <v>1000</v>
      </c>
    </row>
    <row r="439" spans="1:32" ht="24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>(E439/D439)*100</f>
        <v>0</v>
      </c>
      <c r="O439" s="13">
        <f>J439/(60*60*24)+DATE(1970,1,1)</f>
        <v>42591.31858796296</v>
      </c>
      <c r="P439" s="13">
        <f>I439/(60*60*24)+"1/1/1970"</f>
        <v>42651.31858796296</v>
      </c>
      <c r="Q439" t="s">
        <v>8269</v>
      </c>
      <c r="R439" s="18" t="str">
        <f>LEFT(Q439,SEARCH("/",Q439,1)-1)</f>
        <v>film &amp; video</v>
      </c>
      <c r="S439" t="str">
        <f>RIGHT(Q439,(LEN(Q439)-SEARCH("/",Q439,1)))</f>
        <v>animation</v>
      </c>
      <c r="T439" s="14">
        <f>IFERROR(E439/L439,0)</f>
        <v>0</v>
      </c>
      <c r="U439">
        <f t="shared" si="6"/>
        <v>0</v>
      </c>
      <c r="AB439">
        <v>0</v>
      </c>
      <c r="AC439">
        <v>0</v>
      </c>
      <c r="AD439">
        <v>0</v>
      </c>
      <c r="AE439">
        <v>0</v>
      </c>
      <c r="AF439">
        <v>7000</v>
      </c>
    </row>
    <row r="440" spans="1:32" ht="24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>(E440/D440)*100</f>
        <v>9.379999999999999</v>
      </c>
      <c r="O440" s="13">
        <f>J440/(60*60*24)+DATE(1970,1,1)</f>
        <v>42296.261087962965</v>
      </c>
      <c r="P440" s="13">
        <f>I440/(60*60*24)+"1/1/1970"</f>
        <v>42326.302754629629</v>
      </c>
      <c r="Q440" t="s">
        <v>8269</v>
      </c>
      <c r="R440" s="18" t="str">
        <f>LEFT(Q440,SEARCH("/",Q440,1)-1)</f>
        <v>film &amp; video</v>
      </c>
      <c r="S440" t="str">
        <f>RIGHT(Q440,(LEN(Q440)-SEARCH("/",Q440,1)))</f>
        <v>animation</v>
      </c>
      <c r="T440" s="14">
        <f>IFERROR(E440/L440,0)</f>
        <v>170.54545454545453</v>
      </c>
      <c r="U440">
        <f t="shared" si="6"/>
        <v>0</v>
      </c>
      <c r="AB440">
        <v>1876</v>
      </c>
      <c r="AC440">
        <v>11</v>
      </c>
      <c r="AD440">
        <v>170.54545454545453</v>
      </c>
      <c r="AE440">
        <v>0</v>
      </c>
      <c r="AF440">
        <v>20000</v>
      </c>
    </row>
    <row r="441" spans="1:32" ht="28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>(E441/D441)*100</f>
        <v>0</v>
      </c>
      <c r="O441" s="13">
        <f>J441/(60*60*24)+DATE(1970,1,1)</f>
        <v>41919.761782407411</v>
      </c>
      <c r="P441" s="13">
        <f>I441/(60*60*24)+"1/1/1970"</f>
        <v>41929.761782407411</v>
      </c>
      <c r="Q441" t="s">
        <v>8269</v>
      </c>
      <c r="R441" s="18" t="str">
        <f>LEFT(Q441,SEARCH("/",Q441,1)-1)</f>
        <v>film &amp; video</v>
      </c>
      <c r="S441" t="str">
        <f>RIGHT(Q441,(LEN(Q441)-SEARCH("/",Q441,1)))</f>
        <v>animation</v>
      </c>
      <c r="T441" s="14">
        <f>IFERROR(E441/L441,0)</f>
        <v>0</v>
      </c>
      <c r="U441">
        <f t="shared" si="6"/>
        <v>0</v>
      </c>
      <c r="AB441">
        <v>0</v>
      </c>
      <c r="AC441">
        <v>0</v>
      </c>
      <c r="AD441">
        <v>0</v>
      </c>
      <c r="AE441">
        <v>0</v>
      </c>
      <c r="AF441">
        <v>450</v>
      </c>
    </row>
    <row r="442" spans="1:32" ht="21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>(E442/D442)*100</f>
        <v>0.1</v>
      </c>
      <c r="O442" s="13">
        <f>J442/(60*60*24)+DATE(1970,1,1)</f>
        <v>42423.985567129625</v>
      </c>
      <c r="P442" s="13">
        <f>I442/(60*60*24)+"1/1/1970"</f>
        <v>42453.943900462968</v>
      </c>
      <c r="Q442" t="s">
        <v>8269</v>
      </c>
      <c r="R442" s="18" t="str">
        <f>LEFT(Q442,SEARCH("/",Q442,1)-1)</f>
        <v>film &amp; video</v>
      </c>
      <c r="S442" t="str">
        <f>RIGHT(Q442,(LEN(Q442)-SEARCH("/",Q442,1)))</f>
        <v>animation</v>
      </c>
      <c r="T442" s="14">
        <f>IFERROR(E442/L442,0)</f>
        <v>5</v>
      </c>
      <c r="U442">
        <f t="shared" si="6"/>
        <v>0</v>
      </c>
      <c r="AB442">
        <v>5</v>
      </c>
      <c r="AC442">
        <v>1</v>
      </c>
      <c r="AD442">
        <v>5</v>
      </c>
      <c r="AE442">
        <v>0</v>
      </c>
      <c r="AF442">
        <v>5000</v>
      </c>
    </row>
    <row r="443" spans="1:32" ht="28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>(E443/D443)*100</f>
        <v>0</v>
      </c>
      <c r="O443" s="13">
        <f>J443/(60*60*24)+DATE(1970,1,1)</f>
        <v>41550.793935185182</v>
      </c>
      <c r="P443" s="13">
        <f>I443/(60*60*24)+"1/1/1970"</f>
        <v>41580.793935185182</v>
      </c>
      <c r="Q443" t="s">
        <v>8269</v>
      </c>
      <c r="R443" s="18" t="str">
        <f>LEFT(Q443,SEARCH("/",Q443,1)-1)</f>
        <v>film &amp; video</v>
      </c>
      <c r="S443" t="str">
        <f>RIGHT(Q443,(LEN(Q443)-SEARCH("/",Q443,1)))</f>
        <v>animation</v>
      </c>
      <c r="T443" s="14">
        <f>IFERROR(E443/L443,0)</f>
        <v>0</v>
      </c>
      <c r="U443">
        <f t="shared" si="6"/>
        <v>0</v>
      </c>
      <c r="AB443">
        <v>0</v>
      </c>
      <c r="AC443">
        <v>0</v>
      </c>
      <c r="AD443">
        <v>0</v>
      </c>
      <c r="AE443">
        <v>0</v>
      </c>
      <c r="AF443">
        <v>400</v>
      </c>
    </row>
    <row r="444" spans="1:32" ht="4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>(E444/D444)*100</f>
        <v>39.358823529411765</v>
      </c>
      <c r="O444" s="13">
        <f>J444/(60*60*24)+DATE(1970,1,1)</f>
        <v>42024.888692129629</v>
      </c>
      <c r="P444" s="13">
        <f>I444/(60*60*24)+"1/1/1970"</f>
        <v>42054.888692129629</v>
      </c>
      <c r="Q444" t="s">
        <v>8269</v>
      </c>
      <c r="R444" s="18" t="str">
        <f>LEFT(Q444,SEARCH("/",Q444,1)-1)</f>
        <v>film &amp; video</v>
      </c>
      <c r="S444" t="str">
        <f>RIGHT(Q444,(LEN(Q444)-SEARCH("/",Q444,1)))</f>
        <v>animation</v>
      </c>
      <c r="T444" s="14">
        <f>IFERROR(E444/L444,0)</f>
        <v>393.58823529411762</v>
      </c>
      <c r="U444">
        <f t="shared" si="6"/>
        <v>0</v>
      </c>
      <c r="AB444">
        <v>6691</v>
      </c>
      <c r="AC444">
        <v>17</v>
      </c>
      <c r="AD444">
        <v>393.58823529411762</v>
      </c>
      <c r="AE444">
        <v>0</v>
      </c>
      <c r="AF444">
        <v>17000</v>
      </c>
    </row>
    <row r="445" spans="1:32" ht="24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>(E445/D445)*100</f>
        <v>0.1</v>
      </c>
      <c r="O445" s="13">
        <f>J445/(60*60*24)+DATE(1970,1,1)</f>
        <v>41650.015057870369</v>
      </c>
      <c r="P445" s="13">
        <f>I445/(60*60*24)+"1/1/1970"</f>
        <v>41680.015057870369</v>
      </c>
      <c r="Q445" t="s">
        <v>8269</v>
      </c>
      <c r="R445" s="18" t="str">
        <f>LEFT(Q445,SEARCH("/",Q445,1)-1)</f>
        <v>film &amp; video</v>
      </c>
      <c r="S445" t="str">
        <f>RIGHT(Q445,(LEN(Q445)-SEARCH("/",Q445,1)))</f>
        <v>animation</v>
      </c>
      <c r="T445" s="14">
        <f>IFERROR(E445/L445,0)</f>
        <v>5</v>
      </c>
      <c r="U445">
        <f t="shared" si="6"/>
        <v>0</v>
      </c>
      <c r="AB445">
        <v>10</v>
      </c>
      <c r="AC445">
        <v>2</v>
      </c>
      <c r="AD445">
        <v>5</v>
      </c>
      <c r="AE445">
        <v>0</v>
      </c>
      <c r="AF445">
        <v>10000</v>
      </c>
    </row>
    <row r="446" spans="1:32" ht="21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>(E446/D446)*100</f>
        <v>5</v>
      </c>
      <c r="O446" s="13">
        <f>J446/(60*60*24)+DATE(1970,1,1)</f>
        <v>40894.906956018516</v>
      </c>
      <c r="P446" s="13">
        <f>I446/(60*60*24)+"1/1/1970"</f>
        <v>40954.906956018516</v>
      </c>
      <c r="Q446" t="s">
        <v>8269</v>
      </c>
      <c r="R446" s="18" t="str">
        <f>LEFT(Q446,SEARCH("/",Q446,1)-1)</f>
        <v>film &amp; video</v>
      </c>
      <c r="S446" t="str">
        <f>RIGHT(Q446,(LEN(Q446)-SEARCH("/",Q446,1)))</f>
        <v>animation</v>
      </c>
      <c r="T446" s="14">
        <f>IFERROR(E446/L446,0)</f>
        <v>50</v>
      </c>
      <c r="U446">
        <f t="shared" si="6"/>
        <v>0</v>
      </c>
      <c r="AB446">
        <v>50</v>
      </c>
      <c r="AC446">
        <v>1</v>
      </c>
      <c r="AD446">
        <v>50</v>
      </c>
      <c r="AE446">
        <v>0</v>
      </c>
      <c r="AF446">
        <v>1000</v>
      </c>
    </row>
    <row r="447" spans="1:32" ht="25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>(E447/D447)*100</f>
        <v>3.3333333333333335E-3</v>
      </c>
      <c r="O447" s="13">
        <f>J447/(60*60*24)+DATE(1970,1,1)</f>
        <v>42130.335358796292</v>
      </c>
      <c r="P447" s="13">
        <f>I447/(60*60*24)+"1/1/1970"</f>
        <v>42145.335358796292</v>
      </c>
      <c r="Q447" t="s">
        <v>8269</v>
      </c>
      <c r="R447" s="18" t="str">
        <f>LEFT(Q447,SEARCH("/",Q447,1)-1)</f>
        <v>film &amp; video</v>
      </c>
      <c r="S447" t="str">
        <f>RIGHT(Q447,(LEN(Q447)-SEARCH("/",Q447,1)))</f>
        <v>animation</v>
      </c>
      <c r="T447" s="14">
        <f>IFERROR(E447/L447,0)</f>
        <v>1</v>
      </c>
      <c r="U447">
        <f t="shared" si="6"/>
        <v>0</v>
      </c>
      <c r="AB447">
        <v>2</v>
      </c>
      <c r="AC447">
        <v>2</v>
      </c>
      <c r="AD447">
        <v>1</v>
      </c>
      <c r="AE447">
        <v>0</v>
      </c>
      <c r="AF447">
        <v>60000</v>
      </c>
    </row>
    <row r="448" spans="1:32" ht="27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>(E448/D448)*100</f>
        <v>7.2952380952380951</v>
      </c>
      <c r="O448" s="13">
        <f>J448/(60*60*24)+DATE(1970,1,1)</f>
        <v>42037.083564814813</v>
      </c>
      <c r="P448" s="13">
        <f>I448/(60*60*24)+"1/1/1970"</f>
        <v>42067.083564814813</v>
      </c>
      <c r="Q448" t="s">
        <v>8269</v>
      </c>
      <c r="R448" s="18" t="str">
        <f>LEFT(Q448,SEARCH("/",Q448,1)-1)</f>
        <v>film &amp; video</v>
      </c>
      <c r="S448" t="str">
        <f>RIGHT(Q448,(LEN(Q448)-SEARCH("/",Q448,1)))</f>
        <v>animation</v>
      </c>
      <c r="T448" s="14">
        <f>IFERROR(E448/L448,0)</f>
        <v>47.875</v>
      </c>
      <c r="U448">
        <f t="shared" si="6"/>
        <v>0</v>
      </c>
      <c r="AB448">
        <v>766</v>
      </c>
      <c r="AC448">
        <v>16</v>
      </c>
      <c r="AD448">
        <v>47.875</v>
      </c>
      <c r="AE448">
        <v>0</v>
      </c>
      <c r="AF448">
        <v>10500</v>
      </c>
    </row>
    <row r="449" spans="1:32" ht="25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>(E449/D449)*100</f>
        <v>1.6666666666666666E-2</v>
      </c>
      <c r="O449" s="13">
        <f>J449/(60*60*24)+DATE(1970,1,1)</f>
        <v>41331.555127314816</v>
      </c>
      <c r="P449" s="13">
        <f>I449/(60*60*24)+"1/1/1970"</f>
        <v>41356.513460648144</v>
      </c>
      <c r="Q449" t="s">
        <v>8269</v>
      </c>
      <c r="R449" s="18" t="str">
        <f>LEFT(Q449,SEARCH("/",Q449,1)-1)</f>
        <v>film &amp; video</v>
      </c>
      <c r="S449" t="str">
        <f>RIGHT(Q449,(LEN(Q449)-SEARCH("/",Q449,1)))</f>
        <v>animation</v>
      </c>
      <c r="T449" s="14">
        <f>IFERROR(E449/L449,0)</f>
        <v>5</v>
      </c>
      <c r="U449">
        <f t="shared" si="6"/>
        <v>0</v>
      </c>
      <c r="AB449">
        <v>5</v>
      </c>
      <c r="AC449">
        <v>1</v>
      </c>
      <c r="AD449">
        <v>5</v>
      </c>
      <c r="AE449">
        <v>0</v>
      </c>
      <c r="AF449">
        <v>30000</v>
      </c>
    </row>
    <row r="450" spans="1:32" ht="27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>(E450/D450)*100</f>
        <v>3.2804000000000002</v>
      </c>
      <c r="O450" s="13">
        <f>J450/(60*60*24)+DATE(1970,1,1)</f>
        <v>41753.758043981477</v>
      </c>
      <c r="P450" s="13">
        <f>I450/(60*60*24)+"1/1/1970"</f>
        <v>41773.758043981477</v>
      </c>
      <c r="Q450" t="s">
        <v>8269</v>
      </c>
      <c r="R450" s="18" t="str">
        <f>LEFT(Q450,SEARCH("/",Q450,1)-1)</f>
        <v>film &amp; video</v>
      </c>
      <c r="S450" t="str">
        <f>RIGHT(Q450,(LEN(Q450)-SEARCH("/",Q450,1)))</f>
        <v>animation</v>
      </c>
      <c r="T450" s="14">
        <f>IFERROR(E450/L450,0)</f>
        <v>20.502500000000001</v>
      </c>
      <c r="U450">
        <f t="shared" si="6"/>
        <v>0</v>
      </c>
      <c r="AB450">
        <v>82.01</v>
      </c>
      <c r="AC450">
        <v>4</v>
      </c>
      <c r="AD450">
        <v>20.502500000000001</v>
      </c>
      <c r="AE450">
        <v>0</v>
      </c>
      <c r="AF450">
        <v>2500</v>
      </c>
    </row>
    <row r="451" spans="1:32" ht="30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>(E451/D451)*100</f>
        <v>2.25</v>
      </c>
      <c r="O451" s="13">
        <f>J451/(60*60*24)+DATE(1970,1,1)</f>
        <v>41534.568113425928</v>
      </c>
      <c r="P451" s="13">
        <f>I451/(60*60*24)+"1/1/1970"</f>
        <v>41564.568113425928</v>
      </c>
      <c r="Q451" t="s">
        <v>8269</v>
      </c>
      <c r="R451" s="18" t="str">
        <f>LEFT(Q451,SEARCH("/",Q451,1)-1)</f>
        <v>film &amp; video</v>
      </c>
      <c r="S451" t="str">
        <f>RIGHT(Q451,(LEN(Q451)-SEARCH("/",Q451,1)))</f>
        <v>animation</v>
      </c>
      <c r="T451" s="14">
        <f>IFERROR(E451/L451,0)</f>
        <v>9</v>
      </c>
      <c r="U451">
        <f t="shared" ref="U451:U514" si="7">IF(F451 = "successful", 1, 0)</f>
        <v>0</v>
      </c>
      <c r="AB451">
        <v>45</v>
      </c>
      <c r="AC451">
        <v>5</v>
      </c>
      <c r="AD451">
        <v>9</v>
      </c>
      <c r="AE451">
        <v>0</v>
      </c>
      <c r="AF451">
        <v>2000</v>
      </c>
    </row>
    <row r="452" spans="1:32" ht="30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>(E452/D452)*100</f>
        <v>0.79200000000000004</v>
      </c>
      <c r="O452" s="13">
        <f>J452/(60*60*24)+DATE(1970,1,1)</f>
        <v>41654.946759259255</v>
      </c>
      <c r="P452" s="13">
        <f>I452/(60*60*24)+"1/1/1970"</f>
        <v>41684.946759259255</v>
      </c>
      <c r="Q452" t="s">
        <v>8269</v>
      </c>
      <c r="R452" s="18" t="str">
        <f>LEFT(Q452,SEARCH("/",Q452,1)-1)</f>
        <v>film &amp; video</v>
      </c>
      <c r="S452" t="str">
        <f>RIGHT(Q452,(LEN(Q452)-SEARCH("/",Q452,1)))</f>
        <v>animation</v>
      </c>
      <c r="T452" s="14">
        <f>IFERROR(E452/L452,0)</f>
        <v>56.571428571428569</v>
      </c>
      <c r="U452">
        <f t="shared" si="7"/>
        <v>0</v>
      </c>
      <c r="AB452">
        <v>396</v>
      </c>
      <c r="AC452">
        <v>7</v>
      </c>
      <c r="AD452">
        <v>56.571428571428569</v>
      </c>
      <c r="AE452">
        <v>0</v>
      </c>
      <c r="AF452">
        <v>50000</v>
      </c>
    </row>
    <row r="453" spans="1:32" ht="30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>(E453/D453)*100</f>
        <v>0</v>
      </c>
      <c r="O453" s="13">
        <f>J453/(60*60*24)+DATE(1970,1,1)</f>
        <v>41634.715173611112</v>
      </c>
      <c r="P453" s="13">
        <f>I453/(60*60*24)+"1/1/1970"</f>
        <v>41664.715173611112</v>
      </c>
      <c r="Q453" t="s">
        <v>8269</v>
      </c>
      <c r="R453" s="18" t="str">
        <f>LEFT(Q453,SEARCH("/",Q453,1)-1)</f>
        <v>film &amp; video</v>
      </c>
      <c r="S453" t="str">
        <f>RIGHT(Q453,(LEN(Q453)-SEARCH("/",Q453,1)))</f>
        <v>animation</v>
      </c>
      <c r="T453" s="14">
        <f>IFERROR(E453/L453,0)</f>
        <v>0</v>
      </c>
      <c r="U453">
        <f t="shared" si="7"/>
        <v>0</v>
      </c>
      <c r="AB453">
        <v>0</v>
      </c>
      <c r="AC453">
        <v>0</v>
      </c>
      <c r="AD453">
        <v>0</v>
      </c>
      <c r="AE453">
        <v>0</v>
      </c>
      <c r="AF453">
        <v>20000</v>
      </c>
    </row>
    <row r="454" spans="1:32" ht="18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>(E454/D454)*100</f>
        <v>64</v>
      </c>
      <c r="O454" s="13">
        <f>J454/(60*60*24)+DATE(1970,1,1)</f>
        <v>42107.703877314816</v>
      </c>
      <c r="P454" s="13">
        <f>I454/(60*60*24)+"1/1/1970"</f>
        <v>42137.703877314816</v>
      </c>
      <c r="Q454" t="s">
        <v>8269</v>
      </c>
      <c r="R454" s="18" t="str">
        <f>LEFT(Q454,SEARCH("/",Q454,1)-1)</f>
        <v>film &amp; video</v>
      </c>
      <c r="S454" t="str">
        <f>RIGHT(Q454,(LEN(Q454)-SEARCH("/",Q454,1)))</f>
        <v>animation</v>
      </c>
      <c r="T454" s="14">
        <f>IFERROR(E454/L454,0)</f>
        <v>40</v>
      </c>
      <c r="U454">
        <f t="shared" si="7"/>
        <v>0</v>
      </c>
      <c r="AB454">
        <v>480</v>
      </c>
      <c r="AC454">
        <v>12</v>
      </c>
      <c r="AD454">
        <v>40</v>
      </c>
      <c r="AE454">
        <v>0</v>
      </c>
      <c r="AF454">
        <v>750</v>
      </c>
    </row>
    <row r="455" spans="1:32" ht="28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>(E455/D455)*100</f>
        <v>2.7404479578392621E-2</v>
      </c>
      <c r="O455" s="13">
        <f>J455/(60*60*24)+DATE(1970,1,1)</f>
        <v>42038.824988425928</v>
      </c>
      <c r="P455" s="13">
        <f>I455/(60*60*24)+"1/1/1970"</f>
        <v>42054.824988425928</v>
      </c>
      <c r="Q455" t="s">
        <v>8269</v>
      </c>
      <c r="R455" s="18" t="str">
        <f>LEFT(Q455,SEARCH("/",Q455,1)-1)</f>
        <v>film &amp; video</v>
      </c>
      <c r="S455" t="str">
        <f>RIGHT(Q455,(LEN(Q455)-SEARCH("/",Q455,1)))</f>
        <v>animation</v>
      </c>
      <c r="T455" s="14">
        <f>IFERROR(E455/L455,0)</f>
        <v>13</v>
      </c>
      <c r="U455">
        <f t="shared" si="7"/>
        <v>0</v>
      </c>
      <c r="AB455">
        <v>26</v>
      </c>
      <c r="AC455">
        <v>2</v>
      </c>
      <c r="AD455">
        <v>13</v>
      </c>
      <c r="AE455">
        <v>0</v>
      </c>
      <c r="AF455">
        <v>94875</v>
      </c>
    </row>
    <row r="456" spans="1:32" ht="24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>(E456/D456)*100</f>
        <v>0.82000000000000006</v>
      </c>
      <c r="O456" s="13">
        <f>J456/(60*60*24)+DATE(1970,1,1)</f>
        <v>41938.717256944445</v>
      </c>
      <c r="P456" s="13">
        <f>I456/(60*60*24)+"1/1/1970"</f>
        <v>41969.551388888889</v>
      </c>
      <c r="Q456" t="s">
        <v>8269</v>
      </c>
      <c r="R456" s="18" t="str">
        <f>LEFT(Q456,SEARCH("/",Q456,1)-1)</f>
        <v>film &amp; video</v>
      </c>
      <c r="S456" t="str">
        <f>RIGHT(Q456,(LEN(Q456)-SEARCH("/",Q456,1)))</f>
        <v>animation</v>
      </c>
      <c r="T456" s="14">
        <f>IFERROR(E456/L456,0)</f>
        <v>16.399999999999999</v>
      </c>
      <c r="U456">
        <f t="shared" si="7"/>
        <v>0</v>
      </c>
      <c r="AB456">
        <v>82</v>
      </c>
      <c r="AC456">
        <v>5</v>
      </c>
      <c r="AD456">
        <v>16.399999999999999</v>
      </c>
      <c r="AE456">
        <v>0</v>
      </c>
      <c r="AF456">
        <v>10000</v>
      </c>
    </row>
    <row r="457" spans="1:32" ht="30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>(E457/D457)*100</f>
        <v>6.9230769230769221E-2</v>
      </c>
      <c r="O457" s="13">
        <f>J457/(60*60*24)+DATE(1970,1,1)</f>
        <v>40971.002569444448</v>
      </c>
      <c r="P457" s="13">
        <f>I457/(60*60*24)+"1/1/1970"</f>
        <v>41016.021527777775</v>
      </c>
      <c r="Q457" t="s">
        <v>8269</v>
      </c>
      <c r="R457" s="18" t="str">
        <f>LEFT(Q457,SEARCH("/",Q457,1)-1)</f>
        <v>film &amp; video</v>
      </c>
      <c r="S457" t="str">
        <f>RIGHT(Q457,(LEN(Q457)-SEARCH("/",Q457,1)))</f>
        <v>animation</v>
      </c>
      <c r="T457" s="14">
        <f>IFERROR(E457/L457,0)</f>
        <v>22.5</v>
      </c>
      <c r="U457">
        <f t="shared" si="7"/>
        <v>0</v>
      </c>
      <c r="AB457">
        <v>45</v>
      </c>
      <c r="AC457">
        <v>2</v>
      </c>
      <c r="AD457">
        <v>22.5</v>
      </c>
      <c r="AE457">
        <v>0</v>
      </c>
      <c r="AF457">
        <v>65000</v>
      </c>
    </row>
    <row r="458" spans="1:32" ht="33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>(E458/D458)*100</f>
        <v>0.68631863186318631</v>
      </c>
      <c r="O458" s="13">
        <f>J458/(60*60*24)+DATE(1970,1,1)</f>
        <v>41547.694456018522</v>
      </c>
      <c r="P458" s="13">
        <f>I458/(60*60*24)+"1/1/1970"</f>
        <v>41569.165972222225</v>
      </c>
      <c r="Q458" t="s">
        <v>8269</v>
      </c>
      <c r="R458" s="18" t="str">
        <f>LEFT(Q458,SEARCH("/",Q458,1)-1)</f>
        <v>film &amp; video</v>
      </c>
      <c r="S458" t="str">
        <f>RIGHT(Q458,(LEN(Q458)-SEARCH("/",Q458,1)))</f>
        <v>animation</v>
      </c>
      <c r="T458" s="14">
        <f>IFERROR(E458/L458,0)</f>
        <v>20.333333333333332</v>
      </c>
      <c r="U458">
        <f t="shared" si="7"/>
        <v>0</v>
      </c>
      <c r="AB458">
        <v>61</v>
      </c>
      <c r="AC458">
        <v>3</v>
      </c>
      <c r="AD458">
        <v>20.333333333333332</v>
      </c>
      <c r="AE458">
        <v>0</v>
      </c>
      <c r="AF458">
        <v>8888</v>
      </c>
    </row>
    <row r="459" spans="1:32" ht="27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>(E459/D459)*100</f>
        <v>0</v>
      </c>
      <c r="O459" s="13">
        <f>J459/(60*60*24)+DATE(1970,1,1)</f>
        <v>41837.767500000002</v>
      </c>
      <c r="P459" s="13">
        <f>I459/(60*60*24)+"1/1/1970"</f>
        <v>41867.767500000002</v>
      </c>
      <c r="Q459" t="s">
        <v>8269</v>
      </c>
      <c r="R459" s="18" t="str">
        <f>LEFT(Q459,SEARCH("/",Q459,1)-1)</f>
        <v>film &amp; video</v>
      </c>
      <c r="S459" t="str">
        <f>RIGHT(Q459,(LEN(Q459)-SEARCH("/",Q459,1)))</f>
        <v>animation</v>
      </c>
      <c r="T459" s="14">
        <f>IFERROR(E459/L459,0)</f>
        <v>0</v>
      </c>
      <c r="U459">
        <f t="shared" si="7"/>
        <v>0</v>
      </c>
      <c r="AB459">
        <v>0</v>
      </c>
      <c r="AC459">
        <v>0</v>
      </c>
      <c r="AD459">
        <v>0</v>
      </c>
      <c r="AE459">
        <v>0</v>
      </c>
      <c r="AF459">
        <v>20000</v>
      </c>
    </row>
    <row r="460" spans="1:32" ht="25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>(E460/D460)*100</f>
        <v>8.2100000000000009</v>
      </c>
      <c r="O460" s="13">
        <f>J460/(60*60*24)+DATE(1970,1,1)</f>
        <v>41378.69976851852</v>
      </c>
      <c r="P460" s="13">
        <f>I460/(60*60*24)+"1/1/1970"</f>
        <v>41408.69976851852</v>
      </c>
      <c r="Q460" t="s">
        <v>8269</v>
      </c>
      <c r="R460" s="18" t="str">
        <f>LEFT(Q460,SEARCH("/",Q460,1)-1)</f>
        <v>film &amp; video</v>
      </c>
      <c r="S460" t="str">
        <f>RIGHT(Q460,(LEN(Q460)-SEARCH("/",Q460,1)))</f>
        <v>animation</v>
      </c>
      <c r="T460" s="14">
        <f>IFERROR(E460/L460,0)</f>
        <v>16.755102040816325</v>
      </c>
      <c r="U460">
        <f t="shared" si="7"/>
        <v>0</v>
      </c>
      <c r="AB460">
        <v>821</v>
      </c>
      <c r="AC460">
        <v>49</v>
      </c>
      <c r="AD460">
        <v>16.755102040816325</v>
      </c>
      <c r="AE460">
        <v>0</v>
      </c>
      <c r="AF460">
        <v>10000</v>
      </c>
    </row>
    <row r="461" spans="1:32" ht="28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>(E461/D461)*100</f>
        <v>6.4102564102564097E-2</v>
      </c>
      <c r="O461" s="13">
        <f>J461/(60*60*24)+DATE(1970,1,1)</f>
        <v>40800.6403587963</v>
      </c>
      <c r="P461" s="13">
        <f>I461/(60*60*24)+"1/1/1970"</f>
        <v>40860.682025462964</v>
      </c>
      <c r="Q461" t="s">
        <v>8269</v>
      </c>
      <c r="R461" s="18" t="str">
        <f>LEFT(Q461,SEARCH("/",Q461,1)-1)</f>
        <v>film &amp; video</v>
      </c>
      <c r="S461" t="str">
        <f>RIGHT(Q461,(LEN(Q461)-SEARCH("/",Q461,1)))</f>
        <v>animation</v>
      </c>
      <c r="T461" s="14">
        <f>IFERROR(E461/L461,0)</f>
        <v>25</v>
      </c>
      <c r="U461">
        <f t="shared" si="7"/>
        <v>0</v>
      </c>
      <c r="AB461">
        <v>25</v>
      </c>
      <c r="AC461">
        <v>1</v>
      </c>
      <c r="AD461">
        <v>25</v>
      </c>
      <c r="AE461">
        <v>0</v>
      </c>
      <c r="AF461">
        <v>39000</v>
      </c>
    </row>
    <row r="462" spans="1:32" ht="15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>(E462/D462)*100</f>
        <v>0.29411764705882354</v>
      </c>
      <c r="O462" s="13">
        <f>J462/(60*60*24)+DATE(1970,1,1)</f>
        <v>41759.542534722219</v>
      </c>
      <c r="P462" s="13">
        <f>I462/(60*60*24)+"1/1/1970"</f>
        <v>41791.166666666664</v>
      </c>
      <c r="Q462" t="s">
        <v>8269</v>
      </c>
      <c r="R462" s="18" t="str">
        <f>LEFT(Q462,SEARCH("/",Q462,1)-1)</f>
        <v>film &amp; video</v>
      </c>
      <c r="S462" t="str">
        <f>RIGHT(Q462,(LEN(Q462)-SEARCH("/",Q462,1)))</f>
        <v>animation</v>
      </c>
      <c r="T462" s="14">
        <f>IFERROR(E462/L462,0)</f>
        <v>12.5</v>
      </c>
      <c r="U462">
        <f t="shared" si="7"/>
        <v>0</v>
      </c>
      <c r="AB462">
        <v>25</v>
      </c>
      <c r="AC462">
        <v>2</v>
      </c>
      <c r="AD462">
        <v>12.5</v>
      </c>
      <c r="AE462">
        <v>0</v>
      </c>
      <c r="AF462">
        <v>8500</v>
      </c>
    </row>
    <row r="463" spans="1:32" ht="28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>(E463/D463)*100</f>
        <v>0</v>
      </c>
      <c r="O463" s="13">
        <f>J463/(60*60*24)+DATE(1970,1,1)</f>
        <v>41407.84684027778</v>
      </c>
      <c r="P463" s="13">
        <f>I463/(60*60*24)+"1/1/1970"</f>
        <v>41427.84684027778</v>
      </c>
      <c r="Q463" t="s">
        <v>8269</v>
      </c>
      <c r="R463" s="18" t="str">
        <f>LEFT(Q463,SEARCH("/",Q463,1)-1)</f>
        <v>film &amp; video</v>
      </c>
      <c r="S463" t="str">
        <f>RIGHT(Q463,(LEN(Q463)-SEARCH("/",Q463,1)))</f>
        <v>animation</v>
      </c>
      <c r="T463" s="14">
        <f>IFERROR(E463/L463,0)</f>
        <v>0</v>
      </c>
      <c r="U463">
        <f t="shared" si="7"/>
        <v>0</v>
      </c>
      <c r="AB463">
        <v>0</v>
      </c>
      <c r="AC463">
        <v>0</v>
      </c>
      <c r="AD463">
        <v>0</v>
      </c>
      <c r="AE463">
        <v>0</v>
      </c>
      <c r="AF463">
        <v>550</v>
      </c>
    </row>
    <row r="464" spans="1:32" ht="28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>(E464/D464)*100</f>
        <v>0</v>
      </c>
      <c r="O464" s="13">
        <f>J464/(60*60*24)+DATE(1970,1,1)</f>
        <v>40705.12663194444</v>
      </c>
      <c r="P464" s="13">
        <f>I464/(60*60*24)+"1/1/1970"</f>
        <v>40765.12663194444</v>
      </c>
      <c r="Q464" t="s">
        <v>8269</v>
      </c>
      <c r="R464" s="18" t="str">
        <f>LEFT(Q464,SEARCH("/",Q464,1)-1)</f>
        <v>film &amp; video</v>
      </c>
      <c r="S464" t="str">
        <f>RIGHT(Q464,(LEN(Q464)-SEARCH("/",Q464,1)))</f>
        <v>animation</v>
      </c>
      <c r="T464" s="14">
        <f>IFERROR(E464/L464,0)</f>
        <v>0</v>
      </c>
      <c r="U464">
        <f t="shared" si="7"/>
        <v>0</v>
      </c>
      <c r="AB464">
        <v>0</v>
      </c>
      <c r="AC464">
        <v>0</v>
      </c>
      <c r="AD464">
        <v>0</v>
      </c>
      <c r="AE464">
        <v>0</v>
      </c>
      <c r="AF464">
        <v>100000</v>
      </c>
    </row>
    <row r="465" spans="1:32" ht="24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>(E465/D465)*100</f>
        <v>2.2727272727272729</v>
      </c>
      <c r="O465" s="13">
        <f>J465/(60*60*24)+DATE(1970,1,1)</f>
        <v>40750.710104166668</v>
      </c>
      <c r="P465" s="13">
        <f>I465/(60*60*24)+"1/1/1970"</f>
        <v>40810.710104166668</v>
      </c>
      <c r="Q465" t="s">
        <v>8269</v>
      </c>
      <c r="R465" s="18" t="str">
        <f>LEFT(Q465,SEARCH("/",Q465,1)-1)</f>
        <v>film &amp; video</v>
      </c>
      <c r="S465" t="str">
        <f>RIGHT(Q465,(LEN(Q465)-SEARCH("/",Q465,1)))</f>
        <v>animation</v>
      </c>
      <c r="T465" s="14">
        <f>IFERROR(E465/L465,0)</f>
        <v>113.63636363636364</v>
      </c>
      <c r="U465">
        <f t="shared" si="7"/>
        <v>0</v>
      </c>
      <c r="AB465">
        <v>1250</v>
      </c>
      <c r="AC465">
        <v>11</v>
      </c>
      <c r="AD465">
        <v>113.63636363636364</v>
      </c>
      <c r="AE465">
        <v>0</v>
      </c>
      <c r="AF465">
        <v>55000</v>
      </c>
    </row>
    <row r="466" spans="1:32" ht="18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>(E466/D466)*100</f>
        <v>9.9009900990099015E-2</v>
      </c>
      <c r="O466" s="13">
        <f>J466/(60*60*24)+DATE(1970,1,1)</f>
        <v>42488.84878472222</v>
      </c>
      <c r="P466" s="13">
        <f>I466/(60*60*24)+"1/1/1970"</f>
        <v>42508.84878472222</v>
      </c>
      <c r="Q466" t="s">
        <v>8269</v>
      </c>
      <c r="R466" s="18" t="str">
        <f>LEFT(Q466,SEARCH("/",Q466,1)-1)</f>
        <v>film &amp; video</v>
      </c>
      <c r="S466" t="str">
        <f>RIGHT(Q466,(LEN(Q466)-SEARCH("/",Q466,1)))</f>
        <v>animation</v>
      </c>
      <c r="T466" s="14">
        <f>IFERROR(E466/L466,0)</f>
        <v>1</v>
      </c>
      <c r="U466">
        <f t="shared" si="7"/>
        <v>0</v>
      </c>
      <c r="AB466">
        <v>1</v>
      </c>
      <c r="AC466">
        <v>1</v>
      </c>
      <c r="AD466">
        <v>1</v>
      </c>
      <c r="AE466">
        <v>0</v>
      </c>
      <c r="AF466">
        <v>1010</v>
      </c>
    </row>
    <row r="467" spans="1:32" ht="105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>(E467/D467)*100</f>
        <v>26.953125</v>
      </c>
      <c r="O467" s="13">
        <f>J467/(60*60*24)+DATE(1970,1,1)</f>
        <v>41801.120069444441</v>
      </c>
      <c r="P467" s="13">
        <f>I467/(60*60*24)+"1/1/1970"</f>
        <v>41817.120069444441</v>
      </c>
      <c r="Q467" t="s">
        <v>8269</v>
      </c>
      <c r="R467" s="18" t="str">
        <f>LEFT(Q467,SEARCH("/",Q467,1)-1)</f>
        <v>film &amp; video</v>
      </c>
      <c r="S467" t="str">
        <f>RIGHT(Q467,(LEN(Q467)-SEARCH("/",Q467,1)))</f>
        <v>animation</v>
      </c>
      <c r="T467" s="14">
        <f>IFERROR(E467/L467,0)</f>
        <v>17.25</v>
      </c>
      <c r="U467">
        <f t="shared" si="7"/>
        <v>0</v>
      </c>
      <c r="AB467">
        <v>138</v>
      </c>
      <c r="AC467">
        <v>8</v>
      </c>
      <c r="AD467">
        <v>17.25</v>
      </c>
      <c r="AE467">
        <v>0</v>
      </c>
      <c r="AF467">
        <v>512</v>
      </c>
    </row>
    <row r="468" spans="1:32" ht="27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>(E468/D468)*100</f>
        <v>0.76</v>
      </c>
      <c r="O468" s="13">
        <f>J468/(60*60*24)+DATE(1970,1,1)</f>
        <v>41129.942870370374</v>
      </c>
      <c r="P468" s="13">
        <f>I468/(60*60*24)+"1/1/1970"</f>
        <v>41159.942870370374</v>
      </c>
      <c r="Q468" t="s">
        <v>8269</v>
      </c>
      <c r="R468" s="18" t="str">
        <f>LEFT(Q468,SEARCH("/",Q468,1)-1)</f>
        <v>film &amp; video</v>
      </c>
      <c r="S468" t="str">
        <f>RIGHT(Q468,(LEN(Q468)-SEARCH("/",Q468,1)))</f>
        <v>animation</v>
      </c>
      <c r="T468" s="14">
        <f>IFERROR(E468/L468,0)</f>
        <v>15.2</v>
      </c>
      <c r="U468">
        <f t="shared" si="7"/>
        <v>0</v>
      </c>
      <c r="AB468">
        <v>76</v>
      </c>
      <c r="AC468">
        <v>5</v>
      </c>
      <c r="AD468">
        <v>15.2</v>
      </c>
      <c r="AE468">
        <v>0</v>
      </c>
      <c r="AF468">
        <v>10000</v>
      </c>
    </row>
    <row r="469" spans="1:32" ht="27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>(E469/D469)*100</f>
        <v>21.574999999999999</v>
      </c>
      <c r="O469" s="13">
        <f>J469/(60*60*24)+DATE(1970,1,1)</f>
        <v>41135.679791666669</v>
      </c>
      <c r="P469" s="13">
        <f>I469/(60*60*24)+"1/1/1970"</f>
        <v>41180.679791666669</v>
      </c>
      <c r="Q469" t="s">
        <v>8269</v>
      </c>
      <c r="R469" s="18" t="str">
        <f>LEFT(Q469,SEARCH("/",Q469,1)-1)</f>
        <v>film &amp; video</v>
      </c>
      <c r="S469" t="str">
        <f>RIGHT(Q469,(LEN(Q469)-SEARCH("/",Q469,1)))</f>
        <v>animation</v>
      </c>
      <c r="T469" s="14">
        <f>IFERROR(E469/L469,0)</f>
        <v>110.64102564102564</v>
      </c>
      <c r="U469">
        <f t="shared" si="7"/>
        <v>0</v>
      </c>
      <c r="AB469">
        <v>4315</v>
      </c>
      <c r="AC469">
        <v>39</v>
      </c>
      <c r="AD469">
        <v>110.64102564102564</v>
      </c>
      <c r="AE469">
        <v>0</v>
      </c>
      <c r="AF469">
        <v>20000</v>
      </c>
    </row>
    <row r="470" spans="1:32" ht="24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>(E470/D470)*100</f>
        <v>0</v>
      </c>
      <c r="O470" s="13">
        <f>J470/(60*60*24)+DATE(1970,1,1)</f>
        <v>41041.167627314819</v>
      </c>
      <c r="P470" s="13">
        <f>I470/(60*60*24)+"1/1/1970"</f>
        <v>41101.160474537035</v>
      </c>
      <c r="Q470" t="s">
        <v>8269</v>
      </c>
      <c r="R470" s="18" t="str">
        <f>LEFT(Q470,SEARCH("/",Q470,1)-1)</f>
        <v>film &amp; video</v>
      </c>
      <c r="S470" t="str">
        <f>RIGHT(Q470,(LEN(Q470)-SEARCH("/",Q470,1)))</f>
        <v>animation</v>
      </c>
      <c r="T470" s="14">
        <f>IFERROR(E470/L470,0)</f>
        <v>0</v>
      </c>
      <c r="U470">
        <f t="shared" si="7"/>
        <v>0</v>
      </c>
      <c r="AB470">
        <v>0</v>
      </c>
      <c r="AC470">
        <v>0</v>
      </c>
      <c r="AD470">
        <v>0</v>
      </c>
      <c r="AE470">
        <v>0</v>
      </c>
      <c r="AF470">
        <v>7500</v>
      </c>
    </row>
    <row r="471" spans="1:32" ht="165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>(E471/D471)*100</f>
        <v>0</v>
      </c>
      <c r="O471" s="13">
        <f>J471/(60*60*24)+DATE(1970,1,1)</f>
        <v>41827.989861111113</v>
      </c>
      <c r="P471" s="13">
        <f>I471/(60*60*24)+"1/1/1970"</f>
        <v>41887.989861111113</v>
      </c>
      <c r="Q471" t="s">
        <v>8269</v>
      </c>
      <c r="R471" s="18" t="str">
        <f>LEFT(Q471,SEARCH("/",Q471,1)-1)</f>
        <v>film &amp; video</v>
      </c>
      <c r="S471" t="str">
        <f>RIGHT(Q471,(LEN(Q471)-SEARCH("/",Q471,1)))</f>
        <v>animation</v>
      </c>
      <c r="T471" s="14">
        <f>IFERROR(E471/L471,0)</f>
        <v>0</v>
      </c>
      <c r="U471">
        <f t="shared" si="7"/>
        <v>0</v>
      </c>
      <c r="AB471">
        <v>0</v>
      </c>
      <c r="AC471">
        <v>0</v>
      </c>
      <c r="AD471">
        <v>0</v>
      </c>
      <c r="AE471">
        <v>0</v>
      </c>
      <c r="AF471">
        <v>6000</v>
      </c>
    </row>
    <row r="472" spans="1:32" ht="25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>(E472/D472)*100</f>
        <v>1.02</v>
      </c>
      <c r="O472" s="13">
        <f>J472/(60*60*24)+DATE(1970,1,1)</f>
        <v>41605.167696759258</v>
      </c>
      <c r="P472" s="13">
        <f>I472/(60*60*24)+"1/1/1970"</f>
        <v>41655.166666666664</v>
      </c>
      <c r="Q472" t="s">
        <v>8269</v>
      </c>
      <c r="R472" s="18" t="str">
        <f>LEFT(Q472,SEARCH("/",Q472,1)-1)</f>
        <v>film &amp; video</v>
      </c>
      <c r="S472" t="str">
        <f>RIGHT(Q472,(LEN(Q472)-SEARCH("/",Q472,1)))</f>
        <v>animation</v>
      </c>
      <c r="T472" s="14">
        <f>IFERROR(E472/L472,0)</f>
        <v>25.5</v>
      </c>
      <c r="U472">
        <f t="shared" si="7"/>
        <v>0</v>
      </c>
      <c r="AB472">
        <v>51</v>
      </c>
      <c r="AC472">
        <v>2</v>
      </c>
      <c r="AD472">
        <v>25.5</v>
      </c>
      <c r="AE472">
        <v>0</v>
      </c>
      <c r="AF472">
        <v>5000</v>
      </c>
    </row>
    <row r="473" spans="1:32" ht="27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>(E473/D473)*100</f>
        <v>11.892727272727273</v>
      </c>
      <c r="O473" s="13">
        <f>J473/(60*60*24)+DATE(1970,1,1)</f>
        <v>41703.721979166665</v>
      </c>
      <c r="P473" s="13">
        <f>I473/(60*60*24)+"1/1/1970"</f>
        <v>41748.680312500001</v>
      </c>
      <c r="Q473" t="s">
        <v>8269</v>
      </c>
      <c r="R473" s="18" t="str">
        <f>LEFT(Q473,SEARCH("/",Q473,1)-1)</f>
        <v>film &amp; video</v>
      </c>
      <c r="S473" t="str">
        <f>RIGHT(Q473,(LEN(Q473)-SEARCH("/",Q473,1)))</f>
        <v>animation</v>
      </c>
      <c r="T473" s="14">
        <f>IFERROR(E473/L473,0)</f>
        <v>38.476470588235294</v>
      </c>
      <c r="U473">
        <f t="shared" si="7"/>
        <v>0</v>
      </c>
      <c r="AB473">
        <v>6541</v>
      </c>
      <c r="AC473">
        <v>170</v>
      </c>
      <c r="AD473">
        <v>38.476470588235294</v>
      </c>
      <c r="AE473">
        <v>0</v>
      </c>
      <c r="AF473">
        <v>55000</v>
      </c>
    </row>
    <row r="474" spans="1:32" ht="30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>(E474/D474)*100</f>
        <v>17.625</v>
      </c>
      <c r="O474" s="13">
        <f>J474/(60*60*24)+DATE(1970,1,1)</f>
        <v>41844.922662037039</v>
      </c>
      <c r="P474" s="13">
        <f>I474/(60*60*24)+"1/1/1970"</f>
        <v>41874.922662037039</v>
      </c>
      <c r="Q474" t="s">
        <v>8269</v>
      </c>
      <c r="R474" s="18" t="str">
        <f>LEFT(Q474,SEARCH("/",Q474,1)-1)</f>
        <v>film &amp; video</v>
      </c>
      <c r="S474" t="str">
        <f>RIGHT(Q474,(LEN(Q474)-SEARCH("/",Q474,1)))</f>
        <v>animation</v>
      </c>
      <c r="T474" s="14">
        <f>IFERROR(E474/L474,0)</f>
        <v>28.2</v>
      </c>
      <c r="U474">
        <f t="shared" si="7"/>
        <v>0</v>
      </c>
      <c r="AB474">
        <v>141</v>
      </c>
      <c r="AC474">
        <v>5</v>
      </c>
      <c r="AD474">
        <v>28.2</v>
      </c>
      <c r="AE474">
        <v>0</v>
      </c>
      <c r="AF474">
        <v>800</v>
      </c>
    </row>
    <row r="475" spans="1:32" ht="25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>(E475/D475)*100</f>
        <v>2.87</v>
      </c>
      <c r="O475" s="13">
        <f>J475/(60*60*24)+DATE(1970,1,1)</f>
        <v>41869.698136574072</v>
      </c>
      <c r="P475" s="13">
        <f>I475/(60*60*24)+"1/1/1970"</f>
        <v>41899.698136574072</v>
      </c>
      <c r="Q475" t="s">
        <v>8269</v>
      </c>
      <c r="R475" s="18" t="str">
        <f>LEFT(Q475,SEARCH("/",Q475,1)-1)</f>
        <v>film &amp; video</v>
      </c>
      <c r="S475" t="str">
        <f>RIGHT(Q475,(LEN(Q475)-SEARCH("/",Q475,1)))</f>
        <v>animation</v>
      </c>
      <c r="T475" s="14">
        <f>IFERROR(E475/L475,0)</f>
        <v>61.5</v>
      </c>
      <c r="U475">
        <f t="shared" si="7"/>
        <v>0</v>
      </c>
      <c r="AB475">
        <v>861</v>
      </c>
      <c r="AC475">
        <v>14</v>
      </c>
      <c r="AD475">
        <v>61.5</v>
      </c>
      <c r="AE475">
        <v>0</v>
      </c>
      <c r="AF475">
        <v>30000</v>
      </c>
    </row>
    <row r="476" spans="1:32" ht="27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>(E476/D476)*100</f>
        <v>3.0303030303030304E-2</v>
      </c>
      <c r="O476" s="13">
        <f>J476/(60*60*24)+DATE(1970,1,1)</f>
        <v>42753.329039351855</v>
      </c>
      <c r="P476" s="13">
        <f>I476/(60*60*24)+"1/1/1970"</f>
        <v>42783.329039351855</v>
      </c>
      <c r="Q476" t="s">
        <v>8269</v>
      </c>
      <c r="R476" s="18" t="str">
        <f>LEFT(Q476,SEARCH("/",Q476,1)-1)</f>
        <v>film &amp; video</v>
      </c>
      <c r="S476" t="str">
        <f>RIGHT(Q476,(LEN(Q476)-SEARCH("/",Q476,1)))</f>
        <v>animation</v>
      </c>
      <c r="T476" s="14">
        <f>IFERROR(E476/L476,0)</f>
        <v>1</v>
      </c>
      <c r="U476">
        <f t="shared" si="7"/>
        <v>0</v>
      </c>
      <c r="AB476">
        <v>1</v>
      </c>
      <c r="AC476">
        <v>1</v>
      </c>
      <c r="AD476">
        <v>1</v>
      </c>
      <c r="AE476">
        <v>0</v>
      </c>
      <c r="AF476">
        <v>3300</v>
      </c>
    </row>
    <row r="477" spans="1:32" ht="27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>(E477/D477)*100</f>
        <v>0</v>
      </c>
      <c r="O477" s="13">
        <f>J477/(60*60*24)+DATE(1970,1,1)</f>
        <v>42100.086145833338</v>
      </c>
      <c r="P477" s="13">
        <f>I477/(60*60*24)+"1/1/1970"</f>
        <v>42130.086145833338</v>
      </c>
      <c r="Q477" t="s">
        <v>8269</v>
      </c>
      <c r="R477" s="18" t="str">
        <f>LEFT(Q477,SEARCH("/",Q477,1)-1)</f>
        <v>film &amp; video</v>
      </c>
      <c r="S477" t="str">
        <f>RIGHT(Q477,(LEN(Q477)-SEARCH("/",Q477,1)))</f>
        <v>animation</v>
      </c>
      <c r="T477" s="14">
        <f>IFERROR(E477/L477,0)</f>
        <v>0</v>
      </c>
      <c r="U477">
        <f t="shared" si="7"/>
        <v>0</v>
      </c>
      <c r="AB477">
        <v>0</v>
      </c>
      <c r="AC477">
        <v>0</v>
      </c>
      <c r="AD477">
        <v>0</v>
      </c>
      <c r="AE477">
        <v>0</v>
      </c>
      <c r="AF477">
        <v>2000</v>
      </c>
    </row>
    <row r="478" spans="1:32" ht="105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>(E478/D478)*100</f>
        <v>2.230268181818182</v>
      </c>
      <c r="O478" s="13">
        <f>J478/(60*60*24)+DATE(1970,1,1)</f>
        <v>41757.975011574075</v>
      </c>
      <c r="P478" s="13">
        <f>I478/(60*60*24)+"1/1/1970"</f>
        <v>41793.165972222225</v>
      </c>
      <c r="Q478" t="s">
        <v>8269</v>
      </c>
      <c r="R478" s="18" t="str">
        <f>LEFT(Q478,SEARCH("/",Q478,1)-1)</f>
        <v>film &amp; video</v>
      </c>
      <c r="S478" t="str">
        <f>RIGHT(Q478,(LEN(Q478)-SEARCH("/",Q478,1)))</f>
        <v>animation</v>
      </c>
      <c r="T478" s="14">
        <f>IFERROR(E478/L478,0)</f>
        <v>39.569274193548388</v>
      </c>
      <c r="U478">
        <f t="shared" si="7"/>
        <v>0</v>
      </c>
      <c r="AB478">
        <v>4906.59</v>
      </c>
      <c r="AC478">
        <v>124</v>
      </c>
      <c r="AD478">
        <v>39.569274193548388</v>
      </c>
      <c r="AE478">
        <v>0</v>
      </c>
      <c r="AF478">
        <v>220000</v>
      </c>
    </row>
    <row r="479" spans="1:32" ht="30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>(E479/D479)*100</f>
        <v>0</v>
      </c>
      <c r="O479" s="13">
        <f>J479/(60*60*24)+DATE(1970,1,1)</f>
        <v>40987.83488425926</v>
      </c>
      <c r="P479" s="13">
        <f>I479/(60*60*24)+"1/1/1970"</f>
        <v>41047.83488425926</v>
      </c>
      <c r="Q479" t="s">
        <v>8269</v>
      </c>
      <c r="R479" s="18" t="str">
        <f>LEFT(Q479,SEARCH("/",Q479,1)-1)</f>
        <v>film &amp; video</v>
      </c>
      <c r="S479" t="str">
        <f>RIGHT(Q479,(LEN(Q479)-SEARCH("/",Q479,1)))</f>
        <v>animation</v>
      </c>
      <c r="T479" s="14">
        <f>IFERROR(E479/L479,0)</f>
        <v>0</v>
      </c>
      <c r="U479">
        <f t="shared" si="7"/>
        <v>0</v>
      </c>
      <c r="AB479">
        <v>0</v>
      </c>
      <c r="AC479">
        <v>0</v>
      </c>
      <c r="AD479">
        <v>0</v>
      </c>
      <c r="AE479">
        <v>0</v>
      </c>
      <c r="AF479">
        <v>1500</v>
      </c>
    </row>
    <row r="480" spans="1:32" ht="25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>(E480/D480)*100</f>
        <v>0</v>
      </c>
      <c r="O480" s="13">
        <f>J480/(60*60*24)+DATE(1970,1,1)</f>
        <v>42065.910983796297</v>
      </c>
      <c r="P480" s="13">
        <f>I480/(60*60*24)+"1/1/1970"</f>
        <v>42095.869317129633</v>
      </c>
      <c r="Q480" t="s">
        <v>8269</v>
      </c>
      <c r="R480" s="18" t="str">
        <f>LEFT(Q480,SEARCH("/",Q480,1)-1)</f>
        <v>film &amp; video</v>
      </c>
      <c r="S480" t="str">
        <f>RIGHT(Q480,(LEN(Q480)-SEARCH("/",Q480,1)))</f>
        <v>animation</v>
      </c>
      <c r="T480" s="14">
        <f>IFERROR(E480/L480,0)</f>
        <v>0</v>
      </c>
      <c r="U480">
        <f t="shared" si="7"/>
        <v>0</v>
      </c>
      <c r="AB480">
        <v>0</v>
      </c>
      <c r="AC480">
        <v>0</v>
      </c>
      <c r="AD480">
        <v>0</v>
      </c>
      <c r="AE480">
        <v>0</v>
      </c>
      <c r="AF480">
        <v>10000</v>
      </c>
    </row>
    <row r="481" spans="1:32" ht="25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>(E481/D481)*100</f>
        <v>32.56</v>
      </c>
      <c r="O481" s="13">
        <f>J481/(60*60*24)+DATE(1970,1,1)</f>
        <v>41904.407812500001</v>
      </c>
      <c r="P481" s="13">
        <f>I481/(60*60*24)+"1/1/1970"</f>
        <v>41964.449479166666</v>
      </c>
      <c r="Q481" t="s">
        <v>8269</v>
      </c>
      <c r="R481" s="18" t="str">
        <f>LEFT(Q481,SEARCH("/",Q481,1)-1)</f>
        <v>film &amp; video</v>
      </c>
      <c r="S481" t="str">
        <f>RIGHT(Q481,(LEN(Q481)-SEARCH("/",Q481,1)))</f>
        <v>animation</v>
      </c>
      <c r="T481" s="14">
        <f>IFERROR(E481/L481,0)</f>
        <v>88.8</v>
      </c>
      <c r="U481">
        <f t="shared" si="7"/>
        <v>0</v>
      </c>
      <c r="AB481">
        <v>4884</v>
      </c>
      <c r="AC481">
        <v>55</v>
      </c>
      <c r="AD481">
        <v>88.8</v>
      </c>
      <c r="AE481">
        <v>0</v>
      </c>
      <c r="AF481">
        <v>15000</v>
      </c>
    </row>
    <row r="482" spans="1:32" ht="24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>(E482/D482)*100</f>
        <v>19.41</v>
      </c>
      <c r="O482" s="13">
        <f>J482/(60*60*24)+DATE(1970,1,1)</f>
        <v>41465.500173611115</v>
      </c>
      <c r="P482" s="13">
        <f>I482/(60*60*24)+"1/1/1970"</f>
        <v>41495.500173611115</v>
      </c>
      <c r="Q482" t="s">
        <v>8269</v>
      </c>
      <c r="R482" s="18" t="str">
        <f>LEFT(Q482,SEARCH("/",Q482,1)-1)</f>
        <v>film &amp; video</v>
      </c>
      <c r="S482" t="str">
        <f>RIGHT(Q482,(LEN(Q482)-SEARCH("/",Q482,1)))</f>
        <v>animation</v>
      </c>
      <c r="T482" s="14">
        <f>IFERROR(E482/L482,0)</f>
        <v>55.457142857142856</v>
      </c>
      <c r="U482">
        <f t="shared" si="7"/>
        <v>0</v>
      </c>
      <c r="AB482">
        <v>7764</v>
      </c>
      <c r="AC482">
        <v>140</v>
      </c>
      <c r="AD482">
        <v>55.457142857142856</v>
      </c>
      <c r="AE482">
        <v>0</v>
      </c>
      <c r="AF482">
        <v>40000</v>
      </c>
    </row>
    <row r="483" spans="1:32" ht="27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>(E483/D483)*100</f>
        <v>6.1</v>
      </c>
      <c r="O483" s="13">
        <f>J483/(60*60*24)+DATE(1970,1,1)</f>
        <v>41162.672326388885</v>
      </c>
      <c r="P483" s="13">
        <f>I483/(60*60*24)+"1/1/1970"</f>
        <v>41192.672326388885</v>
      </c>
      <c r="Q483" t="s">
        <v>8269</v>
      </c>
      <c r="R483" s="18" t="str">
        <f>LEFT(Q483,SEARCH("/",Q483,1)-1)</f>
        <v>film &amp; video</v>
      </c>
      <c r="S483" t="str">
        <f>RIGHT(Q483,(LEN(Q483)-SEARCH("/",Q483,1)))</f>
        <v>animation</v>
      </c>
      <c r="T483" s="14">
        <f>IFERROR(E483/L483,0)</f>
        <v>87.142857142857139</v>
      </c>
      <c r="U483">
        <f t="shared" si="7"/>
        <v>0</v>
      </c>
      <c r="AB483">
        <v>1830</v>
      </c>
      <c r="AC483">
        <v>21</v>
      </c>
      <c r="AD483">
        <v>87.142857142857139</v>
      </c>
      <c r="AE483">
        <v>0</v>
      </c>
      <c r="AF483">
        <v>30000</v>
      </c>
    </row>
    <row r="484" spans="1:32" ht="22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>(E484/D484)*100</f>
        <v>0.1</v>
      </c>
      <c r="O484" s="13">
        <f>J484/(60*60*24)+DATE(1970,1,1)</f>
        <v>42447.896874999999</v>
      </c>
      <c r="P484" s="13">
        <f>I484/(60*60*24)+"1/1/1970"</f>
        <v>42474.606944444444</v>
      </c>
      <c r="Q484" t="s">
        <v>8269</v>
      </c>
      <c r="R484" s="18" t="str">
        <f>LEFT(Q484,SEARCH("/",Q484,1)-1)</f>
        <v>film &amp; video</v>
      </c>
      <c r="S484" t="str">
        <f>RIGHT(Q484,(LEN(Q484)-SEARCH("/",Q484,1)))</f>
        <v>animation</v>
      </c>
      <c r="T484" s="14">
        <f>IFERROR(E484/L484,0)</f>
        <v>10</v>
      </c>
      <c r="U484">
        <f t="shared" si="7"/>
        <v>0</v>
      </c>
      <c r="AB484">
        <v>10</v>
      </c>
      <c r="AC484">
        <v>1</v>
      </c>
      <c r="AD484">
        <v>10</v>
      </c>
      <c r="AE484">
        <v>0</v>
      </c>
      <c r="AF484">
        <v>10000</v>
      </c>
    </row>
    <row r="485" spans="1:32" ht="30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>(E485/D485)*100</f>
        <v>50.2</v>
      </c>
      <c r="O485" s="13">
        <f>J485/(60*60*24)+DATE(1970,1,1)</f>
        <v>41243.197592592594</v>
      </c>
      <c r="P485" s="13">
        <f>I485/(60*60*24)+"1/1/1970"</f>
        <v>41303.197592592594</v>
      </c>
      <c r="Q485" t="s">
        <v>8269</v>
      </c>
      <c r="R485" s="18" t="str">
        <f>LEFT(Q485,SEARCH("/",Q485,1)-1)</f>
        <v>film &amp; video</v>
      </c>
      <c r="S485" t="str">
        <f>RIGHT(Q485,(LEN(Q485)-SEARCH("/",Q485,1)))</f>
        <v>animation</v>
      </c>
      <c r="T485" s="14">
        <f>IFERROR(E485/L485,0)</f>
        <v>51.224489795918366</v>
      </c>
      <c r="U485">
        <f t="shared" si="7"/>
        <v>0</v>
      </c>
      <c r="AB485">
        <v>7530</v>
      </c>
      <c r="AC485">
        <v>147</v>
      </c>
      <c r="AD485">
        <v>51.224489795918366</v>
      </c>
      <c r="AE485">
        <v>0</v>
      </c>
      <c r="AF485">
        <v>15000</v>
      </c>
    </row>
    <row r="486" spans="1:32" ht="28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>(E486/D486)*100</f>
        <v>0.18625</v>
      </c>
      <c r="O486" s="13">
        <f>J486/(60*60*24)+DATE(1970,1,1)</f>
        <v>42272.93949074074</v>
      </c>
      <c r="P486" s="13">
        <f>I486/(60*60*24)+"1/1/1970"</f>
        <v>42313.981157407412</v>
      </c>
      <c r="Q486" t="s">
        <v>8269</v>
      </c>
      <c r="R486" s="18" t="str">
        <f>LEFT(Q486,SEARCH("/",Q486,1)-1)</f>
        <v>film &amp; video</v>
      </c>
      <c r="S486" t="str">
        <f>RIGHT(Q486,(LEN(Q486)-SEARCH("/",Q486,1)))</f>
        <v>animation</v>
      </c>
      <c r="T486" s="14">
        <f>IFERROR(E486/L486,0)</f>
        <v>13.545454545454545</v>
      </c>
      <c r="U486">
        <f t="shared" si="7"/>
        <v>0</v>
      </c>
      <c r="AB486">
        <v>149</v>
      </c>
      <c r="AC486">
        <v>11</v>
      </c>
      <c r="AD486">
        <v>13.545454545454545</v>
      </c>
      <c r="AE486">
        <v>0</v>
      </c>
      <c r="AF486">
        <v>80000</v>
      </c>
    </row>
    <row r="487" spans="1:32" ht="16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>(E487/D487)*100</f>
        <v>21.906971229845084</v>
      </c>
      <c r="O487" s="13">
        <f>J487/(60*60*24)+DATE(1970,1,1)</f>
        <v>41381.505775462967</v>
      </c>
      <c r="P487" s="13">
        <f>I487/(60*60*24)+"1/1/1970"</f>
        <v>41411.505775462967</v>
      </c>
      <c r="Q487" t="s">
        <v>8269</v>
      </c>
      <c r="R487" s="18" t="str">
        <f>LEFT(Q487,SEARCH("/",Q487,1)-1)</f>
        <v>film &amp; video</v>
      </c>
      <c r="S487" t="str">
        <f>RIGHT(Q487,(LEN(Q487)-SEARCH("/",Q487,1)))</f>
        <v>animation</v>
      </c>
      <c r="T487" s="14">
        <f>IFERROR(E487/L487,0)</f>
        <v>66.520080000000007</v>
      </c>
      <c r="U487">
        <f t="shared" si="7"/>
        <v>0</v>
      </c>
      <c r="AB487">
        <v>8315.01</v>
      </c>
      <c r="AC487">
        <v>125</v>
      </c>
      <c r="AD487">
        <v>66.520080000000007</v>
      </c>
      <c r="AE487">
        <v>0</v>
      </c>
      <c r="AF487">
        <v>37956</v>
      </c>
    </row>
    <row r="488" spans="1:32" ht="28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>(E488/D488)*100</f>
        <v>9.0909090909090905E-3</v>
      </c>
      <c r="O488" s="13">
        <f>J488/(60*60*24)+DATE(1970,1,1)</f>
        <v>41761.94258101852</v>
      </c>
      <c r="P488" s="13">
        <f>I488/(60*60*24)+"1/1/1970"</f>
        <v>41791.94258101852</v>
      </c>
      <c r="Q488" t="s">
        <v>8269</v>
      </c>
      <c r="R488" s="18" t="str">
        <f>LEFT(Q488,SEARCH("/",Q488,1)-1)</f>
        <v>film &amp; video</v>
      </c>
      <c r="S488" t="str">
        <f>RIGHT(Q488,(LEN(Q488)-SEARCH("/",Q488,1)))</f>
        <v>animation</v>
      </c>
      <c r="T488" s="14">
        <f>IFERROR(E488/L488,0)</f>
        <v>50</v>
      </c>
      <c r="U488">
        <f t="shared" si="7"/>
        <v>0</v>
      </c>
      <c r="AB488">
        <v>50</v>
      </c>
      <c r="AC488">
        <v>1</v>
      </c>
      <c r="AD488">
        <v>50</v>
      </c>
      <c r="AE488">
        <v>0</v>
      </c>
      <c r="AF488">
        <v>550000</v>
      </c>
    </row>
    <row r="489" spans="1:32" ht="30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>(E489/D489)*100</f>
        <v>0</v>
      </c>
      <c r="O489" s="13">
        <f>J489/(60*60*24)+DATE(1970,1,1)</f>
        <v>42669.594837962963</v>
      </c>
      <c r="P489" s="13">
        <f>I489/(60*60*24)+"1/1/1970"</f>
        <v>42729.636504629627</v>
      </c>
      <c r="Q489" t="s">
        <v>8269</v>
      </c>
      <c r="R489" s="18" t="str">
        <f>LEFT(Q489,SEARCH("/",Q489,1)-1)</f>
        <v>film &amp; video</v>
      </c>
      <c r="S489" t="str">
        <f>RIGHT(Q489,(LEN(Q489)-SEARCH("/",Q489,1)))</f>
        <v>animation</v>
      </c>
      <c r="T489" s="14">
        <f>IFERROR(E489/L489,0)</f>
        <v>0</v>
      </c>
      <c r="U489">
        <f t="shared" si="7"/>
        <v>0</v>
      </c>
      <c r="AB489">
        <v>0</v>
      </c>
      <c r="AC489">
        <v>0</v>
      </c>
      <c r="AD489">
        <v>0</v>
      </c>
      <c r="AE489">
        <v>0</v>
      </c>
      <c r="AF489">
        <v>50000</v>
      </c>
    </row>
    <row r="490" spans="1:32" ht="21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>(E490/D490)*100</f>
        <v>0</v>
      </c>
      <c r="O490" s="13">
        <f>J490/(60*60*24)+DATE(1970,1,1)</f>
        <v>42714.054398148146</v>
      </c>
      <c r="P490" s="13">
        <f>I490/(60*60*24)+"1/1/1970"</f>
        <v>42744.054398148146</v>
      </c>
      <c r="Q490" t="s">
        <v>8269</v>
      </c>
      <c r="R490" s="18" t="str">
        <f>LEFT(Q490,SEARCH("/",Q490,1)-1)</f>
        <v>film &amp; video</v>
      </c>
      <c r="S490" t="str">
        <f>RIGHT(Q490,(LEN(Q490)-SEARCH("/",Q490,1)))</f>
        <v>animation</v>
      </c>
      <c r="T490" s="14">
        <f>IFERROR(E490/L490,0)</f>
        <v>0</v>
      </c>
      <c r="U490">
        <f t="shared" si="7"/>
        <v>0</v>
      </c>
      <c r="AB490">
        <v>0</v>
      </c>
      <c r="AC490">
        <v>0</v>
      </c>
      <c r="AD490">
        <v>0</v>
      </c>
      <c r="AE490">
        <v>0</v>
      </c>
      <c r="AF490">
        <v>12000</v>
      </c>
    </row>
    <row r="491" spans="1:32" ht="25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>(E491/D491)*100</f>
        <v>0.28667813379201834</v>
      </c>
      <c r="O491" s="13">
        <f>J491/(60*60*24)+DATE(1970,1,1)</f>
        <v>40882.481666666667</v>
      </c>
      <c r="P491" s="13">
        <f>I491/(60*60*24)+"1/1/1970"</f>
        <v>40913.481249999997</v>
      </c>
      <c r="Q491" t="s">
        <v>8269</v>
      </c>
      <c r="R491" s="18" t="str">
        <f>LEFT(Q491,SEARCH("/",Q491,1)-1)</f>
        <v>film &amp; video</v>
      </c>
      <c r="S491" t="str">
        <f>RIGHT(Q491,(LEN(Q491)-SEARCH("/",Q491,1)))</f>
        <v>animation</v>
      </c>
      <c r="T491" s="14">
        <f>IFERROR(E491/L491,0)</f>
        <v>71.666666666666671</v>
      </c>
      <c r="U491">
        <f t="shared" si="7"/>
        <v>0</v>
      </c>
      <c r="AB491">
        <v>215</v>
      </c>
      <c r="AC491">
        <v>3</v>
      </c>
      <c r="AD491">
        <v>71.666666666666671</v>
      </c>
      <c r="AE491">
        <v>0</v>
      </c>
      <c r="AF491">
        <v>74997</v>
      </c>
    </row>
    <row r="492" spans="1:32" ht="6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>(E492/D492)*100</f>
        <v>0</v>
      </c>
      <c r="O492" s="13">
        <f>J492/(60*60*24)+DATE(1970,1,1)</f>
        <v>41113.968576388885</v>
      </c>
      <c r="P492" s="13">
        <f>I492/(60*60*24)+"1/1/1970"</f>
        <v>41143.968576388885</v>
      </c>
      <c r="Q492" t="s">
        <v>8269</v>
      </c>
      <c r="R492" s="18" t="str">
        <f>LEFT(Q492,SEARCH("/",Q492,1)-1)</f>
        <v>film &amp; video</v>
      </c>
      <c r="S492" t="str">
        <f>RIGHT(Q492,(LEN(Q492)-SEARCH("/",Q492,1)))</f>
        <v>animation</v>
      </c>
      <c r="T492" s="14">
        <f>IFERROR(E492/L492,0)</f>
        <v>0</v>
      </c>
      <c r="U492">
        <f t="shared" si="7"/>
        <v>0</v>
      </c>
      <c r="AB492">
        <v>0</v>
      </c>
      <c r="AC492">
        <v>0</v>
      </c>
      <c r="AD492">
        <v>0</v>
      </c>
      <c r="AE492">
        <v>0</v>
      </c>
      <c r="AF492">
        <v>1000</v>
      </c>
    </row>
    <row r="493" spans="1:32" ht="25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>(E493/D493)*100</f>
        <v>0</v>
      </c>
      <c r="O493" s="13">
        <f>J493/(60*60*24)+DATE(1970,1,1)</f>
        <v>42366.982627314814</v>
      </c>
      <c r="P493" s="13">
        <f>I493/(60*60*24)+"1/1/1970"</f>
        <v>42396.982627314814</v>
      </c>
      <c r="Q493" t="s">
        <v>8269</v>
      </c>
      <c r="R493" s="18" t="str">
        <f>LEFT(Q493,SEARCH("/",Q493,1)-1)</f>
        <v>film &amp; video</v>
      </c>
      <c r="S493" t="str">
        <f>RIGHT(Q493,(LEN(Q493)-SEARCH("/",Q493,1)))</f>
        <v>animation</v>
      </c>
      <c r="T493" s="14">
        <f>IFERROR(E493/L493,0)</f>
        <v>0</v>
      </c>
      <c r="U493">
        <f t="shared" si="7"/>
        <v>0</v>
      </c>
      <c r="AB493">
        <v>0</v>
      </c>
      <c r="AC493">
        <v>0</v>
      </c>
      <c r="AD493">
        <v>0</v>
      </c>
      <c r="AE493">
        <v>0</v>
      </c>
      <c r="AF493">
        <v>10000</v>
      </c>
    </row>
    <row r="494" spans="1:32" ht="27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>(E494/D494)*100</f>
        <v>0</v>
      </c>
      <c r="O494" s="13">
        <f>J494/(60*60*24)+DATE(1970,1,1)</f>
        <v>42596.03506944445</v>
      </c>
      <c r="P494" s="13">
        <f>I494/(60*60*24)+"1/1/1970"</f>
        <v>42656.03506944445</v>
      </c>
      <c r="Q494" t="s">
        <v>8269</v>
      </c>
      <c r="R494" s="18" t="str">
        <f>LEFT(Q494,SEARCH("/",Q494,1)-1)</f>
        <v>film &amp; video</v>
      </c>
      <c r="S494" t="str">
        <f>RIGHT(Q494,(LEN(Q494)-SEARCH("/",Q494,1)))</f>
        <v>animation</v>
      </c>
      <c r="T494" s="14">
        <f>IFERROR(E494/L494,0)</f>
        <v>0</v>
      </c>
      <c r="U494">
        <f t="shared" si="7"/>
        <v>0</v>
      </c>
      <c r="AB494">
        <v>0</v>
      </c>
      <c r="AC494">
        <v>0</v>
      </c>
      <c r="AD494">
        <v>0</v>
      </c>
      <c r="AE494">
        <v>0</v>
      </c>
      <c r="AF494">
        <v>10000000</v>
      </c>
    </row>
    <row r="495" spans="1:32" ht="25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>(E495/D495)*100</f>
        <v>0</v>
      </c>
      <c r="O495" s="13">
        <f>J495/(60*60*24)+DATE(1970,1,1)</f>
        <v>42114.726134259261</v>
      </c>
      <c r="P495" s="13">
        <f>I495/(60*60*24)+"1/1/1970"</f>
        <v>42144.726134259261</v>
      </c>
      <c r="Q495" t="s">
        <v>8269</v>
      </c>
      <c r="R495" s="18" t="str">
        <f>LEFT(Q495,SEARCH("/",Q495,1)-1)</f>
        <v>film &amp; video</v>
      </c>
      <c r="S495" t="str">
        <f>RIGHT(Q495,(LEN(Q495)-SEARCH("/",Q495,1)))</f>
        <v>animation</v>
      </c>
      <c r="T495" s="14">
        <f>IFERROR(E495/L495,0)</f>
        <v>0</v>
      </c>
      <c r="U495">
        <f t="shared" si="7"/>
        <v>0</v>
      </c>
      <c r="AB495">
        <v>0</v>
      </c>
      <c r="AC495">
        <v>0</v>
      </c>
      <c r="AD495">
        <v>0</v>
      </c>
      <c r="AE495">
        <v>0</v>
      </c>
      <c r="AF495">
        <v>30000</v>
      </c>
    </row>
    <row r="496" spans="1:32" ht="27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>(E496/D496)*100</f>
        <v>0.155</v>
      </c>
      <c r="O496" s="13">
        <f>J496/(60*60*24)+DATE(1970,1,1)</f>
        <v>41799.830613425926</v>
      </c>
      <c r="P496" s="13">
        <f>I496/(60*60*24)+"1/1/1970"</f>
        <v>41823.125</v>
      </c>
      <c r="Q496" t="s">
        <v>8269</v>
      </c>
      <c r="R496" s="18" t="str">
        <f>LEFT(Q496,SEARCH("/",Q496,1)-1)</f>
        <v>film &amp; video</v>
      </c>
      <c r="S496" t="str">
        <f>RIGHT(Q496,(LEN(Q496)-SEARCH("/",Q496,1)))</f>
        <v>animation</v>
      </c>
      <c r="T496" s="14">
        <f>IFERROR(E496/L496,0)</f>
        <v>10.333333333333334</v>
      </c>
      <c r="U496">
        <f t="shared" si="7"/>
        <v>0</v>
      </c>
      <c r="AB496">
        <v>31</v>
      </c>
      <c r="AC496">
        <v>3</v>
      </c>
      <c r="AD496">
        <v>10.333333333333334</v>
      </c>
      <c r="AE496">
        <v>0</v>
      </c>
      <c r="AF496">
        <v>20000</v>
      </c>
    </row>
    <row r="497" spans="1:32" ht="27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>(E497/D497)*100</f>
        <v>0</v>
      </c>
      <c r="O497" s="13">
        <f>J497/(60*60*24)+DATE(1970,1,1)</f>
        <v>42171.827604166669</v>
      </c>
      <c r="P497" s="13">
        <f>I497/(60*60*24)+"1/1/1970"</f>
        <v>42201.827604166669</v>
      </c>
      <c r="Q497" t="s">
        <v>8269</v>
      </c>
      <c r="R497" s="18" t="str">
        <f>LEFT(Q497,SEARCH("/",Q497,1)-1)</f>
        <v>film &amp; video</v>
      </c>
      <c r="S497" t="str">
        <f>RIGHT(Q497,(LEN(Q497)-SEARCH("/",Q497,1)))</f>
        <v>animation</v>
      </c>
      <c r="T497" s="14">
        <f>IFERROR(E497/L497,0)</f>
        <v>0</v>
      </c>
      <c r="U497">
        <f t="shared" si="7"/>
        <v>0</v>
      </c>
      <c r="AB497">
        <v>0</v>
      </c>
      <c r="AC497">
        <v>0</v>
      </c>
      <c r="AD497">
        <v>0</v>
      </c>
      <c r="AE497">
        <v>0</v>
      </c>
      <c r="AF497">
        <v>7000</v>
      </c>
    </row>
    <row r="498" spans="1:32" ht="21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>(E498/D498)*100</f>
        <v>1.6666666666666668E-3</v>
      </c>
      <c r="O498" s="13">
        <f>J498/(60*60*24)+DATE(1970,1,1)</f>
        <v>41620.93141203704</v>
      </c>
      <c r="P498" s="13">
        <f>I498/(60*60*24)+"1/1/1970"</f>
        <v>41680.93141203704</v>
      </c>
      <c r="Q498" t="s">
        <v>8269</v>
      </c>
      <c r="R498" s="18" t="str">
        <f>LEFT(Q498,SEARCH("/",Q498,1)-1)</f>
        <v>film &amp; video</v>
      </c>
      <c r="S498" t="str">
        <f>RIGHT(Q498,(LEN(Q498)-SEARCH("/",Q498,1)))</f>
        <v>animation</v>
      </c>
      <c r="T498" s="14">
        <f>IFERROR(E498/L498,0)</f>
        <v>1</v>
      </c>
      <c r="U498">
        <f t="shared" si="7"/>
        <v>0</v>
      </c>
      <c r="AB498">
        <v>1</v>
      </c>
      <c r="AC498">
        <v>1</v>
      </c>
      <c r="AD498">
        <v>1</v>
      </c>
      <c r="AE498">
        <v>0</v>
      </c>
      <c r="AF498">
        <v>60000</v>
      </c>
    </row>
    <row r="499" spans="1:32" ht="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>(E499/D499)*100</f>
        <v>0.6696428571428571</v>
      </c>
      <c r="O499" s="13">
        <f>J499/(60*60*24)+DATE(1970,1,1)</f>
        <v>41945.037789351853</v>
      </c>
      <c r="P499" s="13">
        <f>I499/(60*60*24)+"1/1/1970"</f>
        <v>41998.208333333328</v>
      </c>
      <c r="Q499" t="s">
        <v>8269</v>
      </c>
      <c r="R499" s="18" t="str">
        <f>LEFT(Q499,SEARCH("/",Q499,1)-1)</f>
        <v>film &amp; video</v>
      </c>
      <c r="S499" t="str">
        <f>RIGHT(Q499,(LEN(Q499)-SEARCH("/",Q499,1)))</f>
        <v>animation</v>
      </c>
      <c r="T499" s="14">
        <f>IFERROR(E499/L499,0)</f>
        <v>10</v>
      </c>
      <c r="U499">
        <f t="shared" si="7"/>
        <v>0</v>
      </c>
      <c r="AB499">
        <v>30</v>
      </c>
      <c r="AC499">
        <v>3</v>
      </c>
      <c r="AD499">
        <v>10</v>
      </c>
      <c r="AE499">
        <v>0</v>
      </c>
      <c r="AF499">
        <v>4480</v>
      </c>
    </row>
    <row r="500" spans="1:32" ht="28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>(E500/D500)*100</f>
        <v>4.5985132395404564</v>
      </c>
      <c r="O500" s="13">
        <f>J500/(60*60*24)+DATE(1970,1,1)</f>
        <v>40858.762141203704</v>
      </c>
      <c r="P500" s="13">
        <f>I500/(60*60*24)+"1/1/1970"</f>
        <v>40900.762141203704</v>
      </c>
      <c r="Q500" t="s">
        <v>8269</v>
      </c>
      <c r="R500" s="18" t="str">
        <f>LEFT(Q500,SEARCH("/",Q500,1)-1)</f>
        <v>film &amp; video</v>
      </c>
      <c r="S500" t="str">
        <f>RIGHT(Q500,(LEN(Q500)-SEARCH("/",Q500,1)))</f>
        <v>animation</v>
      </c>
      <c r="T500" s="14">
        <f>IFERROR(E500/L500,0)</f>
        <v>136.09090909090909</v>
      </c>
      <c r="U500">
        <f t="shared" si="7"/>
        <v>0</v>
      </c>
      <c r="AB500">
        <v>2994</v>
      </c>
      <c r="AC500">
        <v>22</v>
      </c>
      <c r="AD500">
        <v>136.09090909090909</v>
      </c>
      <c r="AE500">
        <v>0</v>
      </c>
      <c r="AF500">
        <v>65108</v>
      </c>
    </row>
    <row r="501" spans="1:32" ht="30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>(E501/D501)*100</f>
        <v>9.5500000000000007</v>
      </c>
      <c r="O501" s="13">
        <f>J501/(60*60*24)+DATE(1970,1,1)</f>
        <v>40043.895462962959</v>
      </c>
      <c r="P501" s="13">
        <f>I501/(60*60*24)+"1/1/1970"</f>
        <v>40098.874305555553</v>
      </c>
      <c r="Q501" t="s">
        <v>8269</v>
      </c>
      <c r="R501" s="18" t="str">
        <f>LEFT(Q501,SEARCH("/",Q501,1)-1)</f>
        <v>film &amp; video</v>
      </c>
      <c r="S501" t="str">
        <f>RIGHT(Q501,(LEN(Q501)-SEARCH("/",Q501,1)))</f>
        <v>animation</v>
      </c>
      <c r="T501" s="14">
        <f>IFERROR(E501/L501,0)</f>
        <v>73.461538461538467</v>
      </c>
      <c r="U501">
        <f t="shared" si="7"/>
        <v>0</v>
      </c>
      <c r="AB501">
        <v>1910</v>
      </c>
      <c r="AC501">
        <v>26</v>
      </c>
      <c r="AD501">
        <v>73.461538461538467</v>
      </c>
      <c r="AE501">
        <v>0</v>
      </c>
      <c r="AF501">
        <v>20000</v>
      </c>
    </row>
    <row r="502" spans="1:32" ht="33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>(E502/D502)*100</f>
        <v>3.3076923076923079</v>
      </c>
      <c r="O502" s="13">
        <f>J502/(60*60*24)+DATE(1970,1,1)</f>
        <v>40247.886006944442</v>
      </c>
      <c r="P502" s="13">
        <f>I502/(60*60*24)+"1/1/1970"</f>
        <v>40306.927777777775</v>
      </c>
      <c r="Q502" t="s">
        <v>8269</v>
      </c>
      <c r="R502" s="18" t="str">
        <f>LEFT(Q502,SEARCH("/",Q502,1)-1)</f>
        <v>film &amp; video</v>
      </c>
      <c r="S502" t="str">
        <f>RIGHT(Q502,(LEN(Q502)-SEARCH("/",Q502,1)))</f>
        <v>animation</v>
      </c>
      <c r="T502" s="14">
        <f>IFERROR(E502/L502,0)</f>
        <v>53.75</v>
      </c>
      <c r="U502">
        <f t="shared" si="7"/>
        <v>0</v>
      </c>
      <c r="AB502">
        <v>215</v>
      </c>
      <c r="AC502">
        <v>4</v>
      </c>
      <c r="AD502">
        <v>53.75</v>
      </c>
      <c r="AE502">
        <v>0</v>
      </c>
      <c r="AF502">
        <v>6500</v>
      </c>
    </row>
    <row r="503" spans="1:32" ht="27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>(E503/D503)*100</f>
        <v>0</v>
      </c>
      <c r="O503" s="13">
        <f>J503/(60*60*24)+DATE(1970,1,1)</f>
        <v>40703.234386574077</v>
      </c>
      <c r="P503" s="13">
        <f>I503/(60*60*24)+"1/1/1970"</f>
        <v>40733.234386574077</v>
      </c>
      <c r="Q503" t="s">
        <v>8269</v>
      </c>
      <c r="R503" s="18" t="str">
        <f>LEFT(Q503,SEARCH("/",Q503,1)-1)</f>
        <v>film &amp; video</v>
      </c>
      <c r="S503" t="str">
        <f>RIGHT(Q503,(LEN(Q503)-SEARCH("/",Q503,1)))</f>
        <v>animation</v>
      </c>
      <c r="T503" s="14">
        <f>IFERROR(E503/L503,0)</f>
        <v>0</v>
      </c>
      <c r="U503">
        <f t="shared" si="7"/>
        <v>0</v>
      </c>
      <c r="AB503">
        <v>0</v>
      </c>
      <c r="AC503">
        <v>0</v>
      </c>
      <c r="AD503">
        <v>0</v>
      </c>
      <c r="AE503">
        <v>0</v>
      </c>
      <c r="AF503">
        <v>10000</v>
      </c>
    </row>
    <row r="504" spans="1:32" ht="27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>(E504/D504)*100</f>
        <v>1.1499999999999999</v>
      </c>
      <c r="O504" s="13">
        <f>J504/(60*60*24)+DATE(1970,1,1)</f>
        <v>40956.553530092591</v>
      </c>
      <c r="P504" s="13">
        <f>I504/(60*60*24)+"1/1/1970"</f>
        <v>40986.511863425927</v>
      </c>
      <c r="Q504" t="s">
        <v>8269</v>
      </c>
      <c r="R504" s="18" t="str">
        <f>LEFT(Q504,SEARCH("/",Q504,1)-1)</f>
        <v>film &amp; video</v>
      </c>
      <c r="S504" t="str">
        <f>RIGHT(Q504,(LEN(Q504)-SEARCH("/",Q504,1)))</f>
        <v>animation</v>
      </c>
      <c r="T504" s="14">
        <f>IFERROR(E504/L504,0)</f>
        <v>57.5</v>
      </c>
      <c r="U504">
        <f t="shared" si="7"/>
        <v>0</v>
      </c>
      <c r="AB504">
        <v>230</v>
      </c>
      <c r="AC504">
        <v>4</v>
      </c>
      <c r="AD504">
        <v>57.5</v>
      </c>
      <c r="AE504">
        <v>0</v>
      </c>
      <c r="AF504">
        <v>20000</v>
      </c>
    </row>
    <row r="505" spans="1:32" ht="27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>(E505/D505)*100</f>
        <v>1.7538461538461538</v>
      </c>
      <c r="O505" s="13">
        <f>J505/(60*60*24)+DATE(1970,1,1)</f>
        <v>41991.526655092588</v>
      </c>
      <c r="P505" s="13">
        <f>I505/(60*60*24)+"1/1/1970"</f>
        <v>42021.526655092588</v>
      </c>
      <c r="Q505" t="s">
        <v>8269</v>
      </c>
      <c r="R505" s="18" t="str">
        <f>LEFT(Q505,SEARCH("/",Q505,1)-1)</f>
        <v>film &amp; video</v>
      </c>
      <c r="S505" t="str">
        <f>RIGHT(Q505,(LEN(Q505)-SEARCH("/",Q505,1)))</f>
        <v>animation</v>
      </c>
      <c r="T505" s="14">
        <f>IFERROR(E505/L505,0)</f>
        <v>12.666666666666666</v>
      </c>
      <c r="U505">
        <f t="shared" si="7"/>
        <v>0</v>
      </c>
      <c r="AB505">
        <v>114</v>
      </c>
      <c r="AC505">
        <v>9</v>
      </c>
      <c r="AD505">
        <v>12.666666666666666</v>
      </c>
      <c r="AE505">
        <v>0</v>
      </c>
      <c r="AF505">
        <v>6500</v>
      </c>
    </row>
    <row r="506" spans="1:32" ht="28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>(E506/D506)*100</f>
        <v>1.3673469387755102</v>
      </c>
      <c r="O506" s="13">
        <f>J506/(60*60*24)+DATE(1970,1,1)</f>
        <v>40949.98364583333</v>
      </c>
      <c r="P506" s="13">
        <f>I506/(60*60*24)+"1/1/1970"</f>
        <v>41009.941979166666</v>
      </c>
      <c r="Q506" t="s">
        <v>8269</v>
      </c>
      <c r="R506" s="18" t="str">
        <f>LEFT(Q506,SEARCH("/",Q506,1)-1)</f>
        <v>film &amp; video</v>
      </c>
      <c r="S506" t="str">
        <f>RIGHT(Q506,(LEN(Q506)-SEARCH("/",Q506,1)))</f>
        <v>animation</v>
      </c>
      <c r="T506" s="14">
        <f>IFERROR(E506/L506,0)</f>
        <v>67</v>
      </c>
      <c r="U506">
        <f t="shared" si="7"/>
        <v>0</v>
      </c>
      <c r="AB506">
        <v>335</v>
      </c>
      <c r="AC506">
        <v>5</v>
      </c>
      <c r="AD506">
        <v>67</v>
      </c>
      <c r="AE506">
        <v>0</v>
      </c>
      <c r="AF506">
        <v>24500</v>
      </c>
    </row>
    <row r="507" spans="1:32" ht="28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>(E507/D507)*100</f>
        <v>0.43333333333333329</v>
      </c>
      <c r="O507" s="13">
        <f>J507/(60*60*24)+DATE(1970,1,1)</f>
        <v>42318.098217592589</v>
      </c>
      <c r="P507" s="13">
        <f>I507/(60*60*24)+"1/1/1970"</f>
        <v>42363.098217592589</v>
      </c>
      <c r="Q507" t="s">
        <v>8269</v>
      </c>
      <c r="R507" s="18" t="str">
        <f>LEFT(Q507,SEARCH("/",Q507,1)-1)</f>
        <v>film &amp; video</v>
      </c>
      <c r="S507" t="str">
        <f>RIGHT(Q507,(LEN(Q507)-SEARCH("/",Q507,1)))</f>
        <v>animation</v>
      </c>
      <c r="T507" s="14">
        <f>IFERROR(E507/L507,0)</f>
        <v>3.7142857142857144</v>
      </c>
      <c r="U507">
        <f t="shared" si="7"/>
        <v>0</v>
      </c>
      <c r="AB507">
        <v>52</v>
      </c>
      <c r="AC507">
        <v>14</v>
      </c>
      <c r="AD507">
        <v>3.7142857142857144</v>
      </c>
      <c r="AE507">
        <v>0</v>
      </c>
      <c r="AF507">
        <v>12000</v>
      </c>
    </row>
    <row r="508" spans="1:32" ht="24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>(E508/D508)*100</f>
        <v>0.125</v>
      </c>
      <c r="O508" s="13">
        <f>J508/(60*60*24)+DATE(1970,1,1)</f>
        <v>41466.552314814813</v>
      </c>
      <c r="P508" s="13">
        <f>I508/(60*60*24)+"1/1/1970"</f>
        <v>41496.552314814813</v>
      </c>
      <c r="Q508" t="s">
        <v>8269</v>
      </c>
      <c r="R508" s="18" t="str">
        <f>LEFT(Q508,SEARCH("/",Q508,1)-1)</f>
        <v>film &amp; video</v>
      </c>
      <c r="S508" t="str">
        <f>RIGHT(Q508,(LEN(Q508)-SEARCH("/",Q508,1)))</f>
        <v>animation</v>
      </c>
      <c r="T508" s="14">
        <f>IFERROR(E508/L508,0)</f>
        <v>250</v>
      </c>
      <c r="U508">
        <f t="shared" si="7"/>
        <v>0</v>
      </c>
      <c r="AB508">
        <v>250</v>
      </c>
      <c r="AC508">
        <v>1</v>
      </c>
      <c r="AD508">
        <v>250</v>
      </c>
      <c r="AE508">
        <v>0</v>
      </c>
      <c r="AF508">
        <v>200000</v>
      </c>
    </row>
    <row r="509" spans="1:32" ht="27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>(E509/D509)*100</f>
        <v>3.2</v>
      </c>
      <c r="O509" s="13">
        <f>J509/(60*60*24)+DATE(1970,1,1)</f>
        <v>41156.958993055552</v>
      </c>
      <c r="P509" s="13">
        <f>I509/(60*60*24)+"1/1/1970"</f>
        <v>41201.958993055552</v>
      </c>
      <c r="Q509" t="s">
        <v>8269</v>
      </c>
      <c r="R509" s="18" t="str">
        <f>LEFT(Q509,SEARCH("/",Q509,1)-1)</f>
        <v>film &amp; video</v>
      </c>
      <c r="S509" t="str">
        <f>RIGHT(Q509,(LEN(Q509)-SEARCH("/",Q509,1)))</f>
        <v>animation</v>
      </c>
      <c r="T509" s="14">
        <f>IFERROR(E509/L509,0)</f>
        <v>64</v>
      </c>
      <c r="U509">
        <f t="shared" si="7"/>
        <v>0</v>
      </c>
      <c r="AB509">
        <v>640</v>
      </c>
      <c r="AC509">
        <v>10</v>
      </c>
      <c r="AD509">
        <v>64</v>
      </c>
      <c r="AE509">
        <v>0</v>
      </c>
      <c r="AF509">
        <v>20000</v>
      </c>
    </row>
    <row r="510" spans="1:32" ht="27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>(E510/D510)*100</f>
        <v>0.8</v>
      </c>
      <c r="O510" s="13">
        <f>J510/(60*60*24)+DATE(1970,1,1)</f>
        <v>40995.024317129632</v>
      </c>
      <c r="P510" s="13">
        <f>I510/(60*60*24)+"1/1/1970"</f>
        <v>41054.593055555553</v>
      </c>
      <c r="Q510" t="s">
        <v>8269</v>
      </c>
      <c r="R510" s="18" t="str">
        <f>LEFT(Q510,SEARCH("/",Q510,1)-1)</f>
        <v>film &amp; video</v>
      </c>
      <c r="S510" t="str">
        <f>RIGHT(Q510,(LEN(Q510)-SEARCH("/",Q510,1)))</f>
        <v>animation</v>
      </c>
      <c r="T510" s="14">
        <f>IFERROR(E510/L510,0)</f>
        <v>133.33333333333334</v>
      </c>
      <c r="U510">
        <f t="shared" si="7"/>
        <v>0</v>
      </c>
      <c r="AB510">
        <v>400</v>
      </c>
      <c r="AC510">
        <v>3</v>
      </c>
      <c r="AD510">
        <v>133.33333333333334</v>
      </c>
      <c r="AE510">
        <v>0</v>
      </c>
      <c r="AF510">
        <v>50000</v>
      </c>
    </row>
    <row r="511" spans="1:32" ht="21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>(E511/D511)*100</f>
        <v>0.2</v>
      </c>
      <c r="O511" s="13">
        <f>J511/(60*60*24)+DATE(1970,1,1)</f>
        <v>42153.631597222222</v>
      </c>
      <c r="P511" s="13">
        <f>I511/(60*60*24)+"1/1/1970"</f>
        <v>42183.631597222222</v>
      </c>
      <c r="Q511" t="s">
        <v>8269</v>
      </c>
      <c r="R511" s="18" t="str">
        <f>LEFT(Q511,SEARCH("/",Q511,1)-1)</f>
        <v>film &amp; video</v>
      </c>
      <c r="S511" t="str">
        <f>RIGHT(Q511,(LEN(Q511)-SEARCH("/",Q511,1)))</f>
        <v>animation</v>
      </c>
      <c r="T511" s="14">
        <f>IFERROR(E511/L511,0)</f>
        <v>10</v>
      </c>
      <c r="U511">
        <f t="shared" si="7"/>
        <v>0</v>
      </c>
      <c r="AB511">
        <v>10</v>
      </c>
      <c r="AC511">
        <v>1</v>
      </c>
      <c r="AD511">
        <v>10</v>
      </c>
      <c r="AE511">
        <v>0</v>
      </c>
      <c r="AF511">
        <v>5000</v>
      </c>
    </row>
    <row r="512" spans="1:32" ht="25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>(E512/D512)*100</f>
        <v>0</v>
      </c>
      <c r="O512" s="13">
        <f>J512/(60*60*24)+DATE(1970,1,1)</f>
        <v>42400.176377314812</v>
      </c>
      <c r="P512" s="13">
        <f>I512/(60*60*24)+"1/1/1970"</f>
        <v>42430.176377314812</v>
      </c>
      <c r="Q512" t="s">
        <v>8269</v>
      </c>
      <c r="R512" s="18" t="str">
        <f>LEFT(Q512,SEARCH("/",Q512,1)-1)</f>
        <v>film &amp; video</v>
      </c>
      <c r="S512" t="str">
        <f>RIGHT(Q512,(LEN(Q512)-SEARCH("/",Q512,1)))</f>
        <v>animation</v>
      </c>
      <c r="T512" s="14">
        <f>IFERROR(E512/L512,0)</f>
        <v>0</v>
      </c>
      <c r="U512">
        <f t="shared" si="7"/>
        <v>0</v>
      </c>
      <c r="AB512">
        <v>0</v>
      </c>
      <c r="AC512">
        <v>0</v>
      </c>
      <c r="AD512">
        <v>0</v>
      </c>
      <c r="AE512">
        <v>0</v>
      </c>
      <c r="AF512">
        <v>14000</v>
      </c>
    </row>
    <row r="513" spans="1:32" ht="24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>(E513/D513)*100</f>
        <v>3</v>
      </c>
      <c r="O513" s="13">
        <f>J513/(60*60*24)+DATE(1970,1,1)</f>
        <v>41340.303032407406</v>
      </c>
      <c r="P513" s="13">
        <f>I513/(60*60*24)+"1/1/1970"</f>
        <v>41370.261365740742</v>
      </c>
      <c r="Q513" t="s">
        <v>8269</v>
      </c>
      <c r="R513" s="18" t="str">
        <f>LEFT(Q513,SEARCH("/",Q513,1)-1)</f>
        <v>film &amp; video</v>
      </c>
      <c r="S513" t="str">
        <f>RIGHT(Q513,(LEN(Q513)-SEARCH("/",Q513,1)))</f>
        <v>animation</v>
      </c>
      <c r="T513" s="14">
        <f>IFERROR(E513/L513,0)</f>
        <v>30</v>
      </c>
      <c r="U513">
        <f t="shared" si="7"/>
        <v>0</v>
      </c>
      <c r="AB513">
        <v>150</v>
      </c>
      <c r="AC513">
        <v>5</v>
      </c>
      <c r="AD513">
        <v>30</v>
      </c>
      <c r="AE513">
        <v>0</v>
      </c>
      <c r="AF513">
        <v>5000</v>
      </c>
    </row>
    <row r="514" spans="1:32" ht="28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>(E514/D514)*100</f>
        <v>0.13749999999999998</v>
      </c>
      <c r="O514" s="13">
        <f>J514/(60*60*24)+DATE(1970,1,1)</f>
        <v>42649.742210648154</v>
      </c>
      <c r="P514" s="13">
        <f>I514/(60*60*24)+"1/1/1970"</f>
        <v>42694.783877314811</v>
      </c>
      <c r="Q514" t="s">
        <v>8269</v>
      </c>
      <c r="R514" s="18" t="str">
        <f>LEFT(Q514,SEARCH("/",Q514,1)-1)</f>
        <v>film &amp; video</v>
      </c>
      <c r="S514" t="str">
        <f>RIGHT(Q514,(LEN(Q514)-SEARCH("/",Q514,1)))</f>
        <v>animation</v>
      </c>
      <c r="T514" s="14">
        <f>IFERROR(E514/L514,0)</f>
        <v>5.5</v>
      </c>
      <c r="U514">
        <f t="shared" si="7"/>
        <v>0</v>
      </c>
      <c r="AB514">
        <v>11</v>
      </c>
      <c r="AC514">
        <v>2</v>
      </c>
      <c r="AD514">
        <v>5.5</v>
      </c>
      <c r="AE514">
        <v>0</v>
      </c>
      <c r="AF514">
        <v>8000</v>
      </c>
    </row>
    <row r="515" spans="1:32" ht="21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>(E515/D515)*100</f>
        <v>13.923999999999999</v>
      </c>
      <c r="O515" s="13">
        <f>J515/(60*60*24)+DATE(1970,1,1)</f>
        <v>42552.653993055559</v>
      </c>
      <c r="P515" s="13">
        <f>I515/(60*60*24)+"1/1/1970"</f>
        <v>42597.291666666672</v>
      </c>
      <c r="Q515" t="s">
        <v>8269</v>
      </c>
      <c r="R515" s="18" t="str">
        <f>LEFT(Q515,SEARCH("/",Q515,1)-1)</f>
        <v>film &amp; video</v>
      </c>
      <c r="S515" t="str">
        <f>RIGHT(Q515,(LEN(Q515)-SEARCH("/",Q515,1)))</f>
        <v>animation</v>
      </c>
      <c r="T515" s="14">
        <f>IFERROR(E515/L515,0)</f>
        <v>102.38235294117646</v>
      </c>
      <c r="U515">
        <f t="shared" ref="U515:U578" si="8">IF(F515 = "successful", 1, 0)</f>
        <v>0</v>
      </c>
      <c r="AB515">
        <v>6962</v>
      </c>
      <c r="AC515">
        <v>68</v>
      </c>
      <c r="AD515">
        <v>102.38235294117646</v>
      </c>
      <c r="AE515">
        <v>0</v>
      </c>
      <c r="AF515">
        <v>50000</v>
      </c>
    </row>
    <row r="516" spans="1:32" ht="25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>(E516/D516)*100</f>
        <v>3.3333333333333335</v>
      </c>
      <c r="O516" s="13">
        <f>J516/(60*60*24)+DATE(1970,1,1)</f>
        <v>41830.613969907405</v>
      </c>
      <c r="P516" s="13">
        <f>I516/(60*60*24)+"1/1/1970"</f>
        <v>41860.613969907405</v>
      </c>
      <c r="Q516" t="s">
        <v>8269</v>
      </c>
      <c r="R516" s="18" t="str">
        <f>LEFT(Q516,SEARCH("/",Q516,1)-1)</f>
        <v>film &amp; video</v>
      </c>
      <c r="S516" t="str">
        <f>RIGHT(Q516,(LEN(Q516)-SEARCH("/",Q516,1)))</f>
        <v>animation</v>
      </c>
      <c r="T516" s="14">
        <f>IFERROR(E516/L516,0)</f>
        <v>16.666666666666668</v>
      </c>
      <c r="U516">
        <f t="shared" si="8"/>
        <v>0</v>
      </c>
      <c r="AB516">
        <v>50</v>
      </c>
      <c r="AC516">
        <v>3</v>
      </c>
      <c r="AD516">
        <v>16.666666666666668</v>
      </c>
      <c r="AE516">
        <v>0</v>
      </c>
      <c r="AF516">
        <v>1500</v>
      </c>
    </row>
    <row r="517" spans="1:32" ht="22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>(E517/D517)*100</f>
        <v>25.41340206185567</v>
      </c>
      <c r="O517" s="13">
        <f>J517/(60*60*24)+DATE(1970,1,1)</f>
        <v>42327.490752314814</v>
      </c>
      <c r="P517" s="13">
        <f>I517/(60*60*24)+"1/1/1970"</f>
        <v>42367.490752314814</v>
      </c>
      <c r="Q517" t="s">
        <v>8269</v>
      </c>
      <c r="R517" s="18" t="str">
        <f>LEFT(Q517,SEARCH("/",Q517,1)-1)</f>
        <v>film &amp; video</v>
      </c>
      <c r="S517" t="str">
        <f>RIGHT(Q517,(LEN(Q517)-SEARCH("/",Q517,1)))</f>
        <v>animation</v>
      </c>
      <c r="T517" s="14">
        <f>IFERROR(E517/L517,0)</f>
        <v>725.02941176470586</v>
      </c>
      <c r="U517">
        <f t="shared" si="8"/>
        <v>0</v>
      </c>
      <c r="AB517">
        <v>24651</v>
      </c>
      <c r="AC517">
        <v>34</v>
      </c>
      <c r="AD517">
        <v>725.02941176470586</v>
      </c>
      <c r="AE517">
        <v>0</v>
      </c>
      <c r="AF517">
        <v>97000</v>
      </c>
    </row>
    <row r="518" spans="1:32" ht="135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>(E518/D518)*100</f>
        <v>0</v>
      </c>
      <c r="O518" s="13">
        <f>J518/(60*60*24)+DATE(1970,1,1)</f>
        <v>42091.778703703705</v>
      </c>
      <c r="P518" s="13">
        <f>I518/(60*60*24)+"1/1/1970"</f>
        <v>42151.778703703705</v>
      </c>
      <c r="Q518" t="s">
        <v>8269</v>
      </c>
      <c r="R518" s="18" t="str">
        <f>LEFT(Q518,SEARCH("/",Q518,1)-1)</f>
        <v>film &amp; video</v>
      </c>
      <c r="S518" t="str">
        <f>RIGHT(Q518,(LEN(Q518)-SEARCH("/",Q518,1)))</f>
        <v>animation</v>
      </c>
      <c r="T518" s="14">
        <f>IFERROR(E518/L518,0)</f>
        <v>0</v>
      </c>
      <c r="U518">
        <f t="shared" si="8"/>
        <v>0</v>
      </c>
      <c r="AB518">
        <v>0</v>
      </c>
      <c r="AC518">
        <v>0</v>
      </c>
      <c r="AD518">
        <v>0</v>
      </c>
      <c r="AE518">
        <v>0</v>
      </c>
      <c r="AF518">
        <v>5000</v>
      </c>
    </row>
    <row r="519" spans="1:32" ht="27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>(E519/D519)*100</f>
        <v>1.3666666666666667</v>
      </c>
      <c r="O519" s="13">
        <f>J519/(60*60*24)+DATE(1970,1,1)</f>
        <v>42738.615289351852</v>
      </c>
      <c r="P519" s="13">
        <f>I519/(60*60*24)+"1/1/1970"</f>
        <v>42768.615289351852</v>
      </c>
      <c r="Q519" t="s">
        <v>8269</v>
      </c>
      <c r="R519" s="18" t="str">
        <f>LEFT(Q519,SEARCH("/",Q519,1)-1)</f>
        <v>film &amp; video</v>
      </c>
      <c r="S519" t="str">
        <f>RIGHT(Q519,(LEN(Q519)-SEARCH("/",Q519,1)))</f>
        <v>animation</v>
      </c>
      <c r="T519" s="14">
        <f>IFERROR(E519/L519,0)</f>
        <v>68.333333333333329</v>
      </c>
      <c r="U519">
        <f t="shared" si="8"/>
        <v>0</v>
      </c>
      <c r="AB519">
        <v>205</v>
      </c>
      <c r="AC519">
        <v>3</v>
      </c>
      <c r="AD519">
        <v>68.333333333333329</v>
      </c>
      <c r="AE519">
        <v>0</v>
      </c>
      <c r="AF519">
        <v>15000</v>
      </c>
    </row>
    <row r="520" spans="1:32" ht="30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>(E520/D520)*100</f>
        <v>0</v>
      </c>
      <c r="O520" s="13">
        <f>J520/(60*60*24)+DATE(1970,1,1)</f>
        <v>42223.616018518514</v>
      </c>
      <c r="P520" s="13">
        <f>I520/(60*60*24)+"1/1/1970"</f>
        <v>42253.615277777775</v>
      </c>
      <c r="Q520" t="s">
        <v>8269</v>
      </c>
      <c r="R520" s="18" t="str">
        <f>LEFT(Q520,SEARCH("/",Q520,1)-1)</f>
        <v>film &amp; video</v>
      </c>
      <c r="S520" t="str">
        <f>RIGHT(Q520,(LEN(Q520)-SEARCH("/",Q520,1)))</f>
        <v>animation</v>
      </c>
      <c r="T520" s="14">
        <f>IFERROR(E520/L520,0)</f>
        <v>0</v>
      </c>
      <c r="U520">
        <f t="shared" si="8"/>
        <v>0</v>
      </c>
      <c r="AB520">
        <v>0</v>
      </c>
      <c r="AC520">
        <v>0</v>
      </c>
      <c r="AD520">
        <v>0</v>
      </c>
      <c r="AE520">
        <v>0</v>
      </c>
      <c r="AF520">
        <v>7175</v>
      </c>
    </row>
    <row r="521" spans="1:32" ht="27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>(E521/D521)*100</f>
        <v>22.881426547787683</v>
      </c>
      <c r="O521" s="13">
        <f>J521/(60*60*24)+DATE(1970,1,1)</f>
        <v>41218.391446759255</v>
      </c>
      <c r="P521" s="13">
        <f>I521/(60*60*24)+"1/1/1970"</f>
        <v>41248.391446759255</v>
      </c>
      <c r="Q521" t="s">
        <v>8269</v>
      </c>
      <c r="R521" s="18" t="str">
        <f>LEFT(Q521,SEARCH("/",Q521,1)-1)</f>
        <v>film &amp; video</v>
      </c>
      <c r="S521" t="str">
        <f>RIGHT(Q521,(LEN(Q521)-SEARCH("/",Q521,1)))</f>
        <v>animation</v>
      </c>
      <c r="T521" s="14">
        <f>IFERROR(E521/L521,0)</f>
        <v>39.228571428571428</v>
      </c>
      <c r="U521">
        <f t="shared" si="8"/>
        <v>0</v>
      </c>
      <c r="AB521">
        <v>2746</v>
      </c>
      <c r="AC521">
        <v>70</v>
      </c>
      <c r="AD521">
        <v>39.228571428571428</v>
      </c>
      <c r="AE521">
        <v>0</v>
      </c>
      <c r="AF521">
        <v>12001</v>
      </c>
    </row>
    <row r="522" spans="1:32" ht="25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>(E522/D522)*100</f>
        <v>102.1</v>
      </c>
      <c r="O522" s="13">
        <f>J522/(60*60*24)+DATE(1970,1,1)</f>
        <v>42318.702094907407</v>
      </c>
      <c r="P522" s="13">
        <f>I522/(60*60*24)+"1/1/1970"</f>
        <v>42348.702094907407</v>
      </c>
      <c r="Q522" t="s">
        <v>8270</v>
      </c>
      <c r="R522" s="18" t="str">
        <f>LEFT(Q522,SEARCH("/",Q522,1)-1)</f>
        <v>theater</v>
      </c>
      <c r="S522" t="str">
        <f>RIGHT(Q522,(LEN(Q522)-SEARCH("/",Q522,1)))</f>
        <v>plays</v>
      </c>
      <c r="T522" s="14">
        <f>IFERROR(E522/L522,0)</f>
        <v>150.14705882352942</v>
      </c>
      <c r="U522">
        <f t="shared" si="8"/>
        <v>1</v>
      </c>
      <c r="AB522">
        <v>5105</v>
      </c>
      <c r="AC522">
        <v>34</v>
      </c>
      <c r="AD522">
        <v>150.14705882352942</v>
      </c>
      <c r="AE522">
        <v>1</v>
      </c>
      <c r="AF522">
        <v>5000</v>
      </c>
    </row>
    <row r="523" spans="1:32" ht="28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>(E523/D523)*100</f>
        <v>104.64</v>
      </c>
      <c r="O523" s="13">
        <f>J523/(60*60*24)+DATE(1970,1,1)</f>
        <v>42646.092812499999</v>
      </c>
      <c r="P523" s="13">
        <f>I523/(60*60*24)+"1/1/1970"</f>
        <v>42675.207638888889</v>
      </c>
      <c r="Q523" t="s">
        <v>8270</v>
      </c>
      <c r="R523" s="18" t="str">
        <f>LEFT(Q523,SEARCH("/",Q523,1)-1)</f>
        <v>theater</v>
      </c>
      <c r="S523" t="str">
        <f>RIGHT(Q523,(LEN(Q523)-SEARCH("/",Q523,1)))</f>
        <v>plays</v>
      </c>
      <c r="T523" s="14">
        <f>IFERROR(E523/L523,0)</f>
        <v>93.428571428571431</v>
      </c>
      <c r="U523">
        <f t="shared" si="8"/>
        <v>1</v>
      </c>
      <c r="AB523">
        <v>5232</v>
      </c>
      <c r="AC523">
        <v>56</v>
      </c>
      <c r="AD523">
        <v>93.428571428571431</v>
      </c>
      <c r="AE523">
        <v>1</v>
      </c>
      <c r="AF523">
        <v>5000</v>
      </c>
    </row>
    <row r="524" spans="1:32" ht="19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>(E524/D524)*100</f>
        <v>114.66666666666667</v>
      </c>
      <c r="O524" s="13">
        <f>J524/(60*60*24)+DATE(1970,1,1)</f>
        <v>42430.040798611109</v>
      </c>
      <c r="P524" s="13">
        <f>I524/(60*60*24)+"1/1/1970"</f>
        <v>42449.999131944445</v>
      </c>
      <c r="Q524" t="s">
        <v>8270</v>
      </c>
      <c r="R524" s="18" t="str">
        <f>LEFT(Q524,SEARCH("/",Q524,1)-1)</f>
        <v>theater</v>
      </c>
      <c r="S524" t="str">
        <f>RIGHT(Q524,(LEN(Q524)-SEARCH("/",Q524,1)))</f>
        <v>plays</v>
      </c>
      <c r="T524" s="14">
        <f>IFERROR(E524/L524,0)</f>
        <v>110.96774193548387</v>
      </c>
      <c r="U524">
        <f t="shared" si="8"/>
        <v>1</v>
      </c>
      <c r="AB524">
        <v>3440</v>
      </c>
      <c r="AC524">
        <v>31</v>
      </c>
      <c r="AD524">
        <v>110.96774193548387</v>
      </c>
      <c r="AE524">
        <v>1</v>
      </c>
      <c r="AF524">
        <v>3000</v>
      </c>
    </row>
    <row r="525" spans="1:32" ht="28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>(E525/D525)*100</f>
        <v>120.6</v>
      </c>
      <c r="O525" s="13">
        <f>J525/(60*60*24)+DATE(1970,1,1)</f>
        <v>42238.13282407407</v>
      </c>
      <c r="P525" s="13">
        <f>I525/(60*60*24)+"1/1/1970"</f>
        <v>42268.13282407407</v>
      </c>
      <c r="Q525" t="s">
        <v>8270</v>
      </c>
      <c r="R525" s="18" t="str">
        <f>LEFT(Q525,SEARCH("/",Q525,1)-1)</f>
        <v>theater</v>
      </c>
      <c r="S525" t="str">
        <f>RIGHT(Q525,(LEN(Q525)-SEARCH("/",Q525,1)))</f>
        <v>plays</v>
      </c>
      <c r="T525" s="14">
        <f>IFERROR(E525/L525,0)</f>
        <v>71.785714285714292</v>
      </c>
      <c r="U525">
        <f t="shared" si="8"/>
        <v>1</v>
      </c>
      <c r="AB525">
        <v>6030</v>
      </c>
      <c r="AC525">
        <v>84</v>
      </c>
      <c r="AD525">
        <v>71.785714285714292</v>
      </c>
      <c r="AE525">
        <v>1</v>
      </c>
      <c r="AF525">
        <v>5000</v>
      </c>
    </row>
    <row r="526" spans="1:32" ht="28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>(E526/D526)*100</f>
        <v>108.67285714285715</v>
      </c>
      <c r="O526" s="13">
        <f>J526/(60*60*24)+DATE(1970,1,1)</f>
        <v>42492.717233796298</v>
      </c>
      <c r="P526" s="13">
        <f>I526/(60*60*24)+"1/1/1970"</f>
        <v>42522.717233796298</v>
      </c>
      <c r="Q526" t="s">
        <v>8270</v>
      </c>
      <c r="R526" s="18" t="str">
        <f>LEFT(Q526,SEARCH("/",Q526,1)-1)</f>
        <v>theater</v>
      </c>
      <c r="S526" t="str">
        <f>RIGHT(Q526,(LEN(Q526)-SEARCH("/",Q526,1)))</f>
        <v>plays</v>
      </c>
      <c r="T526" s="14">
        <f>IFERROR(E526/L526,0)</f>
        <v>29.258076923076924</v>
      </c>
      <c r="U526">
        <f t="shared" si="8"/>
        <v>1</v>
      </c>
      <c r="AB526">
        <v>3803.55</v>
      </c>
      <c r="AC526">
        <v>130</v>
      </c>
      <c r="AD526">
        <v>29.258076923076924</v>
      </c>
      <c r="AE526">
        <v>1</v>
      </c>
      <c r="AF526">
        <v>3500</v>
      </c>
    </row>
    <row r="527" spans="1:32" ht="25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>(E527/D527)*100</f>
        <v>100</v>
      </c>
      <c r="O527" s="13">
        <f>J527/(60*60*24)+DATE(1970,1,1)</f>
        <v>41850.400937500002</v>
      </c>
      <c r="P527" s="13">
        <f>I527/(60*60*24)+"1/1/1970"</f>
        <v>41895.400937500002</v>
      </c>
      <c r="Q527" t="s">
        <v>8270</v>
      </c>
      <c r="R527" s="18" t="str">
        <f>LEFT(Q527,SEARCH("/",Q527,1)-1)</f>
        <v>theater</v>
      </c>
      <c r="S527" t="str">
        <f>RIGHT(Q527,(LEN(Q527)-SEARCH("/",Q527,1)))</f>
        <v>plays</v>
      </c>
      <c r="T527" s="14">
        <f>IFERROR(E527/L527,0)</f>
        <v>1000</v>
      </c>
      <c r="U527">
        <f t="shared" si="8"/>
        <v>1</v>
      </c>
      <c r="AB527">
        <v>12000</v>
      </c>
      <c r="AC527">
        <v>12</v>
      </c>
      <c r="AD527">
        <v>1000</v>
      </c>
      <c r="AE527">
        <v>1</v>
      </c>
      <c r="AF527">
        <v>12000</v>
      </c>
    </row>
    <row r="528" spans="1:32" ht="25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>(E528/D528)*100</f>
        <v>113.99999999999999</v>
      </c>
      <c r="O528" s="13">
        <f>J528/(60*60*24)+DATE(1970,1,1)</f>
        <v>42192.591944444444</v>
      </c>
      <c r="P528" s="13">
        <f>I528/(60*60*24)+"1/1/1970"</f>
        <v>42223.708333333328</v>
      </c>
      <c r="Q528" t="s">
        <v>8270</v>
      </c>
      <c r="R528" s="18" t="str">
        <f>LEFT(Q528,SEARCH("/",Q528,1)-1)</f>
        <v>theater</v>
      </c>
      <c r="S528" t="str">
        <f>RIGHT(Q528,(LEN(Q528)-SEARCH("/",Q528,1)))</f>
        <v>plays</v>
      </c>
      <c r="T528" s="14">
        <f>IFERROR(E528/L528,0)</f>
        <v>74.347826086956516</v>
      </c>
      <c r="U528">
        <f t="shared" si="8"/>
        <v>1</v>
      </c>
      <c r="AB528">
        <v>1710</v>
      </c>
      <c r="AC528">
        <v>23</v>
      </c>
      <c r="AD528">
        <v>74.347826086956516</v>
      </c>
      <c r="AE528">
        <v>1</v>
      </c>
      <c r="AF528">
        <v>1500</v>
      </c>
    </row>
    <row r="529" spans="1:32" ht="28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>(E529/D529)*100</f>
        <v>100.85</v>
      </c>
      <c r="O529" s="13">
        <f>J529/(60*60*24)+DATE(1970,1,1)</f>
        <v>42753.205625000002</v>
      </c>
      <c r="P529" s="13">
        <f>I529/(60*60*24)+"1/1/1970"</f>
        <v>42783.670138888891</v>
      </c>
      <c r="Q529" t="s">
        <v>8270</v>
      </c>
      <c r="R529" s="18" t="str">
        <f>LEFT(Q529,SEARCH("/",Q529,1)-1)</f>
        <v>theater</v>
      </c>
      <c r="S529" t="str">
        <f>RIGHT(Q529,(LEN(Q529)-SEARCH("/",Q529,1)))</f>
        <v>plays</v>
      </c>
      <c r="T529" s="14">
        <f>IFERROR(E529/L529,0)</f>
        <v>63.829113924050631</v>
      </c>
      <c r="U529">
        <f t="shared" si="8"/>
        <v>1</v>
      </c>
      <c r="AB529">
        <v>10085</v>
      </c>
      <c r="AC529">
        <v>158</v>
      </c>
      <c r="AD529">
        <v>63.829113924050631</v>
      </c>
      <c r="AE529">
        <v>1</v>
      </c>
      <c r="AF529">
        <v>10000</v>
      </c>
    </row>
    <row r="530" spans="1:32" ht="1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>(E530/D530)*100</f>
        <v>115.65217391304347</v>
      </c>
      <c r="O530" s="13">
        <f>J530/(60*60*24)+DATE(1970,1,1)</f>
        <v>42155.920219907406</v>
      </c>
      <c r="P530" s="13">
        <f>I530/(60*60*24)+"1/1/1970"</f>
        <v>42176.888888888891</v>
      </c>
      <c r="Q530" t="s">
        <v>8270</v>
      </c>
      <c r="R530" s="18" t="str">
        <f>LEFT(Q530,SEARCH("/",Q530,1)-1)</f>
        <v>theater</v>
      </c>
      <c r="S530" t="str">
        <f>RIGHT(Q530,(LEN(Q530)-SEARCH("/",Q530,1)))</f>
        <v>plays</v>
      </c>
      <c r="T530" s="14">
        <f>IFERROR(E530/L530,0)</f>
        <v>44.333333333333336</v>
      </c>
      <c r="U530">
        <f t="shared" si="8"/>
        <v>1</v>
      </c>
      <c r="AB530">
        <v>1330</v>
      </c>
      <c r="AC530">
        <v>30</v>
      </c>
      <c r="AD530">
        <v>44.333333333333336</v>
      </c>
      <c r="AE530">
        <v>1</v>
      </c>
      <c r="AF530">
        <v>1150</v>
      </c>
    </row>
    <row r="531" spans="1:32" ht="30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>(E531/D531)*100</f>
        <v>130.41666666666666</v>
      </c>
      <c r="O531" s="13">
        <f>J531/(60*60*24)+DATE(1970,1,1)</f>
        <v>42725.031180555554</v>
      </c>
      <c r="P531" s="13">
        <f>I531/(60*60*24)+"1/1/1970"</f>
        <v>42746.208333333328</v>
      </c>
      <c r="Q531" t="s">
        <v>8270</v>
      </c>
      <c r="R531" s="18" t="str">
        <f>LEFT(Q531,SEARCH("/",Q531,1)-1)</f>
        <v>theater</v>
      </c>
      <c r="S531" t="str">
        <f>RIGHT(Q531,(LEN(Q531)-SEARCH("/",Q531,1)))</f>
        <v>plays</v>
      </c>
      <c r="T531" s="14">
        <f>IFERROR(E531/L531,0)</f>
        <v>86.944444444444443</v>
      </c>
      <c r="U531">
        <f t="shared" si="8"/>
        <v>1</v>
      </c>
      <c r="AB531">
        <v>1565</v>
      </c>
      <c r="AC531">
        <v>18</v>
      </c>
      <c r="AD531">
        <v>86.944444444444443</v>
      </c>
      <c r="AE531">
        <v>1</v>
      </c>
      <c r="AF531">
        <v>1200</v>
      </c>
    </row>
    <row r="532" spans="1:32" ht="25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>(E532/D532)*100</f>
        <v>107.78267254038178</v>
      </c>
      <c r="O532" s="13">
        <f>J532/(60*60*24)+DATE(1970,1,1)</f>
        <v>42157.591064814813</v>
      </c>
      <c r="P532" s="13">
        <f>I532/(60*60*24)+"1/1/1970"</f>
        <v>42179.083333333328</v>
      </c>
      <c r="Q532" t="s">
        <v>8270</v>
      </c>
      <c r="R532" s="18" t="str">
        <f>LEFT(Q532,SEARCH("/",Q532,1)-1)</f>
        <v>theater</v>
      </c>
      <c r="S532" t="str">
        <f>RIGHT(Q532,(LEN(Q532)-SEARCH("/",Q532,1)))</f>
        <v>plays</v>
      </c>
      <c r="T532" s="14">
        <f>IFERROR(E532/L532,0)</f>
        <v>126.55172413793103</v>
      </c>
      <c r="U532">
        <f t="shared" si="8"/>
        <v>1</v>
      </c>
      <c r="AB532">
        <v>3670</v>
      </c>
      <c r="AC532">
        <v>29</v>
      </c>
      <c r="AD532">
        <v>126.55172413793103</v>
      </c>
      <c r="AE532">
        <v>1</v>
      </c>
      <c r="AF532">
        <v>3405</v>
      </c>
    </row>
    <row r="533" spans="1:32" ht="28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>(E533/D533)*100</f>
        <v>100</v>
      </c>
      <c r="O533" s="13">
        <f>J533/(60*60*24)+DATE(1970,1,1)</f>
        <v>42676.065150462964</v>
      </c>
      <c r="P533" s="13">
        <f>I533/(60*60*24)+"1/1/1970"</f>
        <v>42721.290972222225</v>
      </c>
      <c r="Q533" t="s">
        <v>8270</v>
      </c>
      <c r="R533" s="18" t="str">
        <f>LEFT(Q533,SEARCH("/",Q533,1)-1)</f>
        <v>theater</v>
      </c>
      <c r="S533" t="str">
        <f>RIGHT(Q533,(LEN(Q533)-SEARCH("/",Q533,1)))</f>
        <v>plays</v>
      </c>
      <c r="T533" s="14">
        <f>IFERROR(E533/L533,0)</f>
        <v>129.03225806451613</v>
      </c>
      <c r="U533">
        <f t="shared" si="8"/>
        <v>1</v>
      </c>
      <c r="AB533">
        <v>4000</v>
      </c>
      <c r="AC533">
        <v>31</v>
      </c>
      <c r="AD533">
        <v>129.03225806451613</v>
      </c>
      <c r="AE533">
        <v>1</v>
      </c>
      <c r="AF533">
        <v>4000</v>
      </c>
    </row>
    <row r="534" spans="1:32" ht="27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>(E534/D534)*100</f>
        <v>123.25</v>
      </c>
      <c r="O534" s="13">
        <f>J534/(60*60*24)+DATE(1970,1,1)</f>
        <v>42473.007037037038</v>
      </c>
      <c r="P534" s="13">
        <f>I534/(60*60*24)+"1/1/1970"</f>
        <v>42503.007037037038</v>
      </c>
      <c r="Q534" t="s">
        <v>8270</v>
      </c>
      <c r="R534" s="18" t="str">
        <f>LEFT(Q534,SEARCH("/",Q534,1)-1)</f>
        <v>theater</v>
      </c>
      <c r="S534" t="str">
        <f>RIGHT(Q534,(LEN(Q534)-SEARCH("/",Q534,1)))</f>
        <v>plays</v>
      </c>
      <c r="T534" s="14">
        <f>IFERROR(E534/L534,0)</f>
        <v>71.242774566473983</v>
      </c>
      <c r="U534">
        <f t="shared" si="8"/>
        <v>1</v>
      </c>
      <c r="AB534">
        <v>12325</v>
      </c>
      <c r="AC534">
        <v>173</v>
      </c>
      <c r="AD534">
        <v>71.242774566473983</v>
      </c>
      <c r="AE534">
        <v>1</v>
      </c>
      <c r="AF534">
        <v>10000</v>
      </c>
    </row>
    <row r="535" spans="1:32" ht="28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>(E535/D535)*100</f>
        <v>100.2</v>
      </c>
      <c r="O535" s="13">
        <f>J535/(60*60*24)+DATE(1970,1,1)</f>
        <v>42482.43478009259</v>
      </c>
      <c r="P535" s="13">
        <f>I535/(60*60*24)+"1/1/1970"</f>
        <v>42506.43478009259</v>
      </c>
      <c r="Q535" t="s">
        <v>8270</v>
      </c>
      <c r="R535" s="18" t="str">
        <f>LEFT(Q535,SEARCH("/",Q535,1)-1)</f>
        <v>theater</v>
      </c>
      <c r="S535" t="str">
        <f>RIGHT(Q535,(LEN(Q535)-SEARCH("/",Q535,1)))</f>
        <v>plays</v>
      </c>
      <c r="T535" s="14">
        <f>IFERROR(E535/L535,0)</f>
        <v>117.88235294117646</v>
      </c>
      <c r="U535">
        <f t="shared" si="8"/>
        <v>1</v>
      </c>
      <c r="AB535">
        <v>2004</v>
      </c>
      <c r="AC535">
        <v>17</v>
      </c>
      <c r="AD535">
        <v>117.88235294117646</v>
      </c>
      <c r="AE535">
        <v>1</v>
      </c>
      <c r="AF535">
        <v>2000</v>
      </c>
    </row>
    <row r="536" spans="1:32" ht="28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>(E536/D536)*100</f>
        <v>104.66666666666666</v>
      </c>
      <c r="O536" s="13">
        <f>J536/(60*60*24)+DATE(1970,1,1)</f>
        <v>42270.810995370368</v>
      </c>
      <c r="P536" s="13">
        <f>I536/(60*60*24)+"1/1/1970"</f>
        <v>42309.958333333328</v>
      </c>
      <c r="Q536" t="s">
        <v>8270</v>
      </c>
      <c r="R536" s="18" t="str">
        <f>LEFT(Q536,SEARCH("/",Q536,1)-1)</f>
        <v>theater</v>
      </c>
      <c r="S536" t="str">
        <f>RIGHT(Q536,(LEN(Q536)-SEARCH("/",Q536,1)))</f>
        <v>plays</v>
      </c>
      <c r="T536" s="14">
        <f>IFERROR(E536/L536,0)</f>
        <v>327.08333333333331</v>
      </c>
      <c r="U536">
        <f t="shared" si="8"/>
        <v>1</v>
      </c>
      <c r="AB536">
        <v>15700</v>
      </c>
      <c r="AC536">
        <v>48</v>
      </c>
      <c r="AD536">
        <v>327.08333333333331</v>
      </c>
      <c r="AE536">
        <v>1</v>
      </c>
      <c r="AF536">
        <v>15000</v>
      </c>
    </row>
    <row r="537" spans="1:32" ht="21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>(E537/D537)*100</f>
        <v>102.49999999999999</v>
      </c>
      <c r="O537" s="13">
        <f>J537/(60*60*24)+DATE(1970,1,1)</f>
        <v>42711.54519675926</v>
      </c>
      <c r="P537" s="13">
        <f>I537/(60*60*24)+"1/1/1970"</f>
        <v>42741.54519675926</v>
      </c>
      <c r="Q537" t="s">
        <v>8270</v>
      </c>
      <c r="R537" s="18" t="str">
        <f>LEFT(Q537,SEARCH("/",Q537,1)-1)</f>
        <v>theater</v>
      </c>
      <c r="S537" t="str">
        <f>RIGHT(Q537,(LEN(Q537)-SEARCH("/",Q537,1)))</f>
        <v>plays</v>
      </c>
      <c r="T537" s="14">
        <f>IFERROR(E537/L537,0)</f>
        <v>34.745762711864408</v>
      </c>
      <c r="U537">
        <f t="shared" si="8"/>
        <v>1</v>
      </c>
      <c r="AB537">
        <v>2050</v>
      </c>
      <c r="AC537">
        <v>59</v>
      </c>
      <c r="AD537">
        <v>34.745762711864408</v>
      </c>
      <c r="AE537">
        <v>1</v>
      </c>
      <c r="AF537">
        <v>2000</v>
      </c>
    </row>
    <row r="538" spans="1:32" ht="28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>(E538/D538)*100</f>
        <v>118.25757575757576</v>
      </c>
      <c r="O538" s="13">
        <f>J538/(60*60*24)+DATE(1970,1,1)</f>
        <v>42179.344988425924</v>
      </c>
      <c r="P538" s="13">
        <f>I538/(60*60*24)+"1/1/1970"</f>
        <v>42219.75</v>
      </c>
      <c r="Q538" t="s">
        <v>8270</v>
      </c>
      <c r="R538" s="18" t="str">
        <f>LEFT(Q538,SEARCH("/",Q538,1)-1)</f>
        <v>theater</v>
      </c>
      <c r="S538" t="str">
        <f>RIGHT(Q538,(LEN(Q538)-SEARCH("/",Q538,1)))</f>
        <v>plays</v>
      </c>
      <c r="T538" s="14">
        <f>IFERROR(E538/L538,0)</f>
        <v>100.06410256410257</v>
      </c>
      <c r="U538">
        <f t="shared" si="8"/>
        <v>1</v>
      </c>
      <c r="AB538">
        <v>3902.5</v>
      </c>
      <c r="AC538">
        <v>39</v>
      </c>
      <c r="AD538">
        <v>100.06410256410257</v>
      </c>
      <c r="AE538">
        <v>1</v>
      </c>
      <c r="AF538">
        <v>3300</v>
      </c>
    </row>
    <row r="539" spans="1:32" ht="27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>(E539/D539)*100</f>
        <v>120.5</v>
      </c>
      <c r="O539" s="13">
        <f>J539/(60*60*24)+DATE(1970,1,1)</f>
        <v>42282.768414351856</v>
      </c>
      <c r="P539" s="13">
        <f>I539/(60*60*24)+"1/1/1970"</f>
        <v>42312.810081018513</v>
      </c>
      <c r="Q539" t="s">
        <v>8270</v>
      </c>
      <c r="R539" s="18" t="str">
        <f>LEFT(Q539,SEARCH("/",Q539,1)-1)</f>
        <v>theater</v>
      </c>
      <c r="S539" t="str">
        <f>RIGHT(Q539,(LEN(Q539)-SEARCH("/",Q539,1)))</f>
        <v>plays</v>
      </c>
      <c r="T539" s="14">
        <f>IFERROR(E539/L539,0)</f>
        <v>40.847457627118644</v>
      </c>
      <c r="U539">
        <f t="shared" si="8"/>
        <v>1</v>
      </c>
      <c r="AB539">
        <v>2410</v>
      </c>
      <c r="AC539">
        <v>59</v>
      </c>
      <c r="AD539">
        <v>40.847457627118644</v>
      </c>
      <c r="AE539">
        <v>1</v>
      </c>
      <c r="AF539">
        <v>2000</v>
      </c>
    </row>
    <row r="540" spans="1:32" ht="25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>(E540/D540)*100</f>
        <v>302.42</v>
      </c>
      <c r="O540" s="13">
        <f>J540/(60*60*24)+DATE(1970,1,1)</f>
        <v>42473.794710648144</v>
      </c>
      <c r="P540" s="13">
        <f>I540/(60*60*24)+"1/1/1970"</f>
        <v>42503.794710648144</v>
      </c>
      <c r="Q540" t="s">
        <v>8270</v>
      </c>
      <c r="R540" s="18" t="str">
        <f>LEFT(Q540,SEARCH("/",Q540,1)-1)</f>
        <v>theater</v>
      </c>
      <c r="S540" t="str">
        <f>RIGHT(Q540,(LEN(Q540)-SEARCH("/",Q540,1)))</f>
        <v>plays</v>
      </c>
      <c r="T540" s="14">
        <f>IFERROR(E540/L540,0)</f>
        <v>252.01666666666668</v>
      </c>
      <c r="U540">
        <f t="shared" si="8"/>
        <v>1</v>
      </c>
      <c r="AB540">
        <v>15121</v>
      </c>
      <c r="AC540">
        <v>60</v>
      </c>
      <c r="AD540">
        <v>252.01666666666668</v>
      </c>
      <c r="AE540">
        <v>1</v>
      </c>
      <c r="AF540">
        <v>5000</v>
      </c>
    </row>
    <row r="541" spans="1:32" ht="25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>(E541/D541)*100</f>
        <v>100.64400000000001</v>
      </c>
      <c r="O541" s="13">
        <f>J541/(60*60*24)+DATE(1970,1,1)</f>
        <v>42535.049849537041</v>
      </c>
      <c r="P541" s="13">
        <f>I541/(60*60*24)+"1/1/1970"</f>
        <v>42556.049849537041</v>
      </c>
      <c r="Q541" t="s">
        <v>8270</v>
      </c>
      <c r="R541" s="18" t="str">
        <f>LEFT(Q541,SEARCH("/",Q541,1)-1)</f>
        <v>theater</v>
      </c>
      <c r="S541" t="str">
        <f>RIGHT(Q541,(LEN(Q541)-SEARCH("/",Q541,1)))</f>
        <v>plays</v>
      </c>
      <c r="T541" s="14">
        <f>IFERROR(E541/L541,0)</f>
        <v>25.161000000000001</v>
      </c>
      <c r="U541">
        <f t="shared" si="8"/>
        <v>1</v>
      </c>
      <c r="AB541">
        <v>503.22</v>
      </c>
      <c r="AC541">
        <v>20</v>
      </c>
      <c r="AD541">
        <v>25.161000000000001</v>
      </c>
      <c r="AE541">
        <v>1</v>
      </c>
      <c r="AF541">
        <v>500</v>
      </c>
    </row>
    <row r="542" spans="1:32" ht="27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>(E542/D542)*100</f>
        <v>6.6666666666666671E-3</v>
      </c>
      <c r="O542" s="13">
        <f>J542/(60*60*24)+DATE(1970,1,1)</f>
        <v>42009.817199074074</v>
      </c>
      <c r="P542" s="13">
        <f>I542/(60*60*24)+"1/1/1970"</f>
        <v>42039.817199074074</v>
      </c>
      <c r="Q542" t="s">
        <v>8271</v>
      </c>
      <c r="R542" s="18" t="str">
        <f>LEFT(Q542,SEARCH("/",Q542,1)-1)</f>
        <v>technology</v>
      </c>
      <c r="S542" t="str">
        <f>RIGHT(Q542,(LEN(Q542)-SEARCH("/",Q542,1)))</f>
        <v>web</v>
      </c>
      <c r="T542" s="14">
        <f>IFERROR(E542/L542,0)</f>
        <v>1</v>
      </c>
      <c r="U542">
        <f t="shared" si="8"/>
        <v>0</v>
      </c>
      <c r="AB542">
        <v>1</v>
      </c>
      <c r="AC542">
        <v>1</v>
      </c>
      <c r="AD542">
        <v>1</v>
      </c>
      <c r="AE542">
        <v>0</v>
      </c>
      <c r="AF542">
        <v>15000</v>
      </c>
    </row>
    <row r="543" spans="1:32" ht="25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>(E543/D543)*100</f>
        <v>0.55555555555555558</v>
      </c>
      <c r="O543" s="13">
        <f>J543/(60*60*24)+DATE(1970,1,1)</f>
        <v>42276.046689814815</v>
      </c>
      <c r="P543" s="13">
        <f>I543/(60*60*24)+"1/1/1970"</f>
        <v>42306.046689814815</v>
      </c>
      <c r="Q543" t="s">
        <v>8271</v>
      </c>
      <c r="R543" s="18" t="str">
        <f>LEFT(Q543,SEARCH("/",Q543,1)-1)</f>
        <v>technology</v>
      </c>
      <c r="S543" t="str">
        <f>RIGHT(Q543,(LEN(Q543)-SEARCH("/",Q543,1)))</f>
        <v>web</v>
      </c>
      <c r="T543" s="14">
        <f>IFERROR(E543/L543,0)</f>
        <v>25</v>
      </c>
      <c r="U543">
        <f t="shared" si="8"/>
        <v>0</v>
      </c>
      <c r="AB543">
        <v>25</v>
      </c>
      <c r="AC543">
        <v>1</v>
      </c>
      <c r="AD543">
        <v>25</v>
      </c>
      <c r="AE543">
        <v>0</v>
      </c>
      <c r="AF543">
        <v>4500</v>
      </c>
    </row>
    <row r="544" spans="1:32" ht="25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>(E544/D544)*100</f>
        <v>3.9999999999999996E-4</v>
      </c>
      <c r="O544" s="13">
        <f>J544/(60*60*24)+DATE(1970,1,1)</f>
        <v>42433.737453703703</v>
      </c>
      <c r="P544" s="13">
        <f>I544/(60*60*24)+"1/1/1970"</f>
        <v>42493.695787037039</v>
      </c>
      <c r="Q544" t="s">
        <v>8271</v>
      </c>
      <c r="R544" s="18" t="str">
        <f>LEFT(Q544,SEARCH("/",Q544,1)-1)</f>
        <v>technology</v>
      </c>
      <c r="S544" t="str">
        <f>RIGHT(Q544,(LEN(Q544)-SEARCH("/",Q544,1)))</f>
        <v>web</v>
      </c>
      <c r="T544" s="14">
        <f>IFERROR(E544/L544,0)</f>
        <v>1</v>
      </c>
      <c r="U544">
        <f t="shared" si="8"/>
        <v>0</v>
      </c>
      <c r="AB544">
        <v>1</v>
      </c>
      <c r="AC544">
        <v>1</v>
      </c>
      <c r="AD544">
        <v>1</v>
      </c>
      <c r="AE544">
        <v>0</v>
      </c>
      <c r="AF544">
        <v>250000</v>
      </c>
    </row>
    <row r="545" spans="1:32" ht="27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>(E545/D545)*100</f>
        <v>0.31818181818181818</v>
      </c>
      <c r="O545" s="13">
        <f>J545/(60*60*24)+DATE(1970,1,1)</f>
        <v>41914.092152777775</v>
      </c>
      <c r="P545" s="13">
        <f>I545/(60*60*24)+"1/1/1970"</f>
        <v>41944.092152777775</v>
      </c>
      <c r="Q545" t="s">
        <v>8271</v>
      </c>
      <c r="R545" s="18" t="str">
        <f>LEFT(Q545,SEARCH("/",Q545,1)-1)</f>
        <v>technology</v>
      </c>
      <c r="S545" t="str">
        <f>RIGHT(Q545,(LEN(Q545)-SEARCH("/",Q545,1)))</f>
        <v>web</v>
      </c>
      <c r="T545" s="14">
        <f>IFERROR(E545/L545,0)</f>
        <v>35</v>
      </c>
      <c r="U545">
        <f t="shared" si="8"/>
        <v>0</v>
      </c>
      <c r="AB545">
        <v>70</v>
      </c>
      <c r="AC545">
        <v>2</v>
      </c>
      <c r="AD545">
        <v>35</v>
      </c>
      <c r="AE545">
        <v>0</v>
      </c>
      <c r="AF545">
        <v>22000</v>
      </c>
    </row>
    <row r="546" spans="1:32" ht="27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>(E546/D546)*100</f>
        <v>1.2</v>
      </c>
      <c r="O546" s="13">
        <f>J546/(60*60*24)+DATE(1970,1,1)</f>
        <v>42525.656944444447</v>
      </c>
      <c r="P546" s="13">
        <f>I546/(60*60*24)+"1/1/1970"</f>
        <v>42555.656944444447</v>
      </c>
      <c r="Q546" t="s">
        <v>8271</v>
      </c>
      <c r="R546" s="18" t="str">
        <f>LEFT(Q546,SEARCH("/",Q546,1)-1)</f>
        <v>technology</v>
      </c>
      <c r="S546" t="str">
        <f>RIGHT(Q546,(LEN(Q546)-SEARCH("/",Q546,1)))</f>
        <v>web</v>
      </c>
      <c r="T546" s="14">
        <f>IFERROR(E546/L546,0)</f>
        <v>3</v>
      </c>
      <c r="U546">
        <f t="shared" si="8"/>
        <v>0</v>
      </c>
      <c r="AB546">
        <v>6</v>
      </c>
      <c r="AC546">
        <v>2</v>
      </c>
      <c r="AD546">
        <v>3</v>
      </c>
      <c r="AE546">
        <v>0</v>
      </c>
      <c r="AF546">
        <v>500</v>
      </c>
    </row>
    <row r="547" spans="1:32" ht="28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>(E547/D547)*100</f>
        <v>27.383999999999997</v>
      </c>
      <c r="O547" s="13">
        <f>J547/(60*60*24)+DATE(1970,1,1)</f>
        <v>42283.592465277776</v>
      </c>
      <c r="P547" s="13">
        <f>I547/(60*60*24)+"1/1/1970"</f>
        <v>42323.634131944447</v>
      </c>
      <c r="Q547" t="s">
        <v>8271</v>
      </c>
      <c r="R547" s="18" t="str">
        <f>LEFT(Q547,SEARCH("/",Q547,1)-1)</f>
        <v>technology</v>
      </c>
      <c r="S547" t="str">
        <f>RIGHT(Q547,(LEN(Q547)-SEARCH("/",Q547,1)))</f>
        <v>web</v>
      </c>
      <c r="T547" s="14">
        <f>IFERROR(E547/L547,0)</f>
        <v>402.70588235294116</v>
      </c>
      <c r="U547">
        <f t="shared" si="8"/>
        <v>0</v>
      </c>
      <c r="AB547">
        <v>13692</v>
      </c>
      <c r="AC547">
        <v>34</v>
      </c>
      <c r="AD547">
        <v>402.70588235294116</v>
      </c>
      <c r="AE547">
        <v>0</v>
      </c>
      <c r="AF547">
        <v>50000</v>
      </c>
    </row>
    <row r="548" spans="1:32" ht="25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>(E548/D548)*100</f>
        <v>8.666666666666667E-2</v>
      </c>
      <c r="O548" s="13">
        <f>J548/(60*60*24)+DATE(1970,1,1)</f>
        <v>42249.667997685188</v>
      </c>
      <c r="P548" s="13">
        <f>I548/(60*60*24)+"1/1/1970"</f>
        <v>42294.667997685188</v>
      </c>
      <c r="Q548" t="s">
        <v>8271</v>
      </c>
      <c r="R548" s="18" t="str">
        <f>LEFT(Q548,SEARCH("/",Q548,1)-1)</f>
        <v>technology</v>
      </c>
      <c r="S548" t="str">
        <f>RIGHT(Q548,(LEN(Q548)-SEARCH("/",Q548,1)))</f>
        <v>web</v>
      </c>
      <c r="T548" s="14">
        <f>IFERROR(E548/L548,0)</f>
        <v>26</v>
      </c>
      <c r="U548">
        <f t="shared" si="8"/>
        <v>0</v>
      </c>
      <c r="AB548">
        <v>52</v>
      </c>
      <c r="AC548">
        <v>2</v>
      </c>
      <c r="AD548">
        <v>26</v>
      </c>
      <c r="AE548">
        <v>0</v>
      </c>
      <c r="AF548">
        <v>60000</v>
      </c>
    </row>
    <row r="549" spans="1:32" ht="27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>(E549/D549)*100</f>
        <v>0</v>
      </c>
      <c r="O549" s="13">
        <f>J549/(60*60*24)+DATE(1970,1,1)</f>
        <v>42380.696342592593</v>
      </c>
      <c r="P549" s="13">
        <f>I549/(60*60*24)+"1/1/1970"</f>
        <v>42410.696342592593</v>
      </c>
      <c r="Q549" t="s">
        <v>8271</v>
      </c>
      <c r="R549" s="18" t="str">
        <f>LEFT(Q549,SEARCH("/",Q549,1)-1)</f>
        <v>technology</v>
      </c>
      <c r="S549" t="str">
        <f>RIGHT(Q549,(LEN(Q549)-SEARCH("/",Q549,1)))</f>
        <v>web</v>
      </c>
      <c r="T549" s="14">
        <f>IFERROR(E549/L549,0)</f>
        <v>0</v>
      </c>
      <c r="U549">
        <f t="shared" si="8"/>
        <v>0</v>
      </c>
      <c r="AB549">
        <v>0</v>
      </c>
      <c r="AC549">
        <v>0</v>
      </c>
      <c r="AD549">
        <v>0</v>
      </c>
      <c r="AE549">
        <v>0</v>
      </c>
      <c r="AF549">
        <v>7500</v>
      </c>
    </row>
    <row r="550" spans="1:32" ht="25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>(E550/D550)*100</f>
        <v>0.09</v>
      </c>
      <c r="O550" s="13">
        <f>J550/(60*60*24)+DATE(1970,1,1)</f>
        <v>42276.903333333335</v>
      </c>
      <c r="P550" s="13">
        <f>I550/(60*60*24)+"1/1/1970"</f>
        <v>42306.903333333335</v>
      </c>
      <c r="Q550" t="s">
        <v>8271</v>
      </c>
      <c r="R550" s="18" t="str">
        <f>LEFT(Q550,SEARCH("/",Q550,1)-1)</f>
        <v>technology</v>
      </c>
      <c r="S550" t="str">
        <f>RIGHT(Q550,(LEN(Q550)-SEARCH("/",Q550,1)))</f>
        <v>web</v>
      </c>
      <c r="T550" s="14">
        <f>IFERROR(E550/L550,0)</f>
        <v>9</v>
      </c>
      <c r="U550">
        <f t="shared" si="8"/>
        <v>0</v>
      </c>
      <c r="AB550">
        <v>9</v>
      </c>
      <c r="AC550">
        <v>1</v>
      </c>
      <c r="AD550">
        <v>9</v>
      </c>
      <c r="AE550">
        <v>0</v>
      </c>
      <c r="AF550">
        <v>10000</v>
      </c>
    </row>
    <row r="551" spans="1:32" ht="31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>(E551/D551)*100</f>
        <v>2.7199999999999998</v>
      </c>
      <c r="O551" s="13">
        <f>J551/(60*60*24)+DATE(1970,1,1)</f>
        <v>42163.636828703704</v>
      </c>
      <c r="P551" s="13">
        <f>I551/(60*60*24)+"1/1/1970"</f>
        <v>42193.636828703704</v>
      </c>
      <c r="Q551" t="s">
        <v>8271</v>
      </c>
      <c r="R551" s="18" t="str">
        <f>LEFT(Q551,SEARCH("/",Q551,1)-1)</f>
        <v>technology</v>
      </c>
      <c r="S551" t="str">
        <f>RIGHT(Q551,(LEN(Q551)-SEARCH("/",Q551,1)))</f>
        <v>web</v>
      </c>
      <c r="T551" s="14">
        <f>IFERROR(E551/L551,0)</f>
        <v>8.5</v>
      </c>
      <c r="U551">
        <f t="shared" si="8"/>
        <v>0</v>
      </c>
      <c r="AB551">
        <v>68</v>
      </c>
      <c r="AC551">
        <v>8</v>
      </c>
      <c r="AD551">
        <v>8.5</v>
      </c>
      <c r="AE551">
        <v>0</v>
      </c>
      <c r="AF551">
        <v>2500</v>
      </c>
    </row>
    <row r="552" spans="1:32" ht="27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>(E552/D552)*100</f>
        <v>0.70000000000000007</v>
      </c>
      <c r="O552" s="13">
        <f>J552/(60*60*24)+DATE(1970,1,1)</f>
        <v>42753.678761574076</v>
      </c>
      <c r="P552" s="13">
        <f>I552/(60*60*24)+"1/1/1970"</f>
        <v>42766.208333333328</v>
      </c>
      <c r="Q552" t="s">
        <v>8271</v>
      </c>
      <c r="R552" s="18" t="str">
        <f>LEFT(Q552,SEARCH("/",Q552,1)-1)</f>
        <v>technology</v>
      </c>
      <c r="S552" t="str">
        <f>RIGHT(Q552,(LEN(Q552)-SEARCH("/",Q552,1)))</f>
        <v>web</v>
      </c>
      <c r="T552" s="14">
        <f>IFERROR(E552/L552,0)</f>
        <v>8.75</v>
      </c>
      <c r="U552">
        <f t="shared" si="8"/>
        <v>0</v>
      </c>
      <c r="AB552">
        <v>35</v>
      </c>
      <c r="AC552">
        <v>4</v>
      </c>
      <c r="AD552">
        <v>8.75</v>
      </c>
      <c r="AE552">
        <v>0</v>
      </c>
      <c r="AF552">
        <v>5000</v>
      </c>
    </row>
    <row r="553" spans="1:32" ht="27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>(E553/D553)*100</f>
        <v>5.0413333333333332</v>
      </c>
      <c r="O553" s="13">
        <f>J553/(60*60*24)+DATE(1970,1,1)</f>
        <v>42173.275740740741</v>
      </c>
      <c r="P553" s="13">
        <f>I553/(60*60*24)+"1/1/1970"</f>
        <v>42217.745138888888</v>
      </c>
      <c r="Q553" t="s">
        <v>8271</v>
      </c>
      <c r="R553" s="18" t="str">
        <f>LEFT(Q553,SEARCH("/",Q553,1)-1)</f>
        <v>technology</v>
      </c>
      <c r="S553" t="str">
        <f>RIGHT(Q553,(LEN(Q553)-SEARCH("/",Q553,1)))</f>
        <v>web</v>
      </c>
      <c r="T553" s="14">
        <f>IFERROR(E553/L553,0)</f>
        <v>135.03571428571428</v>
      </c>
      <c r="U553">
        <f t="shared" si="8"/>
        <v>0</v>
      </c>
      <c r="AB553">
        <v>3781</v>
      </c>
      <c r="AC553">
        <v>28</v>
      </c>
      <c r="AD553">
        <v>135.03571428571428</v>
      </c>
      <c r="AE553">
        <v>0</v>
      </c>
      <c r="AF553">
        <v>75000</v>
      </c>
    </row>
    <row r="554" spans="1:32" ht="24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>(E554/D554)*100</f>
        <v>0</v>
      </c>
      <c r="O554" s="13">
        <f>J554/(60*60*24)+DATE(1970,1,1)</f>
        <v>42318.616851851853</v>
      </c>
      <c r="P554" s="13">
        <f>I554/(60*60*24)+"1/1/1970"</f>
        <v>42378.616851851853</v>
      </c>
      <c r="Q554" t="s">
        <v>8271</v>
      </c>
      <c r="R554" s="18" t="str">
        <f>LEFT(Q554,SEARCH("/",Q554,1)-1)</f>
        <v>technology</v>
      </c>
      <c r="S554" t="str">
        <f>RIGHT(Q554,(LEN(Q554)-SEARCH("/",Q554,1)))</f>
        <v>web</v>
      </c>
      <c r="T554" s="14">
        <f>IFERROR(E554/L554,0)</f>
        <v>0</v>
      </c>
      <c r="U554">
        <f t="shared" si="8"/>
        <v>0</v>
      </c>
      <c r="AB554">
        <v>0</v>
      </c>
      <c r="AC554">
        <v>0</v>
      </c>
      <c r="AD554">
        <v>0</v>
      </c>
      <c r="AE554">
        <v>0</v>
      </c>
      <c r="AF554">
        <v>45000</v>
      </c>
    </row>
    <row r="555" spans="1:32" ht="27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>(E555/D555)*100</f>
        <v>0.49199999999999999</v>
      </c>
      <c r="O555" s="13">
        <f>J555/(60*60*24)+DATE(1970,1,1)</f>
        <v>41927.71980324074</v>
      </c>
      <c r="P555" s="13">
        <f>I555/(60*60*24)+"1/1/1970"</f>
        <v>41957.761469907404</v>
      </c>
      <c r="Q555" t="s">
        <v>8271</v>
      </c>
      <c r="R555" s="18" t="str">
        <f>LEFT(Q555,SEARCH("/",Q555,1)-1)</f>
        <v>technology</v>
      </c>
      <c r="S555" t="str">
        <f>RIGHT(Q555,(LEN(Q555)-SEARCH("/",Q555,1)))</f>
        <v>web</v>
      </c>
      <c r="T555" s="14">
        <f>IFERROR(E555/L555,0)</f>
        <v>20.5</v>
      </c>
      <c r="U555">
        <f t="shared" si="8"/>
        <v>0</v>
      </c>
      <c r="AB555">
        <v>123</v>
      </c>
      <c r="AC555">
        <v>6</v>
      </c>
      <c r="AD555">
        <v>20.5</v>
      </c>
      <c r="AE555">
        <v>0</v>
      </c>
      <c r="AF555">
        <v>25000</v>
      </c>
    </row>
    <row r="556" spans="1:32" ht="31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>(E556/D556)*100</f>
        <v>36.589147286821706</v>
      </c>
      <c r="O556" s="13">
        <f>J556/(60*60*24)+DATE(1970,1,1)</f>
        <v>41901.684861111113</v>
      </c>
      <c r="P556" s="13">
        <f>I556/(60*60*24)+"1/1/1970"</f>
        <v>41931.684861111113</v>
      </c>
      <c r="Q556" t="s">
        <v>8271</v>
      </c>
      <c r="R556" s="18" t="str">
        <f>LEFT(Q556,SEARCH("/",Q556,1)-1)</f>
        <v>technology</v>
      </c>
      <c r="S556" t="str">
        <f>RIGHT(Q556,(LEN(Q556)-SEARCH("/",Q556,1)))</f>
        <v>web</v>
      </c>
      <c r="T556" s="14">
        <f>IFERROR(E556/L556,0)</f>
        <v>64.36363636363636</v>
      </c>
      <c r="U556">
        <f t="shared" si="8"/>
        <v>0</v>
      </c>
      <c r="AB556">
        <v>1416</v>
      </c>
      <c r="AC556">
        <v>22</v>
      </c>
      <c r="AD556">
        <v>64.36363636363636</v>
      </c>
      <c r="AE556">
        <v>0</v>
      </c>
      <c r="AF556">
        <v>3870</v>
      </c>
    </row>
    <row r="557" spans="1:32" ht="27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>(E557/D557)*100</f>
        <v>0</v>
      </c>
      <c r="O557" s="13">
        <f>J557/(60*60*24)+DATE(1970,1,1)</f>
        <v>42503.353506944448</v>
      </c>
      <c r="P557" s="13">
        <f>I557/(60*60*24)+"1/1/1970"</f>
        <v>42533.353506944448</v>
      </c>
      <c r="Q557" t="s">
        <v>8271</v>
      </c>
      <c r="R557" s="18" t="str">
        <f>LEFT(Q557,SEARCH("/",Q557,1)-1)</f>
        <v>technology</v>
      </c>
      <c r="S557" t="str">
        <f>RIGHT(Q557,(LEN(Q557)-SEARCH("/",Q557,1)))</f>
        <v>web</v>
      </c>
      <c r="T557" s="14">
        <f>IFERROR(E557/L557,0)</f>
        <v>0</v>
      </c>
      <c r="U557">
        <f t="shared" si="8"/>
        <v>0</v>
      </c>
      <c r="AB557">
        <v>0</v>
      </c>
      <c r="AC557">
        <v>0</v>
      </c>
      <c r="AD557">
        <v>0</v>
      </c>
      <c r="AE557">
        <v>0</v>
      </c>
      <c r="AF557">
        <v>7500</v>
      </c>
    </row>
    <row r="558" spans="1:32" ht="15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>(E558/D558)*100</f>
        <v>2.5</v>
      </c>
      <c r="O558" s="13">
        <f>J558/(60*60*24)+DATE(1970,1,1)</f>
        <v>42345.860150462962</v>
      </c>
      <c r="P558" s="13">
        <f>I558/(60*60*24)+"1/1/1970"</f>
        <v>42375.860150462962</v>
      </c>
      <c r="Q558" t="s">
        <v>8271</v>
      </c>
      <c r="R558" s="18" t="str">
        <f>LEFT(Q558,SEARCH("/",Q558,1)-1)</f>
        <v>technology</v>
      </c>
      <c r="S558" t="str">
        <f>RIGHT(Q558,(LEN(Q558)-SEARCH("/",Q558,1)))</f>
        <v>web</v>
      </c>
      <c r="T558" s="14">
        <f>IFERROR(E558/L558,0)</f>
        <v>200</v>
      </c>
      <c r="U558">
        <f t="shared" si="8"/>
        <v>0</v>
      </c>
      <c r="AB558">
        <v>200</v>
      </c>
      <c r="AC558">
        <v>1</v>
      </c>
      <c r="AD558">
        <v>200</v>
      </c>
      <c r="AE558">
        <v>0</v>
      </c>
      <c r="AF558">
        <v>8000</v>
      </c>
    </row>
    <row r="559" spans="1:32" ht="25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>(E559/D559)*100</f>
        <v>0.91066666666666674</v>
      </c>
      <c r="O559" s="13">
        <f>J559/(60*60*24)+DATE(1970,1,1)</f>
        <v>42676.942164351851</v>
      </c>
      <c r="P559" s="13">
        <f>I559/(60*60*24)+"1/1/1970"</f>
        <v>42706.983831018515</v>
      </c>
      <c r="Q559" t="s">
        <v>8271</v>
      </c>
      <c r="R559" s="18" t="str">
        <f>LEFT(Q559,SEARCH("/",Q559,1)-1)</f>
        <v>technology</v>
      </c>
      <c r="S559" t="str">
        <f>RIGHT(Q559,(LEN(Q559)-SEARCH("/",Q559,1)))</f>
        <v>web</v>
      </c>
      <c r="T559" s="14">
        <f>IFERROR(E559/L559,0)</f>
        <v>68.3</v>
      </c>
      <c r="U559">
        <f t="shared" si="8"/>
        <v>0</v>
      </c>
      <c r="AB559">
        <v>1366</v>
      </c>
      <c r="AC559">
        <v>20</v>
      </c>
      <c r="AD559">
        <v>68.3</v>
      </c>
      <c r="AE559">
        <v>0</v>
      </c>
      <c r="AF559">
        <v>150000</v>
      </c>
    </row>
    <row r="560" spans="1:32" ht="28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>(E560/D560)*100</f>
        <v>0</v>
      </c>
      <c r="O560" s="13">
        <f>J560/(60*60*24)+DATE(1970,1,1)</f>
        <v>42057.883159722223</v>
      </c>
      <c r="P560" s="13">
        <f>I560/(60*60*24)+"1/1/1970"</f>
        <v>42087.841493055559</v>
      </c>
      <c r="Q560" t="s">
        <v>8271</v>
      </c>
      <c r="R560" s="18" t="str">
        <f>LEFT(Q560,SEARCH("/",Q560,1)-1)</f>
        <v>technology</v>
      </c>
      <c r="S560" t="str">
        <f>RIGHT(Q560,(LEN(Q560)-SEARCH("/",Q560,1)))</f>
        <v>web</v>
      </c>
      <c r="T560" s="14">
        <f>IFERROR(E560/L560,0)</f>
        <v>0</v>
      </c>
      <c r="U560">
        <f t="shared" si="8"/>
        <v>0</v>
      </c>
      <c r="AB560">
        <v>0</v>
      </c>
      <c r="AC560">
        <v>0</v>
      </c>
      <c r="AD560">
        <v>0</v>
      </c>
      <c r="AE560">
        <v>0</v>
      </c>
      <c r="AF560">
        <v>750</v>
      </c>
    </row>
    <row r="561" spans="1:32" ht="28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>(E561/D561)*100</f>
        <v>2.0833333333333336E-2</v>
      </c>
      <c r="O561" s="13">
        <f>J561/(60*60*24)+DATE(1970,1,1)</f>
        <v>42321.283101851848</v>
      </c>
      <c r="P561" s="13">
        <f>I561/(60*60*24)+"1/1/1970"</f>
        <v>42351.283101851848</v>
      </c>
      <c r="Q561" t="s">
        <v>8271</v>
      </c>
      <c r="R561" s="18" t="str">
        <f>LEFT(Q561,SEARCH("/",Q561,1)-1)</f>
        <v>technology</v>
      </c>
      <c r="S561" t="str">
        <f>RIGHT(Q561,(LEN(Q561)-SEARCH("/",Q561,1)))</f>
        <v>web</v>
      </c>
      <c r="T561" s="14">
        <f>IFERROR(E561/L561,0)</f>
        <v>50</v>
      </c>
      <c r="U561">
        <f t="shared" si="8"/>
        <v>0</v>
      </c>
      <c r="AB561">
        <v>50</v>
      </c>
      <c r="AC561">
        <v>1</v>
      </c>
      <c r="AD561">
        <v>50</v>
      </c>
      <c r="AE561">
        <v>0</v>
      </c>
      <c r="AF561">
        <v>240000</v>
      </c>
    </row>
    <row r="562" spans="1:32" ht="25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>(E562/D562)*100</f>
        <v>1.2E-2</v>
      </c>
      <c r="O562" s="13">
        <f>J562/(60*60*24)+DATE(1970,1,1)</f>
        <v>41960.771354166667</v>
      </c>
      <c r="P562" s="13">
        <f>I562/(60*60*24)+"1/1/1970"</f>
        <v>41990.771354166667</v>
      </c>
      <c r="Q562" t="s">
        <v>8271</v>
      </c>
      <c r="R562" s="18" t="str">
        <f>LEFT(Q562,SEARCH("/",Q562,1)-1)</f>
        <v>technology</v>
      </c>
      <c r="S562" t="str">
        <f>RIGHT(Q562,(LEN(Q562)-SEARCH("/",Q562,1)))</f>
        <v>web</v>
      </c>
      <c r="T562" s="14">
        <f>IFERROR(E562/L562,0)</f>
        <v>4</v>
      </c>
      <c r="U562">
        <f t="shared" si="8"/>
        <v>0</v>
      </c>
      <c r="AB562">
        <v>12</v>
      </c>
      <c r="AC562">
        <v>3</v>
      </c>
      <c r="AD562">
        <v>4</v>
      </c>
      <c r="AE562">
        <v>0</v>
      </c>
      <c r="AF562">
        <v>100000</v>
      </c>
    </row>
    <row r="563" spans="1:32" ht="28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>(E563/D563)*100</f>
        <v>0.36666666666666664</v>
      </c>
      <c r="O563" s="13">
        <f>J563/(60*60*24)+DATE(1970,1,1)</f>
        <v>42268.658715277779</v>
      </c>
      <c r="P563" s="13">
        <f>I563/(60*60*24)+"1/1/1970"</f>
        <v>42303.658715277779</v>
      </c>
      <c r="Q563" t="s">
        <v>8271</v>
      </c>
      <c r="R563" s="18" t="str">
        <f>LEFT(Q563,SEARCH("/",Q563,1)-1)</f>
        <v>technology</v>
      </c>
      <c r="S563" t="str">
        <f>RIGHT(Q563,(LEN(Q563)-SEARCH("/",Q563,1)))</f>
        <v>web</v>
      </c>
      <c r="T563" s="14">
        <f>IFERROR(E563/L563,0)</f>
        <v>27.5</v>
      </c>
      <c r="U563">
        <f t="shared" si="8"/>
        <v>0</v>
      </c>
      <c r="AB563">
        <v>55</v>
      </c>
      <c r="AC563">
        <v>2</v>
      </c>
      <c r="AD563">
        <v>27.5</v>
      </c>
      <c r="AE563">
        <v>0</v>
      </c>
      <c r="AF563">
        <v>15000</v>
      </c>
    </row>
    <row r="564" spans="1:32" ht="28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>(E564/D564)*100</f>
        <v>0</v>
      </c>
      <c r="O564" s="13">
        <f>J564/(60*60*24)+DATE(1970,1,1)</f>
        <v>42692.389062499999</v>
      </c>
      <c r="P564" s="13">
        <f>I564/(60*60*24)+"1/1/1970"</f>
        <v>42722.389062499999</v>
      </c>
      <c r="Q564" t="s">
        <v>8271</v>
      </c>
      <c r="R564" s="18" t="str">
        <f>LEFT(Q564,SEARCH("/",Q564,1)-1)</f>
        <v>technology</v>
      </c>
      <c r="S564" t="str">
        <f>RIGHT(Q564,(LEN(Q564)-SEARCH("/",Q564,1)))</f>
        <v>web</v>
      </c>
      <c r="T564" s="14">
        <f>IFERROR(E564/L564,0)</f>
        <v>0</v>
      </c>
      <c r="U564">
        <f t="shared" si="8"/>
        <v>0</v>
      </c>
      <c r="AB564">
        <v>0</v>
      </c>
      <c r="AC564">
        <v>0</v>
      </c>
      <c r="AD564">
        <v>0</v>
      </c>
      <c r="AE564">
        <v>0</v>
      </c>
      <c r="AF564">
        <v>50000</v>
      </c>
    </row>
    <row r="565" spans="1:32" ht="27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>(E565/D565)*100</f>
        <v>9.0666666666666659E-2</v>
      </c>
      <c r="O565" s="13">
        <f>J565/(60*60*24)+DATE(1970,1,1)</f>
        <v>42022.069988425923</v>
      </c>
      <c r="P565" s="13">
        <f>I565/(60*60*24)+"1/1/1970"</f>
        <v>42052.069988425923</v>
      </c>
      <c r="Q565" t="s">
        <v>8271</v>
      </c>
      <c r="R565" s="18" t="str">
        <f>LEFT(Q565,SEARCH("/",Q565,1)-1)</f>
        <v>technology</v>
      </c>
      <c r="S565" t="str">
        <f>RIGHT(Q565,(LEN(Q565)-SEARCH("/",Q565,1)))</f>
        <v>web</v>
      </c>
      <c r="T565" s="14">
        <f>IFERROR(E565/L565,0)</f>
        <v>34</v>
      </c>
      <c r="U565">
        <f t="shared" si="8"/>
        <v>0</v>
      </c>
      <c r="AB565">
        <v>68</v>
      </c>
      <c r="AC565">
        <v>2</v>
      </c>
      <c r="AD565">
        <v>34</v>
      </c>
      <c r="AE565">
        <v>0</v>
      </c>
      <c r="AF565">
        <v>75000</v>
      </c>
    </row>
    <row r="566" spans="1:32" ht="30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>(E566/D566)*100</f>
        <v>5.5555555555555558E-3</v>
      </c>
      <c r="O566" s="13">
        <f>J566/(60*60*24)+DATE(1970,1,1)</f>
        <v>42411.942997685182</v>
      </c>
      <c r="P566" s="13">
        <f>I566/(60*60*24)+"1/1/1970"</f>
        <v>42441.942997685182</v>
      </c>
      <c r="Q566" t="s">
        <v>8271</v>
      </c>
      <c r="R566" s="18" t="str">
        <f>LEFT(Q566,SEARCH("/",Q566,1)-1)</f>
        <v>technology</v>
      </c>
      <c r="S566" t="str">
        <f>RIGHT(Q566,(LEN(Q566)-SEARCH("/",Q566,1)))</f>
        <v>web</v>
      </c>
      <c r="T566" s="14">
        <f>IFERROR(E566/L566,0)</f>
        <v>1</v>
      </c>
      <c r="U566">
        <f t="shared" si="8"/>
        <v>0</v>
      </c>
      <c r="AB566">
        <v>1</v>
      </c>
      <c r="AC566">
        <v>1</v>
      </c>
      <c r="AD566">
        <v>1</v>
      </c>
      <c r="AE566">
        <v>0</v>
      </c>
      <c r="AF566">
        <v>18000</v>
      </c>
    </row>
    <row r="567" spans="1:32" ht="28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>(E567/D567)*100</f>
        <v>0</v>
      </c>
      <c r="O567" s="13">
        <f>J567/(60*60*24)+DATE(1970,1,1)</f>
        <v>42165.78528935185</v>
      </c>
      <c r="P567" s="13">
        <f>I567/(60*60*24)+"1/1/1970"</f>
        <v>42195.78528935185</v>
      </c>
      <c r="Q567" t="s">
        <v>8271</v>
      </c>
      <c r="R567" s="18" t="str">
        <f>LEFT(Q567,SEARCH("/",Q567,1)-1)</f>
        <v>technology</v>
      </c>
      <c r="S567" t="str">
        <f>RIGHT(Q567,(LEN(Q567)-SEARCH("/",Q567,1)))</f>
        <v>web</v>
      </c>
      <c r="T567" s="14">
        <f>IFERROR(E567/L567,0)</f>
        <v>0</v>
      </c>
      <c r="U567">
        <f t="shared" si="8"/>
        <v>0</v>
      </c>
      <c r="AB567">
        <v>0</v>
      </c>
      <c r="AC567">
        <v>0</v>
      </c>
      <c r="AD567">
        <v>0</v>
      </c>
      <c r="AE567">
        <v>0</v>
      </c>
      <c r="AF567">
        <v>25000</v>
      </c>
    </row>
    <row r="568" spans="1:32" ht="28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>(E568/D568)*100</f>
        <v>0.02</v>
      </c>
      <c r="O568" s="13">
        <f>J568/(60*60*24)+DATE(1970,1,1)</f>
        <v>42535.68440972222</v>
      </c>
      <c r="P568" s="13">
        <f>I568/(60*60*24)+"1/1/1970"</f>
        <v>42565.68440972222</v>
      </c>
      <c r="Q568" t="s">
        <v>8271</v>
      </c>
      <c r="R568" s="18" t="str">
        <f>LEFT(Q568,SEARCH("/",Q568,1)-1)</f>
        <v>technology</v>
      </c>
      <c r="S568" t="str">
        <f>RIGHT(Q568,(LEN(Q568)-SEARCH("/",Q568,1)))</f>
        <v>web</v>
      </c>
      <c r="T568" s="14">
        <f>IFERROR(E568/L568,0)</f>
        <v>1</v>
      </c>
      <c r="U568">
        <f t="shared" si="8"/>
        <v>0</v>
      </c>
      <c r="AB568">
        <v>1</v>
      </c>
      <c r="AC568">
        <v>1</v>
      </c>
      <c r="AD568">
        <v>1</v>
      </c>
      <c r="AE568">
        <v>0</v>
      </c>
      <c r="AF568">
        <v>5000</v>
      </c>
    </row>
    <row r="569" spans="1:32" ht="28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>(E569/D569)*100</f>
        <v>0</v>
      </c>
      <c r="O569" s="13">
        <f>J569/(60*60*24)+DATE(1970,1,1)</f>
        <v>41975.842523148152</v>
      </c>
      <c r="P569" s="13">
        <f>I569/(60*60*24)+"1/1/1970"</f>
        <v>42005.842523148152</v>
      </c>
      <c r="Q569" t="s">
        <v>8271</v>
      </c>
      <c r="R569" s="18" t="str">
        <f>LEFT(Q569,SEARCH("/",Q569,1)-1)</f>
        <v>technology</v>
      </c>
      <c r="S569" t="str">
        <f>RIGHT(Q569,(LEN(Q569)-SEARCH("/",Q569,1)))</f>
        <v>web</v>
      </c>
      <c r="T569" s="14">
        <f>IFERROR(E569/L569,0)</f>
        <v>0</v>
      </c>
      <c r="U569">
        <f t="shared" si="8"/>
        <v>0</v>
      </c>
      <c r="AB569">
        <v>0</v>
      </c>
      <c r="AC569">
        <v>0</v>
      </c>
      <c r="AD569">
        <v>0</v>
      </c>
      <c r="AE569">
        <v>0</v>
      </c>
      <c r="AF569">
        <v>10000</v>
      </c>
    </row>
    <row r="570" spans="1:32" ht="27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>(E570/D570)*100</f>
        <v>1</v>
      </c>
      <c r="O570" s="13">
        <f>J570/(60*60*24)+DATE(1970,1,1)</f>
        <v>42348.9215625</v>
      </c>
      <c r="P570" s="13">
        <f>I570/(60*60*24)+"1/1/1970"</f>
        <v>42385.458333333328</v>
      </c>
      <c r="Q570" t="s">
        <v>8271</v>
      </c>
      <c r="R570" s="18" t="str">
        <f>LEFT(Q570,SEARCH("/",Q570,1)-1)</f>
        <v>technology</v>
      </c>
      <c r="S570" t="str">
        <f>RIGHT(Q570,(LEN(Q570)-SEARCH("/",Q570,1)))</f>
        <v>web</v>
      </c>
      <c r="T570" s="14">
        <f>IFERROR(E570/L570,0)</f>
        <v>49</v>
      </c>
      <c r="U570">
        <f t="shared" si="8"/>
        <v>0</v>
      </c>
      <c r="AB570">
        <v>245</v>
      </c>
      <c r="AC570">
        <v>5</v>
      </c>
      <c r="AD570">
        <v>49</v>
      </c>
      <c r="AE570">
        <v>0</v>
      </c>
      <c r="AF570">
        <v>24500</v>
      </c>
    </row>
    <row r="571" spans="1:32" ht="24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>(E571/D571)*100</f>
        <v>0.8</v>
      </c>
      <c r="O571" s="13">
        <f>J571/(60*60*24)+DATE(1970,1,1)</f>
        <v>42340.847361111111</v>
      </c>
      <c r="P571" s="13">
        <f>I571/(60*60*24)+"1/1/1970"</f>
        <v>42370.847361111111</v>
      </c>
      <c r="Q571" t="s">
        <v>8271</v>
      </c>
      <c r="R571" s="18" t="str">
        <f>LEFT(Q571,SEARCH("/",Q571,1)-1)</f>
        <v>technology</v>
      </c>
      <c r="S571" t="str">
        <f>RIGHT(Q571,(LEN(Q571)-SEARCH("/",Q571,1)))</f>
        <v>web</v>
      </c>
      <c r="T571" s="14">
        <f>IFERROR(E571/L571,0)</f>
        <v>20</v>
      </c>
      <c r="U571">
        <f t="shared" si="8"/>
        <v>0</v>
      </c>
      <c r="AB571">
        <v>20</v>
      </c>
      <c r="AC571">
        <v>1</v>
      </c>
      <c r="AD571">
        <v>20</v>
      </c>
      <c r="AE571">
        <v>0</v>
      </c>
      <c r="AF571">
        <v>2500</v>
      </c>
    </row>
    <row r="572" spans="1:32" ht="195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>(E572/D572)*100</f>
        <v>0.16705882352941176</v>
      </c>
      <c r="O572" s="13">
        <f>J572/(60*60*24)+DATE(1970,1,1)</f>
        <v>42388.798252314809</v>
      </c>
      <c r="P572" s="13">
        <f>I572/(60*60*24)+"1/1/1970"</f>
        <v>42418.798252314809</v>
      </c>
      <c r="Q572" t="s">
        <v>8271</v>
      </c>
      <c r="R572" s="18" t="str">
        <f>LEFT(Q572,SEARCH("/",Q572,1)-1)</f>
        <v>technology</v>
      </c>
      <c r="S572" t="str">
        <f>RIGHT(Q572,(LEN(Q572)-SEARCH("/",Q572,1)))</f>
        <v>web</v>
      </c>
      <c r="T572" s="14">
        <f>IFERROR(E572/L572,0)</f>
        <v>142</v>
      </c>
      <c r="U572">
        <f t="shared" si="8"/>
        <v>0</v>
      </c>
      <c r="AB572">
        <v>142</v>
      </c>
      <c r="AC572">
        <v>1</v>
      </c>
      <c r="AD572">
        <v>142</v>
      </c>
      <c r="AE572">
        <v>0</v>
      </c>
      <c r="AF572">
        <v>85000</v>
      </c>
    </row>
    <row r="573" spans="1:32" ht="28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>(E573/D573)*100</f>
        <v>0.42399999999999999</v>
      </c>
      <c r="O573" s="13">
        <f>J573/(60*60*24)+DATE(1970,1,1)</f>
        <v>42192.816238425927</v>
      </c>
      <c r="P573" s="13">
        <f>I573/(60*60*24)+"1/1/1970"</f>
        <v>42212.165972222225</v>
      </c>
      <c r="Q573" t="s">
        <v>8271</v>
      </c>
      <c r="R573" s="18" t="str">
        <f>LEFT(Q573,SEARCH("/",Q573,1)-1)</f>
        <v>technology</v>
      </c>
      <c r="S573" t="str">
        <f>RIGHT(Q573,(LEN(Q573)-SEARCH("/",Q573,1)))</f>
        <v>web</v>
      </c>
      <c r="T573" s="14">
        <f>IFERROR(E573/L573,0)</f>
        <v>53</v>
      </c>
      <c r="U573">
        <f t="shared" si="8"/>
        <v>0</v>
      </c>
      <c r="AB573">
        <v>106</v>
      </c>
      <c r="AC573">
        <v>2</v>
      </c>
      <c r="AD573">
        <v>53</v>
      </c>
      <c r="AE573">
        <v>0</v>
      </c>
      <c r="AF573">
        <v>25000</v>
      </c>
    </row>
    <row r="574" spans="1:32" ht="28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>(E574/D574)*100</f>
        <v>0</v>
      </c>
      <c r="O574" s="13">
        <f>J574/(60*60*24)+DATE(1970,1,1)</f>
        <v>42282.716296296298</v>
      </c>
      <c r="P574" s="13">
        <f>I574/(60*60*24)+"1/1/1970"</f>
        <v>42312.757962962962</v>
      </c>
      <c r="Q574" t="s">
        <v>8271</v>
      </c>
      <c r="R574" s="18" t="str">
        <f>LEFT(Q574,SEARCH("/",Q574,1)-1)</f>
        <v>technology</v>
      </c>
      <c r="S574" t="str">
        <f>RIGHT(Q574,(LEN(Q574)-SEARCH("/",Q574,1)))</f>
        <v>web</v>
      </c>
      <c r="T574" s="14">
        <f>IFERROR(E574/L574,0)</f>
        <v>0</v>
      </c>
      <c r="U574">
        <f t="shared" si="8"/>
        <v>0</v>
      </c>
      <c r="AB574">
        <v>0</v>
      </c>
      <c r="AC574">
        <v>0</v>
      </c>
      <c r="AD574">
        <v>0</v>
      </c>
      <c r="AE574">
        <v>0</v>
      </c>
      <c r="AF574">
        <v>2500</v>
      </c>
    </row>
    <row r="575" spans="1:32" ht="28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>(E575/D575)*100</f>
        <v>0.38925389253892539</v>
      </c>
      <c r="O575" s="13">
        <f>J575/(60*60*24)+DATE(1970,1,1)</f>
        <v>41963.050127314811</v>
      </c>
      <c r="P575" s="13">
        <f>I575/(60*60*24)+"1/1/1970"</f>
        <v>42022.05</v>
      </c>
      <c r="Q575" t="s">
        <v>8271</v>
      </c>
      <c r="R575" s="18" t="str">
        <f>LEFT(Q575,SEARCH("/",Q575,1)-1)</f>
        <v>technology</v>
      </c>
      <c r="S575" t="str">
        <f>RIGHT(Q575,(LEN(Q575)-SEARCH("/",Q575,1)))</f>
        <v>web</v>
      </c>
      <c r="T575" s="14">
        <f>IFERROR(E575/L575,0)</f>
        <v>38.444444444444443</v>
      </c>
      <c r="U575">
        <f t="shared" si="8"/>
        <v>0</v>
      </c>
      <c r="AB575">
        <v>346</v>
      </c>
      <c r="AC575">
        <v>9</v>
      </c>
      <c r="AD575">
        <v>38.444444444444443</v>
      </c>
      <c r="AE575">
        <v>0</v>
      </c>
      <c r="AF575">
        <v>88888</v>
      </c>
    </row>
    <row r="576" spans="1:32" ht="30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>(E576/D576)*100</f>
        <v>0.7155635062611807</v>
      </c>
      <c r="O576" s="13">
        <f>J576/(60*60*24)+DATE(1970,1,1)</f>
        <v>42632.443368055552</v>
      </c>
      <c r="P576" s="13">
        <f>I576/(60*60*24)+"1/1/1970"</f>
        <v>42662.443368055552</v>
      </c>
      <c r="Q576" t="s">
        <v>8271</v>
      </c>
      <c r="R576" s="18" t="str">
        <f>LEFT(Q576,SEARCH("/",Q576,1)-1)</f>
        <v>technology</v>
      </c>
      <c r="S576" t="str">
        <f>RIGHT(Q576,(LEN(Q576)-SEARCH("/",Q576,1)))</f>
        <v>web</v>
      </c>
      <c r="T576" s="14">
        <f>IFERROR(E576/L576,0)</f>
        <v>20</v>
      </c>
      <c r="U576">
        <f t="shared" si="8"/>
        <v>0</v>
      </c>
      <c r="AB576">
        <v>80</v>
      </c>
      <c r="AC576">
        <v>4</v>
      </c>
      <c r="AD576">
        <v>20</v>
      </c>
      <c r="AE576">
        <v>0</v>
      </c>
      <c r="AF576">
        <v>11180</v>
      </c>
    </row>
    <row r="577" spans="1:32" ht="28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>(E577/D577)*100</f>
        <v>0.43166666666666664</v>
      </c>
      <c r="O577" s="13">
        <f>J577/(60*60*24)+DATE(1970,1,1)</f>
        <v>42138.692627314813</v>
      </c>
      <c r="P577" s="13">
        <f>I577/(60*60*24)+"1/1/1970"</f>
        <v>42168.692627314813</v>
      </c>
      <c r="Q577" t="s">
        <v>8271</v>
      </c>
      <c r="R577" s="18" t="str">
        <f>LEFT(Q577,SEARCH("/",Q577,1)-1)</f>
        <v>technology</v>
      </c>
      <c r="S577" t="str">
        <f>RIGHT(Q577,(LEN(Q577)-SEARCH("/",Q577,1)))</f>
        <v>web</v>
      </c>
      <c r="T577" s="14">
        <f>IFERROR(E577/L577,0)</f>
        <v>64.75</v>
      </c>
      <c r="U577">
        <f t="shared" si="8"/>
        <v>0</v>
      </c>
      <c r="AB577">
        <v>259</v>
      </c>
      <c r="AC577">
        <v>4</v>
      </c>
      <c r="AD577">
        <v>64.75</v>
      </c>
      <c r="AE577">
        <v>0</v>
      </c>
      <c r="AF577">
        <v>60000</v>
      </c>
    </row>
    <row r="578" spans="1:32" ht="25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>(E578/D578)*100</f>
        <v>1.25E-3</v>
      </c>
      <c r="O578" s="13">
        <f>J578/(60*60*24)+DATE(1970,1,1)</f>
        <v>42031.471666666665</v>
      </c>
      <c r="P578" s="13">
        <f>I578/(60*60*24)+"1/1/1970"</f>
        <v>42091.43</v>
      </c>
      <c r="Q578" t="s">
        <v>8271</v>
      </c>
      <c r="R578" s="18" t="str">
        <f>LEFT(Q578,SEARCH("/",Q578,1)-1)</f>
        <v>technology</v>
      </c>
      <c r="S578" t="str">
        <f>RIGHT(Q578,(LEN(Q578)-SEARCH("/",Q578,1)))</f>
        <v>web</v>
      </c>
      <c r="T578" s="14">
        <f>IFERROR(E578/L578,0)</f>
        <v>1</v>
      </c>
      <c r="U578">
        <f t="shared" si="8"/>
        <v>0</v>
      </c>
      <c r="AB578">
        <v>1</v>
      </c>
      <c r="AC578">
        <v>1</v>
      </c>
      <c r="AD578">
        <v>1</v>
      </c>
      <c r="AE578">
        <v>0</v>
      </c>
      <c r="AF578">
        <v>80000</v>
      </c>
    </row>
    <row r="579" spans="1:32" ht="28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>(E579/D579)*100</f>
        <v>0.2</v>
      </c>
      <c r="O579" s="13">
        <f>J579/(60*60*24)+DATE(1970,1,1)</f>
        <v>42450.589143518519</v>
      </c>
      <c r="P579" s="13">
        <f>I579/(60*60*24)+"1/1/1970"</f>
        <v>42510.589143518519</v>
      </c>
      <c r="Q579" t="s">
        <v>8271</v>
      </c>
      <c r="R579" s="18" t="str">
        <f>LEFT(Q579,SEARCH("/",Q579,1)-1)</f>
        <v>technology</v>
      </c>
      <c r="S579" t="str">
        <f>RIGHT(Q579,(LEN(Q579)-SEARCH("/",Q579,1)))</f>
        <v>web</v>
      </c>
      <c r="T579" s="14">
        <f>IFERROR(E579/L579,0)</f>
        <v>10</v>
      </c>
      <c r="U579">
        <f t="shared" ref="U579:U642" si="9">IF(F579 = "successful", 1, 0)</f>
        <v>0</v>
      </c>
      <c r="AB579">
        <v>10</v>
      </c>
      <c r="AC579">
        <v>1</v>
      </c>
      <c r="AD579">
        <v>10</v>
      </c>
      <c r="AE579">
        <v>0</v>
      </c>
      <c r="AF579">
        <v>5000</v>
      </c>
    </row>
    <row r="580" spans="1:32" ht="12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>(E580/D580)*100</f>
        <v>1.12E-2</v>
      </c>
      <c r="O580" s="13">
        <f>J580/(60*60*24)+DATE(1970,1,1)</f>
        <v>42230.578622685185</v>
      </c>
      <c r="P580" s="13">
        <f>I580/(60*60*24)+"1/1/1970"</f>
        <v>42254.578622685185</v>
      </c>
      <c r="Q580" t="s">
        <v>8271</v>
      </c>
      <c r="R580" s="18" t="str">
        <f>LEFT(Q580,SEARCH("/",Q580,1)-1)</f>
        <v>technology</v>
      </c>
      <c r="S580" t="str">
        <f>RIGHT(Q580,(LEN(Q580)-SEARCH("/",Q580,1)))</f>
        <v>web</v>
      </c>
      <c r="T580" s="14">
        <f>IFERROR(E580/L580,0)</f>
        <v>2</v>
      </c>
      <c r="U580">
        <f t="shared" si="9"/>
        <v>0</v>
      </c>
      <c r="AB580">
        <v>14</v>
      </c>
      <c r="AC580">
        <v>7</v>
      </c>
      <c r="AD580">
        <v>2</v>
      </c>
      <c r="AE580">
        <v>0</v>
      </c>
      <c r="AF580">
        <v>125000</v>
      </c>
    </row>
    <row r="581" spans="1:32" ht="22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>(E581/D581)*100</f>
        <v>1.4583333333333333</v>
      </c>
      <c r="O581" s="13">
        <f>J581/(60*60*24)+DATE(1970,1,1)</f>
        <v>41968.852118055554</v>
      </c>
      <c r="P581" s="13">
        <f>I581/(60*60*24)+"1/1/1970"</f>
        <v>41998.852118055554</v>
      </c>
      <c r="Q581" t="s">
        <v>8271</v>
      </c>
      <c r="R581" s="18" t="str">
        <f>LEFT(Q581,SEARCH("/",Q581,1)-1)</f>
        <v>technology</v>
      </c>
      <c r="S581" t="str">
        <f>RIGHT(Q581,(LEN(Q581)-SEARCH("/",Q581,1)))</f>
        <v>web</v>
      </c>
      <c r="T581" s="14">
        <f>IFERROR(E581/L581,0)</f>
        <v>35</v>
      </c>
      <c r="U581">
        <f t="shared" si="9"/>
        <v>0</v>
      </c>
      <c r="AB581">
        <v>175</v>
      </c>
      <c r="AC581">
        <v>5</v>
      </c>
      <c r="AD581">
        <v>35</v>
      </c>
      <c r="AE581">
        <v>0</v>
      </c>
      <c r="AF581">
        <v>12000</v>
      </c>
    </row>
    <row r="582" spans="1:32" ht="28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>(E582/D582)*100</f>
        <v>3.3333333333333333E-2</v>
      </c>
      <c r="O582" s="13">
        <f>J582/(60*60*24)+DATE(1970,1,1)</f>
        <v>42605.908182870371</v>
      </c>
      <c r="P582" s="13">
        <f>I582/(60*60*24)+"1/1/1970"</f>
        <v>42635.908182870371</v>
      </c>
      <c r="Q582" t="s">
        <v>8271</v>
      </c>
      <c r="R582" s="18" t="str">
        <f>LEFT(Q582,SEARCH("/",Q582,1)-1)</f>
        <v>technology</v>
      </c>
      <c r="S582" t="str">
        <f>RIGHT(Q582,(LEN(Q582)-SEARCH("/",Q582,1)))</f>
        <v>web</v>
      </c>
      <c r="T582" s="14">
        <f>IFERROR(E582/L582,0)</f>
        <v>1</v>
      </c>
      <c r="U582">
        <f t="shared" si="9"/>
        <v>0</v>
      </c>
      <c r="AB582">
        <v>1</v>
      </c>
      <c r="AC582">
        <v>1</v>
      </c>
      <c r="AD582">
        <v>1</v>
      </c>
      <c r="AE582">
        <v>0</v>
      </c>
      <c r="AF582">
        <v>3000</v>
      </c>
    </row>
    <row r="583" spans="1:32" ht="25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>(E583/D583)*100</f>
        <v>0</v>
      </c>
      <c r="O583" s="13">
        <f>J583/(60*60*24)+DATE(1970,1,1)</f>
        <v>42188.012777777782</v>
      </c>
      <c r="P583" s="13">
        <f>I583/(60*60*24)+"1/1/1970"</f>
        <v>42218.012777777782</v>
      </c>
      <c r="Q583" t="s">
        <v>8271</v>
      </c>
      <c r="R583" s="18" t="str">
        <f>LEFT(Q583,SEARCH("/",Q583,1)-1)</f>
        <v>technology</v>
      </c>
      <c r="S583" t="str">
        <f>RIGHT(Q583,(LEN(Q583)-SEARCH("/",Q583,1)))</f>
        <v>web</v>
      </c>
      <c r="T583" s="14">
        <f>IFERROR(E583/L583,0)</f>
        <v>0</v>
      </c>
      <c r="U583">
        <f t="shared" si="9"/>
        <v>0</v>
      </c>
      <c r="AB583">
        <v>0</v>
      </c>
      <c r="AC583">
        <v>0</v>
      </c>
      <c r="AD583">
        <v>0</v>
      </c>
      <c r="AE583">
        <v>0</v>
      </c>
      <c r="AF583">
        <v>400</v>
      </c>
    </row>
    <row r="584" spans="1:32" ht="31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>(E584/D584)*100</f>
        <v>0</v>
      </c>
      <c r="O584" s="13">
        <f>J584/(60*60*24)+DATE(1970,1,1)</f>
        <v>42055.739803240736</v>
      </c>
      <c r="P584" s="13">
        <f>I584/(60*60*24)+"1/1/1970"</f>
        <v>42078.75</v>
      </c>
      <c r="Q584" t="s">
        <v>8271</v>
      </c>
      <c r="R584" s="18" t="str">
        <f>LEFT(Q584,SEARCH("/",Q584,1)-1)</f>
        <v>technology</v>
      </c>
      <c r="S584" t="str">
        <f>RIGHT(Q584,(LEN(Q584)-SEARCH("/",Q584,1)))</f>
        <v>web</v>
      </c>
      <c r="T584" s="14">
        <f>IFERROR(E584/L584,0)</f>
        <v>0</v>
      </c>
      <c r="U584">
        <f t="shared" si="9"/>
        <v>0</v>
      </c>
      <c r="AB584">
        <v>0</v>
      </c>
      <c r="AC584">
        <v>0</v>
      </c>
      <c r="AD584">
        <v>0</v>
      </c>
      <c r="AE584">
        <v>0</v>
      </c>
      <c r="AF584">
        <v>100000</v>
      </c>
    </row>
    <row r="585" spans="1:32" ht="21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>(E585/D585)*100</f>
        <v>1.1111111111111112E-2</v>
      </c>
      <c r="O585" s="13">
        <f>J585/(60*60*24)+DATE(1970,1,1)</f>
        <v>42052.93850694444</v>
      </c>
      <c r="P585" s="13">
        <f>I585/(60*60*24)+"1/1/1970"</f>
        <v>42082.896840277783</v>
      </c>
      <c r="Q585" t="s">
        <v>8271</v>
      </c>
      <c r="R585" s="18" t="str">
        <f>LEFT(Q585,SEARCH("/",Q585,1)-1)</f>
        <v>technology</v>
      </c>
      <c r="S585" t="str">
        <f>RIGHT(Q585,(LEN(Q585)-SEARCH("/",Q585,1)))</f>
        <v>web</v>
      </c>
      <c r="T585" s="14">
        <f>IFERROR(E585/L585,0)</f>
        <v>1</v>
      </c>
      <c r="U585">
        <f t="shared" si="9"/>
        <v>0</v>
      </c>
      <c r="AB585">
        <v>1</v>
      </c>
      <c r="AC585">
        <v>1</v>
      </c>
      <c r="AD585">
        <v>1</v>
      </c>
      <c r="AE585">
        <v>0</v>
      </c>
      <c r="AF585">
        <v>9000</v>
      </c>
    </row>
    <row r="586" spans="1:32" ht="21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>(E586/D586)*100</f>
        <v>1</v>
      </c>
      <c r="O586" s="13">
        <f>J586/(60*60*24)+DATE(1970,1,1)</f>
        <v>42049.716620370367</v>
      </c>
      <c r="P586" s="13">
        <f>I586/(60*60*24)+"1/1/1970"</f>
        <v>42079.674953703703</v>
      </c>
      <c r="Q586" t="s">
        <v>8271</v>
      </c>
      <c r="R586" s="18" t="str">
        <f>LEFT(Q586,SEARCH("/",Q586,1)-1)</f>
        <v>technology</v>
      </c>
      <c r="S586" t="str">
        <f>RIGHT(Q586,(LEN(Q586)-SEARCH("/",Q586,1)))</f>
        <v>web</v>
      </c>
      <c r="T586" s="14">
        <f>IFERROR(E586/L586,0)</f>
        <v>5</v>
      </c>
      <c r="U586">
        <f t="shared" si="9"/>
        <v>0</v>
      </c>
      <c r="AB586">
        <v>10</v>
      </c>
      <c r="AC586">
        <v>2</v>
      </c>
      <c r="AD586">
        <v>5</v>
      </c>
      <c r="AE586">
        <v>0</v>
      </c>
      <c r="AF586">
        <v>1000</v>
      </c>
    </row>
    <row r="587" spans="1:32" ht="180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>(E587/D587)*100</f>
        <v>0</v>
      </c>
      <c r="O587" s="13">
        <f>J587/(60*60*24)+DATE(1970,1,1)</f>
        <v>42283.3909375</v>
      </c>
      <c r="P587" s="13">
        <f>I587/(60*60*24)+"1/1/1970"</f>
        <v>42339</v>
      </c>
      <c r="Q587" t="s">
        <v>8271</v>
      </c>
      <c r="R587" s="18" t="str">
        <f>LEFT(Q587,SEARCH("/",Q587,1)-1)</f>
        <v>technology</v>
      </c>
      <c r="S587" t="str">
        <f>RIGHT(Q587,(LEN(Q587)-SEARCH("/",Q587,1)))</f>
        <v>web</v>
      </c>
      <c r="T587" s="14">
        <f>IFERROR(E587/L587,0)</f>
        <v>0</v>
      </c>
      <c r="U587">
        <f t="shared" si="9"/>
        <v>0</v>
      </c>
      <c r="AB587">
        <v>0</v>
      </c>
      <c r="AC587">
        <v>0</v>
      </c>
      <c r="AD587">
        <v>0</v>
      </c>
      <c r="AE587">
        <v>0</v>
      </c>
      <c r="AF587">
        <v>9000</v>
      </c>
    </row>
    <row r="588" spans="1:32" ht="24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>(E588/D588)*100</f>
        <v>0.55999999999999994</v>
      </c>
      <c r="O588" s="13">
        <f>J588/(60*60*24)+DATE(1970,1,1)</f>
        <v>42020.854247685187</v>
      </c>
      <c r="P588" s="13">
        <f>I588/(60*60*24)+"1/1/1970"</f>
        <v>42050.854247685187</v>
      </c>
      <c r="Q588" t="s">
        <v>8271</v>
      </c>
      <c r="R588" s="18" t="str">
        <f>LEFT(Q588,SEARCH("/",Q588,1)-1)</f>
        <v>technology</v>
      </c>
      <c r="S588" t="str">
        <f>RIGHT(Q588,(LEN(Q588)-SEARCH("/",Q588,1)))</f>
        <v>web</v>
      </c>
      <c r="T588" s="14">
        <f>IFERROR(E588/L588,0)</f>
        <v>14</v>
      </c>
      <c r="U588">
        <f t="shared" si="9"/>
        <v>0</v>
      </c>
      <c r="AB588">
        <v>56</v>
      </c>
      <c r="AC588">
        <v>4</v>
      </c>
      <c r="AD588">
        <v>14</v>
      </c>
      <c r="AE588">
        <v>0</v>
      </c>
      <c r="AF588">
        <v>10000</v>
      </c>
    </row>
    <row r="589" spans="1:32" ht="31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>(E589/D589)*100</f>
        <v>9.0833333333333339</v>
      </c>
      <c r="O589" s="13">
        <f>J589/(60*60*24)+DATE(1970,1,1)</f>
        <v>42080.757326388892</v>
      </c>
      <c r="P589" s="13">
        <f>I589/(60*60*24)+"1/1/1970"</f>
        <v>42110.757326388892</v>
      </c>
      <c r="Q589" t="s">
        <v>8271</v>
      </c>
      <c r="R589" s="18" t="str">
        <f>LEFT(Q589,SEARCH("/",Q589,1)-1)</f>
        <v>technology</v>
      </c>
      <c r="S589" t="str">
        <f>RIGHT(Q589,(LEN(Q589)-SEARCH("/",Q589,1)))</f>
        <v>web</v>
      </c>
      <c r="T589" s="14">
        <f>IFERROR(E589/L589,0)</f>
        <v>389.28571428571428</v>
      </c>
      <c r="U589">
        <f t="shared" si="9"/>
        <v>0</v>
      </c>
      <c r="AB589">
        <v>2725</v>
      </c>
      <c r="AC589">
        <v>7</v>
      </c>
      <c r="AD589">
        <v>389.28571428571428</v>
      </c>
      <c r="AE589">
        <v>0</v>
      </c>
      <c r="AF589">
        <v>30000</v>
      </c>
    </row>
    <row r="590" spans="1:32" ht="27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>(E590/D590)*100</f>
        <v>3.3444444444444441</v>
      </c>
      <c r="O590" s="13">
        <f>J590/(60*60*24)+DATE(1970,1,1)</f>
        <v>42631.769513888888</v>
      </c>
      <c r="P590" s="13">
        <f>I590/(60*60*24)+"1/1/1970"</f>
        <v>42691.811180555553</v>
      </c>
      <c r="Q590" t="s">
        <v>8271</v>
      </c>
      <c r="R590" s="18" t="str">
        <f>LEFT(Q590,SEARCH("/",Q590,1)-1)</f>
        <v>technology</v>
      </c>
      <c r="S590" t="str">
        <f>RIGHT(Q590,(LEN(Q590)-SEARCH("/",Q590,1)))</f>
        <v>web</v>
      </c>
      <c r="T590" s="14">
        <f>IFERROR(E590/L590,0)</f>
        <v>150.5</v>
      </c>
      <c r="U590">
        <f t="shared" si="9"/>
        <v>0</v>
      </c>
      <c r="AB590">
        <v>301</v>
      </c>
      <c r="AC590">
        <v>2</v>
      </c>
      <c r="AD590">
        <v>150.5</v>
      </c>
      <c r="AE590">
        <v>0</v>
      </c>
      <c r="AF590">
        <v>9000</v>
      </c>
    </row>
    <row r="591" spans="1:32" ht="6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>(E591/D591)*100</f>
        <v>1.3333333333333334E-2</v>
      </c>
      <c r="O591" s="13">
        <f>J591/(60*60*24)+DATE(1970,1,1)</f>
        <v>42178.614571759259</v>
      </c>
      <c r="P591" s="13">
        <f>I591/(60*60*24)+"1/1/1970"</f>
        <v>42193.614571759259</v>
      </c>
      <c r="Q591" t="s">
        <v>8271</v>
      </c>
      <c r="R591" s="18" t="str">
        <f>LEFT(Q591,SEARCH("/",Q591,1)-1)</f>
        <v>technology</v>
      </c>
      <c r="S591" t="str">
        <f>RIGHT(Q591,(LEN(Q591)-SEARCH("/",Q591,1)))</f>
        <v>web</v>
      </c>
      <c r="T591" s="14">
        <f>IFERROR(E591/L591,0)</f>
        <v>1</v>
      </c>
      <c r="U591">
        <f t="shared" si="9"/>
        <v>0</v>
      </c>
      <c r="AB591">
        <v>1</v>
      </c>
      <c r="AC591">
        <v>1</v>
      </c>
      <c r="AD591">
        <v>1</v>
      </c>
      <c r="AE591">
        <v>0</v>
      </c>
      <c r="AF591">
        <v>7500</v>
      </c>
    </row>
    <row r="592" spans="1:32" ht="28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>(E592/D592)*100</f>
        <v>4.46</v>
      </c>
      <c r="O592" s="13">
        <f>J592/(60*60*24)+DATE(1970,1,1)</f>
        <v>42377.554756944446</v>
      </c>
      <c r="P592" s="13">
        <f>I592/(60*60*24)+"1/1/1970"</f>
        <v>42408.542361111111</v>
      </c>
      <c r="Q592" t="s">
        <v>8271</v>
      </c>
      <c r="R592" s="18" t="str">
        <f>LEFT(Q592,SEARCH("/",Q592,1)-1)</f>
        <v>technology</v>
      </c>
      <c r="S592" t="str">
        <f>RIGHT(Q592,(LEN(Q592)-SEARCH("/",Q592,1)))</f>
        <v>web</v>
      </c>
      <c r="T592" s="14">
        <f>IFERROR(E592/L592,0)</f>
        <v>24.777777777777779</v>
      </c>
      <c r="U592">
        <f t="shared" si="9"/>
        <v>0</v>
      </c>
      <c r="AB592">
        <v>223</v>
      </c>
      <c r="AC592">
        <v>9</v>
      </c>
      <c r="AD592">
        <v>24.777777777777779</v>
      </c>
      <c r="AE592">
        <v>0</v>
      </c>
      <c r="AF592">
        <v>5000</v>
      </c>
    </row>
    <row r="593" spans="1:32" ht="28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>(E593/D593)*100</f>
        <v>6.0999999999999999E-2</v>
      </c>
      <c r="O593" s="13">
        <f>J593/(60*60*24)+DATE(1970,1,1)</f>
        <v>42177.543171296296</v>
      </c>
      <c r="P593" s="13">
        <f>I593/(60*60*24)+"1/1/1970"</f>
        <v>42207.543171296296</v>
      </c>
      <c r="Q593" t="s">
        <v>8271</v>
      </c>
      <c r="R593" s="18" t="str">
        <f>LEFT(Q593,SEARCH("/",Q593,1)-1)</f>
        <v>technology</v>
      </c>
      <c r="S593" t="str">
        <f>RIGHT(Q593,(LEN(Q593)-SEARCH("/",Q593,1)))</f>
        <v>web</v>
      </c>
      <c r="T593" s="14">
        <f>IFERROR(E593/L593,0)</f>
        <v>30.5</v>
      </c>
      <c r="U593">
        <f t="shared" si="9"/>
        <v>0</v>
      </c>
      <c r="AB593">
        <v>61</v>
      </c>
      <c r="AC593">
        <v>2</v>
      </c>
      <c r="AD593">
        <v>30.5</v>
      </c>
      <c r="AE593">
        <v>0</v>
      </c>
      <c r="AF593">
        <v>100000</v>
      </c>
    </row>
    <row r="594" spans="1:32" ht="27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>(E594/D594)*100</f>
        <v>3.3333333333333335</v>
      </c>
      <c r="O594" s="13">
        <f>J594/(60*60*24)+DATE(1970,1,1)</f>
        <v>41946.232175925928</v>
      </c>
      <c r="P594" s="13">
        <f>I594/(60*60*24)+"1/1/1970"</f>
        <v>41976.232175925921</v>
      </c>
      <c r="Q594" t="s">
        <v>8271</v>
      </c>
      <c r="R594" s="18" t="str">
        <f>LEFT(Q594,SEARCH("/",Q594,1)-1)</f>
        <v>technology</v>
      </c>
      <c r="S594" t="str">
        <f>RIGHT(Q594,(LEN(Q594)-SEARCH("/",Q594,1)))</f>
        <v>web</v>
      </c>
      <c r="T594" s="14">
        <f>IFERROR(E594/L594,0)</f>
        <v>250</v>
      </c>
      <c r="U594">
        <f t="shared" si="9"/>
        <v>0</v>
      </c>
      <c r="AB594">
        <v>250</v>
      </c>
      <c r="AC594">
        <v>1</v>
      </c>
      <c r="AD594">
        <v>250</v>
      </c>
      <c r="AE594">
        <v>0</v>
      </c>
      <c r="AF594">
        <v>7500</v>
      </c>
    </row>
    <row r="595" spans="1:32" ht="30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>(E595/D595)*100</f>
        <v>23</v>
      </c>
      <c r="O595" s="13">
        <f>J595/(60*60*24)+DATE(1970,1,1)</f>
        <v>42070.677604166667</v>
      </c>
      <c r="P595" s="13">
        <f>I595/(60*60*24)+"1/1/1970"</f>
        <v>42100.635937500003</v>
      </c>
      <c r="Q595" t="s">
        <v>8271</v>
      </c>
      <c r="R595" s="18" t="str">
        <f>LEFT(Q595,SEARCH("/",Q595,1)-1)</f>
        <v>technology</v>
      </c>
      <c r="S595" t="str">
        <f>RIGHT(Q595,(LEN(Q595)-SEARCH("/",Q595,1)))</f>
        <v>web</v>
      </c>
      <c r="T595" s="14">
        <f>IFERROR(E595/L595,0)</f>
        <v>16.428571428571427</v>
      </c>
      <c r="U595">
        <f t="shared" si="9"/>
        <v>0</v>
      </c>
      <c r="AB595">
        <v>115</v>
      </c>
      <c r="AC595">
        <v>7</v>
      </c>
      <c r="AD595">
        <v>16.428571428571427</v>
      </c>
      <c r="AE595">
        <v>0</v>
      </c>
      <c r="AF595">
        <v>500</v>
      </c>
    </row>
    <row r="596" spans="1:32" ht="135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>(E596/D596)*100</f>
        <v>0.104</v>
      </c>
      <c r="O596" s="13">
        <f>J596/(60*60*24)+DATE(1970,1,1)</f>
        <v>42446.780162037037</v>
      </c>
      <c r="P596" s="13">
        <f>I596/(60*60*24)+"1/1/1970"</f>
        <v>42476.780162037037</v>
      </c>
      <c r="Q596" t="s">
        <v>8271</v>
      </c>
      <c r="R596" s="18" t="str">
        <f>LEFT(Q596,SEARCH("/",Q596,1)-1)</f>
        <v>technology</v>
      </c>
      <c r="S596" t="str">
        <f>RIGHT(Q596,(LEN(Q596)-SEARCH("/",Q596,1)))</f>
        <v>web</v>
      </c>
      <c r="T596" s="14">
        <f>IFERROR(E596/L596,0)</f>
        <v>13</v>
      </c>
      <c r="U596">
        <f t="shared" si="9"/>
        <v>0</v>
      </c>
      <c r="AB596">
        <v>26</v>
      </c>
      <c r="AC596">
        <v>2</v>
      </c>
      <c r="AD596">
        <v>13</v>
      </c>
      <c r="AE596">
        <v>0</v>
      </c>
      <c r="AF596">
        <v>25000</v>
      </c>
    </row>
    <row r="597" spans="1:32" ht="27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>(E597/D597)*100</f>
        <v>0.42599999999999999</v>
      </c>
      <c r="O597" s="13">
        <f>J597/(60*60*24)+DATE(1970,1,1)</f>
        <v>42083.069884259261</v>
      </c>
      <c r="P597" s="13">
        <f>I597/(60*60*24)+"1/1/1970"</f>
        <v>42128.069884259261</v>
      </c>
      <c r="Q597" t="s">
        <v>8271</v>
      </c>
      <c r="R597" s="18" t="str">
        <f>LEFT(Q597,SEARCH("/",Q597,1)-1)</f>
        <v>technology</v>
      </c>
      <c r="S597" t="str">
        <f>RIGHT(Q597,(LEN(Q597)-SEARCH("/",Q597,1)))</f>
        <v>web</v>
      </c>
      <c r="T597" s="14">
        <f>IFERROR(E597/L597,0)</f>
        <v>53.25</v>
      </c>
      <c r="U597">
        <f t="shared" si="9"/>
        <v>0</v>
      </c>
      <c r="AB597">
        <v>426</v>
      </c>
      <c r="AC597">
        <v>8</v>
      </c>
      <c r="AD597">
        <v>53.25</v>
      </c>
      <c r="AE597">
        <v>0</v>
      </c>
      <c r="AF597">
        <v>100000</v>
      </c>
    </row>
    <row r="598" spans="1:32" ht="21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>(E598/D598)*100</f>
        <v>0.03</v>
      </c>
      <c r="O598" s="13">
        <f>J598/(60*60*24)+DATE(1970,1,1)</f>
        <v>42646.896898148145</v>
      </c>
      <c r="P598" s="13">
        <f>I598/(60*60*24)+"1/1/1970"</f>
        <v>42676.896898148145</v>
      </c>
      <c r="Q598" t="s">
        <v>8271</v>
      </c>
      <c r="R598" s="18" t="str">
        <f>LEFT(Q598,SEARCH("/",Q598,1)-1)</f>
        <v>technology</v>
      </c>
      <c r="S598" t="str">
        <f>RIGHT(Q598,(LEN(Q598)-SEARCH("/",Q598,1)))</f>
        <v>web</v>
      </c>
      <c r="T598" s="14">
        <f>IFERROR(E598/L598,0)</f>
        <v>3</v>
      </c>
      <c r="U598">
        <f t="shared" si="9"/>
        <v>0</v>
      </c>
      <c r="AB598">
        <v>6</v>
      </c>
      <c r="AC598">
        <v>2</v>
      </c>
      <c r="AD598">
        <v>3</v>
      </c>
      <c r="AE598">
        <v>0</v>
      </c>
      <c r="AF598">
        <v>20000</v>
      </c>
    </row>
    <row r="599" spans="1:32" ht="22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>(E599/D599)*100</f>
        <v>0.26666666666666666</v>
      </c>
      <c r="O599" s="13">
        <f>J599/(60*60*24)+DATE(1970,1,1)</f>
        <v>42545.705266203702</v>
      </c>
      <c r="P599" s="13">
        <f>I599/(60*60*24)+"1/1/1970"</f>
        <v>42582.666666666672</v>
      </c>
      <c r="Q599" t="s">
        <v>8271</v>
      </c>
      <c r="R599" s="18" t="str">
        <f>LEFT(Q599,SEARCH("/",Q599,1)-1)</f>
        <v>technology</v>
      </c>
      <c r="S599" t="str">
        <f>RIGHT(Q599,(LEN(Q599)-SEARCH("/",Q599,1)))</f>
        <v>web</v>
      </c>
      <c r="T599" s="14">
        <f>IFERROR(E599/L599,0)</f>
        <v>10</v>
      </c>
      <c r="U599">
        <f t="shared" si="9"/>
        <v>0</v>
      </c>
      <c r="AB599">
        <v>20</v>
      </c>
      <c r="AC599">
        <v>2</v>
      </c>
      <c r="AD599">
        <v>10</v>
      </c>
      <c r="AE599">
        <v>0</v>
      </c>
      <c r="AF599">
        <v>7500</v>
      </c>
    </row>
    <row r="600" spans="1:32" ht="165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>(E600/D600)*100</f>
        <v>34</v>
      </c>
      <c r="O600" s="13">
        <f>J600/(60*60*24)+DATE(1970,1,1)</f>
        <v>41948.00209490741</v>
      </c>
      <c r="P600" s="13">
        <f>I600/(60*60*24)+"1/1/1970"</f>
        <v>41978.00209490741</v>
      </c>
      <c r="Q600" t="s">
        <v>8271</v>
      </c>
      <c r="R600" s="18" t="str">
        <f>LEFT(Q600,SEARCH("/",Q600,1)-1)</f>
        <v>technology</v>
      </c>
      <c r="S600" t="str">
        <f>RIGHT(Q600,(LEN(Q600)-SEARCH("/",Q600,1)))</f>
        <v>web</v>
      </c>
      <c r="T600" s="14">
        <f>IFERROR(E600/L600,0)</f>
        <v>121.42857142857143</v>
      </c>
      <c r="U600">
        <f t="shared" si="9"/>
        <v>0</v>
      </c>
      <c r="AB600">
        <v>850</v>
      </c>
      <c r="AC600">
        <v>7</v>
      </c>
      <c r="AD600">
        <v>121.42857142857143</v>
      </c>
      <c r="AE600">
        <v>0</v>
      </c>
      <c r="AF600">
        <v>2500</v>
      </c>
    </row>
    <row r="601" spans="1:32" ht="28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>(E601/D601)*100</f>
        <v>6.2E-2</v>
      </c>
      <c r="O601" s="13">
        <f>J601/(60*60*24)+DATE(1970,1,1)</f>
        <v>42047.812523148154</v>
      </c>
      <c r="P601" s="13">
        <f>I601/(60*60*24)+"1/1/1970"</f>
        <v>42071.636111111111</v>
      </c>
      <c r="Q601" t="s">
        <v>8271</v>
      </c>
      <c r="R601" s="18" t="str">
        <f>LEFT(Q601,SEARCH("/",Q601,1)-1)</f>
        <v>technology</v>
      </c>
      <c r="S601" t="str">
        <f>RIGHT(Q601,(LEN(Q601)-SEARCH("/",Q601,1)))</f>
        <v>web</v>
      </c>
      <c r="T601" s="14">
        <f>IFERROR(E601/L601,0)</f>
        <v>15.5</v>
      </c>
      <c r="U601">
        <f t="shared" si="9"/>
        <v>0</v>
      </c>
      <c r="AB601">
        <v>31</v>
      </c>
      <c r="AC601">
        <v>2</v>
      </c>
      <c r="AD601">
        <v>15.5</v>
      </c>
      <c r="AE601">
        <v>0</v>
      </c>
      <c r="AF601">
        <v>50000</v>
      </c>
    </row>
    <row r="602" spans="1:32" ht="15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>(E602/D602)*100</f>
        <v>2</v>
      </c>
      <c r="O602" s="13">
        <f>J602/(60*60*24)+DATE(1970,1,1)</f>
        <v>42073.798171296294</v>
      </c>
      <c r="P602" s="13">
        <f>I602/(60*60*24)+"1/1/1970"</f>
        <v>42133.798171296294</v>
      </c>
      <c r="Q602" t="s">
        <v>8271</v>
      </c>
      <c r="R602" s="18" t="str">
        <f>LEFT(Q602,SEARCH("/",Q602,1)-1)</f>
        <v>technology</v>
      </c>
      <c r="S602" t="str">
        <f>RIGHT(Q602,(LEN(Q602)-SEARCH("/",Q602,1)))</f>
        <v>web</v>
      </c>
      <c r="T602" s="14">
        <f>IFERROR(E602/L602,0)</f>
        <v>100</v>
      </c>
      <c r="U602">
        <f t="shared" si="9"/>
        <v>0</v>
      </c>
      <c r="AB602">
        <v>100</v>
      </c>
      <c r="AC602">
        <v>1</v>
      </c>
      <c r="AD602">
        <v>100</v>
      </c>
      <c r="AE602">
        <v>0</v>
      </c>
      <c r="AF602">
        <v>5000</v>
      </c>
    </row>
    <row r="603" spans="1:32" ht="30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>(E603/D603)*100</f>
        <v>1.4000000000000001</v>
      </c>
      <c r="O603" s="13">
        <f>J603/(60*60*24)+DATE(1970,1,1)</f>
        <v>41969.858090277776</v>
      </c>
      <c r="P603" s="13">
        <f>I603/(60*60*24)+"1/1/1970"</f>
        <v>41999.858090277776</v>
      </c>
      <c r="Q603" t="s">
        <v>8271</v>
      </c>
      <c r="R603" s="18" t="str">
        <f>LEFT(Q603,SEARCH("/",Q603,1)-1)</f>
        <v>technology</v>
      </c>
      <c r="S603" t="str">
        <f>RIGHT(Q603,(LEN(Q603)-SEARCH("/",Q603,1)))</f>
        <v>web</v>
      </c>
      <c r="T603" s="14">
        <f>IFERROR(E603/L603,0)</f>
        <v>23.333333333333332</v>
      </c>
      <c r="U603">
        <f t="shared" si="9"/>
        <v>0</v>
      </c>
      <c r="AB603">
        <v>140</v>
      </c>
      <c r="AC603">
        <v>6</v>
      </c>
      <c r="AD603">
        <v>23.333333333333332</v>
      </c>
      <c r="AE603">
        <v>0</v>
      </c>
      <c r="AF603">
        <v>10000</v>
      </c>
    </row>
    <row r="604" spans="1:32" ht="25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>(E604/D604)*100</f>
        <v>0</v>
      </c>
      <c r="O604" s="13">
        <f>J604/(60*60*24)+DATE(1970,1,1)</f>
        <v>42143.79415509259</v>
      </c>
      <c r="P604" s="13">
        <f>I604/(60*60*24)+"1/1/1970"</f>
        <v>42173.79415509259</v>
      </c>
      <c r="Q604" t="s">
        <v>8271</v>
      </c>
      <c r="R604" s="18" t="str">
        <f>LEFT(Q604,SEARCH("/",Q604,1)-1)</f>
        <v>technology</v>
      </c>
      <c r="S604" t="str">
        <f>RIGHT(Q604,(LEN(Q604)-SEARCH("/",Q604,1)))</f>
        <v>web</v>
      </c>
      <c r="T604" s="14">
        <f>IFERROR(E604/L604,0)</f>
        <v>0</v>
      </c>
      <c r="U604">
        <f t="shared" si="9"/>
        <v>0</v>
      </c>
      <c r="AB604">
        <v>0</v>
      </c>
      <c r="AC604">
        <v>0</v>
      </c>
      <c r="AD604">
        <v>0</v>
      </c>
      <c r="AE604">
        <v>0</v>
      </c>
      <c r="AF604">
        <v>70000</v>
      </c>
    </row>
    <row r="605" spans="1:32" ht="24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>(E605/D605)*100</f>
        <v>3.9334666666666664</v>
      </c>
      <c r="O605" s="13">
        <f>J605/(60*60*24)+DATE(1970,1,1)</f>
        <v>41835.639155092591</v>
      </c>
      <c r="P605" s="13">
        <f>I605/(60*60*24)+"1/1/1970"</f>
        <v>41865.639155092591</v>
      </c>
      <c r="Q605" t="s">
        <v>8271</v>
      </c>
      <c r="R605" s="18" t="str">
        <f>LEFT(Q605,SEARCH("/",Q605,1)-1)</f>
        <v>technology</v>
      </c>
      <c r="S605" t="str">
        <f>RIGHT(Q605,(LEN(Q605)-SEARCH("/",Q605,1)))</f>
        <v>web</v>
      </c>
      <c r="T605" s="14">
        <f>IFERROR(E605/L605,0)</f>
        <v>45.386153846153846</v>
      </c>
      <c r="U605">
        <f t="shared" si="9"/>
        <v>0</v>
      </c>
      <c r="AB605">
        <v>590.02</v>
      </c>
      <c r="AC605">
        <v>13</v>
      </c>
      <c r="AD605">
        <v>45.386153846153846</v>
      </c>
      <c r="AE605">
        <v>0</v>
      </c>
      <c r="AF605">
        <v>15000</v>
      </c>
    </row>
    <row r="606" spans="1:32" ht="30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>(E606/D606)*100</f>
        <v>0</v>
      </c>
      <c r="O606" s="13">
        <f>J606/(60*60*24)+DATE(1970,1,1)</f>
        <v>41849.035370370373</v>
      </c>
      <c r="P606" s="13">
        <f>I606/(60*60*24)+"1/1/1970"</f>
        <v>41879.035370370373</v>
      </c>
      <c r="Q606" t="s">
        <v>8271</v>
      </c>
      <c r="R606" s="18" t="str">
        <f>LEFT(Q606,SEARCH("/",Q606,1)-1)</f>
        <v>technology</v>
      </c>
      <c r="S606" t="str">
        <f>RIGHT(Q606,(LEN(Q606)-SEARCH("/",Q606,1)))</f>
        <v>web</v>
      </c>
      <c r="T606" s="14">
        <f>IFERROR(E606/L606,0)</f>
        <v>0</v>
      </c>
      <c r="U606">
        <f t="shared" si="9"/>
        <v>0</v>
      </c>
      <c r="AB606">
        <v>0</v>
      </c>
      <c r="AC606">
        <v>0</v>
      </c>
      <c r="AD606">
        <v>0</v>
      </c>
      <c r="AE606">
        <v>0</v>
      </c>
      <c r="AF606">
        <v>1500</v>
      </c>
    </row>
    <row r="607" spans="1:32" ht="105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>(E607/D607)*100</f>
        <v>2.62</v>
      </c>
      <c r="O607" s="13">
        <f>J607/(60*60*24)+DATE(1970,1,1)</f>
        <v>42194.357731481483</v>
      </c>
      <c r="P607" s="13">
        <f>I607/(60*60*24)+"1/1/1970"</f>
        <v>42239.357731481483</v>
      </c>
      <c r="Q607" t="s">
        <v>8271</v>
      </c>
      <c r="R607" s="18" t="str">
        <f>LEFT(Q607,SEARCH("/",Q607,1)-1)</f>
        <v>technology</v>
      </c>
      <c r="S607" t="str">
        <f>RIGHT(Q607,(LEN(Q607)-SEARCH("/",Q607,1)))</f>
        <v>web</v>
      </c>
      <c r="T607" s="14">
        <f>IFERROR(E607/L607,0)</f>
        <v>16.375</v>
      </c>
      <c r="U607">
        <f t="shared" si="9"/>
        <v>0</v>
      </c>
      <c r="AB607">
        <v>131</v>
      </c>
      <c r="AC607">
        <v>8</v>
      </c>
      <c r="AD607">
        <v>16.375</v>
      </c>
      <c r="AE607">
        <v>0</v>
      </c>
      <c r="AF607">
        <v>5000</v>
      </c>
    </row>
    <row r="608" spans="1:32" ht="27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>(E608/D608)*100</f>
        <v>0.2</v>
      </c>
      <c r="O608" s="13">
        <f>J608/(60*60*24)+DATE(1970,1,1)</f>
        <v>42102.650567129633</v>
      </c>
      <c r="P608" s="13">
        <f>I608/(60*60*24)+"1/1/1970"</f>
        <v>42148.625</v>
      </c>
      <c r="Q608" t="s">
        <v>8271</v>
      </c>
      <c r="R608" s="18" t="str">
        <f>LEFT(Q608,SEARCH("/",Q608,1)-1)</f>
        <v>technology</v>
      </c>
      <c r="S608" t="str">
        <f>RIGHT(Q608,(LEN(Q608)-SEARCH("/",Q608,1)))</f>
        <v>web</v>
      </c>
      <c r="T608" s="14">
        <f>IFERROR(E608/L608,0)</f>
        <v>10</v>
      </c>
      <c r="U608">
        <f t="shared" si="9"/>
        <v>0</v>
      </c>
      <c r="AB608">
        <v>10</v>
      </c>
      <c r="AC608">
        <v>1</v>
      </c>
      <c r="AD608">
        <v>10</v>
      </c>
      <c r="AE608">
        <v>0</v>
      </c>
      <c r="AF608">
        <v>5000</v>
      </c>
    </row>
    <row r="609" spans="1:32" ht="25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>(E609/D609)*100</f>
        <v>0</v>
      </c>
      <c r="O609" s="13">
        <f>J609/(60*60*24)+DATE(1970,1,1)</f>
        <v>42300.825648148151</v>
      </c>
      <c r="P609" s="13">
        <f>I609/(60*60*24)+"1/1/1970"</f>
        <v>42330.867314814815</v>
      </c>
      <c r="Q609" t="s">
        <v>8271</v>
      </c>
      <c r="R609" s="18" t="str">
        <f>LEFT(Q609,SEARCH("/",Q609,1)-1)</f>
        <v>technology</v>
      </c>
      <c r="S609" t="str">
        <f>RIGHT(Q609,(LEN(Q609)-SEARCH("/",Q609,1)))</f>
        <v>web</v>
      </c>
      <c r="T609" s="14">
        <f>IFERROR(E609/L609,0)</f>
        <v>0</v>
      </c>
      <c r="U609">
        <f t="shared" si="9"/>
        <v>0</v>
      </c>
      <c r="AB609">
        <v>0</v>
      </c>
      <c r="AC609">
        <v>0</v>
      </c>
      <c r="AD609">
        <v>0</v>
      </c>
      <c r="AE609">
        <v>0</v>
      </c>
      <c r="AF609">
        <v>250</v>
      </c>
    </row>
    <row r="610" spans="1:32" ht="30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>(E610/D610)*100</f>
        <v>0.97400000000000009</v>
      </c>
      <c r="O610" s="13">
        <f>J610/(60*60*24)+DATE(1970,1,1)</f>
        <v>42140.921064814815</v>
      </c>
      <c r="P610" s="13">
        <f>I610/(60*60*24)+"1/1/1970"</f>
        <v>42170.921064814815</v>
      </c>
      <c r="Q610" t="s">
        <v>8271</v>
      </c>
      <c r="R610" s="18" t="str">
        <f>LEFT(Q610,SEARCH("/",Q610,1)-1)</f>
        <v>technology</v>
      </c>
      <c r="S610" t="str">
        <f>RIGHT(Q610,(LEN(Q610)-SEARCH("/",Q610,1)))</f>
        <v>web</v>
      </c>
      <c r="T610" s="14">
        <f>IFERROR(E610/L610,0)</f>
        <v>292.2</v>
      </c>
      <c r="U610">
        <f t="shared" si="9"/>
        <v>0</v>
      </c>
      <c r="AB610">
        <v>1461</v>
      </c>
      <c r="AC610">
        <v>5</v>
      </c>
      <c r="AD610">
        <v>292.2</v>
      </c>
      <c r="AE610">
        <v>0</v>
      </c>
      <c r="AF610">
        <v>150000</v>
      </c>
    </row>
    <row r="611" spans="1:32" ht="27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>(E611/D611)*100</f>
        <v>0.64102564102564097</v>
      </c>
      <c r="O611" s="13">
        <f>J611/(60*60*24)+DATE(1970,1,1)</f>
        <v>42307.034074074079</v>
      </c>
      <c r="P611" s="13">
        <f>I611/(60*60*24)+"1/1/1970"</f>
        <v>42337.075740740736</v>
      </c>
      <c r="Q611" t="s">
        <v>8271</v>
      </c>
      <c r="R611" s="18" t="str">
        <f>LEFT(Q611,SEARCH("/",Q611,1)-1)</f>
        <v>technology</v>
      </c>
      <c r="S611" t="str">
        <f>RIGHT(Q611,(LEN(Q611)-SEARCH("/",Q611,1)))</f>
        <v>web</v>
      </c>
      <c r="T611" s="14">
        <f>IFERROR(E611/L611,0)</f>
        <v>5</v>
      </c>
      <c r="U611">
        <f t="shared" si="9"/>
        <v>0</v>
      </c>
      <c r="AB611">
        <v>5</v>
      </c>
      <c r="AC611">
        <v>1</v>
      </c>
      <c r="AD611">
        <v>5</v>
      </c>
      <c r="AE611">
        <v>0</v>
      </c>
      <c r="AF611">
        <v>780</v>
      </c>
    </row>
    <row r="612" spans="1:32" ht="24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>(E612/D612)*100</f>
        <v>0</v>
      </c>
      <c r="O612" s="13">
        <f>J612/(60*60*24)+DATE(1970,1,1)</f>
        <v>42086.83085648148</v>
      </c>
      <c r="P612" s="13">
        <f>I612/(60*60*24)+"1/1/1970"</f>
        <v>42116.83085648148</v>
      </c>
      <c r="Q612" t="s">
        <v>8271</v>
      </c>
      <c r="R612" s="18" t="str">
        <f>LEFT(Q612,SEARCH("/",Q612,1)-1)</f>
        <v>technology</v>
      </c>
      <c r="S612" t="str">
        <f>RIGHT(Q612,(LEN(Q612)-SEARCH("/",Q612,1)))</f>
        <v>web</v>
      </c>
      <c r="T612" s="14">
        <f>IFERROR(E612/L612,0)</f>
        <v>0</v>
      </c>
      <c r="U612">
        <f t="shared" si="9"/>
        <v>0</v>
      </c>
      <c r="AB612">
        <v>0</v>
      </c>
      <c r="AC612">
        <v>0</v>
      </c>
      <c r="AD612">
        <v>0</v>
      </c>
      <c r="AE612">
        <v>0</v>
      </c>
      <c r="AF612">
        <v>13803</v>
      </c>
    </row>
    <row r="613" spans="1:32" ht="28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>(E613/D613)*100</f>
        <v>0</v>
      </c>
      <c r="O613" s="13">
        <f>J613/(60*60*24)+DATE(1970,1,1)</f>
        <v>42328.560613425929</v>
      </c>
      <c r="P613" s="13">
        <f>I613/(60*60*24)+"1/1/1970"</f>
        <v>42388.560613425929</v>
      </c>
      <c r="Q613" t="s">
        <v>8271</v>
      </c>
      <c r="R613" s="18" t="str">
        <f>LEFT(Q613,SEARCH("/",Q613,1)-1)</f>
        <v>technology</v>
      </c>
      <c r="S613" t="str">
        <f>RIGHT(Q613,(LEN(Q613)-SEARCH("/",Q613,1)))</f>
        <v>web</v>
      </c>
      <c r="T613" s="14">
        <f>IFERROR(E613/L613,0)</f>
        <v>0</v>
      </c>
      <c r="U613">
        <f t="shared" si="9"/>
        <v>0</v>
      </c>
      <c r="AB613">
        <v>0</v>
      </c>
      <c r="AC613">
        <v>0</v>
      </c>
      <c r="AD613">
        <v>0</v>
      </c>
      <c r="AE613">
        <v>0</v>
      </c>
      <c r="AF613">
        <v>80000</v>
      </c>
    </row>
    <row r="614" spans="1:32" ht="165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>(E614/D614)*100</f>
        <v>0</v>
      </c>
      <c r="O614" s="13">
        <f>J614/(60*60*24)+DATE(1970,1,1)</f>
        <v>42585.031782407408</v>
      </c>
      <c r="P614" s="13">
        <f>I614/(60*60*24)+"1/1/1970"</f>
        <v>42615.031782407408</v>
      </c>
      <c r="Q614" t="s">
        <v>8271</v>
      </c>
      <c r="R614" s="18" t="str">
        <f>LEFT(Q614,SEARCH("/",Q614,1)-1)</f>
        <v>technology</v>
      </c>
      <c r="S614" t="str">
        <f>RIGHT(Q614,(LEN(Q614)-SEARCH("/",Q614,1)))</f>
        <v>web</v>
      </c>
      <c r="T614" s="14">
        <f>IFERROR(E614/L614,0)</f>
        <v>0</v>
      </c>
      <c r="U614">
        <f t="shared" si="9"/>
        <v>0</v>
      </c>
      <c r="AB614">
        <v>0</v>
      </c>
      <c r="AC614">
        <v>0</v>
      </c>
      <c r="AD614">
        <v>0</v>
      </c>
      <c r="AE614">
        <v>0</v>
      </c>
      <c r="AF614">
        <v>10000</v>
      </c>
    </row>
    <row r="615" spans="1:32" ht="30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>(E615/D615)*100</f>
        <v>21.363333333333333</v>
      </c>
      <c r="O615" s="13">
        <f>J615/(60*60*24)+DATE(1970,1,1)</f>
        <v>42247.496759259258</v>
      </c>
      <c r="P615" s="13">
        <f>I615/(60*60*24)+"1/1/1970"</f>
        <v>42278.207638888889</v>
      </c>
      <c r="Q615" t="s">
        <v>8271</v>
      </c>
      <c r="R615" s="18" t="str">
        <f>LEFT(Q615,SEARCH("/",Q615,1)-1)</f>
        <v>technology</v>
      </c>
      <c r="S615" t="str">
        <f>RIGHT(Q615,(LEN(Q615)-SEARCH("/",Q615,1)))</f>
        <v>web</v>
      </c>
      <c r="T615" s="14">
        <f>IFERROR(E615/L615,0)</f>
        <v>105.93388429752066</v>
      </c>
      <c r="U615">
        <f t="shared" si="9"/>
        <v>0</v>
      </c>
      <c r="AB615">
        <v>12818</v>
      </c>
      <c r="AC615">
        <v>121</v>
      </c>
      <c r="AD615">
        <v>105.93388429752066</v>
      </c>
      <c r="AE615">
        <v>0</v>
      </c>
      <c r="AF615">
        <v>60000</v>
      </c>
    </row>
    <row r="616" spans="1:32" ht="25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>(E616/D616)*100</f>
        <v>0</v>
      </c>
      <c r="O616" s="13">
        <f>J616/(60*60*24)+DATE(1970,1,1)</f>
        <v>42515.061805555553</v>
      </c>
      <c r="P616" s="13">
        <f>I616/(60*60*24)+"1/1/1970"</f>
        <v>42545.061805555553</v>
      </c>
      <c r="Q616" t="s">
        <v>8271</v>
      </c>
      <c r="R616" s="18" t="str">
        <f>LEFT(Q616,SEARCH("/",Q616,1)-1)</f>
        <v>technology</v>
      </c>
      <c r="S616" t="str">
        <f>RIGHT(Q616,(LEN(Q616)-SEARCH("/",Q616,1)))</f>
        <v>web</v>
      </c>
      <c r="T616" s="14">
        <f>IFERROR(E616/L616,0)</f>
        <v>0</v>
      </c>
      <c r="U616">
        <f t="shared" si="9"/>
        <v>0</v>
      </c>
      <c r="AB616">
        <v>0</v>
      </c>
      <c r="AC616">
        <v>0</v>
      </c>
      <c r="AD616">
        <v>0</v>
      </c>
      <c r="AE616">
        <v>0</v>
      </c>
      <c r="AF616">
        <v>10000</v>
      </c>
    </row>
    <row r="617" spans="1:32" ht="22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>(E617/D617)*100</f>
        <v>0</v>
      </c>
      <c r="O617" s="13">
        <f>J617/(60*60*24)+DATE(1970,1,1)</f>
        <v>42242.122210648144</v>
      </c>
      <c r="P617" s="13">
        <f>I617/(60*60*24)+"1/1/1970"</f>
        <v>42272.122210648144</v>
      </c>
      <c r="Q617" t="s">
        <v>8271</v>
      </c>
      <c r="R617" s="18" t="str">
        <f>LEFT(Q617,SEARCH("/",Q617,1)-1)</f>
        <v>technology</v>
      </c>
      <c r="S617" t="str">
        <f>RIGHT(Q617,(LEN(Q617)-SEARCH("/",Q617,1)))</f>
        <v>web</v>
      </c>
      <c r="T617" s="14">
        <f>IFERROR(E617/L617,0)</f>
        <v>0</v>
      </c>
      <c r="U617">
        <f t="shared" si="9"/>
        <v>0</v>
      </c>
      <c r="AB617">
        <v>0</v>
      </c>
      <c r="AC617">
        <v>0</v>
      </c>
      <c r="AD617">
        <v>0</v>
      </c>
      <c r="AE617">
        <v>0</v>
      </c>
      <c r="AF617">
        <v>515</v>
      </c>
    </row>
    <row r="618" spans="1:32" ht="28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>(E618/D618)*100</f>
        <v>0</v>
      </c>
      <c r="O618" s="13">
        <f>J618/(60*60*24)+DATE(1970,1,1)</f>
        <v>42761.376238425924</v>
      </c>
      <c r="P618" s="13">
        <f>I618/(60*60*24)+"1/1/1970"</f>
        <v>42791.376238425924</v>
      </c>
      <c r="Q618" t="s">
        <v>8271</v>
      </c>
      <c r="R618" s="18" t="str">
        <f>LEFT(Q618,SEARCH("/",Q618,1)-1)</f>
        <v>technology</v>
      </c>
      <c r="S618" t="str">
        <f>RIGHT(Q618,(LEN(Q618)-SEARCH("/",Q618,1)))</f>
        <v>web</v>
      </c>
      <c r="T618" s="14">
        <f>IFERROR(E618/L618,0)</f>
        <v>0</v>
      </c>
      <c r="U618">
        <f t="shared" si="9"/>
        <v>0</v>
      </c>
      <c r="AB618">
        <v>0</v>
      </c>
      <c r="AC618">
        <v>0</v>
      </c>
      <c r="AD618">
        <v>0</v>
      </c>
      <c r="AE618">
        <v>0</v>
      </c>
      <c r="AF618">
        <v>5000</v>
      </c>
    </row>
    <row r="619" spans="1:32" ht="30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>(E619/D619)*100</f>
        <v>3</v>
      </c>
      <c r="O619" s="13">
        <f>J619/(60*60*24)+DATE(1970,1,1)</f>
        <v>42087.343090277776</v>
      </c>
      <c r="P619" s="13">
        <f>I619/(60*60*24)+"1/1/1970"</f>
        <v>42132.343090277776</v>
      </c>
      <c r="Q619" t="s">
        <v>8271</v>
      </c>
      <c r="R619" s="18" t="str">
        <f>LEFT(Q619,SEARCH("/",Q619,1)-1)</f>
        <v>technology</v>
      </c>
      <c r="S619" t="str">
        <f>RIGHT(Q619,(LEN(Q619)-SEARCH("/",Q619,1)))</f>
        <v>web</v>
      </c>
      <c r="T619" s="14">
        <f>IFERROR(E619/L619,0)</f>
        <v>20</v>
      </c>
      <c r="U619">
        <f t="shared" si="9"/>
        <v>0</v>
      </c>
      <c r="AB619">
        <v>60</v>
      </c>
      <c r="AC619">
        <v>3</v>
      </c>
      <c r="AD619">
        <v>20</v>
      </c>
      <c r="AE619">
        <v>0</v>
      </c>
      <c r="AF619">
        <v>2000</v>
      </c>
    </row>
    <row r="620" spans="1:32" ht="27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>(E620/D620)*100</f>
        <v>0</v>
      </c>
      <c r="O620" s="13">
        <f>J620/(60*60*24)+DATE(1970,1,1)</f>
        <v>42317.810219907406</v>
      </c>
      <c r="P620" s="13">
        <f>I620/(60*60*24)+"1/1/1970"</f>
        <v>42347.810219907406</v>
      </c>
      <c r="Q620" t="s">
        <v>8271</v>
      </c>
      <c r="R620" s="18" t="str">
        <f>LEFT(Q620,SEARCH("/",Q620,1)-1)</f>
        <v>technology</v>
      </c>
      <c r="S620" t="str">
        <f>RIGHT(Q620,(LEN(Q620)-SEARCH("/",Q620,1)))</f>
        <v>web</v>
      </c>
      <c r="T620" s="14">
        <f>IFERROR(E620/L620,0)</f>
        <v>0</v>
      </c>
      <c r="U620">
        <f t="shared" si="9"/>
        <v>0</v>
      </c>
      <c r="AB620">
        <v>0</v>
      </c>
      <c r="AC620">
        <v>0</v>
      </c>
      <c r="AD620">
        <v>0</v>
      </c>
      <c r="AE620">
        <v>0</v>
      </c>
      <c r="AF620">
        <v>400</v>
      </c>
    </row>
    <row r="621" spans="1:32" ht="15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>(E621/D621)*100</f>
        <v>3.9999999999999996E-5</v>
      </c>
      <c r="O621" s="13">
        <f>J621/(60*60*24)+DATE(1970,1,1)</f>
        <v>41908.650347222225</v>
      </c>
      <c r="P621" s="13">
        <f>I621/(60*60*24)+"1/1/1970"</f>
        <v>41968.692013888889</v>
      </c>
      <c r="Q621" t="s">
        <v>8271</v>
      </c>
      <c r="R621" s="18" t="str">
        <f>LEFT(Q621,SEARCH("/",Q621,1)-1)</f>
        <v>technology</v>
      </c>
      <c r="S621" t="str">
        <f>RIGHT(Q621,(LEN(Q621)-SEARCH("/",Q621,1)))</f>
        <v>web</v>
      </c>
      <c r="T621" s="14">
        <f>IFERROR(E621/L621,0)</f>
        <v>1</v>
      </c>
      <c r="U621">
        <f t="shared" si="9"/>
        <v>0</v>
      </c>
      <c r="AB621">
        <v>1</v>
      </c>
      <c r="AC621">
        <v>1</v>
      </c>
      <c r="AD621">
        <v>1</v>
      </c>
      <c r="AE621">
        <v>0</v>
      </c>
      <c r="AF621">
        <v>2500000</v>
      </c>
    </row>
    <row r="622" spans="1:32" ht="22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>(E622/D622)*100</f>
        <v>1</v>
      </c>
      <c r="O622" s="13">
        <f>J622/(60*60*24)+DATE(1970,1,1)</f>
        <v>41831.716874999998</v>
      </c>
      <c r="P622" s="13">
        <f>I622/(60*60*24)+"1/1/1970"</f>
        <v>41876.716874999998</v>
      </c>
      <c r="Q622" t="s">
        <v>8271</v>
      </c>
      <c r="R622" s="18" t="str">
        <f>LEFT(Q622,SEARCH("/",Q622,1)-1)</f>
        <v>technology</v>
      </c>
      <c r="S622" t="str">
        <f>RIGHT(Q622,(LEN(Q622)-SEARCH("/",Q622,1)))</f>
        <v>web</v>
      </c>
      <c r="T622" s="14">
        <f>IFERROR(E622/L622,0)</f>
        <v>300</v>
      </c>
      <c r="U622">
        <f t="shared" si="9"/>
        <v>0</v>
      </c>
      <c r="AB622">
        <v>300</v>
      </c>
      <c r="AC622">
        <v>1</v>
      </c>
      <c r="AD622">
        <v>300</v>
      </c>
      <c r="AE622">
        <v>0</v>
      </c>
      <c r="AF622">
        <v>30000</v>
      </c>
    </row>
    <row r="623" spans="1:32" ht="27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>(E623/D623)*100</f>
        <v>1.044</v>
      </c>
      <c r="O623" s="13">
        <f>J623/(60*60*24)+DATE(1970,1,1)</f>
        <v>42528.987696759257</v>
      </c>
      <c r="P623" s="13">
        <f>I623/(60*60*24)+"1/1/1970"</f>
        <v>42558.987696759257</v>
      </c>
      <c r="Q623" t="s">
        <v>8271</v>
      </c>
      <c r="R623" s="18" t="str">
        <f>LEFT(Q623,SEARCH("/",Q623,1)-1)</f>
        <v>technology</v>
      </c>
      <c r="S623" t="str">
        <f>RIGHT(Q623,(LEN(Q623)-SEARCH("/",Q623,1)))</f>
        <v>web</v>
      </c>
      <c r="T623" s="14">
        <f>IFERROR(E623/L623,0)</f>
        <v>87</v>
      </c>
      <c r="U623">
        <f t="shared" si="9"/>
        <v>0</v>
      </c>
      <c r="AB623">
        <v>261</v>
      </c>
      <c r="AC623">
        <v>3</v>
      </c>
      <c r="AD623">
        <v>87</v>
      </c>
      <c r="AE623">
        <v>0</v>
      </c>
      <c r="AF623">
        <v>25000</v>
      </c>
    </row>
    <row r="624" spans="1:32" ht="28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>(E624/D624)*100</f>
        <v>5.6833333333333336</v>
      </c>
      <c r="O624" s="13">
        <f>J624/(60*60*24)+DATE(1970,1,1)</f>
        <v>42532.774745370371</v>
      </c>
      <c r="P624" s="13">
        <f>I624/(60*60*24)+"1/1/1970"</f>
        <v>42552.774745370371</v>
      </c>
      <c r="Q624" t="s">
        <v>8271</v>
      </c>
      <c r="R624" s="18" t="str">
        <f>LEFT(Q624,SEARCH("/",Q624,1)-1)</f>
        <v>technology</v>
      </c>
      <c r="S624" t="str">
        <f>RIGHT(Q624,(LEN(Q624)-SEARCH("/",Q624,1)))</f>
        <v>web</v>
      </c>
      <c r="T624" s="14">
        <f>IFERROR(E624/L624,0)</f>
        <v>37.888888888888886</v>
      </c>
      <c r="U624">
        <f t="shared" si="9"/>
        <v>0</v>
      </c>
      <c r="AB624">
        <v>341</v>
      </c>
      <c r="AC624">
        <v>9</v>
      </c>
      <c r="AD624">
        <v>37.888888888888886</v>
      </c>
      <c r="AE624">
        <v>0</v>
      </c>
      <c r="AF624">
        <v>6000</v>
      </c>
    </row>
    <row r="625" spans="1:32" ht="28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>(E625/D625)*100</f>
        <v>0</v>
      </c>
      <c r="O625" s="13">
        <f>J625/(60*60*24)+DATE(1970,1,1)</f>
        <v>42122.009224537032</v>
      </c>
      <c r="P625" s="13">
        <f>I625/(60*60*24)+"1/1/1970"</f>
        <v>42152.009224537032</v>
      </c>
      <c r="Q625" t="s">
        <v>8271</v>
      </c>
      <c r="R625" s="18" t="str">
        <f>LEFT(Q625,SEARCH("/",Q625,1)-1)</f>
        <v>technology</v>
      </c>
      <c r="S625" t="str">
        <f>RIGHT(Q625,(LEN(Q625)-SEARCH("/",Q625,1)))</f>
        <v>web</v>
      </c>
      <c r="T625" s="14">
        <f>IFERROR(E625/L625,0)</f>
        <v>0</v>
      </c>
      <c r="U625">
        <f t="shared" si="9"/>
        <v>0</v>
      </c>
      <c r="AB625">
        <v>0</v>
      </c>
      <c r="AC625">
        <v>0</v>
      </c>
      <c r="AD625">
        <v>0</v>
      </c>
      <c r="AE625">
        <v>0</v>
      </c>
      <c r="AF625">
        <v>75000</v>
      </c>
    </row>
    <row r="626" spans="1:32" ht="22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>(E626/D626)*100</f>
        <v>0</v>
      </c>
      <c r="O626" s="13">
        <f>J626/(60*60*24)+DATE(1970,1,1)</f>
        <v>42108.988900462966</v>
      </c>
      <c r="P626" s="13">
        <f>I626/(60*60*24)+"1/1/1970"</f>
        <v>42138.988900462966</v>
      </c>
      <c r="Q626" t="s">
        <v>8271</v>
      </c>
      <c r="R626" s="18" t="str">
        <f>LEFT(Q626,SEARCH("/",Q626,1)-1)</f>
        <v>technology</v>
      </c>
      <c r="S626" t="str">
        <f>RIGHT(Q626,(LEN(Q626)-SEARCH("/",Q626,1)))</f>
        <v>web</v>
      </c>
      <c r="T626" s="14">
        <f>IFERROR(E626/L626,0)</f>
        <v>0</v>
      </c>
      <c r="U626">
        <f t="shared" si="9"/>
        <v>0</v>
      </c>
      <c r="AB626">
        <v>0</v>
      </c>
      <c r="AC626">
        <v>0</v>
      </c>
      <c r="AD626">
        <v>0</v>
      </c>
      <c r="AE626">
        <v>0</v>
      </c>
      <c r="AF626">
        <v>5000</v>
      </c>
    </row>
    <row r="627" spans="1:32" ht="28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>(E627/D627)*100</f>
        <v>0</v>
      </c>
      <c r="O627" s="13">
        <f>J627/(60*60*24)+DATE(1970,1,1)</f>
        <v>42790.895567129628</v>
      </c>
      <c r="P627" s="13">
        <f>I627/(60*60*24)+"1/1/1970"</f>
        <v>42820.853900462964</v>
      </c>
      <c r="Q627" t="s">
        <v>8271</v>
      </c>
      <c r="R627" s="18" t="str">
        <f>LEFT(Q627,SEARCH("/",Q627,1)-1)</f>
        <v>technology</v>
      </c>
      <c r="S627" t="str">
        <f>RIGHT(Q627,(LEN(Q627)-SEARCH("/",Q627,1)))</f>
        <v>web</v>
      </c>
      <c r="T627" s="14">
        <f>IFERROR(E627/L627,0)</f>
        <v>0</v>
      </c>
      <c r="U627">
        <f t="shared" si="9"/>
        <v>0</v>
      </c>
      <c r="AB627">
        <v>0</v>
      </c>
      <c r="AC627">
        <v>0</v>
      </c>
      <c r="AD627">
        <v>0</v>
      </c>
      <c r="AE627">
        <v>0</v>
      </c>
      <c r="AF627">
        <v>25000</v>
      </c>
    </row>
    <row r="628" spans="1:32" ht="28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>(E628/D628)*100</f>
        <v>17.380000000000003</v>
      </c>
      <c r="O628" s="13">
        <f>J628/(60*60*24)+DATE(1970,1,1)</f>
        <v>42198.559479166666</v>
      </c>
      <c r="P628" s="13">
        <f>I628/(60*60*24)+"1/1/1970"</f>
        <v>42231.556944444441</v>
      </c>
      <c r="Q628" t="s">
        <v>8271</v>
      </c>
      <c r="R628" s="18" t="str">
        <f>LEFT(Q628,SEARCH("/",Q628,1)-1)</f>
        <v>technology</v>
      </c>
      <c r="S628" t="str">
        <f>RIGHT(Q628,(LEN(Q628)-SEARCH("/",Q628,1)))</f>
        <v>web</v>
      </c>
      <c r="T628" s="14">
        <f>IFERROR(E628/L628,0)</f>
        <v>111.41025641025641</v>
      </c>
      <c r="U628">
        <f t="shared" si="9"/>
        <v>0</v>
      </c>
      <c r="AB628">
        <v>4345</v>
      </c>
      <c r="AC628">
        <v>39</v>
      </c>
      <c r="AD628">
        <v>111.41025641025641</v>
      </c>
      <c r="AE628">
        <v>0</v>
      </c>
      <c r="AF628">
        <v>25000</v>
      </c>
    </row>
    <row r="629" spans="1:32" ht="28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>(E629/D629)*100</f>
        <v>0.02</v>
      </c>
      <c r="O629" s="13">
        <f>J629/(60*60*24)+DATE(1970,1,1)</f>
        <v>42384.306840277779</v>
      </c>
      <c r="P629" s="13">
        <f>I629/(60*60*24)+"1/1/1970"</f>
        <v>42443.958333333328</v>
      </c>
      <c r="Q629" t="s">
        <v>8271</v>
      </c>
      <c r="R629" s="18" t="str">
        <f>LEFT(Q629,SEARCH("/",Q629,1)-1)</f>
        <v>technology</v>
      </c>
      <c r="S629" t="str">
        <f>RIGHT(Q629,(LEN(Q629)-SEARCH("/",Q629,1)))</f>
        <v>web</v>
      </c>
      <c r="T629" s="14">
        <f>IFERROR(E629/L629,0)</f>
        <v>90</v>
      </c>
      <c r="U629">
        <f t="shared" si="9"/>
        <v>0</v>
      </c>
      <c r="AB629">
        <v>90</v>
      </c>
      <c r="AC629">
        <v>1</v>
      </c>
      <c r="AD629">
        <v>90</v>
      </c>
      <c r="AE629">
        <v>0</v>
      </c>
      <c r="AF629">
        <v>450000</v>
      </c>
    </row>
    <row r="630" spans="1:32" ht="21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>(E630/D630)*100</f>
        <v>0</v>
      </c>
      <c r="O630" s="13">
        <f>J630/(60*60*24)+DATE(1970,1,1)</f>
        <v>41803.692789351851</v>
      </c>
      <c r="P630" s="13">
        <f>I630/(60*60*24)+"1/1/1970"</f>
        <v>41833.692789351851</v>
      </c>
      <c r="Q630" t="s">
        <v>8271</v>
      </c>
      <c r="R630" s="18" t="str">
        <f>LEFT(Q630,SEARCH("/",Q630,1)-1)</f>
        <v>technology</v>
      </c>
      <c r="S630" t="str">
        <f>RIGHT(Q630,(LEN(Q630)-SEARCH("/",Q630,1)))</f>
        <v>web</v>
      </c>
      <c r="T630" s="14">
        <f>IFERROR(E630/L630,0)</f>
        <v>0</v>
      </c>
      <c r="U630">
        <f t="shared" si="9"/>
        <v>0</v>
      </c>
      <c r="AB630">
        <v>0</v>
      </c>
      <c r="AC630">
        <v>0</v>
      </c>
      <c r="AD630">
        <v>0</v>
      </c>
      <c r="AE630">
        <v>0</v>
      </c>
      <c r="AF630">
        <v>5000</v>
      </c>
    </row>
    <row r="631" spans="1:32" ht="27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>(E631/D631)*100</f>
        <v>0.17500000000000002</v>
      </c>
      <c r="O631" s="13">
        <f>J631/(60*60*24)+DATE(1970,1,1)</f>
        <v>42474.637824074074</v>
      </c>
      <c r="P631" s="13">
        <f>I631/(60*60*24)+"1/1/1970"</f>
        <v>42504.637824074074</v>
      </c>
      <c r="Q631" t="s">
        <v>8271</v>
      </c>
      <c r="R631" s="18" t="str">
        <f>LEFT(Q631,SEARCH("/",Q631,1)-1)</f>
        <v>technology</v>
      </c>
      <c r="S631" t="str">
        <f>RIGHT(Q631,(LEN(Q631)-SEARCH("/",Q631,1)))</f>
        <v>web</v>
      </c>
      <c r="T631" s="14">
        <f>IFERROR(E631/L631,0)</f>
        <v>116.66666666666667</v>
      </c>
      <c r="U631">
        <f t="shared" si="9"/>
        <v>0</v>
      </c>
      <c r="AB631">
        <v>350</v>
      </c>
      <c r="AC631">
        <v>3</v>
      </c>
      <c r="AD631">
        <v>116.66666666666667</v>
      </c>
      <c r="AE631">
        <v>0</v>
      </c>
      <c r="AF631">
        <v>200000</v>
      </c>
    </row>
    <row r="632" spans="1:32" ht="30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>(E632/D632)*100</f>
        <v>8.3340278356529712E-2</v>
      </c>
      <c r="O632" s="13">
        <f>J632/(60*60*24)+DATE(1970,1,1)</f>
        <v>42223.619456018518</v>
      </c>
      <c r="P632" s="13">
        <f>I632/(60*60*24)+"1/1/1970"</f>
        <v>42253.215277777781</v>
      </c>
      <c r="Q632" t="s">
        <v>8271</v>
      </c>
      <c r="R632" s="18" t="str">
        <f>LEFT(Q632,SEARCH("/",Q632,1)-1)</f>
        <v>technology</v>
      </c>
      <c r="S632" t="str">
        <f>RIGHT(Q632,(LEN(Q632)-SEARCH("/",Q632,1)))</f>
        <v>web</v>
      </c>
      <c r="T632" s="14">
        <f>IFERROR(E632/L632,0)</f>
        <v>10</v>
      </c>
      <c r="U632">
        <f t="shared" si="9"/>
        <v>0</v>
      </c>
      <c r="AB632">
        <v>10</v>
      </c>
      <c r="AC632">
        <v>1</v>
      </c>
      <c r="AD632">
        <v>10</v>
      </c>
      <c r="AE632">
        <v>0</v>
      </c>
      <c r="AF632">
        <v>11999</v>
      </c>
    </row>
    <row r="633" spans="1:32" ht="18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>(E633/D633)*100</f>
        <v>1.38</v>
      </c>
      <c r="O633" s="13">
        <f>J633/(60*60*24)+DATE(1970,1,1)</f>
        <v>42489.772326388891</v>
      </c>
      <c r="P633" s="13">
        <f>I633/(60*60*24)+"1/1/1970"</f>
        <v>42518.772326388891</v>
      </c>
      <c r="Q633" t="s">
        <v>8271</v>
      </c>
      <c r="R633" s="18" t="str">
        <f>LEFT(Q633,SEARCH("/",Q633,1)-1)</f>
        <v>technology</v>
      </c>
      <c r="S633" t="str">
        <f>RIGHT(Q633,(LEN(Q633)-SEARCH("/",Q633,1)))</f>
        <v>web</v>
      </c>
      <c r="T633" s="14">
        <f>IFERROR(E633/L633,0)</f>
        <v>76.666666666666671</v>
      </c>
      <c r="U633">
        <f t="shared" si="9"/>
        <v>0</v>
      </c>
      <c r="AB633">
        <v>690</v>
      </c>
      <c r="AC633">
        <v>9</v>
      </c>
      <c r="AD633">
        <v>76.666666666666671</v>
      </c>
      <c r="AE633">
        <v>0</v>
      </c>
      <c r="AF633">
        <v>50000</v>
      </c>
    </row>
    <row r="634" spans="1:32" ht="19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>(E634/D634)*100</f>
        <v>0</v>
      </c>
      <c r="O634" s="13">
        <f>J634/(60*60*24)+DATE(1970,1,1)</f>
        <v>42303.659317129626</v>
      </c>
      <c r="P634" s="13">
        <f>I634/(60*60*24)+"1/1/1970"</f>
        <v>42333.700983796298</v>
      </c>
      <c r="Q634" t="s">
        <v>8271</v>
      </c>
      <c r="R634" s="18" t="str">
        <f>LEFT(Q634,SEARCH("/",Q634,1)-1)</f>
        <v>technology</v>
      </c>
      <c r="S634" t="str">
        <f>RIGHT(Q634,(LEN(Q634)-SEARCH("/",Q634,1)))</f>
        <v>web</v>
      </c>
      <c r="T634" s="14">
        <f>IFERROR(E634/L634,0)</f>
        <v>0</v>
      </c>
      <c r="U634">
        <f t="shared" si="9"/>
        <v>0</v>
      </c>
      <c r="AB634">
        <v>0</v>
      </c>
      <c r="AC634">
        <v>0</v>
      </c>
      <c r="AD634">
        <v>0</v>
      </c>
      <c r="AE634">
        <v>0</v>
      </c>
      <c r="AF634">
        <v>20000</v>
      </c>
    </row>
    <row r="635" spans="1:32" ht="28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>(E635/D635)*100</f>
        <v>12.45</v>
      </c>
      <c r="O635" s="13">
        <f>J635/(60*60*24)+DATE(1970,1,1)</f>
        <v>42507.299328703702</v>
      </c>
      <c r="P635" s="13">
        <f>I635/(60*60*24)+"1/1/1970"</f>
        <v>42538.958333333328</v>
      </c>
      <c r="Q635" t="s">
        <v>8271</v>
      </c>
      <c r="R635" s="18" t="str">
        <f>LEFT(Q635,SEARCH("/",Q635,1)-1)</f>
        <v>technology</v>
      </c>
      <c r="S635" t="str">
        <f>RIGHT(Q635,(LEN(Q635)-SEARCH("/",Q635,1)))</f>
        <v>web</v>
      </c>
      <c r="T635" s="14">
        <f>IFERROR(E635/L635,0)</f>
        <v>49.8</v>
      </c>
      <c r="U635">
        <f t="shared" si="9"/>
        <v>0</v>
      </c>
      <c r="AB635">
        <v>1245</v>
      </c>
      <c r="AC635">
        <v>25</v>
      </c>
      <c r="AD635">
        <v>49.8</v>
      </c>
      <c r="AE635">
        <v>0</v>
      </c>
      <c r="AF635">
        <v>10000</v>
      </c>
    </row>
    <row r="636" spans="1:32" ht="19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>(E636/D636)*100</f>
        <v>0.02</v>
      </c>
      <c r="O636" s="13">
        <f>J636/(60*60*24)+DATE(1970,1,1)</f>
        <v>42031.928576388891</v>
      </c>
      <c r="P636" s="13">
        <f>I636/(60*60*24)+"1/1/1970"</f>
        <v>42061.928576388891</v>
      </c>
      <c r="Q636" t="s">
        <v>8271</v>
      </c>
      <c r="R636" s="18" t="str">
        <f>LEFT(Q636,SEARCH("/",Q636,1)-1)</f>
        <v>technology</v>
      </c>
      <c r="S636" t="str">
        <f>RIGHT(Q636,(LEN(Q636)-SEARCH("/",Q636,1)))</f>
        <v>web</v>
      </c>
      <c r="T636" s="14">
        <f>IFERROR(E636/L636,0)</f>
        <v>1</v>
      </c>
      <c r="U636">
        <f t="shared" si="9"/>
        <v>0</v>
      </c>
      <c r="AB636">
        <v>1</v>
      </c>
      <c r="AC636">
        <v>1</v>
      </c>
      <c r="AD636">
        <v>1</v>
      </c>
      <c r="AE636">
        <v>0</v>
      </c>
      <c r="AF636">
        <v>5000</v>
      </c>
    </row>
    <row r="637" spans="1:32" ht="12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>(E637/D637)*100</f>
        <v>8.0000000000000002E-3</v>
      </c>
      <c r="O637" s="13">
        <f>J637/(60*60*24)+DATE(1970,1,1)</f>
        <v>42076.092152777783</v>
      </c>
      <c r="P637" s="13">
        <f>I637/(60*60*24)+"1/1/1970"</f>
        <v>42106.092152777783</v>
      </c>
      <c r="Q637" t="s">
        <v>8271</v>
      </c>
      <c r="R637" s="18" t="str">
        <f>LEFT(Q637,SEARCH("/",Q637,1)-1)</f>
        <v>technology</v>
      </c>
      <c r="S637" t="str">
        <f>RIGHT(Q637,(LEN(Q637)-SEARCH("/",Q637,1)))</f>
        <v>web</v>
      </c>
      <c r="T637" s="14">
        <f>IFERROR(E637/L637,0)</f>
        <v>2</v>
      </c>
      <c r="U637">
        <f t="shared" si="9"/>
        <v>0</v>
      </c>
      <c r="AB637">
        <v>2</v>
      </c>
      <c r="AC637">
        <v>1</v>
      </c>
      <c r="AD637">
        <v>2</v>
      </c>
      <c r="AE637">
        <v>0</v>
      </c>
      <c r="AF637">
        <v>25000</v>
      </c>
    </row>
    <row r="638" spans="1:32" ht="18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>(E638/D638)*100</f>
        <v>0.2</v>
      </c>
      <c r="O638" s="13">
        <f>J638/(60*60*24)+DATE(1970,1,1)</f>
        <v>42131.455439814818</v>
      </c>
      <c r="P638" s="13">
        <f>I638/(60*60*24)+"1/1/1970"</f>
        <v>42161.44930555555</v>
      </c>
      <c r="Q638" t="s">
        <v>8271</v>
      </c>
      <c r="R638" s="18" t="str">
        <f>LEFT(Q638,SEARCH("/",Q638,1)-1)</f>
        <v>technology</v>
      </c>
      <c r="S638" t="str">
        <f>RIGHT(Q638,(LEN(Q638)-SEARCH("/",Q638,1)))</f>
        <v>web</v>
      </c>
      <c r="T638" s="14">
        <f>IFERROR(E638/L638,0)</f>
        <v>4</v>
      </c>
      <c r="U638">
        <f t="shared" si="9"/>
        <v>0</v>
      </c>
      <c r="AB638">
        <v>4</v>
      </c>
      <c r="AC638">
        <v>1</v>
      </c>
      <c r="AD638">
        <v>4</v>
      </c>
      <c r="AE638">
        <v>0</v>
      </c>
      <c r="AF638">
        <v>2000</v>
      </c>
    </row>
    <row r="639" spans="1:32" ht="27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>(E639/D639)*100</f>
        <v>0</v>
      </c>
      <c r="O639" s="13">
        <f>J639/(60*60*24)+DATE(1970,1,1)</f>
        <v>42762.962013888886</v>
      </c>
      <c r="P639" s="13">
        <f>I639/(60*60*24)+"1/1/1970"</f>
        <v>42791.961111111115</v>
      </c>
      <c r="Q639" t="s">
        <v>8271</v>
      </c>
      <c r="R639" s="18" t="str">
        <f>LEFT(Q639,SEARCH("/",Q639,1)-1)</f>
        <v>technology</v>
      </c>
      <c r="S639" t="str">
        <f>RIGHT(Q639,(LEN(Q639)-SEARCH("/",Q639,1)))</f>
        <v>web</v>
      </c>
      <c r="T639" s="14">
        <f>IFERROR(E639/L639,0)</f>
        <v>0</v>
      </c>
      <c r="U639">
        <f t="shared" si="9"/>
        <v>0</v>
      </c>
      <c r="AB639">
        <v>0</v>
      </c>
      <c r="AC639">
        <v>0</v>
      </c>
      <c r="AD639">
        <v>0</v>
      </c>
      <c r="AE639">
        <v>0</v>
      </c>
      <c r="AF639">
        <v>100000</v>
      </c>
    </row>
    <row r="640" spans="1:32" ht="4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>(E640/D640)*100</f>
        <v>9.0000000000000011E-3</v>
      </c>
      <c r="O640" s="13">
        <f>J640/(60*60*24)+DATE(1970,1,1)</f>
        <v>42759.593310185184</v>
      </c>
      <c r="P640" s="13">
        <f>I640/(60*60*24)+"1/1/1970"</f>
        <v>42819.55164351852</v>
      </c>
      <c r="Q640" t="s">
        <v>8271</v>
      </c>
      <c r="R640" s="18" t="str">
        <f>LEFT(Q640,SEARCH("/",Q640,1)-1)</f>
        <v>technology</v>
      </c>
      <c r="S640" t="str">
        <f>RIGHT(Q640,(LEN(Q640)-SEARCH("/",Q640,1)))</f>
        <v>web</v>
      </c>
      <c r="T640" s="14">
        <f>IFERROR(E640/L640,0)</f>
        <v>3</v>
      </c>
      <c r="U640">
        <f t="shared" si="9"/>
        <v>0</v>
      </c>
      <c r="AB640">
        <v>18</v>
      </c>
      <c r="AC640">
        <v>6</v>
      </c>
      <c r="AD640">
        <v>3</v>
      </c>
      <c r="AE640">
        <v>0</v>
      </c>
      <c r="AF640">
        <v>200000</v>
      </c>
    </row>
    <row r="641" spans="1:32" ht="15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>(E641/D641)*100</f>
        <v>9.9999999999999991E-5</v>
      </c>
      <c r="O641" s="13">
        <f>J641/(60*60*24)+DATE(1970,1,1)</f>
        <v>41865.583275462966</v>
      </c>
      <c r="P641" s="13">
        <f>I641/(60*60*24)+"1/1/1970"</f>
        <v>41925.583275462966</v>
      </c>
      <c r="Q641" t="s">
        <v>8271</v>
      </c>
      <c r="R641" s="18" t="str">
        <f>LEFT(Q641,SEARCH("/",Q641,1)-1)</f>
        <v>technology</v>
      </c>
      <c r="S641" t="str">
        <f>RIGHT(Q641,(LEN(Q641)-SEARCH("/",Q641,1)))</f>
        <v>web</v>
      </c>
      <c r="T641" s="14">
        <f>IFERROR(E641/L641,0)</f>
        <v>1</v>
      </c>
      <c r="U641">
        <f t="shared" si="9"/>
        <v>0</v>
      </c>
      <c r="AB641">
        <v>1</v>
      </c>
      <c r="AC641">
        <v>1</v>
      </c>
      <c r="AD641">
        <v>1</v>
      </c>
      <c r="AE641">
        <v>0</v>
      </c>
      <c r="AF641">
        <v>1000000</v>
      </c>
    </row>
    <row r="642" spans="1:32" ht="30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>(E642/D642)*100</f>
        <v>144.28571428571428</v>
      </c>
      <c r="O642" s="13">
        <f>J642/(60*60*24)+DATE(1970,1,1)</f>
        <v>42683.420312499999</v>
      </c>
      <c r="P642" s="13">
        <f>I642/(60*60*24)+"1/1/1970"</f>
        <v>42698.958333333328</v>
      </c>
      <c r="Q642" t="s">
        <v>8272</v>
      </c>
      <c r="R642" s="18" t="str">
        <f>LEFT(Q642,SEARCH("/",Q642,1)-1)</f>
        <v>technology</v>
      </c>
      <c r="S642" t="str">
        <f>RIGHT(Q642,(LEN(Q642)-SEARCH("/",Q642,1)))</f>
        <v>wearables</v>
      </c>
      <c r="T642" s="14">
        <f>IFERROR(E642/L642,0)</f>
        <v>50.5</v>
      </c>
      <c r="U642">
        <f t="shared" si="9"/>
        <v>1</v>
      </c>
      <c r="AB642">
        <v>101</v>
      </c>
      <c r="AC642">
        <v>2</v>
      </c>
      <c r="AD642">
        <v>50.5</v>
      </c>
      <c r="AE642">
        <v>1</v>
      </c>
      <c r="AF642">
        <v>70</v>
      </c>
    </row>
    <row r="643" spans="1:32" ht="27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>(E643/D643)*100</f>
        <v>119.16249999999999</v>
      </c>
      <c r="O643" s="13">
        <f>J643/(60*60*24)+DATE(1970,1,1)</f>
        <v>42199.57</v>
      </c>
      <c r="P643" s="13">
        <f>I643/(60*60*24)+"1/1/1970"</f>
        <v>42229.57</v>
      </c>
      <c r="Q643" t="s">
        <v>8272</v>
      </c>
      <c r="R643" s="18" t="str">
        <f>LEFT(Q643,SEARCH("/",Q643,1)-1)</f>
        <v>technology</v>
      </c>
      <c r="S643" t="str">
        <f>RIGHT(Q643,(LEN(Q643)-SEARCH("/",Q643,1)))</f>
        <v>wearables</v>
      </c>
      <c r="T643" s="14">
        <f>IFERROR(E643/L643,0)</f>
        <v>151.31746031746033</v>
      </c>
      <c r="U643">
        <f t="shared" ref="U643:U706" si="10">IF(F643 = "successful", 1, 0)</f>
        <v>1</v>
      </c>
      <c r="AB643">
        <v>47665</v>
      </c>
      <c r="AC643">
        <v>315</v>
      </c>
      <c r="AD643">
        <v>151.31746031746033</v>
      </c>
      <c r="AE643">
        <v>1</v>
      </c>
      <c r="AF643">
        <v>40000</v>
      </c>
    </row>
    <row r="644" spans="1:32" ht="28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>(E644/D644)*100</f>
        <v>1460.4850000000001</v>
      </c>
      <c r="O644" s="13">
        <f>J644/(60*60*24)+DATE(1970,1,1)</f>
        <v>42199.651319444441</v>
      </c>
      <c r="P644" s="13">
        <f>I644/(60*60*24)+"1/1/1970"</f>
        <v>42235.651319444441</v>
      </c>
      <c r="Q644" t="s">
        <v>8272</v>
      </c>
      <c r="R644" s="18" t="str">
        <f>LEFT(Q644,SEARCH("/",Q644,1)-1)</f>
        <v>technology</v>
      </c>
      <c r="S644" t="str">
        <f>RIGHT(Q644,(LEN(Q644)-SEARCH("/",Q644,1)))</f>
        <v>wearables</v>
      </c>
      <c r="T644" s="14">
        <f>IFERROR(E644/L644,0)</f>
        <v>134.3592456301748</v>
      </c>
      <c r="U644">
        <f t="shared" si="10"/>
        <v>1</v>
      </c>
      <c r="AB644">
        <v>292097</v>
      </c>
      <c r="AC644">
        <v>2174</v>
      </c>
      <c r="AD644">
        <v>134.3592456301748</v>
      </c>
      <c r="AE644">
        <v>1</v>
      </c>
      <c r="AF644">
        <v>20000</v>
      </c>
    </row>
    <row r="645" spans="1:32" ht="21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>(E645/D645)*100</f>
        <v>105.80799999999999</v>
      </c>
      <c r="O645" s="13">
        <f>J645/(60*60*24)+DATE(1970,1,1)</f>
        <v>42100.642071759255</v>
      </c>
      <c r="P645" s="13">
        <f>I645/(60*60*24)+"1/1/1970"</f>
        <v>42155.642071759255</v>
      </c>
      <c r="Q645" t="s">
        <v>8272</v>
      </c>
      <c r="R645" s="18" t="str">
        <f>LEFT(Q645,SEARCH("/",Q645,1)-1)</f>
        <v>technology</v>
      </c>
      <c r="S645" t="str">
        <f>RIGHT(Q645,(LEN(Q645)-SEARCH("/",Q645,1)))</f>
        <v>wearables</v>
      </c>
      <c r="T645" s="14">
        <f>IFERROR(E645/L645,0)</f>
        <v>174.02631578947367</v>
      </c>
      <c r="U645">
        <f t="shared" si="10"/>
        <v>1</v>
      </c>
      <c r="AB645">
        <v>26452</v>
      </c>
      <c r="AC645">
        <v>152</v>
      </c>
      <c r="AD645">
        <v>174.02631578947367</v>
      </c>
      <c r="AE645">
        <v>1</v>
      </c>
      <c r="AF645">
        <v>25000</v>
      </c>
    </row>
    <row r="646" spans="1:32" ht="28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>(E646/D646)*100</f>
        <v>300.11791999999997</v>
      </c>
      <c r="O646" s="13">
        <f>J646/(60*60*24)+DATE(1970,1,1)</f>
        <v>41898.665960648148</v>
      </c>
      <c r="P646" s="13">
        <f>I646/(60*60*24)+"1/1/1970"</f>
        <v>41941.041666666664</v>
      </c>
      <c r="Q646" t="s">
        <v>8272</v>
      </c>
      <c r="R646" s="18" t="str">
        <f>LEFT(Q646,SEARCH("/",Q646,1)-1)</f>
        <v>technology</v>
      </c>
      <c r="S646" t="str">
        <f>RIGHT(Q646,(LEN(Q646)-SEARCH("/",Q646,1)))</f>
        <v>wearables</v>
      </c>
      <c r="T646" s="14">
        <f>IFERROR(E646/L646,0)</f>
        <v>73.486268364348675</v>
      </c>
      <c r="U646">
        <f t="shared" si="10"/>
        <v>1</v>
      </c>
      <c r="AB646">
        <v>75029.48</v>
      </c>
      <c r="AC646">
        <v>1021</v>
      </c>
      <c r="AD646">
        <v>73.486268364348675</v>
      </c>
      <c r="AE646">
        <v>1</v>
      </c>
      <c r="AF646">
        <v>25000</v>
      </c>
    </row>
    <row r="647" spans="1:32" ht="15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>(E647/D647)*100</f>
        <v>278.7</v>
      </c>
      <c r="O647" s="13">
        <f>J647/(60*60*24)+DATE(1970,1,1)</f>
        <v>42564.026319444441</v>
      </c>
      <c r="P647" s="13">
        <f>I647/(60*60*24)+"1/1/1970"</f>
        <v>42594.026319444441</v>
      </c>
      <c r="Q647" t="s">
        <v>8272</v>
      </c>
      <c r="R647" s="18" t="str">
        <f>LEFT(Q647,SEARCH("/",Q647,1)-1)</f>
        <v>technology</v>
      </c>
      <c r="S647" t="str">
        <f>RIGHT(Q647,(LEN(Q647)-SEARCH("/",Q647,1)))</f>
        <v>wearables</v>
      </c>
      <c r="T647" s="14">
        <f>IFERROR(E647/L647,0)</f>
        <v>23.518987341772153</v>
      </c>
      <c r="U647">
        <f t="shared" si="10"/>
        <v>1</v>
      </c>
      <c r="AB647">
        <v>5574</v>
      </c>
      <c r="AC647">
        <v>237</v>
      </c>
      <c r="AD647">
        <v>23.518987341772153</v>
      </c>
      <c r="AE647">
        <v>1</v>
      </c>
      <c r="AF647">
        <v>2000</v>
      </c>
    </row>
    <row r="648" spans="1:32" ht="27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>(E648/D648)*100</f>
        <v>131.87625</v>
      </c>
      <c r="O648" s="13">
        <f>J648/(60*60*24)+DATE(1970,1,1)</f>
        <v>41832.852627314816</v>
      </c>
      <c r="P648" s="13">
        <f>I648/(60*60*24)+"1/1/1970"</f>
        <v>41862.852627314816</v>
      </c>
      <c r="Q648" t="s">
        <v>8272</v>
      </c>
      <c r="R648" s="18" t="str">
        <f>LEFT(Q648,SEARCH("/",Q648,1)-1)</f>
        <v>technology</v>
      </c>
      <c r="S648" t="str">
        <f>RIGHT(Q648,(LEN(Q648)-SEARCH("/",Q648,1)))</f>
        <v>wearables</v>
      </c>
      <c r="T648" s="14">
        <f>IFERROR(E648/L648,0)</f>
        <v>39.074444444444445</v>
      </c>
      <c r="U648">
        <f t="shared" si="10"/>
        <v>1</v>
      </c>
      <c r="AB648">
        <v>1055.01</v>
      </c>
      <c r="AC648">
        <v>27</v>
      </c>
      <c r="AD648">
        <v>39.074444444444445</v>
      </c>
      <c r="AE648">
        <v>1</v>
      </c>
      <c r="AF648">
        <v>800</v>
      </c>
    </row>
    <row r="649" spans="1:32" ht="30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>(E649/D649)*100</f>
        <v>107.05</v>
      </c>
      <c r="O649" s="13">
        <f>J649/(60*60*24)+DATE(1970,1,1)</f>
        <v>42416.767928240741</v>
      </c>
      <c r="P649" s="13">
        <f>I649/(60*60*24)+"1/1/1970"</f>
        <v>42446.726261574076</v>
      </c>
      <c r="Q649" t="s">
        <v>8272</v>
      </c>
      <c r="R649" s="18" t="str">
        <f>LEFT(Q649,SEARCH("/",Q649,1)-1)</f>
        <v>technology</v>
      </c>
      <c r="S649" t="str">
        <f>RIGHT(Q649,(LEN(Q649)-SEARCH("/",Q649,1)))</f>
        <v>wearables</v>
      </c>
      <c r="T649" s="14">
        <f>IFERROR(E649/L649,0)</f>
        <v>125.94117647058823</v>
      </c>
      <c r="U649">
        <f t="shared" si="10"/>
        <v>1</v>
      </c>
      <c r="AB649">
        <v>2141</v>
      </c>
      <c r="AC649">
        <v>17</v>
      </c>
      <c r="AD649">
        <v>125.94117647058823</v>
      </c>
      <c r="AE649">
        <v>1</v>
      </c>
      <c r="AF649">
        <v>2000</v>
      </c>
    </row>
    <row r="650" spans="1:32" ht="12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>(E650/D650)*100</f>
        <v>126.82285714285715</v>
      </c>
      <c r="O650" s="13">
        <f>J650/(60*60*24)+DATE(1970,1,1)</f>
        <v>41891.693379629629</v>
      </c>
      <c r="P650" s="13">
        <f>I650/(60*60*24)+"1/1/1970"</f>
        <v>41926.693379629629</v>
      </c>
      <c r="Q650" t="s">
        <v>8272</v>
      </c>
      <c r="R650" s="18" t="str">
        <f>LEFT(Q650,SEARCH("/",Q650,1)-1)</f>
        <v>technology</v>
      </c>
      <c r="S650" t="str">
        <f>RIGHT(Q650,(LEN(Q650)-SEARCH("/",Q650,1)))</f>
        <v>wearables</v>
      </c>
      <c r="T650" s="14">
        <f>IFERROR(E650/L650,0)</f>
        <v>1644</v>
      </c>
      <c r="U650">
        <f t="shared" si="10"/>
        <v>1</v>
      </c>
      <c r="AB650">
        <v>44388</v>
      </c>
      <c r="AC650">
        <v>27</v>
      </c>
      <c r="AD650">
        <v>1644</v>
      </c>
      <c r="AE650">
        <v>1</v>
      </c>
      <c r="AF650">
        <v>35000</v>
      </c>
    </row>
    <row r="651" spans="1:32" ht="30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>(E651/D651)*100</f>
        <v>139.96</v>
      </c>
      <c r="O651" s="13">
        <f>J651/(60*60*24)+DATE(1970,1,1)</f>
        <v>41877.912187499998</v>
      </c>
      <c r="P651" s="13">
        <f>I651/(60*60*24)+"1/1/1970"</f>
        <v>41898.912187499998</v>
      </c>
      <c r="Q651" t="s">
        <v>8272</v>
      </c>
      <c r="R651" s="18" t="str">
        <f>LEFT(Q651,SEARCH("/",Q651,1)-1)</f>
        <v>technology</v>
      </c>
      <c r="S651" t="str">
        <f>RIGHT(Q651,(LEN(Q651)-SEARCH("/",Q651,1)))</f>
        <v>wearables</v>
      </c>
      <c r="T651" s="14">
        <f>IFERROR(E651/L651,0)</f>
        <v>42.670731707317074</v>
      </c>
      <c r="U651">
        <f t="shared" si="10"/>
        <v>1</v>
      </c>
      <c r="AB651">
        <v>3499</v>
      </c>
      <c r="AC651">
        <v>82</v>
      </c>
      <c r="AD651">
        <v>42.670731707317074</v>
      </c>
      <c r="AE651">
        <v>1</v>
      </c>
      <c r="AF651">
        <v>2500</v>
      </c>
    </row>
    <row r="652" spans="1:32" ht="27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>(E652/D652)*100</f>
        <v>112.4</v>
      </c>
      <c r="O652" s="13">
        <f>J652/(60*60*24)+DATE(1970,1,1)</f>
        <v>41932.036851851852</v>
      </c>
      <c r="P652" s="13">
        <f>I652/(60*60*24)+"1/1/1970"</f>
        <v>41992.078518518523</v>
      </c>
      <c r="Q652" t="s">
        <v>8272</v>
      </c>
      <c r="R652" s="18" t="str">
        <f>LEFT(Q652,SEARCH("/",Q652,1)-1)</f>
        <v>technology</v>
      </c>
      <c r="S652" t="str">
        <f>RIGHT(Q652,(LEN(Q652)-SEARCH("/",Q652,1)))</f>
        <v>wearables</v>
      </c>
      <c r="T652" s="14">
        <f>IFERROR(E652/L652,0)</f>
        <v>35.125</v>
      </c>
      <c r="U652">
        <f t="shared" si="10"/>
        <v>1</v>
      </c>
      <c r="AB652">
        <v>1686</v>
      </c>
      <c r="AC652">
        <v>48</v>
      </c>
      <c r="AD652">
        <v>35.125</v>
      </c>
      <c r="AE652">
        <v>1</v>
      </c>
      <c r="AF652">
        <v>1500</v>
      </c>
    </row>
    <row r="653" spans="1:32" ht="25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>(E653/D653)*100</f>
        <v>100.52799999999999</v>
      </c>
      <c r="O653" s="13">
        <f>J653/(60*60*24)+DATE(1970,1,1)</f>
        <v>41956.017488425925</v>
      </c>
      <c r="P653" s="13">
        <f>I653/(60*60*24)+"1/1/1970"</f>
        <v>41986.017488425925</v>
      </c>
      <c r="Q653" t="s">
        <v>8272</v>
      </c>
      <c r="R653" s="18" t="str">
        <f>LEFT(Q653,SEARCH("/",Q653,1)-1)</f>
        <v>technology</v>
      </c>
      <c r="S653" t="str">
        <f>RIGHT(Q653,(LEN(Q653)-SEARCH("/",Q653,1)))</f>
        <v>wearables</v>
      </c>
      <c r="T653" s="14">
        <f>IFERROR(E653/L653,0)</f>
        <v>239.35238095238094</v>
      </c>
      <c r="U653">
        <f t="shared" si="10"/>
        <v>1</v>
      </c>
      <c r="AB653">
        <v>25132</v>
      </c>
      <c r="AC653">
        <v>105</v>
      </c>
      <c r="AD653">
        <v>239.35238095238094</v>
      </c>
      <c r="AE653">
        <v>1</v>
      </c>
      <c r="AF653">
        <v>25000</v>
      </c>
    </row>
    <row r="654" spans="1:32" ht="33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>(E654/D654)*100</f>
        <v>100.46666666666665</v>
      </c>
      <c r="O654" s="13">
        <f>J654/(60*60*24)+DATE(1970,1,1)</f>
        <v>42675.690393518518</v>
      </c>
      <c r="P654" s="13">
        <f>I654/(60*60*24)+"1/1/1970"</f>
        <v>42705.732060185182</v>
      </c>
      <c r="Q654" t="s">
        <v>8272</v>
      </c>
      <c r="R654" s="18" t="str">
        <f>LEFT(Q654,SEARCH("/",Q654,1)-1)</f>
        <v>technology</v>
      </c>
      <c r="S654" t="str">
        <f>RIGHT(Q654,(LEN(Q654)-SEARCH("/",Q654,1)))</f>
        <v>wearables</v>
      </c>
      <c r="T654" s="14">
        <f>IFERROR(E654/L654,0)</f>
        <v>107.64285714285714</v>
      </c>
      <c r="U654">
        <f t="shared" si="10"/>
        <v>1</v>
      </c>
      <c r="AB654">
        <v>3014</v>
      </c>
      <c r="AC654">
        <v>28</v>
      </c>
      <c r="AD654">
        <v>107.64285714285714</v>
      </c>
      <c r="AE654">
        <v>1</v>
      </c>
      <c r="AF654">
        <v>3000</v>
      </c>
    </row>
    <row r="655" spans="1:32" ht="28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>(E655/D655)*100</f>
        <v>141.446</v>
      </c>
      <c r="O655" s="13">
        <f>J655/(60*60*24)+DATE(1970,1,1)</f>
        <v>42199.618518518517</v>
      </c>
      <c r="P655" s="13">
        <f>I655/(60*60*24)+"1/1/1970"</f>
        <v>42236.618518518517</v>
      </c>
      <c r="Q655" t="s">
        <v>8272</v>
      </c>
      <c r="R655" s="18" t="str">
        <f>LEFT(Q655,SEARCH("/",Q655,1)-1)</f>
        <v>technology</v>
      </c>
      <c r="S655" t="str">
        <f>RIGHT(Q655,(LEN(Q655)-SEARCH("/",Q655,1)))</f>
        <v>wearables</v>
      </c>
      <c r="T655" s="14">
        <f>IFERROR(E655/L655,0)</f>
        <v>95.830623306233065</v>
      </c>
      <c r="U655">
        <f t="shared" si="10"/>
        <v>1</v>
      </c>
      <c r="AB655">
        <v>106084.5</v>
      </c>
      <c r="AC655">
        <v>1107</v>
      </c>
      <c r="AD655">
        <v>95.830623306233065</v>
      </c>
      <c r="AE655">
        <v>1</v>
      </c>
      <c r="AF655">
        <v>75000</v>
      </c>
    </row>
    <row r="656" spans="1:32" ht="27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>(E656/D656)*100</f>
        <v>267.29166666666669</v>
      </c>
      <c r="O656" s="13">
        <f>J656/(60*60*24)+DATE(1970,1,1)</f>
        <v>42163.957326388889</v>
      </c>
      <c r="P656" s="13">
        <f>I656/(60*60*24)+"1/1/1970"</f>
        <v>42193.957326388889</v>
      </c>
      <c r="Q656" t="s">
        <v>8272</v>
      </c>
      <c r="R656" s="18" t="str">
        <f>LEFT(Q656,SEARCH("/",Q656,1)-1)</f>
        <v>technology</v>
      </c>
      <c r="S656" t="str">
        <f>RIGHT(Q656,(LEN(Q656)-SEARCH("/",Q656,1)))</f>
        <v>wearables</v>
      </c>
      <c r="T656" s="14">
        <f>IFERROR(E656/L656,0)</f>
        <v>31.663376110562684</v>
      </c>
      <c r="U656">
        <f t="shared" si="10"/>
        <v>1</v>
      </c>
      <c r="AB656">
        <v>32075</v>
      </c>
      <c r="AC656">
        <v>1013</v>
      </c>
      <c r="AD656">
        <v>31.663376110562684</v>
      </c>
      <c r="AE656">
        <v>1</v>
      </c>
      <c r="AF656">
        <v>12000</v>
      </c>
    </row>
    <row r="657" spans="1:32" ht="24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>(E657/D657)*100</f>
        <v>146.88749999999999</v>
      </c>
      <c r="O657" s="13">
        <f>J657/(60*60*24)+DATE(1970,1,1)</f>
        <v>42045.957314814819</v>
      </c>
      <c r="P657" s="13">
        <f>I657/(60*60*24)+"1/1/1970"</f>
        <v>42075.915648148148</v>
      </c>
      <c r="Q657" t="s">
        <v>8272</v>
      </c>
      <c r="R657" s="18" t="str">
        <f>LEFT(Q657,SEARCH("/",Q657,1)-1)</f>
        <v>technology</v>
      </c>
      <c r="S657" t="str">
        <f>RIGHT(Q657,(LEN(Q657)-SEARCH("/",Q657,1)))</f>
        <v>wearables</v>
      </c>
      <c r="T657" s="14">
        <f>IFERROR(E657/L657,0)</f>
        <v>42.886861313868614</v>
      </c>
      <c r="U657">
        <f t="shared" si="10"/>
        <v>1</v>
      </c>
      <c r="AB657">
        <v>11751</v>
      </c>
      <c r="AC657">
        <v>274</v>
      </c>
      <c r="AD657">
        <v>42.886861313868614</v>
      </c>
      <c r="AE657">
        <v>1</v>
      </c>
      <c r="AF657">
        <v>8000</v>
      </c>
    </row>
    <row r="658" spans="1:32" ht="27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>(E658/D658)*100</f>
        <v>213.56</v>
      </c>
      <c r="O658" s="13">
        <f>J658/(60*60*24)+DATE(1970,1,1)</f>
        <v>42417.804618055554</v>
      </c>
      <c r="P658" s="13">
        <f>I658/(60*60*24)+"1/1/1970"</f>
        <v>42477.76295138889</v>
      </c>
      <c r="Q658" t="s">
        <v>8272</v>
      </c>
      <c r="R658" s="18" t="str">
        <f>LEFT(Q658,SEARCH("/",Q658,1)-1)</f>
        <v>technology</v>
      </c>
      <c r="S658" t="str">
        <f>RIGHT(Q658,(LEN(Q658)-SEARCH("/",Q658,1)))</f>
        <v>wearables</v>
      </c>
      <c r="T658" s="14">
        <f>IFERROR(E658/L658,0)</f>
        <v>122.73563218390805</v>
      </c>
      <c r="U658">
        <f t="shared" si="10"/>
        <v>1</v>
      </c>
      <c r="AB658">
        <v>10678</v>
      </c>
      <c r="AC658">
        <v>87</v>
      </c>
      <c r="AD658">
        <v>122.73563218390805</v>
      </c>
      <c r="AE658">
        <v>1</v>
      </c>
      <c r="AF658">
        <v>5000</v>
      </c>
    </row>
    <row r="659" spans="1:32" ht="31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>(E659/D659)*100</f>
        <v>125.69999999999999</v>
      </c>
      <c r="O659" s="13">
        <f>J659/(60*60*24)+DATE(1970,1,1)</f>
        <v>42331.84574074074</v>
      </c>
      <c r="P659" s="13">
        <f>I659/(60*60*24)+"1/1/1970"</f>
        <v>42361.84574074074</v>
      </c>
      <c r="Q659" t="s">
        <v>8272</v>
      </c>
      <c r="R659" s="18" t="str">
        <f>LEFT(Q659,SEARCH("/",Q659,1)-1)</f>
        <v>technology</v>
      </c>
      <c r="S659" t="str">
        <f>RIGHT(Q659,(LEN(Q659)-SEARCH("/",Q659,1)))</f>
        <v>wearables</v>
      </c>
      <c r="T659" s="14">
        <f>IFERROR(E659/L659,0)</f>
        <v>190.45454545454547</v>
      </c>
      <c r="U659">
        <f t="shared" si="10"/>
        <v>1</v>
      </c>
      <c r="AB659">
        <v>18855</v>
      </c>
      <c r="AC659">
        <v>99</v>
      </c>
      <c r="AD659">
        <v>190.45454545454547</v>
      </c>
      <c r="AE659">
        <v>1</v>
      </c>
      <c r="AF659">
        <v>15000</v>
      </c>
    </row>
    <row r="660" spans="1:32" ht="28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>(E660/D660)*100</f>
        <v>104.46206037108834</v>
      </c>
      <c r="O660" s="13">
        <f>J660/(60*60*24)+DATE(1970,1,1)</f>
        <v>42179.160752314812</v>
      </c>
      <c r="P660" s="13">
        <f>I660/(60*60*24)+"1/1/1970"</f>
        <v>42211.75</v>
      </c>
      <c r="Q660" t="s">
        <v>8272</v>
      </c>
      <c r="R660" s="18" t="str">
        <f>LEFT(Q660,SEARCH("/",Q660,1)-1)</f>
        <v>technology</v>
      </c>
      <c r="S660" t="str">
        <f>RIGHT(Q660,(LEN(Q660)-SEARCH("/",Q660,1)))</f>
        <v>wearables</v>
      </c>
      <c r="T660" s="14">
        <f>IFERROR(E660/L660,0)</f>
        <v>109.33695652173913</v>
      </c>
      <c r="U660">
        <f t="shared" si="10"/>
        <v>1</v>
      </c>
      <c r="AB660">
        <v>30177</v>
      </c>
      <c r="AC660">
        <v>276</v>
      </c>
      <c r="AD660">
        <v>109.33695652173913</v>
      </c>
      <c r="AE660">
        <v>1</v>
      </c>
      <c r="AF660">
        <v>28888</v>
      </c>
    </row>
    <row r="661" spans="1:32" ht="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>(E661/D661)*100</f>
        <v>100.56666666666668</v>
      </c>
      <c r="O661" s="13">
        <f>J661/(60*60*24)+DATE(1970,1,1)</f>
        <v>42209.593692129631</v>
      </c>
      <c r="P661" s="13">
        <f>I661/(60*60*24)+"1/1/1970"</f>
        <v>42239.593692129631</v>
      </c>
      <c r="Q661" t="s">
        <v>8272</v>
      </c>
      <c r="R661" s="18" t="str">
        <f>LEFT(Q661,SEARCH("/",Q661,1)-1)</f>
        <v>technology</v>
      </c>
      <c r="S661" t="str">
        <f>RIGHT(Q661,(LEN(Q661)-SEARCH("/",Q661,1)))</f>
        <v>wearables</v>
      </c>
      <c r="T661" s="14">
        <f>IFERROR(E661/L661,0)</f>
        <v>143.66666666666666</v>
      </c>
      <c r="U661">
        <f t="shared" si="10"/>
        <v>1</v>
      </c>
      <c r="AB661">
        <v>3017</v>
      </c>
      <c r="AC661">
        <v>21</v>
      </c>
      <c r="AD661">
        <v>143.66666666666666</v>
      </c>
      <c r="AE661">
        <v>1</v>
      </c>
      <c r="AF661">
        <v>3000</v>
      </c>
    </row>
    <row r="662" spans="1:32" ht="28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>(E662/D662)*100</f>
        <v>3.0579999999999998</v>
      </c>
      <c r="O662" s="13">
        <f>J662/(60*60*24)+DATE(1970,1,1)</f>
        <v>41922.741655092592</v>
      </c>
      <c r="P662" s="13">
        <f>I662/(60*60*24)+"1/1/1970"</f>
        <v>41952.783321759256</v>
      </c>
      <c r="Q662" t="s">
        <v>8272</v>
      </c>
      <c r="R662" s="18" t="str">
        <f>LEFT(Q662,SEARCH("/",Q662,1)-1)</f>
        <v>technology</v>
      </c>
      <c r="S662" t="str">
        <f>RIGHT(Q662,(LEN(Q662)-SEARCH("/",Q662,1)))</f>
        <v>wearables</v>
      </c>
      <c r="T662" s="14">
        <f>IFERROR(E662/L662,0)</f>
        <v>84.944444444444443</v>
      </c>
      <c r="U662">
        <f t="shared" si="10"/>
        <v>0</v>
      </c>
      <c r="AB662">
        <v>1529</v>
      </c>
      <c r="AC662">
        <v>18</v>
      </c>
      <c r="AD662">
        <v>84.944444444444443</v>
      </c>
      <c r="AE662">
        <v>0</v>
      </c>
      <c r="AF662">
        <v>50000</v>
      </c>
    </row>
    <row r="663" spans="1:32" ht="24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>(E663/D663)*100</f>
        <v>0.95</v>
      </c>
      <c r="O663" s="13">
        <f>J663/(60*60*24)+DATE(1970,1,1)</f>
        <v>42636.645358796297</v>
      </c>
      <c r="P663" s="13">
        <f>I663/(60*60*24)+"1/1/1970"</f>
        <v>42666.645358796297</v>
      </c>
      <c r="Q663" t="s">
        <v>8272</v>
      </c>
      <c r="R663" s="18" t="str">
        <f>LEFT(Q663,SEARCH("/",Q663,1)-1)</f>
        <v>technology</v>
      </c>
      <c r="S663" t="str">
        <f>RIGHT(Q663,(LEN(Q663)-SEARCH("/",Q663,1)))</f>
        <v>wearables</v>
      </c>
      <c r="T663" s="14">
        <f>IFERROR(E663/L663,0)</f>
        <v>10.555555555555555</v>
      </c>
      <c r="U663">
        <f t="shared" si="10"/>
        <v>0</v>
      </c>
      <c r="AB663">
        <v>95</v>
      </c>
      <c r="AC663">
        <v>9</v>
      </c>
      <c r="AD663">
        <v>10.555555555555555</v>
      </c>
      <c r="AE663">
        <v>0</v>
      </c>
      <c r="AF663">
        <v>10000</v>
      </c>
    </row>
    <row r="664" spans="1:32" ht="21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>(E664/D664)*100</f>
        <v>0.4</v>
      </c>
      <c r="O664" s="13">
        <f>J664/(60*60*24)+DATE(1970,1,1)</f>
        <v>41990.438043981485</v>
      </c>
      <c r="P664" s="13">
        <f>I664/(60*60*24)+"1/1/1970"</f>
        <v>42020.438043981485</v>
      </c>
      <c r="Q664" t="s">
        <v>8272</v>
      </c>
      <c r="R664" s="18" t="str">
        <f>LEFT(Q664,SEARCH("/",Q664,1)-1)</f>
        <v>technology</v>
      </c>
      <c r="S664" t="str">
        <f>RIGHT(Q664,(LEN(Q664)-SEARCH("/",Q664,1)))</f>
        <v>wearables</v>
      </c>
      <c r="T664" s="14">
        <f>IFERROR(E664/L664,0)</f>
        <v>39</v>
      </c>
      <c r="U664">
        <f t="shared" si="10"/>
        <v>0</v>
      </c>
      <c r="AB664">
        <v>156</v>
      </c>
      <c r="AC664">
        <v>4</v>
      </c>
      <c r="AD664">
        <v>39</v>
      </c>
      <c r="AE664">
        <v>0</v>
      </c>
      <c r="AF664">
        <v>39000</v>
      </c>
    </row>
    <row r="665" spans="1:32" ht="27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>(E665/D665)*100</f>
        <v>0.35000000000000003</v>
      </c>
      <c r="O665" s="13">
        <f>J665/(60*60*24)+DATE(1970,1,1)</f>
        <v>42173.843240740738</v>
      </c>
      <c r="P665" s="13">
        <f>I665/(60*60*24)+"1/1/1970"</f>
        <v>42203.843240740738</v>
      </c>
      <c r="Q665" t="s">
        <v>8272</v>
      </c>
      <c r="R665" s="18" t="str">
        <f>LEFT(Q665,SEARCH("/",Q665,1)-1)</f>
        <v>technology</v>
      </c>
      <c r="S665" t="str">
        <f>RIGHT(Q665,(LEN(Q665)-SEARCH("/",Q665,1)))</f>
        <v>wearables</v>
      </c>
      <c r="T665" s="14">
        <f>IFERROR(E665/L665,0)</f>
        <v>100</v>
      </c>
      <c r="U665">
        <f t="shared" si="10"/>
        <v>0</v>
      </c>
      <c r="AB665">
        <v>700</v>
      </c>
      <c r="AC665">
        <v>7</v>
      </c>
      <c r="AD665">
        <v>100</v>
      </c>
      <c r="AE665">
        <v>0</v>
      </c>
      <c r="AF665">
        <v>200000</v>
      </c>
    </row>
    <row r="666" spans="1:32" ht="27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>(E666/D666)*100</f>
        <v>7.5333333333333332</v>
      </c>
      <c r="O666" s="13">
        <f>J666/(60*60*24)+DATE(1970,1,1)</f>
        <v>42077.666377314818</v>
      </c>
      <c r="P666" s="13">
        <f>I666/(60*60*24)+"1/1/1970"</f>
        <v>42107.666377314818</v>
      </c>
      <c r="Q666" t="s">
        <v>8272</v>
      </c>
      <c r="R666" s="18" t="str">
        <f>LEFT(Q666,SEARCH("/",Q666,1)-1)</f>
        <v>technology</v>
      </c>
      <c r="S666" t="str">
        <f>RIGHT(Q666,(LEN(Q666)-SEARCH("/",Q666,1)))</f>
        <v>wearables</v>
      </c>
      <c r="T666" s="14">
        <f>IFERROR(E666/L666,0)</f>
        <v>31.172413793103448</v>
      </c>
      <c r="U666">
        <f t="shared" si="10"/>
        <v>0</v>
      </c>
      <c r="AB666">
        <v>904</v>
      </c>
      <c r="AC666">
        <v>29</v>
      </c>
      <c r="AD666">
        <v>31.172413793103448</v>
      </c>
      <c r="AE666">
        <v>0</v>
      </c>
      <c r="AF666">
        <v>12000</v>
      </c>
    </row>
    <row r="667" spans="1:32" ht="28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>(E667/D667)*100</f>
        <v>18.64</v>
      </c>
      <c r="O667" s="13">
        <f>J667/(60*60*24)+DATE(1970,1,1)</f>
        <v>42688.711354166662</v>
      </c>
      <c r="P667" s="13">
        <f>I667/(60*60*24)+"1/1/1970"</f>
        <v>42748.711354166662</v>
      </c>
      <c r="Q667" t="s">
        <v>8272</v>
      </c>
      <c r="R667" s="18" t="str">
        <f>LEFT(Q667,SEARCH("/",Q667,1)-1)</f>
        <v>technology</v>
      </c>
      <c r="S667" t="str">
        <f>RIGHT(Q667,(LEN(Q667)-SEARCH("/",Q667,1)))</f>
        <v>wearables</v>
      </c>
      <c r="T667" s="14">
        <f>IFERROR(E667/L667,0)</f>
        <v>155.33333333333334</v>
      </c>
      <c r="U667">
        <f t="shared" si="10"/>
        <v>0</v>
      </c>
      <c r="AB667">
        <v>1864</v>
      </c>
      <c r="AC667">
        <v>12</v>
      </c>
      <c r="AD667">
        <v>155.33333333333334</v>
      </c>
      <c r="AE667">
        <v>0</v>
      </c>
      <c r="AF667">
        <v>10000</v>
      </c>
    </row>
    <row r="668" spans="1:32" ht="27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>(E668/D668)*100</f>
        <v>4.0000000000000001E-3</v>
      </c>
      <c r="O668" s="13">
        <f>J668/(60*60*24)+DATE(1970,1,1)</f>
        <v>41838.832152777773</v>
      </c>
      <c r="P668" s="13">
        <f>I668/(60*60*24)+"1/1/1970"</f>
        <v>41868.832152777773</v>
      </c>
      <c r="Q668" t="s">
        <v>8272</v>
      </c>
      <c r="R668" s="18" t="str">
        <f>LEFT(Q668,SEARCH("/",Q668,1)-1)</f>
        <v>technology</v>
      </c>
      <c r="S668" t="str">
        <f>RIGHT(Q668,(LEN(Q668)-SEARCH("/",Q668,1)))</f>
        <v>wearables</v>
      </c>
      <c r="T668" s="14">
        <f>IFERROR(E668/L668,0)</f>
        <v>2</v>
      </c>
      <c r="U668">
        <f t="shared" si="10"/>
        <v>0</v>
      </c>
      <c r="AB668">
        <v>8</v>
      </c>
      <c r="AC668">
        <v>4</v>
      </c>
      <c r="AD668">
        <v>2</v>
      </c>
      <c r="AE668">
        <v>0</v>
      </c>
      <c r="AF668">
        <v>200000</v>
      </c>
    </row>
    <row r="669" spans="1:32" ht="28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>(E669/D669)*100</f>
        <v>10.02</v>
      </c>
      <c r="O669" s="13">
        <f>J669/(60*60*24)+DATE(1970,1,1)</f>
        <v>42632.373414351852</v>
      </c>
      <c r="P669" s="13">
        <f>I669/(60*60*24)+"1/1/1970"</f>
        <v>42672.373414351852</v>
      </c>
      <c r="Q669" t="s">
        <v>8272</v>
      </c>
      <c r="R669" s="18" t="str">
        <f>LEFT(Q669,SEARCH("/",Q669,1)-1)</f>
        <v>technology</v>
      </c>
      <c r="S669" t="str">
        <f>RIGHT(Q669,(LEN(Q669)-SEARCH("/",Q669,1)))</f>
        <v>wearables</v>
      </c>
      <c r="T669" s="14">
        <f>IFERROR(E669/L669,0)</f>
        <v>178.92857142857142</v>
      </c>
      <c r="U669">
        <f t="shared" si="10"/>
        <v>0</v>
      </c>
      <c r="AB669">
        <v>5010</v>
      </c>
      <c r="AC669">
        <v>28</v>
      </c>
      <c r="AD669">
        <v>178.92857142857142</v>
      </c>
      <c r="AE669">
        <v>0</v>
      </c>
      <c r="AF669">
        <v>50000</v>
      </c>
    </row>
    <row r="670" spans="1:32" ht="25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>(E670/D670)*100</f>
        <v>4.5600000000000005</v>
      </c>
      <c r="O670" s="13">
        <f>J670/(60*60*24)+DATE(1970,1,1)</f>
        <v>42090.831273148149</v>
      </c>
      <c r="P670" s="13">
        <f>I670/(60*60*24)+"1/1/1970"</f>
        <v>42135.831273148149</v>
      </c>
      <c r="Q670" t="s">
        <v>8272</v>
      </c>
      <c r="R670" s="18" t="str">
        <f>LEFT(Q670,SEARCH("/",Q670,1)-1)</f>
        <v>technology</v>
      </c>
      <c r="S670" t="str">
        <f>RIGHT(Q670,(LEN(Q670)-SEARCH("/",Q670,1)))</f>
        <v>wearables</v>
      </c>
      <c r="T670" s="14">
        <f>IFERROR(E670/L670,0)</f>
        <v>27.36</v>
      </c>
      <c r="U670">
        <f t="shared" si="10"/>
        <v>0</v>
      </c>
      <c r="AB670">
        <v>684</v>
      </c>
      <c r="AC670">
        <v>25</v>
      </c>
      <c r="AD670">
        <v>27.36</v>
      </c>
      <c r="AE670">
        <v>0</v>
      </c>
      <c r="AF670">
        <v>15000</v>
      </c>
    </row>
    <row r="671" spans="1:32" ht="24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>(E671/D671)*100</f>
        <v>21.5075</v>
      </c>
      <c r="O671" s="13">
        <f>J671/(60*60*24)+DATE(1970,1,1)</f>
        <v>42527.625671296293</v>
      </c>
      <c r="P671" s="13">
        <f>I671/(60*60*24)+"1/1/1970"</f>
        <v>42557.625671296293</v>
      </c>
      <c r="Q671" t="s">
        <v>8272</v>
      </c>
      <c r="R671" s="18" t="str">
        <f>LEFT(Q671,SEARCH("/",Q671,1)-1)</f>
        <v>technology</v>
      </c>
      <c r="S671" t="str">
        <f>RIGHT(Q671,(LEN(Q671)-SEARCH("/",Q671,1)))</f>
        <v>wearables</v>
      </c>
      <c r="T671" s="14">
        <f>IFERROR(E671/L671,0)</f>
        <v>1536.25</v>
      </c>
      <c r="U671">
        <f t="shared" si="10"/>
        <v>0</v>
      </c>
      <c r="AB671">
        <v>43015</v>
      </c>
      <c r="AC671">
        <v>28</v>
      </c>
      <c r="AD671">
        <v>1536.25</v>
      </c>
      <c r="AE671">
        <v>0</v>
      </c>
      <c r="AF671">
        <v>200000</v>
      </c>
    </row>
    <row r="672" spans="1:32" ht="30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>(E672/D672)*100</f>
        <v>29.276666666666667</v>
      </c>
      <c r="O672" s="13">
        <f>J672/(60*60*24)+DATE(1970,1,1)</f>
        <v>42506.709722222222</v>
      </c>
      <c r="P672" s="13">
        <f>I672/(60*60*24)+"1/1/1970"</f>
        <v>42540.340277777781</v>
      </c>
      <c r="Q672" t="s">
        <v>8272</v>
      </c>
      <c r="R672" s="18" t="str">
        <f>LEFT(Q672,SEARCH("/",Q672,1)-1)</f>
        <v>technology</v>
      </c>
      <c r="S672" t="str">
        <f>RIGHT(Q672,(LEN(Q672)-SEARCH("/",Q672,1)))</f>
        <v>wearables</v>
      </c>
      <c r="T672" s="14">
        <f>IFERROR(E672/L672,0)</f>
        <v>84.99677419354839</v>
      </c>
      <c r="U672">
        <f t="shared" si="10"/>
        <v>0</v>
      </c>
      <c r="AB672">
        <v>26349</v>
      </c>
      <c r="AC672">
        <v>310</v>
      </c>
      <c r="AD672">
        <v>84.99677419354839</v>
      </c>
      <c r="AE672">
        <v>0</v>
      </c>
      <c r="AF672">
        <v>90000</v>
      </c>
    </row>
    <row r="673" spans="1:32" ht="28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>(E673/D673)*100</f>
        <v>39.426666666666662</v>
      </c>
      <c r="O673" s="13">
        <f>J673/(60*60*24)+DATE(1970,1,1)</f>
        <v>41984.692731481482</v>
      </c>
      <c r="P673" s="13">
        <f>I673/(60*60*24)+"1/1/1970"</f>
        <v>42018.166666666672</v>
      </c>
      <c r="Q673" t="s">
        <v>8272</v>
      </c>
      <c r="R673" s="18" t="str">
        <f>LEFT(Q673,SEARCH("/",Q673,1)-1)</f>
        <v>technology</v>
      </c>
      <c r="S673" t="str">
        <f>RIGHT(Q673,(LEN(Q673)-SEARCH("/",Q673,1)))</f>
        <v>wearables</v>
      </c>
      <c r="T673" s="14">
        <f>IFERROR(E673/L673,0)</f>
        <v>788.5333333333333</v>
      </c>
      <c r="U673">
        <f t="shared" si="10"/>
        <v>0</v>
      </c>
      <c r="AB673">
        <v>11828</v>
      </c>
      <c r="AC673">
        <v>15</v>
      </c>
      <c r="AD673">
        <v>788.5333333333333</v>
      </c>
      <c r="AE673">
        <v>0</v>
      </c>
      <c r="AF673">
        <v>30000</v>
      </c>
    </row>
    <row r="674" spans="1:32" ht="30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>(E674/D674)*100</f>
        <v>21.628</v>
      </c>
      <c r="O674" s="13">
        <f>J674/(60*60*24)+DATE(1970,1,1)</f>
        <v>41974.219490740739</v>
      </c>
      <c r="P674" s="13">
        <f>I674/(60*60*24)+"1/1/1970"</f>
        <v>42005.207638888889</v>
      </c>
      <c r="Q674" t="s">
        <v>8272</v>
      </c>
      <c r="R674" s="18" t="str">
        <f>LEFT(Q674,SEARCH("/",Q674,1)-1)</f>
        <v>technology</v>
      </c>
      <c r="S674" t="str">
        <f>RIGHT(Q674,(LEN(Q674)-SEARCH("/",Q674,1)))</f>
        <v>wearables</v>
      </c>
      <c r="T674" s="14">
        <f>IFERROR(E674/L674,0)</f>
        <v>50.29767441860465</v>
      </c>
      <c r="U674">
        <f t="shared" si="10"/>
        <v>0</v>
      </c>
      <c r="AB674">
        <v>10814</v>
      </c>
      <c r="AC674">
        <v>215</v>
      </c>
      <c r="AD674">
        <v>50.29767441860465</v>
      </c>
      <c r="AE674">
        <v>0</v>
      </c>
      <c r="AF674">
        <v>50000</v>
      </c>
    </row>
    <row r="675" spans="1:32" ht="27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>(E675/D675)*100</f>
        <v>0.20500000000000002</v>
      </c>
      <c r="O675" s="13">
        <f>J675/(60*60*24)+DATE(1970,1,1)</f>
        <v>41838.840474537035</v>
      </c>
      <c r="P675" s="13">
        <f>I675/(60*60*24)+"1/1/1970"</f>
        <v>41883.840474537035</v>
      </c>
      <c r="Q675" t="s">
        <v>8272</v>
      </c>
      <c r="R675" s="18" t="str">
        <f>LEFT(Q675,SEARCH("/",Q675,1)-1)</f>
        <v>technology</v>
      </c>
      <c r="S675" t="str">
        <f>RIGHT(Q675,(LEN(Q675)-SEARCH("/",Q675,1)))</f>
        <v>wearables</v>
      </c>
      <c r="T675" s="14">
        <f>IFERROR(E675/L675,0)</f>
        <v>68.333333333333329</v>
      </c>
      <c r="U675">
        <f t="shared" si="10"/>
        <v>0</v>
      </c>
      <c r="AB675">
        <v>205</v>
      </c>
      <c r="AC675">
        <v>3</v>
      </c>
      <c r="AD675">
        <v>68.333333333333329</v>
      </c>
      <c r="AE675">
        <v>0</v>
      </c>
      <c r="AF675">
        <v>100000</v>
      </c>
    </row>
    <row r="676" spans="1:32" ht="18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>(E676/D676)*100</f>
        <v>0.03</v>
      </c>
      <c r="O676" s="13">
        <f>J676/(60*60*24)+DATE(1970,1,1)</f>
        <v>41803.116053240738</v>
      </c>
      <c r="P676" s="13">
        <f>I676/(60*60*24)+"1/1/1970"</f>
        <v>41863.116053240738</v>
      </c>
      <c r="Q676" t="s">
        <v>8272</v>
      </c>
      <c r="R676" s="18" t="str">
        <f>LEFT(Q676,SEARCH("/",Q676,1)-1)</f>
        <v>technology</v>
      </c>
      <c r="S676" t="str">
        <f>RIGHT(Q676,(LEN(Q676)-SEARCH("/",Q676,1)))</f>
        <v>wearables</v>
      </c>
      <c r="T676" s="14">
        <f>IFERROR(E676/L676,0)</f>
        <v>7.5</v>
      </c>
      <c r="U676">
        <f t="shared" si="10"/>
        <v>0</v>
      </c>
      <c r="AB676">
        <v>15</v>
      </c>
      <c r="AC676">
        <v>2</v>
      </c>
      <c r="AD676">
        <v>7.5</v>
      </c>
      <c r="AE676">
        <v>0</v>
      </c>
      <c r="AF676">
        <v>50000</v>
      </c>
    </row>
    <row r="677" spans="1:32" ht="27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>(E677/D677)*100</f>
        <v>14.85</v>
      </c>
      <c r="O677" s="13">
        <f>J677/(60*60*24)+DATE(1970,1,1)</f>
        <v>41975.930601851855</v>
      </c>
      <c r="P677" s="13">
        <f>I677/(60*60*24)+"1/1/1970"</f>
        <v>42005.290972222225</v>
      </c>
      <c r="Q677" t="s">
        <v>8272</v>
      </c>
      <c r="R677" s="18" t="str">
        <f>LEFT(Q677,SEARCH("/",Q677,1)-1)</f>
        <v>technology</v>
      </c>
      <c r="S677" t="str">
        <f>RIGHT(Q677,(LEN(Q677)-SEARCH("/",Q677,1)))</f>
        <v>wearables</v>
      </c>
      <c r="T677" s="14">
        <f>IFERROR(E677/L677,0)</f>
        <v>34.269230769230766</v>
      </c>
      <c r="U677">
        <f t="shared" si="10"/>
        <v>0</v>
      </c>
      <c r="AB677">
        <v>891</v>
      </c>
      <c r="AC677">
        <v>26</v>
      </c>
      <c r="AD677">
        <v>34.269230769230766</v>
      </c>
      <c r="AE677">
        <v>0</v>
      </c>
      <c r="AF677">
        <v>6000</v>
      </c>
    </row>
    <row r="678" spans="1:32" ht="25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>(E678/D678)*100</f>
        <v>1.4710000000000001</v>
      </c>
      <c r="O678" s="13">
        <f>J678/(60*60*24)+DATE(1970,1,1)</f>
        <v>42012.76829861111</v>
      </c>
      <c r="P678" s="13">
        <f>I678/(60*60*24)+"1/1/1970"</f>
        <v>42042.76829861111</v>
      </c>
      <c r="Q678" t="s">
        <v>8272</v>
      </c>
      <c r="R678" s="18" t="str">
        <f>LEFT(Q678,SEARCH("/",Q678,1)-1)</f>
        <v>technology</v>
      </c>
      <c r="S678" t="str">
        <f>RIGHT(Q678,(LEN(Q678)-SEARCH("/",Q678,1)))</f>
        <v>wearables</v>
      </c>
      <c r="T678" s="14">
        <f>IFERROR(E678/L678,0)</f>
        <v>61.291666666666664</v>
      </c>
      <c r="U678">
        <f t="shared" si="10"/>
        <v>0</v>
      </c>
      <c r="AB678">
        <v>1471</v>
      </c>
      <c r="AC678">
        <v>24</v>
      </c>
      <c r="AD678">
        <v>61.291666666666664</v>
      </c>
      <c r="AE678">
        <v>0</v>
      </c>
      <c r="AF678">
        <v>100000</v>
      </c>
    </row>
    <row r="679" spans="1:32" ht="270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>(E679/D679)*100</f>
        <v>25.584</v>
      </c>
      <c r="O679" s="13">
        <f>J679/(60*60*24)+DATE(1970,1,1)</f>
        <v>42504.403877314813</v>
      </c>
      <c r="P679" s="13">
        <f>I679/(60*60*24)+"1/1/1970"</f>
        <v>42549.403877314813</v>
      </c>
      <c r="Q679" t="s">
        <v>8272</v>
      </c>
      <c r="R679" s="18" t="str">
        <f>LEFT(Q679,SEARCH("/",Q679,1)-1)</f>
        <v>technology</v>
      </c>
      <c r="S679" t="str">
        <f>RIGHT(Q679,(LEN(Q679)-SEARCH("/",Q679,1)))</f>
        <v>wearables</v>
      </c>
      <c r="T679" s="14">
        <f>IFERROR(E679/L679,0)</f>
        <v>133.25</v>
      </c>
      <c r="U679">
        <f t="shared" si="10"/>
        <v>0</v>
      </c>
      <c r="AB679">
        <v>12792</v>
      </c>
      <c r="AC679">
        <v>96</v>
      </c>
      <c r="AD679">
        <v>133.25</v>
      </c>
      <c r="AE679">
        <v>0</v>
      </c>
      <c r="AF679">
        <v>50000</v>
      </c>
    </row>
    <row r="680" spans="1:32" ht="28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>(E680/D680)*100</f>
        <v>3.8206896551724134</v>
      </c>
      <c r="O680" s="13">
        <f>J680/(60*60*24)+DATE(1970,1,1)</f>
        <v>42481.376597222217</v>
      </c>
      <c r="P680" s="13">
        <f>I680/(60*60*24)+"1/1/1970"</f>
        <v>42511.376597222217</v>
      </c>
      <c r="Q680" t="s">
        <v>8272</v>
      </c>
      <c r="R680" s="18" t="str">
        <f>LEFT(Q680,SEARCH("/",Q680,1)-1)</f>
        <v>technology</v>
      </c>
      <c r="S680" t="str">
        <f>RIGHT(Q680,(LEN(Q680)-SEARCH("/",Q680,1)))</f>
        <v>wearables</v>
      </c>
      <c r="T680" s="14">
        <f>IFERROR(E680/L680,0)</f>
        <v>65.17647058823529</v>
      </c>
      <c r="U680">
        <f t="shared" si="10"/>
        <v>0</v>
      </c>
      <c r="AB680">
        <v>1108</v>
      </c>
      <c r="AC680">
        <v>17</v>
      </c>
      <c r="AD680">
        <v>65.17647058823529</v>
      </c>
      <c r="AE680">
        <v>0</v>
      </c>
      <c r="AF680">
        <v>29000</v>
      </c>
    </row>
    <row r="681" spans="1:32" ht="27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>(E681/D681)*100</f>
        <v>15.485964912280703</v>
      </c>
      <c r="O681" s="13">
        <f>J681/(60*60*24)+DATE(1970,1,1)</f>
        <v>42556.695706018523</v>
      </c>
      <c r="P681" s="13">
        <f>I681/(60*60*24)+"1/1/1970"</f>
        <v>42616.695706018523</v>
      </c>
      <c r="Q681" t="s">
        <v>8272</v>
      </c>
      <c r="R681" s="18" t="str">
        <f>LEFT(Q681,SEARCH("/",Q681,1)-1)</f>
        <v>technology</v>
      </c>
      <c r="S681" t="str">
        <f>RIGHT(Q681,(LEN(Q681)-SEARCH("/",Q681,1)))</f>
        <v>wearables</v>
      </c>
      <c r="T681" s="14">
        <f>IFERROR(E681/L681,0)</f>
        <v>93.90425531914893</v>
      </c>
      <c r="U681">
        <f t="shared" si="10"/>
        <v>0</v>
      </c>
      <c r="AB681">
        <v>8827</v>
      </c>
      <c r="AC681">
        <v>94</v>
      </c>
      <c r="AD681">
        <v>93.90425531914893</v>
      </c>
      <c r="AE681">
        <v>0</v>
      </c>
      <c r="AF681">
        <v>57000</v>
      </c>
    </row>
    <row r="682" spans="1:32" ht="28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>(E682/D682)*100</f>
        <v>25.912000000000003</v>
      </c>
      <c r="O682" s="13">
        <f>J682/(60*60*24)+DATE(1970,1,1)</f>
        <v>41864.501516203702</v>
      </c>
      <c r="P682" s="13">
        <f>I682/(60*60*24)+"1/1/1970"</f>
        <v>41899.501516203702</v>
      </c>
      <c r="Q682" t="s">
        <v>8272</v>
      </c>
      <c r="R682" s="18" t="str">
        <f>LEFT(Q682,SEARCH("/",Q682,1)-1)</f>
        <v>technology</v>
      </c>
      <c r="S682" t="str">
        <f>RIGHT(Q682,(LEN(Q682)-SEARCH("/",Q682,1)))</f>
        <v>wearables</v>
      </c>
      <c r="T682" s="14">
        <f>IFERROR(E682/L682,0)</f>
        <v>150.65116279069767</v>
      </c>
      <c r="U682">
        <f t="shared" si="10"/>
        <v>0</v>
      </c>
      <c r="AB682">
        <v>19434</v>
      </c>
      <c r="AC682">
        <v>129</v>
      </c>
      <c r="AD682">
        <v>150.65116279069767</v>
      </c>
      <c r="AE682">
        <v>0</v>
      </c>
      <c r="AF682">
        <v>75000</v>
      </c>
    </row>
    <row r="683" spans="1:32" ht="27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>(E683/D683)*100</f>
        <v>0.04</v>
      </c>
      <c r="O683" s="13">
        <f>J683/(60*60*24)+DATE(1970,1,1)</f>
        <v>42639.805601851855</v>
      </c>
      <c r="P683" s="13">
        <f>I683/(60*60*24)+"1/1/1970"</f>
        <v>42669.805601851855</v>
      </c>
      <c r="Q683" t="s">
        <v>8272</v>
      </c>
      <c r="R683" s="18" t="str">
        <f>LEFT(Q683,SEARCH("/",Q683,1)-1)</f>
        <v>technology</v>
      </c>
      <c r="S683" t="str">
        <f>RIGHT(Q683,(LEN(Q683)-SEARCH("/",Q683,1)))</f>
        <v>wearables</v>
      </c>
      <c r="T683" s="14">
        <f>IFERROR(E683/L683,0)</f>
        <v>1</v>
      </c>
      <c r="U683">
        <f t="shared" si="10"/>
        <v>0</v>
      </c>
      <c r="AB683">
        <v>1</v>
      </c>
      <c r="AC683">
        <v>1</v>
      </c>
      <c r="AD683">
        <v>1</v>
      </c>
      <c r="AE683">
        <v>0</v>
      </c>
      <c r="AF683">
        <v>2500</v>
      </c>
    </row>
    <row r="684" spans="1:32" ht="25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>(E684/D684)*100</f>
        <v>0.106</v>
      </c>
      <c r="O684" s="13">
        <f>J684/(60*60*24)+DATE(1970,1,1)</f>
        <v>42778.765300925923</v>
      </c>
      <c r="P684" s="13">
        <f>I684/(60*60*24)+"1/1/1970"</f>
        <v>42808.723634259259</v>
      </c>
      <c r="Q684" t="s">
        <v>8272</v>
      </c>
      <c r="R684" s="18" t="str">
        <f>LEFT(Q684,SEARCH("/",Q684,1)-1)</f>
        <v>technology</v>
      </c>
      <c r="S684" t="str">
        <f>RIGHT(Q684,(LEN(Q684)-SEARCH("/",Q684,1)))</f>
        <v>wearables</v>
      </c>
      <c r="T684" s="14">
        <f>IFERROR(E684/L684,0)</f>
        <v>13.25</v>
      </c>
      <c r="U684">
        <f t="shared" si="10"/>
        <v>0</v>
      </c>
      <c r="AB684">
        <v>53</v>
      </c>
      <c r="AC684">
        <v>4</v>
      </c>
      <c r="AD684">
        <v>13.25</v>
      </c>
      <c r="AE684">
        <v>0</v>
      </c>
      <c r="AF684">
        <v>50000</v>
      </c>
    </row>
    <row r="685" spans="1:32" ht="28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>(E685/D685)*100</f>
        <v>0.85142857142857142</v>
      </c>
      <c r="O685" s="13">
        <f>J685/(60*60*24)+DATE(1970,1,1)</f>
        <v>42634.900046296301</v>
      </c>
      <c r="P685" s="13">
        <f>I685/(60*60*24)+"1/1/1970"</f>
        <v>42674.900046296301</v>
      </c>
      <c r="Q685" t="s">
        <v>8272</v>
      </c>
      <c r="R685" s="18" t="str">
        <f>LEFT(Q685,SEARCH("/",Q685,1)-1)</f>
        <v>technology</v>
      </c>
      <c r="S685" t="str">
        <f>RIGHT(Q685,(LEN(Q685)-SEARCH("/",Q685,1)))</f>
        <v>wearables</v>
      </c>
      <c r="T685" s="14">
        <f>IFERROR(E685/L685,0)</f>
        <v>99.333333333333329</v>
      </c>
      <c r="U685">
        <f t="shared" si="10"/>
        <v>0</v>
      </c>
      <c r="AB685">
        <v>298</v>
      </c>
      <c r="AC685">
        <v>3</v>
      </c>
      <c r="AD685">
        <v>99.333333333333329</v>
      </c>
      <c r="AE685">
        <v>0</v>
      </c>
      <c r="AF685">
        <v>35000</v>
      </c>
    </row>
    <row r="686" spans="1:32" ht="105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>(E686/D686)*100</f>
        <v>7.4837500000000006</v>
      </c>
      <c r="O686" s="13">
        <f>J686/(60*60*24)+DATE(1970,1,1)</f>
        <v>41809.473275462966</v>
      </c>
      <c r="P686" s="13">
        <f>I686/(60*60*24)+"1/1/1970"</f>
        <v>41845.125</v>
      </c>
      <c r="Q686" t="s">
        <v>8272</v>
      </c>
      <c r="R686" s="18" t="str">
        <f>LEFT(Q686,SEARCH("/",Q686,1)-1)</f>
        <v>technology</v>
      </c>
      <c r="S686" t="str">
        <f>RIGHT(Q686,(LEN(Q686)-SEARCH("/",Q686,1)))</f>
        <v>wearables</v>
      </c>
      <c r="T686" s="14">
        <f>IFERROR(E686/L686,0)</f>
        <v>177.39259259259259</v>
      </c>
      <c r="U686">
        <f t="shared" si="10"/>
        <v>0</v>
      </c>
      <c r="AB686">
        <v>23948</v>
      </c>
      <c r="AC686">
        <v>135</v>
      </c>
      <c r="AD686">
        <v>177.39259259259259</v>
      </c>
      <c r="AE686">
        <v>0</v>
      </c>
      <c r="AF686">
        <v>320000</v>
      </c>
    </row>
    <row r="687" spans="1:32" ht="27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>(E687/D687)*100</f>
        <v>27.650000000000002</v>
      </c>
      <c r="O687" s="13">
        <f>J687/(60*60*24)+DATE(1970,1,1)</f>
        <v>41971.866574074069</v>
      </c>
      <c r="P687" s="13">
        <f>I687/(60*60*24)+"1/1/1970"</f>
        <v>42016.866574074069</v>
      </c>
      <c r="Q687" t="s">
        <v>8272</v>
      </c>
      <c r="R687" s="18" t="str">
        <f>LEFT(Q687,SEARCH("/",Q687,1)-1)</f>
        <v>technology</v>
      </c>
      <c r="S687" t="str">
        <f>RIGHT(Q687,(LEN(Q687)-SEARCH("/",Q687,1)))</f>
        <v>wearables</v>
      </c>
      <c r="T687" s="14">
        <f>IFERROR(E687/L687,0)</f>
        <v>55.3</v>
      </c>
      <c r="U687">
        <f t="shared" si="10"/>
        <v>0</v>
      </c>
      <c r="AB687">
        <v>553</v>
      </c>
      <c r="AC687">
        <v>10</v>
      </c>
      <c r="AD687">
        <v>55.3</v>
      </c>
      <c r="AE687">
        <v>0</v>
      </c>
      <c r="AF687">
        <v>2000</v>
      </c>
    </row>
    <row r="688" spans="1:32" ht="22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>(E688/D688)*100</f>
        <v>0</v>
      </c>
      <c r="O688" s="13">
        <f>J688/(60*60*24)+DATE(1970,1,1)</f>
        <v>42189.673263888893</v>
      </c>
      <c r="P688" s="13">
        <f>I688/(60*60*24)+"1/1/1970"</f>
        <v>42219.673263888893</v>
      </c>
      <c r="Q688" t="s">
        <v>8272</v>
      </c>
      <c r="R688" s="18" t="str">
        <f>LEFT(Q688,SEARCH("/",Q688,1)-1)</f>
        <v>technology</v>
      </c>
      <c r="S688" t="str">
        <f>RIGHT(Q688,(LEN(Q688)-SEARCH("/",Q688,1)))</f>
        <v>wearables</v>
      </c>
      <c r="T688" s="14">
        <f>IFERROR(E688/L688,0)</f>
        <v>0</v>
      </c>
      <c r="U688">
        <f t="shared" si="10"/>
        <v>0</v>
      </c>
      <c r="AB688">
        <v>0</v>
      </c>
      <c r="AC688">
        <v>0</v>
      </c>
      <c r="AD688">
        <v>0</v>
      </c>
      <c r="AE688">
        <v>0</v>
      </c>
      <c r="AF688">
        <v>500000</v>
      </c>
    </row>
    <row r="689" spans="1:32" ht="28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>(E689/D689)*100</f>
        <v>3.55</v>
      </c>
      <c r="O689" s="13">
        <f>J689/(60*60*24)+DATE(1970,1,1)</f>
        <v>42711.750613425931</v>
      </c>
      <c r="P689" s="13">
        <f>I689/(60*60*24)+"1/1/1970"</f>
        <v>42771.750613425931</v>
      </c>
      <c r="Q689" t="s">
        <v>8272</v>
      </c>
      <c r="R689" s="18" t="str">
        <f>LEFT(Q689,SEARCH("/",Q689,1)-1)</f>
        <v>technology</v>
      </c>
      <c r="S689" t="str">
        <f>RIGHT(Q689,(LEN(Q689)-SEARCH("/",Q689,1)))</f>
        <v>wearables</v>
      </c>
      <c r="T689" s="14">
        <f>IFERROR(E689/L689,0)</f>
        <v>591.66666666666663</v>
      </c>
      <c r="U689">
        <f t="shared" si="10"/>
        <v>0</v>
      </c>
      <c r="AB689">
        <v>3550</v>
      </c>
      <c r="AC689">
        <v>6</v>
      </c>
      <c r="AD689">
        <v>591.66666666666663</v>
      </c>
      <c r="AE689">
        <v>0</v>
      </c>
      <c r="AF689">
        <v>100000</v>
      </c>
    </row>
    <row r="690" spans="1:32" ht="30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>(E690/D690)*100</f>
        <v>72.989999999999995</v>
      </c>
      <c r="O690" s="13">
        <f>J690/(60*60*24)+DATE(1970,1,1)</f>
        <v>42262.104780092588</v>
      </c>
      <c r="P690" s="13">
        <f>I690/(60*60*24)+"1/1/1970"</f>
        <v>42292.104780092588</v>
      </c>
      <c r="Q690" t="s">
        <v>8272</v>
      </c>
      <c r="R690" s="18" t="str">
        <f>LEFT(Q690,SEARCH("/",Q690,1)-1)</f>
        <v>technology</v>
      </c>
      <c r="S690" t="str">
        <f>RIGHT(Q690,(LEN(Q690)-SEARCH("/",Q690,1)))</f>
        <v>wearables</v>
      </c>
      <c r="T690" s="14">
        <f>IFERROR(E690/L690,0)</f>
        <v>405.5</v>
      </c>
      <c r="U690">
        <f t="shared" si="10"/>
        <v>0</v>
      </c>
      <c r="AB690">
        <v>14598</v>
      </c>
      <c r="AC690">
        <v>36</v>
      </c>
      <c r="AD690">
        <v>405.5</v>
      </c>
      <c r="AE690">
        <v>0</v>
      </c>
      <c r="AF690">
        <v>20000</v>
      </c>
    </row>
    <row r="691" spans="1:32" ht="28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>(E691/D691)*100</f>
        <v>57.648750000000007</v>
      </c>
      <c r="O691" s="13">
        <f>J691/(60*60*24)+DATE(1970,1,1)</f>
        <v>42675.66778935185</v>
      </c>
      <c r="P691" s="13">
        <f>I691/(60*60*24)+"1/1/1970"</f>
        <v>42712.207638888889</v>
      </c>
      <c r="Q691" t="s">
        <v>8272</v>
      </c>
      <c r="R691" s="18" t="str">
        <f>LEFT(Q691,SEARCH("/",Q691,1)-1)</f>
        <v>technology</v>
      </c>
      <c r="S691" t="str">
        <f>RIGHT(Q691,(LEN(Q691)-SEARCH("/",Q691,1)))</f>
        <v>wearables</v>
      </c>
      <c r="T691" s="14">
        <f>IFERROR(E691/L691,0)</f>
        <v>343.14732142857144</v>
      </c>
      <c r="U691">
        <f t="shared" si="10"/>
        <v>0</v>
      </c>
      <c r="AB691">
        <v>115297.5</v>
      </c>
      <c r="AC691">
        <v>336</v>
      </c>
      <c r="AD691">
        <v>343.14732142857144</v>
      </c>
      <c r="AE691">
        <v>0</v>
      </c>
      <c r="AF691">
        <v>200000</v>
      </c>
    </row>
    <row r="692" spans="1:32" ht="18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>(E692/D692)*100</f>
        <v>12.34</v>
      </c>
      <c r="O692" s="13">
        <f>J692/(60*60*24)+DATE(1970,1,1)</f>
        <v>42579.634733796294</v>
      </c>
      <c r="P692" s="13">
        <f>I692/(60*60*24)+"1/1/1970"</f>
        <v>42622.25</v>
      </c>
      <c r="Q692" t="s">
        <v>8272</v>
      </c>
      <c r="R692" s="18" t="str">
        <f>LEFT(Q692,SEARCH("/",Q692,1)-1)</f>
        <v>technology</v>
      </c>
      <c r="S692" t="str">
        <f>RIGHT(Q692,(LEN(Q692)-SEARCH("/",Q692,1)))</f>
        <v>wearables</v>
      </c>
      <c r="T692" s="14">
        <f>IFERROR(E692/L692,0)</f>
        <v>72.588235294117652</v>
      </c>
      <c r="U692">
        <f t="shared" si="10"/>
        <v>0</v>
      </c>
      <c r="AB692">
        <v>2468</v>
      </c>
      <c r="AC692">
        <v>34</v>
      </c>
      <c r="AD692">
        <v>72.588235294117652</v>
      </c>
      <c r="AE692">
        <v>0</v>
      </c>
      <c r="AF692">
        <v>20000</v>
      </c>
    </row>
    <row r="693" spans="1:32" ht="28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>(E693/D693)*100</f>
        <v>0.52</v>
      </c>
      <c r="O693" s="13">
        <f>J693/(60*60*24)+DATE(1970,1,1)</f>
        <v>42158.028310185182</v>
      </c>
      <c r="P693" s="13">
        <f>I693/(60*60*24)+"1/1/1970"</f>
        <v>42186.028310185182</v>
      </c>
      <c r="Q693" t="s">
        <v>8272</v>
      </c>
      <c r="R693" s="18" t="str">
        <f>LEFT(Q693,SEARCH("/",Q693,1)-1)</f>
        <v>technology</v>
      </c>
      <c r="S693" t="str">
        <f>RIGHT(Q693,(LEN(Q693)-SEARCH("/",Q693,1)))</f>
        <v>wearables</v>
      </c>
      <c r="T693" s="14">
        <f>IFERROR(E693/L693,0)</f>
        <v>26</v>
      </c>
      <c r="U693">
        <f t="shared" si="10"/>
        <v>0</v>
      </c>
      <c r="AB693">
        <v>260</v>
      </c>
      <c r="AC693">
        <v>10</v>
      </c>
      <c r="AD693">
        <v>26</v>
      </c>
      <c r="AE693">
        <v>0</v>
      </c>
      <c r="AF693">
        <v>50000</v>
      </c>
    </row>
    <row r="694" spans="1:32" ht="30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>(E694/D694)*100</f>
        <v>6.5299999999999994</v>
      </c>
      <c r="O694" s="13">
        <f>J694/(60*60*24)+DATE(1970,1,1)</f>
        <v>42696.37572916667</v>
      </c>
      <c r="P694" s="13">
        <f>I694/(60*60*24)+"1/1/1970"</f>
        <v>42726.37572916667</v>
      </c>
      <c r="Q694" t="s">
        <v>8272</v>
      </c>
      <c r="R694" s="18" t="str">
        <f>LEFT(Q694,SEARCH("/",Q694,1)-1)</f>
        <v>technology</v>
      </c>
      <c r="S694" t="str">
        <f>RIGHT(Q694,(LEN(Q694)-SEARCH("/",Q694,1)))</f>
        <v>wearables</v>
      </c>
      <c r="T694" s="14">
        <f>IFERROR(E694/L694,0)</f>
        <v>6.4975124378109452</v>
      </c>
      <c r="U694">
        <f t="shared" si="10"/>
        <v>0</v>
      </c>
      <c r="AB694">
        <v>1306</v>
      </c>
      <c r="AC694">
        <v>201</v>
      </c>
      <c r="AD694">
        <v>6.4975124378109452</v>
      </c>
      <c r="AE694">
        <v>0</v>
      </c>
      <c r="AF694">
        <v>20000</v>
      </c>
    </row>
    <row r="695" spans="1:32" ht="22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>(E695/D695)*100</f>
        <v>35.338000000000001</v>
      </c>
      <c r="O695" s="13">
        <f>J695/(60*60*24)+DATE(1970,1,1)</f>
        <v>42094.808182870373</v>
      </c>
      <c r="P695" s="13">
        <f>I695/(60*60*24)+"1/1/1970"</f>
        <v>42124.808182870373</v>
      </c>
      <c r="Q695" t="s">
        <v>8272</v>
      </c>
      <c r="R695" s="18" t="str">
        <f>LEFT(Q695,SEARCH("/",Q695,1)-1)</f>
        <v>technology</v>
      </c>
      <c r="S695" t="str">
        <f>RIGHT(Q695,(LEN(Q695)-SEARCH("/",Q695,1)))</f>
        <v>wearables</v>
      </c>
      <c r="T695" s="14">
        <f>IFERROR(E695/L695,0)</f>
        <v>119.38513513513513</v>
      </c>
      <c r="U695">
        <f t="shared" si="10"/>
        <v>0</v>
      </c>
      <c r="AB695">
        <v>35338</v>
      </c>
      <c r="AC695">
        <v>296</v>
      </c>
      <c r="AD695">
        <v>119.38513513513513</v>
      </c>
      <c r="AE695">
        <v>0</v>
      </c>
      <c r="AF695">
        <v>100000</v>
      </c>
    </row>
    <row r="696" spans="1:32" ht="31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>(E696/D696)*100</f>
        <v>0.39333333333333331</v>
      </c>
      <c r="O696" s="13">
        <f>J696/(60*60*24)+DATE(1970,1,1)</f>
        <v>42737.663877314815</v>
      </c>
      <c r="P696" s="13">
        <f>I696/(60*60*24)+"1/1/1970"</f>
        <v>42767.663877314815</v>
      </c>
      <c r="Q696" t="s">
        <v>8272</v>
      </c>
      <c r="R696" s="18" t="str">
        <f>LEFT(Q696,SEARCH("/",Q696,1)-1)</f>
        <v>technology</v>
      </c>
      <c r="S696" t="str">
        <f>RIGHT(Q696,(LEN(Q696)-SEARCH("/",Q696,1)))</f>
        <v>wearables</v>
      </c>
      <c r="T696" s="14">
        <f>IFERROR(E696/L696,0)</f>
        <v>84.285714285714292</v>
      </c>
      <c r="U696">
        <f t="shared" si="10"/>
        <v>0</v>
      </c>
      <c r="AB696">
        <v>590</v>
      </c>
      <c r="AC696">
        <v>7</v>
      </c>
      <c r="AD696">
        <v>84.285714285714292</v>
      </c>
      <c r="AE696">
        <v>0</v>
      </c>
      <c r="AF696">
        <v>150000</v>
      </c>
    </row>
    <row r="697" spans="1:32" ht="28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>(E697/D697)*100</f>
        <v>1.06</v>
      </c>
      <c r="O697" s="13">
        <f>J697/(60*60*24)+DATE(1970,1,1)</f>
        <v>41913.521064814813</v>
      </c>
      <c r="P697" s="13">
        <f>I697/(60*60*24)+"1/1/1970"</f>
        <v>41943.521064814813</v>
      </c>
      <c r="Q697" t="s">
        <v>8272</v>
      </c>
      <c r="R697" s="18" t="str">
        <f>LEFT(Q697,SEARCH("/",Q697,1)-1)</f>
        <v>technology</v>
      </c>
      <c r="S697" t="str">
        <f>RIGHT(Q697,(LEN(Q697)-SEARCH("/",Q697,1)))</f>
        <v>wearables</v>
      </c>
      <c r="T697" s="14">
        <f>IFERROR(E697/L697,0)</f>
        <v>90.857142857142861</v>
      </c>
      <c r="U697">
        <f t="shared" si="10"/>
        <v>0</v>
      </c>
      <c r="AB697">
        <v>636</v>
      </c>
      <c r="AC697">
        <v>7</v>
      </c>
      <c r="AD697">
        <v>90.857142857142861</v>
      </c>
      <c r="AE697">
        <v>0</v>
      </c>
      <c r="AF697">
        <v>60000</v>
      </c>
    </row>
    <row r="698" spans="1:32" ht="18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>(E698/D698)*100</f>
        <v>5.7142857142857147E-4</v>
      </c>
      <c r="O698" s="13">
        <f>J698/(60*60*24)+DATE(1970,1,1)</f>
        <v>41815.927106481482</v>
      </c>
      <c r="P698" s="13">
        <f>I698/(60*60*24)+"1/1/1970"</f>
        <v>41845.927106481482</v>
      </c>
      <c r="Q698" t="s">
        <v>8272</v>
      </c>
      <c r="R698" s="18" t="str">
        <f>LEFT(Q698,SEARCH("/",Q698,1)-1)</f>
        <v>technology</v>
      </c>
      <c r="S698" t="str">
        <f>RIGHT(Q698,(LEN(Q698)-SEARCH("/",Q698,1)))</f>
        <v>wearables</v>
      </c>
      <c r="T698" s="14">
        <f>IFERROR(E698/L698,0)</f>
        <v>1</v>
      </c>
      <c r="U698">
        <f t="shared" si="10"/>
        <v>0</v>
      </c>
      <c r="AB698">
        <v>1</v>
      </c>
      <c r="AC698">
        <v>1</v>
      </c>
      <c r="AD698">
        <v>1</v>
      </c>
      <c r="AE698">
        <v>0</v>
      </c>
      <c r="AF698">
        <v>175000</v>
      </c>
    </row>
    <row r="699" spans="1:32" ht="27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>(E699/D699)*100</f>
        <v>46.379999999999995</v>
      </c>
      <c r="O699" s="13">
        <f>J699/(60*60*24)+DATE(1970,1,1)</f>
        <v>42388.523020833338</v>
      </c>
      <c r="P699" s="13">
        <f>I699/(60*60*24)+"1/1/1970"</f>
        <v>42403.523020833338</v>
      </c>
      <c r="Q699" t="s">
        <v>8272</v>
      </c>
      <c r="R699" s="18" t="str">
        <f>LEFT(Q699,SEARCH("/",Q699,1)-1)</f>
        <v>technology</v>
      </c>
      <c r="S699" t="str">
        <f>RIGHT(Q699,(LEN(Q699)-SEARCH("/",Q699,1)))</f>
        <v>wearables</v>
      </c>
      <c r="T699" s="14">
        <f>IFERROR(E699/L699,0)</f>
        <v>20.342105263157894</v>
      </c>
      <c r="U699">
        <f t="shared" si="10"/>
        <v>0</v>
      </c>
      <c r="AB699">
        <v>2319</v>
      </c>
      <c r="AC699">
        <v>114</v>
      </c>
      <c r="AD699">
        <v>20.342105263157894</v>
      </c>
      <c r="AE699">
        <v>0</v>
      </c>
      <c r="AF699">
        <v>5000</v>
      </c>
    </row>
    <row r="700" spans="1:32" ht="28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>(E700/D700)*100</f>
        <v>15.39</v>
      </c>
      <c r="O700" s="13">
        <f>J700/(60*60*24)+DATE(1970,1,1)</f>
        <v>41866.931076388893</v>
      </c>
      <c r="P700" s="13">
        <f>I700/(60*60*24)+"1/1/1970"</f>
        <v>41900.083333333336</v>
      </c>
      <c r="Q700" t="s">
        <v>8272</v>
      </c>
      <c r="R700" s="18" t="str">
        <f>LEFT(Q700,SEARCH("/",Q700,1)-1)</f>
        <v>technology</v>
      </c>
      <c r="S700" t="str">
        <f>RIGHT(Q700,(LEN(Q700)-SEARCH("/",Q700,1)))</f>
        <v>wearables</v>
      </c>
      <c r="T700" s="14">
        <f>IFERROR(E700/L700,0)</f>
        <v>530.68965517241384</v>
      </c>
      <c r="U700">
        <f t="shared" si="10"/>
        <v>0</v>
      </c>
      <c r="AB700">
        <v>15390</v>
      </c>
      <c r="AC700">
        <v>29</v>
      </c>
      <c r="AD700">
        <v>530.68965517241384</v>
      </c>
      <c r="AE700">
        <v>0</v>
      </c>
      <c r="AF700">
        <v>100000</v>
      </c>
    </row>
    <row r="701" spans="1:32" ht="28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>(E701/D701)*100</f>
        <v>82.422107692307705</v>
      </c>
      <c r="O701" s="13">
        <f>J701/(60*60*24)+DATE(1970,1,1)</f>
        <v>41563.485509259262</v>
      </c>
      <c r="P701" s="13">
        <f>I701/(60*60*24)+"1/1/1970"</f>
        <v>41600.666666666664</v>
      </c>
      <c r="Q701" t="s">
        <v>8272</v>
      </c>
      <c r="R701" s="18" t="str">
        <f>LEFT(Q701,SEARCH("/",Q701,1)-1)</f>
        <v>technology</v>
      </c>
      <c r="S701" t="str">
        <f>RIGHT(Q701,(LEN(Q701)-SEARCH("/",Q701,1)))</f>
        <v>wearables</v>
      </c>
      <c r="T701" s="14">
        <f>IFERROR(E701/L701,0)</f>
        <v>120.39184269662923</v>
      </c>
      <c r="U701">
        <f t="shared" si="10"/>
        <v>0</v>
      </c>
      <c r="AB701">
        <v>107148.74</v>
      </c>
      <c r="AC701">
        <v>890</v>
      </c>
      <c r="AD701">
        <v>120.39184269662923</v>
      </c>
      <c r="AE701">
        <v>0</v>
      </c>
      <c r="AF701">
        <v>130000</v>
      </c>
    </row>
    <row r="702" spans="1:32" ht="31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>(E702/D702)*100</f>
        <v>2.6866666666666665</v>
      </c>
      <c r="O702" s="13">
        <f>J702/(60*60*24)+DATE(1970,1,1)</f>
        <v>42715.688437500001</v>
      </c>
      <c r="P702" s="13">
        <f>I702/(60*60*24)+"1/1/1970"</f>
        <v>42745.688437500001</v>
      </c>
      <c r="Q702" t="s">
        <v>8272</v>
      </c>
      <c r="R702" s="18" t="str">
        <f>LEFT(Q702,SEARCH("/",Q702,1)-1)</f>
        <v>technology</v>
      </c>
      <c r="S702" t="str">
        <f>RIGHT(Q702,(LEN(Q702)-SEARCH("/",Q702,1)))</f>
        <v>wearables</v>
      </c>
      <c r="T702" s="14">
        <f>IFERROR(E702/L702,0)</f>
        <v>13</v>
      </c>
      <c r="U702">
        <f t="shared" si="10"/>
        <v>0</v>
      </c>
      <c r="AB702">
        <v>403</v>
      </c>
      <c r="AC702">
        <v>31</v>
      </c>
      <c r="AD702">
        <v>13</v>
      </c>
      <c r="AE702">
        <v>0</v>
      </c>
      <c r="AF702">
        <v>15000</v>
      </c>
    </row>
    <row r="703" spans="1:32" ht="28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>(E703/D703)*100</f>
        <v>26.6</v>
      </c>
      <c r="O703" s="13">
        <f>J703/(60*60*24)+DATE(1970,1,1)</f>
        <v>41813.662962962961</v>
      </c>
      <c r="P703" s="13">
        <f>I703/(60*60*24)+"1/1/1970"</f>
        <v>41843.662962962961</v>
      </c>
      <c r="Q703" t="s">
        <v>8272</v>
      </c>
      <c r="R703" s="18" t="str">
        <f>LEFT(Q703,SEARCH("/",Q703,1)-1)</f>
        <v>technology</v>
      </c>
      <c r="S703" t="str">
        <f>RIGHT(Q703,(LEN(Q703)-SEARCH("/",Q703,1)))</f>
        <v>wearables</v>
      </c>
      <c r="T703" s="14">
        <f>IFERROR(E703/L703,0)</f>
        <v>291.33333333333331</v>
      </c>
      <c r="U703">
        <f t="shared" si="10"/>
        <v>0</v>
      </c>
      <c r="AB703">
        <v>6118</v>
      </c>
      <c r="AC703">
        <v>21</v>
      </c>
      <c r="AD703">
        <v>291.33333333333331</v>
      </c>
      <c r="AE703">
        <v>0</v>
      </c>
      <c r="AF703">
        <v>23000</v>
      </c>
    </row>
    <row r="704" spans="1:32" ht="27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>(E704/D704)*100</f>
        <v>30.813400000000001</v>
      </c>
      <c r="O704" s="13">
        <f>J704/(60*60*24)+DATE(1970,1,1)</f>
        <v>42668.726701388892</v>
      </c>
      <c r="P704" s="13">
        <f>I704/(60*60*24)+"1/1/1970"</f>
        <v>42698.768368055556</v>
      </c>
      <c r="Q704" t="s">
        <v>8272</v>
      </c>
      <c r="R704" s="18" t="str">
        <f>LEFT(Q704,SEARCH("/",Q704,1)-1)</f>
        <v>technology</v>
      </c>
      <c r="S704" t="str">
        <f>RIGHT(Q704,(LEN(Q704)-SEARCH("/",Q704,1)))</f>
        <v>wearables</v>
      </c>
      <c r="T704" s="14">
        <f>IFERROR(E704/L704,0)</f>
        <v>124.9191891891892</v>
      </c>
      <c r="U704">
        <f t="shared" si="10"/>
        <v>0</v>
      </c>
      <c r="AB704">
        <v>4622.01</v>
      </c>
      <c r="AC704">
        <v>37</v>
      </c>
      <c r="AD704">
        <v>124.9191891891892</v>
      </c>
      <c r="AE704">
        <v>0</v>
      </c>
      <c r="AF704">
        <v>15000</v>
      </c>
    </row>
    <row r="705" spans="1:32" ht="27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>(E705/D705)*100</f>
        <v>5.58</v>
      </c>
      <c r="O705" s="13">
        <f>J705/(60*60*24)+DATE(1970,1,1)</f>
        <v>42711.950798611113</v>
      </c>
      <c r="P705" s="13">
        <f>I705/(60*60*24)+"1/1/1970"</f>
        <v>42766.98055555555</v>
      </c>
      <c r="Q705" t="s">
        <v>8272</v>
      </c>
      <c r="R705" s="18" t="str">
        <f>LEFT(Q705,SEARCH("/",Q705,1)-1)</f>
        <v>technology</v>
      </c>
      <c r="S705" t="str">
        <f>RIGHT(Q705,(LEN(Q705)-SEARCH("/",Q705,1)))</f>
        <v>wearables</v>
      </c>
      <c r="T705" s="14">
        <f>IFERROR(E705/L705,0)</f>
        <v>119.57142857142857</v>
      </c>
      <c r="U705">
        <f t="shared" si="10"/>
        <v>0</v>
      </c>
      <c r="AB705">
        <v>837</v>
      </c>
      <c r="AC705">
        <v>7</v>
      </c>
      <c r="AD705">
        <v>119.57142857142857</v>
      </c>
      <c r="AE705">
        <v>0</v>
      </c>
      <c r="AF705">
        <v>15000</v>
      </c>
    </row>
    <row r="706" spans="1:32" ht="21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>(E706/D706)*100</f>
        <v>0.87454545454545463</v>
      </c>
      <c r="O706" s="13">
        <f>J706/(60*60*24)+DATE(1970,1,1)</f>
        <v>42726.192916666667</v>
      </c>
      <c r="P706" s="13">
        <f>I706/(60*60*24)+"1/1/1970"</f>
        <v>42786.192916666667</v>
      </c>
      <c r="Q706" t="s">
        <v>8272</v>
      </c>
      <c r="R706" s="18" t="str">
        <f>LEFT(Q706,SEARCH("/",Q706,1)-1)</f>
        <v>technology</v>
      </c>
      <c r="S706" t="str">
        <f>RIGHT(Q706,(LEN(Q706)-SEARCH("/",Q706,1)))</f>
        <v>wearables</v>
      </c>
      <c r="T706" s="14">
        <f>IFERROR(E706/L706,0)</f>
        <v>120.25</v>
      </c>
      <c r="U706">
        <f t="shared" si="10"/>
        <v>0</v>
      </c>
      <c r="AB706">
        <v>481</v>
      </c>
      <c r="AC706">
        <v>4</v>
      </c>
      <c r="AD706">
        <v>120.25</v>
      </c>
      <c r="AE706">
        <v>0</v>
      </c>
      <c r="AF706">
        <v>55000</v>
      </c>
    </row>
    <row r="707" spans="1:32" ht="15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>(E707/D707)*100</f>
        <v>0.97699999999999987</v>
      </c>
      <c r="O707" s="13">
        <f>J707/(60*60*24)+DATE(1970,1,1)</f>
        <v>42726.491643518515</v>
      </c>
      <c r="P707" s="13">
        <f>I707/(60*60*24)+"1/1/1970"</f>
        <v>42756.491643518515</v>
      </c>
      <c r="Q707" t="s">
        <v>8272</v>
      </c>
      <c r="R707" s="18" t="str">
        <f>LEFT(Q707,SEARCH("/",Q707,1)-1)</f>
        <v>technology</v>
      </c>
      <c r="S707" t="str">
        <f>RIGHT(Q707,(LEN(Q707)-SEARCH("/",Q707,1)))</f>
        <v>wearables</v>
      </c>
      <c r="T707" s="14">
        <f>IFERROR(E707/L707,0)</f>
        <v>195.4</v>
      </c>
      <c r="U707">
        <f t="shared" ref="U707:U770" si="11">IF(F707 = "successful", 1, 0)</f>
        <v>0</v>
      </c>
      <c r="AB707">
        <v>977</v>
      </c>
      <c r="AC707">
        <v>5</v>
      </c>
      <c r="AD707">
        <v>195.4</v>
      </c>
      <c r="AE707">
        <v>0</v>
      </c>
      <c r="AF707">
        <v>100000</v>
      </c>
    </row>
    <row r="708" spans="1:32" ht="25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>(E708/D708)*100</f>
        <v>0</v>
      </c>
      <c r="O708" s="13">
        <f>J708/(60*60*24)+DATE(1970,1,1)</f>
        <v>42676.995173611111</v>
      </c>
      <c r="P708" s="13">
        <f>I708/(60*60*24)+"1/1/1970"</f>
        <v>42718.777083333334</v>
      </c>
      <c r="Q708" t="s">
        <v>8272</v>
      </c>
      <c r="R708" s="18" t="str">
        <f>LEFT(Q708,SEARCH("/",Q708,1)-1)</f>
        <v>technology</v>
      </c>
      <c r="S708" t="str">
        <f>RIGHT(Q708,(LEN(Q708)-SEARCH("/",Q708,1)))</f>
        <v>wearables</v>
      </c>
      <c r="T708" s="14">
        <f>IFERROR(E708/L708,0)</f>
        <v>0</v>
      </c>
      <c r="U708">
        <f t="shared" si="11"/>
        <v>0</v>
      </c>
      <c r="AB708">
        <v>0</v>
      </c>
      <c r="AC708">
        <v>0</v>
      </c>
      <c r="AD708">
        <v>0</v>
      </c>
      <c r="AE708">
        <v>0</v>
      </c>
      <c r="AF708">
        <v>100000</v>
      </c>
    </row>
    <row r="709" spans="1:32" ht="28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>(E709/D709)*100</f>
        <v>78.927352941176466</v>
      </c>
      <c r="O709" s="13">
        <f>J709/(60*60*24)+DATE(1970,1,1)</f>
        <v>42696.663506944446</v>
      </c>
      <c r="P709" s="13">
        <f>I709/(60*60*24)+"1/1/1970"</f>
        <v>42736.663506944446</v>
      </c>
      <c r="Q709" t="s">
        <v>8272</v>
      </c>
      <c r="R709" s="18" t="str">
        <f>LEFT(Q709,SEARCH("/",Q709,1)-1)</f>
        <v>technology</v>
      </c>
      <c r="S709" t="str">
        <f>RIGHT(Q709,(LEN(Q709)-SEARCH("/",Q709,1)))</f>
        <v>wearables</v>
      </c>
      <c r="T709" s="14">
        <f>IFERROR(E709/L709,0)</f>
        <v>117.69868421052631</v>
      </c>
      <c r="U709">
        <f t="shared" si="11"/>
        <v>0</v>
      </c>
      <c r="AB709">
        <v>53670.6</v>
      </c>
      <c r="AC709">
        <v>456</v>
      </c>
      <c r="AD709">
        <v>117.69868421052631</v>
      </c>
      <c r="AE709">
        <v>0</v>
      </c>
      <c r="AF709">
        <v>68000</v>
      </c>
    </row>
    <row r="710" spans="1:32" ht="25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>(E710/D710)*100</f>
        <v>22.092500000000001</v>
      </c>
      <c r="O710" s="13">
        <f>J710/(60*60*24)+DATE(1970,1,1)</f>
        <v>41835.581018518518</v>
      </c>
      <c r="P710" s="13">
        <f>I710/(60*60*24)+"1/1/1970"</f>
        <v>41895.581018518518</v>
      </c>
      <c r="Q710" t="s">
        <v>8272</v>
      </c>
      <c r="R710" s="18" t="str">
        <f>LEFT(Q710,SEARCH("/",Q710,1)-1)</f>
        <v>technology</v>
      </c>
      <c r="S710" t="str">
        <f>RIGHT(Q710,(LEN(Q710)-SEARCH("/",Q710,1)))</f>
        <v>wearables</v>
      </c>
      <c r="T710" s="14">
        <f>IFERROR(E710/L710,0)</f>
        <v>23.948509485094849</v>
      </c>
      <c r="U710">
        <f t="shared" si="11"/>
        <v>0</v>
      </c>
      <c r="AB710">
        <v>8837</v>
      </c>
      <c r="AC710">
        <v>369</v>
      </c>
      <c r="AD710">
        <v>23.948509485094849</v>
      </c>
      <c r="AE710">
        <v>0</v>
      </c>
      <c r="AF710">
        <v>40000</v>
      </c>
    </row>
    <row r="711" spans="1:32" ht="165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>(E711/D711)*100</f>
        <v>0.40666666666666662</v>
      </c>
      <c r="O711" s="13">
        <f>J711/(60*60*24)+DATE(1970,1,1)</f>
        <v>41948.041192129633</v>
      </c>
      <c r="P711" s="13">
        <f>I711/(60*60*24)+"1/1/1970"</f>
        <v>41978.041192129633</v>
      </c>
      <c r="Q711" t="s">
        <v>8272</v>
      </c>
      <c r="R711" s="18" t="str">
        <f>LEFT(Q711,SEARCH("/",Q711,1)-1)</f>
        <v>technology</v>
      </c>
      <c r="S711" t="str">
        <f>RIGHT(Q711,(LEN(Q711)-SEARCH("/",Q711,1)))</f>
        <v>wearables</v>
      </c>
      <c r="T711" s="14">
        <f>IFERROR(E711/L711,0)</f>
        <v>30.5</v>
      </c>
      <c r="U711">
        <f t="shared" si="11"/>
        <v>0</v>
      </c>
      <c r="AB711">
        <v>61</v>
      </c>
      <c r="AC711">
        <v>2</v>
      </c>
      <c r="AD711">
        <v>30.5</v>
      </c>
      <c r="AE711">
        <v>0</v>
      </c>
      <c r="AF711">
        <v>15000</v>
      </c>
    </row>
    <row r="712" spans="1:32" ht="16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>(E712/D712)*100</f>
        <v>0</v>
      </c>
      <c r="O712" s="13">
        <f>J712/(60*60*24)+DATE(1970,1,1)</f>
        <v>41837.984976851854</v>
      </c>
      <c r="P712" s="13">
        <f>I712/(60*60*24)+"1/1/1970"</f>
        <v>41871.030555555553</v>
      </c>
      <c r="Q712" t="s">
        <v>8272</v>
      </c>
      <c r="R712" s="18" t="str">
        <f>LEFT(Q712,SEARCH("/",Q712,1)-1)</f>
        <v>technology</v>
      </c>
      <c r="S712" t="str">
        <f>RIGHT(Q712,(LEN(Q712)-SEARCH("/",Q712,1)))</f>
        <v>wearables</v>
      </c>
      <c r="T712" s="14">
        <f>IFERROR(E712/L712,0)</f>
        <v>0</v>
      </c>
      <c r="U712">
        <f t="shared" si="11"/>
        <v>0</v>
      </c>
      <c r="AB712">
        <v>0</v>
      </c>
      <c r="AC712">
        <v>0</v>
      </c>
      <c r="AD712">
        <v>0</v>
      </c>
      <c r="AE712">
        <v>0</v>
      </c>
      <c r="AF712">
        <v>1200</v>
      </c>
    </row>
    <row r="713" spans="1:32" ht="30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>(E713/D713)*100</f>
        <v>33.790999999999997</v>
      </c>
      <c r="O713" s="13">
        <f>J713/(60*60*24)+DATE(1970,1,1)</f>
        <v>42678.459120370375</v>
      </c>
      <c r="P713" s="13">
        <f>I713/(60*60*24)+"1/1/1970"</f>
        <v>42718.500787037032</v>
      </c>
      <c r="Q713" t="s">
        <v>8272</v>
      </c>
      <c r="R713" s="18" t="str">
        <f>LEFT(Q713,SEARCH("/",Q713,1)-1)</f>
        <v>technology</v>
      </c>
      <c r="S713" t="str">
        <f>RIGHT(Q713,(LEN(Q713)-SEARCH("/",Q713,1)))</f>
        <v>wearables</v>
      </c>
      <c r="T713" s="14">
        <f>IFERROR(E713/L713,0)</f>
        <v>99.973372781065095</v>
      </c>
      <c r="U713">
        <f t="shared" si="11"/>
        <v>0</v>
      </c>
      <c r="AB713">
        <v>33791</v>
      </c>
      <c r="AC713">
        <v>338</v>
      </c>
      <c r="AD713">
        <v>99.973372781065095</v>
      </c>
      <c r="AE713">
        <v>0</v>
      </c>
      <c r="AF713">
        <v>100000</v>
      </c>
    </row>
    <row r="714" spans="1:32" ht="24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>(E714/D714)*100</f>
        <v>0.21649484536082475</v>
      </c>
      <c r="O714" s="13">
        <f>J714/(60*60*24)+DATE(1970,1,1)</f>
        <v>42384.680925925924</v>
      </c>
      <c r="P714" s="13">
        <f>I714/(60*60*24)+"1/1/1970"</f>
        <v>42414.680925925924</v>
      </c>
      <c r="Q714" t="s">
        <v>8272</v>
      </c>
      <c r="R714" s="18" t="str">
        <f>LEFT(Q714,SEARCH("/",Q714,1)-1)</f>
        <v>technology</v>
      </c>
      <c r="S714" t="str">
        <f>RIGHT(Q714,(LEN(Q714)-SEARCH("/",Q714,1)))</f>
        <v>wearables</v>
      </c>
      <c r="T714" s="14">
        <f>IFERROR(E714/L714,0)</f>
        <v>26.25</v>
      </c>
      <c r="U714">
        <f t="shared" si="11"/>
        <v>0</v>
      </c>
      <c r="AB714">
        <v>105</v>
      </c>
      <c r="AC714">
        <v>4</v>
      </c>
      <c r="AD714">
        <v>26.25</v>
      </c>
      <c r="AE714">
        <v>0</v>
      </c>
      <c r="AF714">
        <v>48500</v>
      </c>
    </row>
    <row r="715" spans="1:32" ht="28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>(E715/D715)*100</f>
        <v>0.79600000000000004</v>
      </c>
      <c r="O715" s="13">
        <f>J715/(60*60*24)+DATE(1970,1,1)</f>
        <v>42496.529305555552</v>
      </c>
      <c r="P715" s="13">
        <f>I715/(60*60*24)+"1/1/1970"</f>
        <v>42526.529305555552</v>
      </c>
      <c r="Q715" t="s">
        <v>8272</v>
      </c>
      <c r="R715" s="18" t="str">
        <f>LEFT(Q715,SEARCH("/",Q715,1)-1)</f>
        <v>technology</v>
      </c>
      <c r="S715" t="str">
        <f>RIGHT(Q715,(LEN(Q715)-SEARCH("/",Q715,1)))</f>
        <v>wearables</v>
      </c>
      <c r="T715" s="14">
        <f>IFERROR(E715/L715,0)</f>
        <v>199</v>
      </c>
      <c r="U715">
        <f t="shared" si="11"/>
        <v>0</v>
      </c>
      <c r="AB715">
        <v>199</v>
      </c>
      <c r="AC715">
        <v>1</v>
      </c>
      <c r="AD715">
        <v>199</v>
      </c>
      <c r="AE715">
        <v>0</v>
      </c>
      <c r="AF715">
        <v>25000</v>
      </c>
    </row>
    <row r="716" spans="1:32" ht="22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>(E716/D716)*100</f>
        <v>14.993333333333334</v>
      </c>
      <c r="O716" s="13">
        <f>J716/(60*60*24)+DATE(1970,1,1)</f>
        <v>42734.787986111114</v>
      </c>
      <c r="P716" s="13">
        <f>I716/(60*60*24)+"1/1/1970"</f>
        <v>42794.787986111114</v>
      </c>
      <c r="Q716" t="s">
        <v>8272</v>
      </c>
      <c r="R716" s="18" t="str">
        <f>LEFT(Q716,SEARCH("/",Q716,1)-1)</f>
        <v>technology</v>
      </c>
      <c r="S716" t="str">
        <f>RIGHT(Q716,(LEN(Q716)-SEARCH("/",Q716,1)))</f>
        <v>wearables</v>
      </c>
      <c r="T716" s="14">
        <f>IFERROR(E716/L716,0)</f>
        <v>80.321428571428569</v>
      </c>
      <c r="U716">
        <f t="shared" si="11"/>
        <v>0</v>
      </c>
      <c r="AB716">
        <v>2249</v>
      </c>
      <c r="AC716">
        <v>28</v>
      </c>
      <c r="AD716">
        <v>80.321428571428569</v>
      </c>
      <c r="AE716">
        <v>0</v>
      </c>
      <c r="AF716">
        <v>15000</v>
      </c>
    </row>
    <row r="717" spans="1:32" ht="28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>(E717/D717)*100</f>
        <v>5.0509090909090908</v>
      </c>
      <c r="O717" s="13">
        <f>J717/(60*60*24)+DATE(1970,1,1)</f>
        <v>42273.090740740736</v>
      </c>
      <c r="P717" s="13">
        <f>I717/(60*60*24)+"1/1/1970"</f>
        <v>42313.132407407407</v>
      </c>
      <c r="Q717" t="s">
        <v>8272</v>
      </c>
      <c r="R717" s="18" t="str">
        <f>LEFT(Q717,SEARCH("/",Q717,1)-1)</f>
        <v>technology</v>
      </c>
      <c r="S717" t="str">
        <f>RIGHT(Q717,(LEN(Q717)-SEARCH("/",Q717,1)))</f>
        <v>wearables</v>
      </c>
      <c r="T717" s="14">
        <f>IFERROR(E717/L717,0)</f>
        <v>115.75</v>
      </c>
      <c r="U717">
        <f t="shared" si="11"/>
        <v>0</v>
      </c>
      <c r="AB717">
        <v>1389</v>
      </c>
      <c r="AC717">
        <v>12</v>
      </c>
      <c r="AD717">
        <v>115.75</v>
      </c>
      <c r="AE717">
        <v>0</v>
      </c>
      <c r="AF717">
        <v>27500</v>
      </c>
    </row>
    <row r="718" spans="1:32" ht="24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>(E718/D718)*100</f>
        <v>10.214285714285715</v>
      </c>
      <c r="O718" s="13">
        <f>J718/(60*60*24)+DATE(1970,1,1)</f>
        <v>41940.658645833333</v>
      </c>
      <c r="P718" s="13">
        <f>I718/(60*60*24)+"1/1/1970"</f>
        <v>41974</v>
      </c>
      <c r="Q718" t="s">
        <v>8272</v>
      </c>
      <c r="R718" s="18" t="str">
        <f>LEFT(Q718,SEARCH("/",Q718,1)-1)</f>
        <v>technology</v>
      </c>
      <c r="S718" t="str">
        <f>RIGHT(Q718,(LEN(Q718)-SEARCH("/",Q718,1)))</f>
        <v>wearables</v>
      </c>
      <c r="T718" s="14">
        <f>IFERROR(E718/L718,0)</f>
        <v>44.6875</v>
      </c>
      <c r="U718">
        <f t="shared" si="11"/>
        <v>0</v>
      </c>
      <c r="AB718">
        <v>715</v>
      </c>
      <c r="AC718">
        <v>16</v>
      </c>
      <c r="AD718">
        <v>44.6875</v>
      </c>
      <c r="AE718">
        <v>0</v>
      </c>
      <c r="AF718">
        <v>7000</v>
      </c>
    </row>
    <row r="719" spans="1:32" ht="9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>(E719/D719)*100</f>
        <v>0.30499999999999999</v>
      </c>
      <c r="O719" s="13">
        <f>J719/(60*60*24)+DATE(1970,1,1)</f>
        <v>41857.854189814811</v>
      </c>
      <c r="P719" s="13">
        <f>I719/(60*60*24)+"1/1/1970"</f>
        <v>41887.854189814811</v>
      </c>
      <c r="Q719" t="s">
        <v>8272</v>
      </c>
      <c r="R719" s="18" t="str">
        <f>LEFT(Q719,SEARCH("/",Q719,1)-1)</f>
        <v>technology</v>
      </c>
      <c r="S719" t="str">
        <f>RIGHT(Q719,(LEN(Q719)-SEARCH("/",Q719,1)))</f>
        <v>wearables</v>
      </c>
      <c r="T719" s="14">
        <f>IFERROR(E719/L719,0)</f>
        <v>76.25</v>
      </c>
      <c r="U719">
        <f t="shared" si="11"/>
        <v>0</v>
      </c>
      <c r="AB719">
        <v>305</v>
      </c>
      <c r="AC719">
        <v>4</v>
      </c>
      <c r="AD719">
        <v>76.25</v>
      </c>
      <c r="AE719">
        <v>0</v>
      </c>
      <c r="AF719">
        <v>100000</v>
      </c>
    </row>
    <row r="720" spans="1:32" ht="30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>(E720/D720)*100</f>
        <v>0.75</v>
      </c>
      <c r="O720" s="13">
        <f>J720/(60*60*24)+DATE(1970,1,1)</f>
        <v>42752.845451388886</v>
      </c>
      <c r="P720" s="13">
        <f>I720/(60*60*24)+"1/1/1970"</f>
        <v>42784.249305555553</v>
      </c>
      <c r="Q720" t="s">
        <v>8272</v>
      </c>
      <c r="R720" s="18" t="str">
        <f>LEFT(Q720,SEARCH("/",Q720,1)-1)</f>
        <v>technology</v>
      </c>
      <c r="S720" t="str">
        <f>RIGHT(Q720,(LEN(Q720)-SEARCH("/",Q720,1)))</f>
        <v>wearables</v>
      </c>
      <c r="T720" s="14">
        <f>IFERROR(E720/L720,0)</f>
        <v>22.5</v>
      </c>
      <c r="U720">
        <f t="shared" si="11"/>
        <v>0</v>
      </c>
      <c r="AB720">
        <v>90</v>
      </c>
      <c r="AC720">
        <v>4</v>
      </c>
      <c r="AD720">
        <v>22.5</v>
      </c>
      <c r="AE720">
        <v>0</v>
      </c>
      <c r="AF720">
        <v>12000</v>
      </c>
    </row>
    <row r="721" spans="1:32" ht="28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>(E721/D721)*100</f>
        <v>1.2933333333333332</v>
      </c>
      <c r="O721" s="13">
        <f>J721/(60*60*24)+DATE(1970,1,1)</f>
        <v>42409.040231481486</v>
      </c>
      <c r="P721" s="13">
        <f>I721/(60*60*24)+"1/1/1970"</f>
        <v>42423.040231481486</v>
      </c>
      <c r="Q721" t="s">
        <v>8272</v>
      </c>
      <c r="R721" s="18" t="str">
        <f>LEFT(Q721,SEARCH("/",Q721,1)-1)</f>
        <v>technology</v>
      </c>
      <c r="S721" t="str">
        <f>RIGHT(Q721,(LEN(Q721)-SEARCH("/",Q721,1)))</f>
        <v>wearables</v>
      </c>
      <c r="T721" s="14">
        <f>IFERROR(E721/L721,0)</f>
        <v>19.399999999999999</v>
      </c>
      <c r="U721">
        <f t="shared" si="11"/>
        <v>0</v>
      </c>
      <c r="AB721">
        <v>194</v>
      </c>
      <c r="AC721">
        <v>10</v>
      </c>
      <c r="AD721">
        <v>19.399999999999999</v>
      </c>
      <c r="AE721">
        <v>0</v>
      </c>
      <c r="AF721">
        <v>15000</v>
      </c>
    </row>
    <row r="722" spans="1:32" ht="24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>(E722/D722)*100</f>
        <v>143.94736842105263</v>
      </c>
      <c r="O722" s="13">
        <f>J722/(60*60*24)+DATE(1970,1,1)</f>
        <v>40909.649201388893</v>
      </c>
      <c r="P722" s="13">
        <f>I722/(60*60*24)+"1/1/1970"</f>
        <v>40937.649201388893</v>
      </c>
      <c r="Q722" t="s">
        <v>8273</v>
      </c>
      <c r="R722" s="18" t="str">
        <f>LEFT(Q722,SEARCH("/",Q722,1)-1)</f>
        <v>publishing</v>
      </c>
      <c r="S722" t="str">
        <f>RIGHT(Q722,(LEN(Q722)-SEARCH("/",Q722,1)))</f>
        <v>nonfiction</v>
      </c>
      <c r="T722" s="14">
        <f>IFERROR(E722/L722,0)</f>
        <v>66.707317073170728</v>
      </c>
      <c r="U722">
        <f t="shared" si="11"/>
        <v>1</v>
      </c>
      <c r="AB722">
        <v>2735</v>
      </c>
      <c r="AC722">
        <v>41</v>
      </c>
      <c r="AD722">
        <v>66.707317073170728</v>
      </c>
      <c r="AE722">
        <v>1</v>
      </c>
      <c r="AF722">
        <v>1900</v>
      </c>
    </row>
    <row r="723" spans="1:32" ht="27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>(E723/D723)*100</f>
        <v>122.10975609756099</v>
      </c>
      <c r="O723" s="13">
        <f>J723/(60*60*24)+DATE(1970,1,1)</f>
        <v>41807.571840277778</v>
      </c>
      <c r="P723" s="13">
        <f>I723/(60*60*24)+"1/1/1970"</f>
        <v>41852.571840277778</v>
      </c>
      <c r="Q723" t="s">
        <v>8273</v>
      </c>
      <c r="R723" s="18" t="str">
        <f>LEFT(Q723,SEARCH("/",Q723,1)-1)</f>
        <v>publishing</v>
      </c>
      <c r="S723" t="str">
        <f>RIGHT(Q723,(LEN(Q723)-SEARCH("/",Q723,1)))</f>
        <v>nonfiction</v>
      </c>
      <c r="T723" s="14">
        <f>IFERROR(E723/L723,0)</f>
        <v>84.142857142857139</v>
      </c>
      <c r="U723">
        <f t="shared" si="11"/>
        <v>1</v>
      </c>
      <c r="AB723">
        <v>10013</v>
      </c>
      <c r="AC723">
        <v>119</v>
      </c>
      <c r="AD723">
        <v>84.142857142857139</v>
      </c>
      <c r="AE723">
        <v>1</v>
      </c>
      <c r="AF723">
        <v>8200</v>
      </c>
    </row>
    <row r="724" spans="1:32" ht="27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>(E724/D724)*100</f>
        <v>132.024</v>
      </c>
      <c r="O724" s="13">
        <f>J724/(60*60*24)+DATE(1970,1,1)</f>
        <v>40977.805300925924</v>
      </c>
      <c r="P724" s="13">
        <f>I724/(60*60*24)+"1/1/1970"</f>
        <v>41007.76363425926</v>
      </c>
      <c r="Q724" t="s">
        <v>8273</v>
      </c>
      <c r="R724" s="18" t="str">
        <f>LEFT(Q724,SEARCH("/",Q724,1)-1)</f>
        <v>publishing</v>
      </c>
      <c r="S724" t="str">
        <f>RIGHT(Q724,(LEN(Q724)-SEARCH("/",Q724,1)))</f>
        <v>nonfiction</v>
      </c>
      <c r="T724" s="14">
        <f>IFERROR(E724/L724,0)</f>
        <v>215.72549019607843</v>
      </c>
      <c r="U724">
        <f t="shared" si="11"/>
        <v>1</v>
      </c>
      <c r="AB724">
        <v>33006</v>
      </c>
      <c r="AC724">
        <v>153</v>
      </c>
      <c r="AD724">
        <v>215.72549019607843</v>
      </c>
      <c r="AE724">
        <v>1</v>
      </c>
      <c r="AF724">
        <v>25000</v>
      </c>
    </row>
    <row r="725" spans="1:32" ht="18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>(E725/D725)*100</f>
        <v>109.38000000000001</v>
      </c>
      <c r="O725" s="13">
        <f>J725/(60*60*24)+DATE(1970,1,1)</f>
        <v>42184.81653935185</v>
      </c>
      <c r="P725" s="13">
        <f>I725/(60*60*24)+"1/1/1970"</f>
        <v>42215.165972222225</v>
      </c>
      <c r="Q725" t="s">
        <v>8273</v>
      </c>
      <c r="R725" s="18" t="str">
        <f>LEFT(Q725,SEARCH("/",Q725,1)-1)</f>
        <v>publishing</v>
      </c>
      <c r="S725" t="str">
        <f>RIGHT(Q725,(LEN(Q725)-SEARCH("/",Q725,1)))</f>
        <v>nonfiction</v>
      </c>
      <c r="T725" s="14">
        <f>IFERROR(E725/L725,0)</f>
        <v>54.69</v>
      </c>
      <c r="U725">
        <f t="shared" si="11"/>
        <v>1</v>
      </c>
      <c r="AB725">
        <v>5469</v>
      </c>
      <c r="AC725">
        <v>100</v>
      </c>
      <c r="AD725">
        <v>54.69</v>
      </c>
      <c r="AE725">
        <v>1</v>
      </c>
      <c r="AF725">
        <v>5000</v>
      </c>
    </row>
    <row r="726" spans="1:32" ht="25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>(E726/D726)*100</f>
        <v>105.47157142857144</v>
      </c>
      <c r="O726" s="13">
        <f>J726/(60*60*24)+DATE(1970,1,1)</f>
        <v>40694.638460648144</v>
      </c>
      <c r="P726" s="13">
        <f>I726/(60*60*24)+"1/1/1970"</f>
        <v>40724.638460648144</v>
      </c>
      <c r="Q726" t="s">
        <v>8273</v>
      </c>
      <c r="R726" s="18" t="str">
        <f>LEFT(Q726,SEARCH("/",Q726,1)-1)</f>
        <v>publishing</v>
      </c>
      <c r="S726" t="str">
        <f>RIGHT(Q726,(LEN(Q726)-SEARCH("/",Q726,1)))</f>
        <v>nonfiction</v>
      </c>
      <c r="T726" s="14">
        <f>IFERROR(E726/L726,0)</f>
        <v>51.62944055944056</v>
      </c>
      <c r="U726">
        <f t="shared" si="11"/>
        <v>1</v>
      </c>
      <c r="AB726">
        <v>7383.01</v>
      </c>
      <c r="AC726">
        <v>143</v>
      </c>
      <c r="AD726">
        <v>51.62944055944056</v>
      </c>
      <c r="AE726">
        <v>1</v>
      </c>
      <c r="AF726">
        <v>7000</v>
      </c>
    </row>
    <row r="727" spans="1:32" ht="24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>(E727/D727)*100</f>
        <v>100.35000000000001</v>
      </c>
      <c r="O727" s="13">
        <f>J727/(60*60*24)+DATE(1970,1,1)</f>
        <v>42321.626296296294</v>
      </c>
      <c r="P727" s="13">
        <f>I727/(60*60*24)+"1/1/1970"</f>
        <v>42351.626296296294</v>
      </c>
      <c r="Q727" t="s">
        <v>8273</v>
      </c>
      <c r="R727" s="18" t="str">
        <f>LEFT(Q727,SEARCH("/",Q727,1)-1)</f>
        <v>publishing</v>
      </c>
      <c r="S727" t="str">
        <f>RIGHT(Q727,(LEN(Q727)-SEARCH("/",Q727,1)))</f>
        <v>nonfiction</v>
      </c>
      <c r="T727" s="14">
        <f>IFERROR(E727/L727,0)</f>
        <v>143.35714285714286</v>
      </c>
      <c r="U727">
        <f t="shared" si="11"/>
        <v>1</v>
      </c>
      <c r="AB727">
        <v>20070</v>
      </c>
      <c r="AC727">
        <v>140</v>
      </c>
      <c r="AD727">
        <v>143.35714285714286</v>
      </c>
      <c r="AE727">
        <v>1</v>
      </c>
      <c r="AF727">
        <v>20000</v>
      </c>
    </row>
    <row r="728" spans="1:32" ht="27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>(E728/D728)*100</f>
        <v>101.4</v>
      </c>
      <c r="O728" s="13">
        <f>J728/(60*60*24)+DATE(1970,1,1)</f>
        <v>41346.042673611111</v>
      </c>
      <c r="P728" s="13">
        <f>I728/(60*60*24)+"1/1/1970"</f>
        <v>41376.042673611111</v>
      </c>
      <c r="Q728" t="s">
        <v>8273</v>
      </c>
      <c r="R728" s="18" t="str">
        <f>LEFT(Q728,SEARCH("/",Q728,1)-1)</f>
        <v>publishing</v>
      </c>
      <c r="S728" t="str">
        <f>RIGHT(Q728,(LEN(Q728)-SEARCH("/",Q728,1)))</f>
        <v>nonfiction</v>
      </c>
      <c r="T728" s="14">
        <f>IFERROR(E728/L728,0)</f>
        <v>72.428571428571431</v>
      </c>
      <c r="U728">
        <f t="shared" si="11"/>
        <v>1</v>
      </c>
      <c r="AB728">
        <v>2535</v>
      </c>
      <c r="AC728">
        <v>35</v>
      </c>
      <c r="AD728">
        <v>72.428571428571431</v>
      </c>
      <c r="AE728">
        <v>1</v>
      </c>
      <c r="AF728">
        <v>2500</v>
      </c>
    </row>
    <row r="729" spans="1:32" ht="28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>(E729/D729)*100</f>
        <v>155.51428571428571</v>
      </c>
      <c r="O729" s="13">
        <f>J729/(60*60*24)+DATE(1970,1,1)</f>
        <v>41247.020243055558</v>
      </c>
      <c r="P729" s="13">
        <f>I729/(60*60*24)+"1/1/1970"</f>
        <v>41288.888888888891</v>
      </c>
      <c r="Q729" t="s">
        <v>8273</v>
      </c>
      <c r="R729" s="18" t="str">
        <f>LEFT(Q729,SEARCH("/",Q729,1)-1)</f>
        <v>publishing</v>
      </c>
      <c r="S729" t="str">
        <f>RIGHT(Q729,(LEN(Q729)-SEARCH("/",Q729,1)))</f>
        <v>nonfiction</v>
      </c>
      <c r="T729" s="14">
        <f>IFERROR(E729/L729,0)</f>
        <v>36.530201342281877</v>
      </c>
      <c r="U729">
        <f t="shared" si="11"/>
        <v>1</v>
      </c>
      <c r="AB729">
        <v>5443</v>
      </c>
      <c r="AC729">
        <v>149</v>
      </c>
      <c r="AD729">
        <v>36.530201342281877</v>
      </c>
      <c r="AE729">
        <v>1</v>
      </c>
      <c r="AF729">
        <v>3500</v>
      </c>
    </row>
    <row r="730" spans="1:32" ht="21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>(E730/D730)*100</f>
        <v>105.566</v>
      </c>
      <c r="O730" s="13">
        <f>J730/(60*60*24)+DATE(1970,1,1)</f>
        <v>40731.837465277778</v>
      </c>
      <c r="P730" s="13">
        <f>I730/(60*60*24)+"1/1/1970"</f>
        <v>40776.837465277778</v>
      </c>
      <c r="Q730" t="s">
        <v>8273</v>
      </c>
      <c r="R730" s="18" t="str">
        <f>LEFT(Q730,SEARCH("/",Q730,1)-1)</f>
        <v>publishing</v>
      </c>
      <c r="S730" t="str">
        <f>RIGHT(Q730,(LEN(Q730)-SEARCH("/",Q730,1)))</f>
        <v>nonfiction</v>
      </c>
      <c r="T730" s="14">
        <f>IFERROR(E730/L730,0)</f>
        <v>60.903461538461535</v>
      </c>
      <c r="U730">
        <f t="shared" si="11"/>
        <v>1</v>
      </c>
      <c r="AB730">
        <v>7917.45</v>
      </c>
      <c r="AC730">
        <v>130</v>
      </c>
      <c r="AD730">
        <v>60.903461538461535</v>
      </c>
      <c r="AE730">
        <v>1</v>
      </c>
      <c r="AF730">
        <v>7500</v>
      </c>
    </row>
    <row r="731" spans="1:32" ht="30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>(E731/D731)*100</f>
        <v>130.65</v>
      </c>
      <c r="O731" s="13">
        <f>J731/(60*60*24)+DATE(1970,1,1)</f>
        <v>41111.185891203706</v>
      </c>
      <c r="P731" s="13">
        <f>I731/(60*60*24)+"1/1/1970"</f>
        <v>41171.185891203706</v>
      </c>
      <c r="Q731" t="s">
        <v>8273</v>
      </c>
      <c r="R731" s="18" t="str">
        <f>LEFT(Q731,SEARCH("/",Q731,1)-1)</f>
        <v>publishing</v>
      </c>
      <c r="S731" t="str">
        <f>RIGHT(Q731,(LEN(Q731)-SEARCH("/",Q731,1)))</f>
        <v>nonfiction</v>
      </c>
      <c r="T731" s="14">
        <f>IFERROR(E731/L731,0)</f>
        <v>43.55</v>
      </c>
      <c r="U731">
        <f t="shared" si="11"/>
        <v>1</v>
      </c>
      <c r="AB731">
        <v>5226</v>
      </c>
      <c r="AC731">
        <v>120</v>
      </c>
      <c r="AD731">
        <v>43.55</v>
      </c>
      <c r="AE731">
        <v>1</v>
      </c>
      <c r="AF731">
        <v>4000</v>
      </c>
    </row>
    <row r="732" spans="1:32" ht="135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>(E732/D732)*100</f>
        <v>132.19</v>
      </c>
      <c r="O732" s="13">
        <f>J732/(60*60*24)+DATE(1970,1,1)</f>
        <v>40854.745266203703</v>
      </c>
      <c r="P732" s="13">
        <f>I732/(60*60*24)+"1/1/1970"</f>
        <v>40884.745266203703</v>
      </c>
      <c r="Q732" t="s">
        <v>8273</v>
      </c>
      <c r="R732" s="18" t="str">
        <f>LEFT(Q732,SEARCH("/",Q732,1)-1)</f>
        <v>publishing</v>
      </c>
      <c r="S732" t="str">
        <f>RIGHT(Q732,(LEN(Q732)-SEARCH("/",Q732,1)))</f>
        <v>nonfiction</v>
      </c>
      <c r="T732" s="14">
        <f>IFERROR(E732/L732,0)</f>
        <v>99.766037735849054</v>
      </c>
      <c r="U732">
        <f t="shared" si="11"/>
        <v>1</v>
      </c>
      <c r="AB732">
        <v>26438</v>
      </c>
      <c r="AC732">
        <v>265</v>
      </c>
      <c r="AD732">
        <v>99.766037735849054</v>
      </c>
      <c r="AE732">
        <v>1</v>
      </c>
      <c r="AF732">
        <v>20000</v>
      </c>
    </row>
    <row r="733" spans="1:32" ht="22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>(E733/D733)*100</f>
        <v>126</v>
      </c>
      <c r="O733" s="13">
        <f>J733/(60*60*24)+DATE(1970,1,1)</f>
        <v>40879.795682870368</v>
      </c>
      <c r="P733" s="13">
        <f>I733/(60*60*24)+"1/1/1970"</f>
        <v>40930.25</v>
      </c>
      <c r="Q733" t="s">
        <v>8273</v>
      </c>
      <c r="R733" s="18" t="str">
        <f>LEFT(Q733,SEARCH("/",Q733,1)-1)</f>
        <v>publishing</v>
      </c>
      <c r="S733" t="str">
        <f>RIGHT(Q733,(LEN(Q733)-SEARCH("/",Q733,1)))</f>
        <v>nonfiction</v>
      </c>
      <c r="T733" s="14">
        <f>IFERROR(E733/L733,0)</f>
        <v>88.732394366197184</v>
      </c>
      <c r="U733">
        <f t="shared" si="11"/>
        <v>1</v>
      </c>
      <c r="AB733">
        <v>6300</v>
      </c>
      <c r="AC733">
        <v>71</v>
      </c>
      <c r="AD733">
        <v>88.732394366197184</v>
      </c>
      <c r="AE733">
        <v>1</v>
      </c>
      <c r="AF733">
        <v>5000</v>
      </c>
    </row>
    <row r="734" spans="1:32" ht="30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>(E734/D734)*100</f>
        <v>160</v>
      </c>
      <c r="O734" s="13">
        <f>J734/(60*60*24)+DATE(1970,1,1)</f>
        <v>41486.424317129626</v>
      </c>
      <c r="P734" s="13">
        <f>I734/(60*60*24)+"1/1/1970"</f>
        <v>41546.424317129626</v>
      </c>
      <c r="Q734" t="s">
        <v>8273</v>
      </c>
      <c r="R734" s="18" t="str">
        <f>LEFT(Q734,SEARCH("/",Q734,1)-1)</f>
        <v>publishing</v>
      </c>
      <c r="S734" t="str">
        <f>RIGHT(Q734,(LEN(Q734)-SEARCH("/",Q734,1)))</f>
        <v>nonfiction</v>
      </c>
      <c r="T734" s="14">
        <f>IFERROR(E734/L734,0)</f>
        <v>4.9230769230769234</v>
      </c>
      <c r="U734">
        <f t="shared" si="11"/>
        <v>1</v>
      </c>
      <c r="AB734">
        <v>64</v>
      </c>
      <c r="AC734">
        <v>13</v>
      </c>
      <c r="AD734">
        <v>4.9230769230769234</v>
      </c>
      <c r="AE734">
        <v>1</v>
      </c>
      <c r="AF734">
        <v>40</v>
      </c>
    </row>
    <row r="735" spans="1:32" ht="28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>(E735/D735)*100</f>
        <v>120.48</v>
      </c>
      <c r="O735" s="13">
        <f>J735/(60*60*24)+DATE(1970,1,1)</f>
        <v>41598.420046296298</v>
      </c>
      <c r="P735" s="13">
        <f>I735/(60*60*24)+"1/1/1970"</f>
        <v>41628.420046296298</v>
      </c>
      <c r="Q735" t="s">
        <v>8273</v>
      </c>
      <c r="R735" s="18" t="str">
        <f>LEFT(Q735,SEARCH("/",Q735,1)-1)</f>
        <v>publishing</v>
      </c>
      <c r="S735" t="str">
        <f>RIGHT(Q735,(LEN(Q735)-SEARCH("/",Q735,1)))</f>
        <v>nonfiction</v>
      </c>
      <c r="T735" s="14">
        <f>IFERROR(E735/L735,0)</f>
        <v>17.822485207100591</v>
      </c>
      <c r="U735">
        <f t="shared" si="11"/>
        <v>1</v>
      </c>
      <c r="AB735">
        <v>3012</v>
      </c>
      <c r="AC735">
        <v>169</v>
      </c>
      <c r="AD735">
        <v>17.822485207100591</v>
      </c>
      <c r="AE735">
        <v>1</v>
      </c>
      <c r="AF735">
        <v>2500</v>
      </c>
    </row>
    <row r="736" spans="1:32" ht="18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>(E736/D736)*100</f>
        <v>125.52941176470588</v>
      </c>
      <c r="O736" s="13">
        <f>J736/(60*60*24)+DATE(1970,1,1)</f>
        <v>42102.164583333331</v>
      </c>
      <c r="P736" s="13">
        <f>I736/(60*60*24)+"1/1/1970"</f>
        <v>42133.208333333328</v>
      </c>
      <c r="Q736" t="s">
        <v>8273</v>
      </c>
      <c r="R736" s="18" t="str">
        <f>LEFT(Q736,SEARCH("/",Q736,1)-1)</f>
        <v>publishing</v>
      </c>
      <c r="S736" t="str">
        <f>RIGHT(Q736,(LEN(Q736)-SEARCH("/",Q736,1)))</f>
        <v>nonfiction</v>
      </c>
      <c r="T736" s="14">
        <f>IFERROR(E736/L736,0)</f>
        <v>187.19298245614036</v>
      </c>
      <c r="U736">
        <f t="shared" si="11"/>
        <v>1</v>
      </c>
      <c r="AB736">
        <v>10670</v>
      </c>
      <c r="AC736">
        <v>57</v>
      </c>
      <c r="AD736">
        <v>187.19298245614036</v>
      </c>
      <c r="AE736">
        <v>1</v>
      </c>
      <c r="AF736">
        <v>8500</v>
      </c>
    </row>
    <row r="737" spans="1:32" ht="22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>(E737/D737)*100</f>
        <v>114.40638297872341</v>
      </c>
      <c r="O737" s="13">
        <f>J737/(60*60*24)+DATE(1970,1,1)</f>
        <v>41946.029467592591</v>
      </c>
      <c r="P737" s="13">
        <f>I737/(60*60*24)+"1/1/1970"</f>
        <v>41977.027083333334</v>
      </c>
      <c r="Q737" t="s">
        <v>8273</v>
      </c>
      <c r="R737" s="18" t="str">
        <f>LEFT(Q737,SEARCH("/",Q737,1)-1)</f>
        <v>publishing</v>
      </c>
      <c r="S737" t="str">
        <f>RIGHT(Q737,(LEN(Q737)-SEARCH("/",Q737,1)))</f>
        <v>nonfiction</v>
      </c>
      <c r="T737" s="14">
        <f>IFERROR(E737/L737,0)</f>
        <v>234.80786026200875</v>
      </c>
      <c r="U737">
        <f t="shared" si="11"/>
        <v>1</v>
      </c>
      <c r="AB737">
        <v>53771</v>
      </c>
      <c r="AC737">
        <v>229</v>
      </c>
      <c r="AD737">
        <v>234.80786026200875</v>
      </c>
      <c r="AE737">
        <v>1</v>
      </c>
      <c r="AF737">
        <v>47000</v>
      </c>
    </row>
    <row r="738" spans="1:32" ht="27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>(E738/D738)*100</f>
        <v>315.13888888888891</v>
      </c>
      <c r="O738" s="13">
        <f>J738/(60*60*24)+DATE(1970,1,1)</f>
        <v>41579.734259259261</v>
      </c>
      <c r="P738" s="13">
        <f>I738/(60*60*24)+"1/1/1970"</f>
        <v>41599.207638888889</v>
      </c>
      <c r="Q738" t="s">
        <v>8273</v>
      </c>
      <c r="R738" s="18" t="str">
        <f>LEFT(Q738,SEARCH("/",Q738,1)-1)</f>
        <v>publishing</v>
      </c>
      <c r="S738" t="str">
        <f>RIGHT(Q738,(LEN(Q738)-SEARCH("/",Q738,1)))</f>
        <v>nonfiction</v>
      </c>
      <c r="T738" s="14">
        <f>IFERROR(E738/L738,0)</f>
        <v>105.04629629629629</v>
      </c>
      <c r="U738">
        <f t="shared" si="11"/>
        <v>1</v>
      </c>
      <c r="AB738">
        <v>11345</v>
      </c>
      <c r="AC738">
        <v>108</v>
      </c>
      <c r="AD738">
        <v>105.04629629629629</v>
      </c>
      <c r="AE738">
        <v>1</v>
      </c>
      <c r="AF738">
        <v>3600</v>
      </c>
    </row>
    <row r="739" spans="1:32" ht="30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>(E739/D739)*100</f>
        <v>122.39999999999999</v>
      </c>
      <c r="O739" s="13">
        <f>J739/(60*60*24)+DATE(1970,1,1)</f>
        <v>41667.275312500002</v>
      </c>
      <c r="P739" s="13">
        <f>I739/(60*60*24)+"1/1/1970"</f>
        <v>41684.833333333336</v>
      </c>
      <c r="Q739" t="s">
        <v>8273</v>
      </c>
      <c r="R739" s="18" t="str">
        <f>LEFT(Q739,SEARCH("/",Q739,1)-1)</f>
        <v>publishing</v>
      </c>
      <c r="S739" t="str">
        <f>RIGHT(Q739,(LEN(Q739)-SEARCH("/",Q739,1)))</f>
        <v>nonfiction</v>
      </c>
      <c r="T739" s="14">
        <f>IFERROR(E739/L739,0)</f>
        <v>56.666666666666664</v>
      </c>
      <c r="U739">
        <f t="shared" si="11"/>
        <v>1</v>
      </c>
      <c r="AB739">
        <v>6120</v>
      </c>
      <c r="AC739">
        <v>108</v>
      </c>
      <c r="AD739">
        <v>56.666666666666664</v>
      </c>
      <c r="AE739">
        <v>1</v>
      </c>
      <c r="AF739">
        <v>5000</v>
      </c>
    </row>
    <row r="740" spans="1:32" ht="15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>(E740/D740)*100</f>
        <v>106.73333333333332</v>
      </c>
      <c r="O740" s="13">
        <f>J740/(60*60*24)+DATE(1970,1,1)</f>
        <v>41943.604097222225</v>
      </c>
      <c r="P740" s="13">
        <f>I740/(60*60*24)+"1/1/1970"</f>
        <v>41974.207638888889</v>
      </c>
      <c r="Q740" t="s">
        <v>8273</v>
      </c>
      <c r="R740" s="18" t="str">
        <f>LEFT(Q740,SEARCH("/",Q740,1)-1)</f>
        <v>publishing</v>
      </c>
      <c r="S740" t="str">
        <f>RIGHT(Q740,(LEN(Q740)-SEARCH("/",Q740,1)))</f>
        <v>nonfiction</v>
      </c>
      <c r="T740" s="14">
        <f>IFERROR(E740/L740,0)</f>
        <v>39.048780487804876</v>
      </c>
      <c r="U740">
        <f t="shared" si="11"/>
        <v>1</v>
      </c>
      <c r="AB740">
        <v>1601</v>
      </c>
      <c r="AC740">
        <v>41</v>
      </c>
      <c r="AD740">
        <v>39.048780487804876</v>
      </c>
      <c r="AE740">
        <v>1</v>
      </c>
      <c r="AF740">
        <v>1500</v>
      </c>
    </row>
    <row r="741" spans="1:32" ht="28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>(E741/D741)*100</f>
        <v>158.33333333333331</v>
      </c>
      <c r="O741" s="13">
        <f>J741/(60*60*24)+DATE(1970,1,1)</f>
        <v>41829.502650462964</v>
      </c>
      <c r="P741" s="13">
        <f>I741/(60*60*24)+"1/1/1970"</f>
        <v>41862.502650462964</v>
      </c>
      <c r="Q741" t="s">
        <v>8273</v>
      </c>
      <c r="R741" s="18" t="str">
        <f>LEFT(Q741,SEARCH("/",Q741,1)-1)</f>
        <v>publishing</v>
      </c>
      <c r="S741" t="str">
        <f>RIGHT(Q741,(LEN(Q741)-SEARCH("/",Q741,1)))</f>
        <v>nonfiction</v>
      </c>
      <c r="T741" s="14">
        <f>IFERROR(E741/L741,0)</f>
        <v>68.345323741007192</v>
      </c>
      <c r="U741">
        <f t="shared" si="11"/>
        <v>1</v>
      </c>
      <c r="AB741">
        <v>9500</v>
      </c>
      <c r="AC741">
        <v>139</v>
      </c>
      <c r="AD741">
        <v>68.345323741007192</v>
      </c>
      <c r="AE741">
        <v>1</v>
      </c>
      <c r="AF741">
        <v>6000</v>
      </c>
    </row>
    <row r="742" spans="1:32" ht="28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>(E742/D742)*100</f>
        <v>107.4</v>
      </c>
      <c r="O742" s="13">
        <f>J742/(60*60*24)+DATE(1970,1,1)</f>
        <v>42162.146782407406</v>
      </c>
      <c r="P742" s="13">
        <f>I742/(60*60*24)+"1/1/1970"</f>
        <v>42176.146782407406</v>
      </c>
      <c r="Q742" t="s">
        <v>8273</v>
      </c>
      <c r="R742" s="18" t="str">
        <f>LEFT(Q742,SEARCH("/",Q742,1)-1)</f>
        <v>publishing</v>
      </c>
      <c r="S742" t="str">
        <f>RIGHT(Q742,(LEN(Q742)-SEARCH("/",Q742,1)))</f>
        <v>nonfiction</v>
      </c>
      <c r="T742" s="14">
        <f>IFERROR(E742/L742,0)</f>
        <v>169.57894736842104</v>
      </c>
      <c r="U742">
        <f t="shared" si="11"/>
        <v>1</v>
      </c>
      <c r="AB742">
        <v>3222</v>
      </c>
      <c r="AC742">
        <v>19</v>
      </c>
      <c r="AD742">
        <v>169.57894736842104</v>
      </c>
      <c r="AE742">
        <v>1</v>
      </c>
      <c r="AF742">
        <v>3000</v>
      </c>
    </row>
    <row r="743" spans="1:32" ht="135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>(E743/D743)*100</f>
        <v>102.25999999999999</v>
      </c>
      <c r="O743" s="13">
        <f>J743/(60*60*24)+DATE(1970,1,1)</f>
        <v>41401.648217592592</v>
      </c>
      <c r="P743" s="13">
        <f>I743/(60*60*24)+"1/1/1970"</f>
        <v>41436.648217592592</v>
      </c>
      <c r="Q743" t="s">
        <v>8273</v>
      </c>
      <c r="R743" s="18" t="str">
        <f>LEFT(Q743,SEARCH("/",Q743,1)-1)</f>
        <v>publishing</v>
      </c>
      <c r="S743" t="str">
        <f>RIGHT(Q743,(LEN(Q743)-SEARCH("/",Q743,1)))</f>
        <v>nonfiction</v>
      </c>
      <c r="T743" s="14">
        <f>IFERROR(E743/L743,0)</f>
        <v>141.42340425531913</v>
      </c>
      <c r="U743">
        <f t="shared" si="11"/>
        <v>1</v>
      </c>
      <c r="AB743">
        <v>13293.8</v>
      </c>
      <c r="AC743">
        <v>94</v>
      </c>
      <c r="AD743">
        <v>141.42340425531913</v>
      </c>
      <c r="AE743">
        <v>1</v>
      </c>
      <c r="AF743">
        <v>13000</v>
      </c>
    </row>
    <row r="744" spans="1:32" ht="27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>(E744/D744)*100</f>
        <v>110.71428571428572</v>
      </c>
      <c r="O744" s="13">
        <f>J744/(60*60*24)+DATE(1970,1,1)</f>
        <v>41689.917962962965</v>
      </c>
      <c r="P744" s="13">
        <f>I744/(60*60*24)+"1/1/1970"</f>
        <v>41719.876296296294</v>
      </c>
      <c r="Q744" t="s">
        <v>8273</v>
      </c>
      <c r="R744" s="18" t="str">
        <f>LEFT(Q744,SEARCH("/",Q744,1)-1)</f>
        <v>publishing</v>
      </c>
      <c r="S744" t="str">
        <f>RIGHT(Q744,(LEN(Q744)-SEARCH("/",Q744,1)))</f>
        <v>nonfiction</v>
      </c>
      <c r="T744" s="14">
        <f>IFERROR(E744/L744,0)</f>
        <v>67.391304347826093</v>
      </c>
      <c r="U744">
        <f t="shared" si="11"/>
        <v>1</v>
      </c>
      <c r="AB744">
        <v>1550</v>
      </c>
      <c r="AC744">
        <v>23</v>
      </c>
      <c r="AD744">
        <v>67.391304347826093</v>
      </c>
      <c r="AE744">
        <v>1</v>
      </c>
      <c r="AF744">
        <v>1400</v>
      </c>
    </row>
    <row r="745" spans="1:32" ht="28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>(E745/D745)*100</f>
        <v>148</v>
      </c>
      <c r="O745" s="13">
        <f>J745/(60*60*24)+DATE(1970,1,1)</f>
        <v>40990.709317129629</v>
      </c>
      <c r="P745" s="13">
        <f>I745/(60*60*24)+"1/1/1970"</f>
        <v>41015.875</v>
      </c>
      <c r="Q745" t="s">
        <v>8273</v>
      </c>
      <c r="R745" s="18" t="str">
        <f>LEFT(Q745,SEARCH("/",Q745,1)-1)</f>
        <v>publishing</v>
      </c>
      <c r="S745" t="str">
        <f>RIGHT(Q745,(LEN(Q745)-SEARCH("/",Q745,1)))</f>
        <v>nonfiction</v>
      </c>
      <c r="T745" s="14">
        <f>IFERROR(E745/L745,0)</f>
        <v>54.266666666666666</v>
      </c>
      <c r="U745">
        <f t="shared" si="11"/>
        <v>1</v>
      </c>
      <c r="AB745">
        <v>814</v>
      </c>
      <c r="AC745">
        <v>15</v>
      </c>
      <c r="AD745">
        <v>54.266666666666666</v>
      </c>
      <c r="AE745">
        <v>1</v>
      </c>
      <c r="AF745">
        <v>550</v>
      </c>
    </row>
    <row r="746" spans="1:32" ht="19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>(E746/D746)*100</f>
        <v>102.32000000000001</v>
      </c>
      <c r="O746" s="13">
        <f>J746/(60*60*24)+DATE(1970,1,1)</f>
        <v>41226.95721064815</v>
      </c>
      <c r="P746" s="13">
        <f>I746/(60*60*24)+"1/1/1970"</f>
        <v>41256.95721064815</v>
      </c>
      <c r="Q746" t="s">
        <v>8273</v>
      </c>
      <c r="R746" s="18" t="str">
        <f>LEFT(Q746,SEARCH("/",Q746,1)-1)</f>
        <v>publishing</v>
      </c>
      <c r="S746" t="str">
        <f>RIGHT(Q746,(LEN(Q746)-SEARCH("/",Q746,1)))</f>
        <v>nonfiction</v>
      </c>
      <c r="T746" s="14">
        <f>IFERROR(E746/L746,0)</f>
        <v>82.516129032258064</v>
      </c>
      <c r="U746">
        <f t="shared" si="11"/>
        <v>1</v>
      </c>
      <c r="AB746">
        <v>5116</v>
      </c>
      <c r="AC746">
        <v>62</v>
      </c>
      <c r="AD746">
        <v>82.516129032258064</v>
      </c>
      <c r="AE746">
        <v>1</v>
      </c>
      <c r="AF746">
        <v>5000</v>
      </c>
    </row>
    <row r="747" spans="1:32" ht="30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>(E747/D747)*100</f>
        <v>179.09909909909908</v>
      </c>
      <c r="O747" s="13">
        <f>J747/(60*60*24)+DATE(1970,1,1)</f>
        <v>41367.572280092594</v>
      </c>
      <c r="P747" s="13">
        <f>I747/(60*60*24)+"1/1/1970"</f>
        <v>41397.572280092594</v>
      </c>
      <c r="Q747" t="s">
        <v>8273</v>
      </c>
      <c r="R747" s="18" t="str">
        <f>LEFT(Q747,SEARCH("/",Q747,1)-1)</f>
        <v>publishing</v>
      </c>
      <c r="S747" t="str">
        <f>RIGHT(Q747,(LEN(Q747)-SEARCH("/",Q747,1)))</f>
        <v>nonfiction</v>
      </c>
      <c r="T747" s="14">
        <f>IFERROR(E747/L747,0)</f>
        <v>53.729729729729726</v>
      </c>
      <c r="U747">
        <f t="shared" si="11"/>
        <v>1</v>
      </c>
      <c r="AB747">
        <v>3976</v>
      </c>
      <c r="AC747">
        <v>74</v>
      </c>
      <c r="AD747">
        <v>53.729729729729726</v>
      </c>
      <c r="AE747">
        <v>1</v>
      </c>
      <c r="AF747">
        <v>2220</v>
      </c>
    </row>
    <row r="748" spans="1:32" ht="105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>(E748/D748)*100</f>
        <v>111.08135252761969</v>
      </c>
      <c r="O748" s="13">
        <f>J748/(60*60*24)+DATE(1970,1,1)</f>
        <v>41157.042928240742</v>
      </c>
      <c r="P748" s="13">
        <f>I748/(60*60*24)+"1/1/1970"</f>
        <v>41175.165972222225</v>
      </c>
      <c r="Q748" t="s">
        <v>8273</v>
      </c>
      <c r="R748" s="18" t="str">
        <f>LEFT(Q748,SEARCH("/",Q748,1)-1)</f>
        <v>publishing</v>
      </c>
      <c r="S748" t="str">
        <f>RIGHT(Q748,(LEN(Q748)-SEARCH("/",Q748,1)))</f>
        <v>nonfiction</v>
      </c>
      <c r="T748" s="14">
        <f>IFERROR(E748/L748,0)</f>
        <v>34.206185567010309</v>
      </c>
      <c r="U748">
        <f t="shared" si="11"/>
        <v>1</v>
      </c>
      <c r="AB748">
        <v>3318</v>
      </c>
      <c r="AC748">
        <v>97</v>
      </c>
      <c r="AD748">
        <v>34.206185567010309</v>
      </c>
      <c r="AE748">
        <v>1</v>
      </c>
      <c r="AF748">
        <v>2987</v>
      </c>
    </row>
    <row r="749" spans="1:32" ht="28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>(E749/D749)*100</f>
        <v>100.04285714285714</v>
      </c>
      <c r="O749" s="13">
        <f>J749/(60*60*24)+DATE(1970,1,1)</f>
        <v>41988.548831018517</v>
      </c>
      <c r="P749" s="13">
        <f>I749/(60*60*24)+"1/1/1970"</f>
        <v>42019.454166666663</v>
      </c>
      <c r="Q749" t="s">
        <v>8273</v>
      </c>
      <c r="R749" s="18" t="str">
        <f>LEFT(Q749,SEARCH("/",Q749,1)-1)</f>
        <v>publishing</v>
      </c>
      <c r="S749" t="str">
        <f>RIGHT(Q749,(LEN(Q749)-SEARCH("/",Q749,1)))</f>
        <v>nonfiction</v>
      </c>
      <c r="T749" s="14">
        <f>IFERROR(E749/L749,0)</f>
        <v>127.32727272727273</v>
      </c>
      <c r="U749">
        <f t="shared" si="11"/>
        <v>1</v>
      </c>
      <c r="AB749">
        <v>7003</v>
      </c>
      <c r="AC749">
        <v>55</v>
      </c>
      <c r="AD749">
        <v>127.32727272727273</v>
      </c>
      <c r="AE749">
        <v>1</v>
      </c>
      <c r="AF749">
        <v>7000</v>
      </c>
    </row>
    <row r="750" spans="1:32" ht="25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>(E750/D750)*100</f>
        <v>100.25</v>
      </c>
      <c r="O750" s="13">
        <f>J750/(60*60*24)+DATE(1970,1,1)</f>
        <v>41831.846828703703</v>
      </c>
      <c r="P750" s="13">
        <f>I750/(60*60*24)+"1/1/1970"</f>
        <v>41861.846828703703</v>
      </c>
      <c r="Q750" t="s">
        <v>8273</v>
      </c>
      <c r="R750" s="18" t="str">
        <f>LEFT(Q750,SEARCH("/",Q750,1)-1)</f>
        <v>publishing</v>
      </c>
      <c r="S750" t="str">
        <f>RIGHT(Q750,(LEN(Q750)-SEARCH("/",Q750,1)))</f>
        <v>nonfiction</v>
      </c>
      <c r="T750" s="14">
        <f>IFERROR(E750/L750,0)</f>
        <v>45.56818181818182</v>
      </c>
      <c r="U750">
        <f t="shared" si="11"/>
        <v>1</v>
      </c>
      <c r="AB750">
        <v>2005</v>
      </c>
      <c r="AC750">
        <v>44</v>
      </c>
      <c r="AD750">
        <v>45.56818181818182</v>
      </c>
      <c r="AE750">
        <v>1</v>
      </c>
      <c r="AF750">
        <v>2000</v>
      </c>
    </row>
    <row r="751" spans="1:32" ht="28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>(E751/D751)*100</f>
        <v>105.56</v>
      </c>
      <c r="O751" s="13">
        <f>J751/(60*60*24)+DATE(1970,1,1)</f>
        <v>42733.94131944445</v>
      </c>
      <c r="P751" s="13">
        <f>I751/(60*60*24)+"1/1/1970"</f>
        <v>42763.94131944445</v>
      </c>
      <c r="Q751" t="s">
        <v>8273</v>
      </c>
      <c r="R751" s="18" t="str">
        <f>LEFT(Q751,SEARCH("/",Q751,1)-1)</f>
        <v>publishing</v>
      </c>
      <c r="S751" t="str">
        <f>RIGHT(Q751,(LEN(Q751)-SEARCH("/",Q751,1)))</f>
        <v>nonfiction</v>
      </c>
      <c r="T751" s="14">
        <f>IFERROR(E751/L751,0)</f>
        <v>95.963636363636368</v>
      </c>
      <c r="U751">
        <f t="shared" si="11"/>
        <v>1</v>
      </c>
      <c r="AB751">
        <v>10556</v>
      </c>
      <c r="AC751">
        <v>110</v>
      </c>
      <c r="AD751">
        <v>95.963636363636368</v>
      </c>
      <c r="AE751">
        <v>1</v>
      </c>
      <c r="AF751">
        <v>10000</v>
      </c>
    </row>
    <row r="752" spans="1:32" ht="24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>(E752/D752)*100</f>
        <v>102.58775877587757</v>
      </c>
      <c r="O752" s="13">
        <f>J752/(60*60*24)+DATE(1970,1,1)</f>
        <v>41299.878148148149</v>
      </c>
      <c r="P752" s="13">
        <f>I752/(60*60*24)+"1/1/1970"</f>
        <v>41329.878148148149</v>
      </c>
      <c r="Q752" t="s">
        <v>8273</v>
      </c>
      <c r="R752" s="18" t="str">
        <f>LEFT(Q752,SEARCH("/",Q752,1)-1)</f>
        <v>publishing</v>
      </c>
      <c r="S752" t="str">
        <f>RIGHT(Q752,(LEN(Q752)-SEARCH("/",Q752,1)))</f>
        <v>nonfiction</v>
      </c>
      <c r="T752" s="14">
        <f>IFERROR(E752/L752,0)</f>
        <v>77.271186440677965</v>
      </c>
      <c r="U752">
        <f t="shared" si="11"/>
        <v>1</v>
      </c>
      <c r="AB752">
        <v>4559</v>
      </c>
      <c r="AC752">
        <v>59</v>
      </c>
      <c r="AD752">
        <v>77.271186440677965</v>
      </c>
      <c r="AE752">
        <v>1</v>
      </c>
      <c r="AF752">
        <v>4444</v>
      </c>
    </row>
    <row r="753" spans="1:32" ht="22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>(E753/D753)*100</f>
        <v>118.5</v>
      </c>
      <c r="O753" s="13">
        <f>J753/(60*60*24)+DATE(1970,1,1)</f>
        <v>40713.630497685182</v>
      </c>
      <c r="P753" s="13">
        <f>I753/(60*60*24)+"1/1/1970"</f>
        <v>40759.630497685182</v>
      </c>
      <c r="Q753" t="s">
        <v>8273</v>
      </c>
      <c r="R753" s="18" t="str">
        <f>LEFT(Q753,SEARCH("/",Q753,1)-1)</f>
        <v>publishing</v>
      </c>
      <c r="S753" t="str">
        <f>RIGHT(Q753,(LEN(Q753)-SEARCH("/",Q753,1)))</f>
        <v>nonfiction</v>
      </c>
      <c r="T753" s="14">
        <f>IFERROR(E753/L753,0)</f>
        <v>57.338709677419352</v>
      </c>
      <c r="U753">
        <f t="shared" si="11"/>
        <v>1</v>
      </c>
      <c r="AB753">
        <v>3555</v>
      </c>
      <c r="AC753">
        <v>62</v>
      </c>
      <c r="AD753">
        <v>57.338709677419352</v>
      </c>
      <c r="AE753">
        <v>1</v>
      </c>
      <c r="AF753">
        <v>3000</v>
      </c>
    </row>
    <row r="754" spans="1:32" ht="25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>(E754/D754)*100</f>
        <v>111.7</v>
      </c>
      <c r="O754" s="13">
        <f>J754/(60*60*24)+DATE(1970,1,1)</f>
        <v>42639.421493055561</v>
      </c>
      <c r="P754" s="13">
        <f>I754/(60*60*24)+"1/1/1970"</f>
        <v>42659.458333333328</v>
      </c>
      <c r="Q754" t="s">
        <v>8273</v>
      </c>
      <c r="R754" s="18" t="str">
        <f>LEFT(Q754,SEARCH("/",Q754,1)-1)</f>
        <v>publishing</v>
      </c>
      <c r="S754" t="str">
        <f>RIGHT(Q754,(LEN(Q754)-SEARCH("/",Q754,1)))</f>
        <v>nonfiction</v>
      </c>
      <c r="T754" s="14">
        <f>IFERROR(E754/L754,0)</f>
        <v>53.19047619047619</v>
      </c>
      <c r="U754">
        <f t="shared" si="11"/>
        <v>1</v>
      </c>
      <c r="AB754">
        <v>5585</v>
      </c>
      <c r="AC754">
        <v>105</v>
      </c>
      <c r="AD754">
        <v>53.19047619047619</v>
      </c>
      <c r="AE754">
        <v>1</v>
      </c>
      <c r="AF754">
        <v>5000</v>
      </c>
    </row>
    <row r="755" spans="1:32" ht="27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>(E755/D755)*100</f>
        <v>128</v>
      </c>
      <c r="O755" s="13">
        <f>J755/(60*60*24)+DATE(1970,1,1)</f>
        <v>42019.590173611112</v>
      </c>
      <c r="P755" s="13">
        <f>I755/(60*60*24)+"1/1/1970"</f>
        <v>42049.590173611112</v>
      </c>
      <c r="Q755" t="s">
        <v>8273</v>
      </c>
      <c r="R755" s="18" t="str">
        <f>LEFT(Q755,SEARCH("/",Q755,1)-1)</f>
        <v>publishing</v>
      </c>
      <c r="S755" t="str">
        <f>RIGHT(Q755,(LEN(Q755)-SEARCH("/",Q755,1)))</f>
        <v>nonfiction</v>
      </c>
      <c r="T755" s="14">
        <f>IFERROR(E755/L755,0)</f>
        <v>492.30769230769232</v>
      </c>
      <c r="U755">
        <f t="shared" si="11"/>
        <v>1</v>
      </c>
      <c r="AB755">
        <v>12800</v>
      </c>
      <c r="AC755">
        <v>26</v>
      </c>
      <c r="AD755">
        <v>492.30769230769232</v>
      </c>
      <c r="AE755">
        <v>1</v>
      </c>
      <c r="AF755">
        <v>10000</v>
      </c>
    </row>
    <row r="756" spans="1:32" ht="28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>(E756/D756)*100</f>
        <v>103.75000000000001</v>
      </c>
      <c r="O756" s="13">
        <f>J756/(60*60*24)+DATE(1970,1,1)</f>
        <v>41249.749085648145</v>
      </c>
      <c r="P756" s="13">
        <f>I756/(60*60*24)+"1/1/1970"</f>
        <v>41279.749085648145</v>
      </c>
      <c r="Q756" t="s">
        <v>8273</v>
      </c>
      <c r="R756" s="18" t="str">
        <f>LEFT(Q756,SEARCH("/",Q756,1)-1)</f>
        <v>publishing</v>
      </c>
      <c r="S756" t="str">
        <f>RIGHT(Q756,(LEN(Q756)-SEARCH("/",Q756,1)))</f>
        <v>nonfiction</v>
      </c>
      <c r="T756" s="14">
        <f>IFERROR(E756/L756,0)</f>
        <v>42.346938775510203</v>
      </c>
      <c r="U756">
        <f t="shared" si="11"/>
        <v>1</v>
      </c>
      <c r="AB756">
        <v>2075</v>
      </c>
      <c r="AC756">
        <v>49</v>
      </c>
      <c r="AD756">
        <v>42.346938775510203</v>
      </c>
      <c r="AE756">
        <v>1</v>
      </c>
      <c r="AF756">
        <v>2000</v>
      </c>
    </row>
    <row r="757" spans="1:32" ht="28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>(E757/D757)*100</f>
        <v>101.9076</v>
      </c>
      <c r="O757" s="13">
        <f>J757/(60*60*24)+DATE(1970,1,1)</f>
        <v>41383.605057870373</v>
      </c>
      <c r="P757" s="13">
        <f>I757/(60*60*24)+"1/1/1970"</f>
        <v>41414.02847222222</v>
      </c>
      <c r="Q757" t="s">
        <v>8273</v>
      </c>
      <c r="R757" s="18" t="str">
        <f>LEFT(Q757,SEARCH("/",Q757,1)-1)</f>
        <v>publishing</v>
      </c>
      <c r="S757" t="str">
        <f>RIGHT(Q757,(LEN(Q757)-SEARCH("/",Q757,1)))</f>
        <v>nonfiction</v>
      </c>
      <c r="T757" s="14">
        <f>IFERROR(E757/L757,0)</f>
        <v>37.466029411764708</v>
      </c>
      <c r="U757">
        <f t="shared" si="11"/>
        <v>1</v>
      </c>
      <c r="AB757">
        <v>2547.69</v>
      </c>
      <c r="AC757">
        <v>68</v>
      </c>
      <c r="AD757">
        <v>37.466029411764708</v>
      </c>
      <c r="AE757">
        <v>1</v>
      </c>
      <c r="AF757">
        <v>2500</v>
      </c>
    </row>
    <row r="758" spans="1:32" ht="27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>(E758/D758)*100</f>
        <v>117.71428571428571</v>
      </c>
      <c r="O758" s="13">
        <f>J758/(60*60*24)+DATE(1970,1,1)</f>
        <v>40590.766886574071</v>
      </c>
      <c r="P758" s="13">
        <f>I758/(60*60*24)+"1/1/1970"</f>
        <v>40651.725219907406</v>
      </c>
      <c r="Q758" t="s">
        <v>8273</v>
      </c>
      <c r="R758" s="18" t="str">
        <f>LEFT(Q758,SEARCH("/",Q758,1)-1)</f>
        <v>publishing</v>
      </c>
      <c r="S758" t="str">
        <f>RIGHT(Q758,(LEN(Q758)-SEARCH("/",Q758,1)))</f>
        <v>nonfiction</v>
      </c>
      <c r="T758" s="14">
        <f>IFERROR(E758/L758,0)</f>
        <v>37.454545454545453</v>
      </c>
      <c r="U758">
        <f t="shared" si="11"/>
        <v>1</v>
      </c>
      <c r="AB758">
        <v>824</v>
      </c>
      <c r="AC758">
        <v>22</v>
      </c>
      <c r="AD758">
        <v>37.454545454545453</v>
      </c>
      <c r="AE758">
        <v>1</v>
      </c>
      <c r="AF758">
        <v>700</v>
      </c>
    </row>
    <row r="759" spans="1:32" ht="25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>(E759/D759)*100</f>
        <v>238</v>
      </c>
      <c r="O759" s="13">
        <f>J759/(60*60*24)+DATE(1970,1,1)</f>
        <v>41235.054560185185</v>
      </c>
      <c r="P759" s="13">
        <f>I759/(60*60*24)+"1/1/1970"</f>
        <v>41249.054560185185</v>
      </c>
      <c r="Q759" t="s">
        <v>8273</v>
      </c>
      <c r="R759" s="18" t="str">
        <f>LEFT(Q759,SEARCH("/",Q759,1)-1)</f>
        <v>publishing</v>
      </c>
      <c r="S759" t="str">
        <f>RIGHT(Q759,(LEN(Q759)-SEARCH("/",Q759,1)))</f>
        <v>nonfiction</v>
      </c>
      <c r="T759" s="14">
        <f>IFERROR(E759/L759,0)</f>
        <v>33.055555555555557</v>
      </c>
      <c r="U759">
        <f t="shared" si="11"/>
        <v>1</v>
      </c>
      <c r="AB759">
        <v>595</v>
      </c>
      <c r="AC759">
        <v>18</v>
      </c>
      <c r="AD759">
        <v>33.055555555555557</v>
      </c>
      <c r="AE759">
        <v>1</v>
      </c>
      <c r="AF759">
        <v>250</v>
      </c>
    </row>
    <row r="760" spans="1:32" ht="19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>(E760/D760)*100</f>
        <v>102</v>
      </c>
      <c r="O760" s="13">
        <f>J760/(60*60*24)+DATE(1970,1,1)</f>
        <v>40429.836435185185</v>
      </c>
      <c r="P760" s="13">
        <f>I760/(60*60*24)+"1/1/1970"</f>
        <v>40459.836435185185</v>
      </c>
      <c r="Q760" t="s">
        <v>8273</v>
      </c>
      <c r="R760" s="18" t="str">
        <f>LEFT(Q760,SEARCH("/",Q760,1)-1)</f>
        <v>publishing</v>
      </c>
      <c r="S760" t="str">
        <f>RIGHT(Q760,(LEN(Q760)-SEARCH("/",Q760,1)))</f>
        <v>nonfiction</v>
      </c>
      <c r="T760" s="14">
        <f>IFERROR(E760/L760,0)</f>
        <v>134.21052631578948</v>
      </c>
      <c r="U760">
        <f t="shared" si="11"/>
        <v>1</v>
      </c>
      <c r="AB760">
        <v>2550</v>
      </c>
      <c r="AC760">
        <v>19</v>
      </c>
      <c r="AD760">
        <v>134.21052631578948</v>
      </c>
      <c r="AE760">
        <v>1</v>
      </c>
      <c r="AF760">
        <v>2500</v>
      </c>
    </row>
    <row r="761" spans="1:32" ht="22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>(E761/D761)*100</f>
        <v>101.92000000000002</v>
      </c>
      <c r="O761" s="13">
        <f>J761/(60*60*24)+DATE(1970,1,1)</f>
        <v>41789.330312500002</v>
      </c>
      <c r="P761" s="13">
        <f>I761/(60*60*24)+"1/1/1970"</f>
        <v>41829.330312500002</v>
      </c>
      <c r="Q761" t="s">
        <v>8273</v>
      </c>
      <c r="R761" s="18" t="str">
        <f>LEFT(Q761,SEARCH("/",Q761,1)-1)</f>
        <v>publishing</v>
      </c>
      <c r="S761" t="str">
        <f>RIGHT(Q761,(LEN(Q761)-SEARCH("/",Q761,1)))</f>
        <v>nonfiction</v>
      </c>
      <c r="T761" s="14">
        <f>IFERROR(E761/L761,0)</f>
        <v>51.474747474747474</v>
      </c>
      <c r="U761">
        <f t="shared" si="11"/>
        <v>1</v>
      </c>
      <c r="AB761">
        <v>5096</v>
      </c>
      <c r="AC761">
        <v>99</v>
      </c>
      <c r="AD761">
        <v>51.474747474747474</v>
      </c>
      <c r="AE761">
        <v>1</v>
      </c>
      <c r="AF761">
        <v>5000</v>
      </c>
    </row>
    <row r="762" spans="1:32" ht="31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>(E762/D762)*100</f>
        <v>0</v>
      </c>
      <c r="O762" s="13">
        <f>J762/(60*60*24)+DATE(1970,1,1)</f>
        <v>42670.764039351852</v>
      </c>
      <c r="P762" s="13">
        <f>I762/(60*60*24)+"1/1/1970"</f>
        <v>42700.805706018524</v>
      </c>
      <c r="Q762" t="s">
        <v>8274</v>
      </c>
      <c r="R762" s="18" t="str">
        <f>LEFT(Q762,SEARCH("/",Q762,1)-1)</f>
        <v>publishing</v>
      </c>
      <c r="S762" t="str">
        <f>RIGHT(Q762,(LEN(Q762)-SEARCH("/",Q762,1)))</f>
        <v>fiction</v>
      </c>
      <c r="T762" s="14">
        <f>IFERROR(E762/L762,0)</f>
        <v>0</v>
      </c>
      <c r="U762">
        <f t="shared" si="11"/>
        <v>0</v>
      </c>
      <c r="AB762">
        <v>0</v>
      </c>
      <c r="AC762">
        <v>0</v>
      </c>
      <c r="AD762">
        <v>0</v>
      </c>
      <c r="AE762">
        <v>0</v>
      </c>
      <c r="AF762">
        <v>2200</v>
      </c>
    </row>
    <row r="763" spans="1:32" ht="24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>(E763/D763)*100</f>
        <v>4.7</v>
      </c>
      <c r="O763" s="13">
        <f>J763/(60*60*24)+DATE(1970,1,1)</f>
        <v>41642.751458333332</v>
      </c>
      <c r="P763" s="13">
        <f>I763/(60*60*24)+"1/1/1970"</f>
        <v>41672.751458333332</v>
      </c>
      <c r="Q763" t="s">
        <v>8274</v>
      </c>
      <c r="R763" s="18" t="str">
        <f>LEFT(Q763,SEARCH("/",Q763,1)-1)</f>
        <v>publishing</v>
      </c>
      <c r="S763" t="str">
        <f>RIGHT(Q763,(LEN(Q763)-SEARCH("/",Q763,1)))</f>
        <v>fiction</v>
      </c>
      <c r="T763" s="14">
        <f>IFERROR(E763/L763,0)</f>
        <v>39.166666666666664</v>
      </c>
      <c r="U763">
        <f t="shared" si="11"/>
        <v>0</v>
      </c>
      <c r="AB763">
        <v>235</v>
      </c>
      <c r="AC763">
        <v>6</v>
      </c>
      <c r="AD763">
        <v>39.166666666666664</v>
      </c>
      <c r="AE763">
        <v>0</v>
      </c>
      <c r="AF763">
        <v>5000</v>
      </c>
    </row>
    <row r="764" spans="1:32" ht="25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>(E764/D764)*100</f>
        <v>0</v>
      </c>
      <c r="O764" s="13">
        <f>J764/(60*60*24)+DATE(1970,1,1)</f>
        <v>42690.858449074076</v>
      </c>
      <c r="P764" s="13">
        <f>I764/(60*60*24)+"1/1/1970"</f>
        <v>42708.25</v>
      </c>
      <c r="Q764" t="s">
        <v>8274</v>
      </c>
      <c r="R764" s="18" t="str">
        <f>LEFT(Q764,SEARCH("/",Q764,1)-1)</f>
        <v>publishing</v>
      </c>
      <c r="S764" t="str">
        <f>RIGHT(Q764,(LEN(Q764)-SEARCH("/",Q764,1)))</f>
        <v>fiction</v>
      </c>
      <c r="T764" s="14">
        <f>IFERROR(E764/L764,0)</f>
        <v>0</v>
      </c>
      <c r="U764">
        <f t="shared" si="11"/>
        <v>0</v>
      </c>
      <c r="AB764">
        <v>0</v>
      </c>
      <c r="AC764">
        <v>0</v>
      </c>
      <c r="AD764">
        <v>0</v>
      </c>
      <c r="AE764">
        <v>0</v>
      </c>
      <c r="AF764">
        <v>3500</v>
      </c>
    </row>
    <row r="765" spans="1:32" ht="28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>(E765/D765)*100</f>
        <v>0.11655011655011654</v>
      </c>
      <c r="O765" s="13">
        <f>J765/(60*60*24)+DATE(1970,1,1)</f>
        <v>41471.446851851855</v>
      </c>
      <c r="P765" s="13">
        <f>I765/(60*60*24)+"1/1/1970"</f>
        <v>41501.446851851855</v>
      </c>
      <c r="Q765" t="s">
        <v>8274</v>
      </c>
      <c r="R765" s="18" t="str">
        <f>LEFT(Q765,SEARCH("/",Q765,1)-1)</f>
        <v>publishing</v>
      </c>
      <c r="S765" t="str">
        <f>RIGHT(Q765,(LEN(Q765)-SEARCH("/",Q765,1)))</f>
        <v>fiction</v>
      </c>
      <c r="T765" s="14">
        <f>IFERROR(E765/L765,0)</f>
        <v>5</v>
      </c>
      <c r="U765">
        <f t="shared" si="11"/>
        <v>0</v>
      </c>
      <c r="AB765">
        <v>5</v>
      </c>
      <c r="AC765">
        <v>1</v>
      </c>
      <c r="AD765">
        <v>5</v>
      </c>
      <c r="AE765">
        <v>0</v>
      </c>
      <c r="AF765">
        <v>4290</v>
      </c>
    </row>
    <row r="766" spans="1:32" ht="21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>(E766/D766)*100</f>
        <v>0</v>
      </c>
      <c r="O766" s="13">
        <f>J766/(60*60*24)+DATE(1970,1,1)</f>
        <v>42227.173159722224</v>
      </c>
      <c r="P766" s="13">
        <f>I766/(60*60*24)+"1/1/1970"</f>
        <v>42257.173159722224</v>
      </c>
      <c r="Q766" t="s">
        <v>8274</v>
      </c>
      <c r="R766" s="18" t="str">
        <f>LEFT(Q766,SEARCH("/",Q766,1)-1)</f>
        <v>publishing</v>
      </c>
      <c r="S766" t="str">
        <f>RIGHT(Q766,(LEN(Q766)-SEARCH("/",Q766,1)))</f>
        <v>fiction</v>
      </c>
      <c r="T766" s="14">
        <f>IFERROR(E766/L766,0)</f>
        <v>0</v>
      </c>
      <c r="U766">
        <f t="shared" si="11"/>
        <v>0</v>
      </c>
      <c r="AB766">
        <v>0</v>
      </c>
      <c r="AC766">
        <v>0</v>
      </c>
      <c r="AD766">
        <v>0</v>
      </c>
      <c r="AE766">
        <v>0</v>
      </c>
      <c r="AF766">
        <v>5000</v>
      </c>
    </row>
    <row r="767" spans="1:32" ht="30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>(E767/D767)*100</f>
        <v>36.014285714285712</v>
      </c>
      <c r="O767" s="13">
        <f>J767/(60*60*24)+DATE(1970,1,1)</f>
        <v>41901.542638888888</v>
      </c>
      <c r="P767" s="13">
        <f>I767/(60*60*24)+"1/1/1970"</f>
        <v>41931.542638888888</v>
      </c>
      <c r="Q767" t="s">
        <v>8274</v>
      </c>
      <c r="R767" s="18" t="str">
        <f>LEFT(Q767,SEARCH("/",Q767,1)-1)</f>
        <v>publishing</v>
      </c>
      <c r="S767" t="str">
        <f>RIGHT(Q767,(LEN(Q767)-SEARCH("/",Q767,1)))</f>
        <v>fiction</v>
      </c>
      <c r="T767" s="14">
        <f>IFERROR(E767/L767,0)</f>
        <v>57.295454545454547</v>
      </c>
      <c r="U767">
        <f t="shared" si="11"/>
        <v>0</v>
      </c>
      <c r="AB767">
        <v>2521</v>
      </c>
      <c r="AC767">
        <v>44</v>
      </c>
      <c r="AD767">
        <v>57.295454545454547</v>
      </c>
      <c r="AE767">
        <v>0</v>
      </c>
      <c r="AF767">
        <v>7000</v>
      </c>
    </row>
    <row r="768" spans="1:32" ht="27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>(E768/D768)*100</f>
        <v>0</v>
      </c>
      <c r="O768" s="13">
        <f>J768/(60*60*24)+DATE(1970,1,1)</f>
        <v>42021.783368055556</v>
      </c>
      <c r="P768" s="13">
        <f>I768/(60*60*24)+"1/1/1970"</f>
        <v>42051.783368055556</v>
      </c>
      <c r="Q768" t="s">
        <v>8274</v>
      </c>
      <c r="R768" s="18" t="str">
        <f>LEFT(Q768,SEARCH("/",Q768,1)-1)</f>
        <v>publishing</v>
      </c>
      <c r="S768" t="str">
        <f>RIGHT(Q768,(LEN(Q768)-SEARCH("/",Q768,1)))</f>
        <v>fiction</v>
      </c>
      <c r="T768" s="14">
        <f>IFERROR(E768/L768,0)</f>
        <v>0</v>
      </c>
      <c r="U768">
        <f t="shared" si="11"/>
        <v>0</v>
      </c>
      <c r="AB768">
        <v>0</v>
      </c>
      <c r="AC768">
        <v>0</v>
      </c>
      <c r="AD768">
        <v>0</v>
      </c>
      <c r="AE768">
        <v>0</v>
      </c>
      <c r="AF768">
        <v>4000</v>
      </c>
    </row>
    <row r="769" spans="1:32" ht="27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>(E769/D769)*100</f>
        <v>3.54</v>
      </c>
      <c r="O769" s="13">
        <f>J769/(60*60*24)+DATE(1970,1,1)</f>
        <v>42115.143634259264</v>
      </c>
      <c r="P769" s="13">
        <f>I769/(60*60*24)+"1/1/1970"</f>
        <v>42145.143634259264</v>
      </c>
      <c r="Q769" t="s">
        <v>8274</v>
      </c>
      <c r="R769" s="18" t="str">
        <f>LEFT(Q769,SEARCH("/",Q769,1)-1)</f>
        <v>publishing</v>
      </c>
      <c r="S769" t="str">
        <f>RIGHT(Q769,(LEN(Q769)-SEARCH("/",Q769,1)))</f>
        <v>fiction</v>
      </c>
      <c r="T769" s="14">
        <f>IFERROR(E769/L769,0)</f>
        <v>59</v>
      </c>
      <c r="U769">
        <f t="shared" si="11"/>
        <v>0</v>
      </c>
      <c r="AB769">
        <v>177</v>
      </c>
      <c r="AC769">
        <v>3</v>
      </c>
      <c r="AD769">
        <v>59</v>
      </c>
      <c r="AE769">
        <v>0</v>
      </c>
      <c r="AF769">
        <v>5000</v>
      </c>
    </row>
    <row r="770" spans="1:32" ht="28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>(E770/D770)*100</f>
        <v>0</v>
      </c>
      <c r="O770" s="13">
        <f>J770/(60*60*24)+DATE(1970,1,1)</f>
        <v>41594.207060185188</v>
      </c>
      <c r="P770" s="13">
        <f>I770/(60*60*24)+"1/1/1970"</f>
        <v>41624.207060185188</v>
      </c>
      <c r="Q770" t="s">
        <v>8274</v>
      </c>
      <c r="R770" s="18" t="str">
        <f>LEFT(Q770,SEARCH("/",Q770,1)-1)</f>
        <v>publishing</v>
      </c>
      <c r="S770" t="str">
        <f>RIGHT(Q770,(LEN(Q770)-SEARCH("/",Q770,1)))</f>
        <v>fiction</v>
      </c>
      <c r="T770" s="14">
        <f>IFERROR(E770/L770,0)</f>
        <v>0</v>
      </c>
      <c r="U770">
        <f t="shared" si="11"/>
        <v>0</v>
      </c>
      <c r="AB770">
        <v>0</v>
      </c>
      <c r="AC770">
        <v>0</v>
      </c>
      <c r="AD770">
        <v>0</v>
      </c>
      <c r="AE770">
        <v>0</v>
      </c>
      <c r="AF770">
        <v>2500</v>
      </c>
    </row>
    <row r="771" spans="1:32" ht="30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>(E771/D771)*100</f>
        <v>41.4</v>
      </c>
      <c r="O771" s="13">
        <f>J771/(60*60*24)+DATE(1970,1,1)</f>
        <v>41604.996458333335</v>
      </c>
      <c r="P771" s="13">
        <f>I771/(60*60*24)+"1/1/1970"</f>
        <v>41634.996458333335</v>
      </c>
      <c r="Q771" t="s">
        <v>8274</v>
      </c>
      <c r="R771" s="18" t="str">
        <f>LEFT(Q771,SEARCH("/",Q771,1)-1)</f>
        <v>publishing</v>
      </c>
      <c r="S771" t="str">
        <f>RIGHT(Q771,(LEN(Q771)-SEARCH("/",Q771,1)))</f>
        <v>fiction</v>
      </c>
      <c r="T771" s="14">
        <f>IFERROR(E771/L771,0)</f>
        <v>31.846153846153847</v>
      </c>
      <c r="U771">
        <f t="shared" ref="U771:U834" si="12">IF(F771 = "successful", 1, 0)</f>
        <v>0</v>
      </c>
      <c r="AB771">
        <v>1656</v>
      </c>
      <c r="AC771">
        <v>52</v>
      </c>
      <c r="AD771">
        <v>31.846153846153847</v>
      </c>
      <c r="AE771">
        <v>0</v>
      </c>
      <c r="AF771">
        <v>4000</v>
      </c>
    </row>
    <row r="772" spans="1:32" ht="30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>(E772/D772)*100</f>
        <v>0</v>
      </c>
      <c r="O772" s="13">
        <f>J772/(60*60*24)+DATE(1970,1,1)</f>
        <v>41289.9996412037</v>
      </c>
      <c r="P772" s="13">
        <f>I772/(60*60*24)+"1/1/1970"</f>
        <v>41329.9996412037</v>
      </c>
      <c r="Q772" t="s">
        <v>8274</v>
      </c>
      <c r="R772" s="18" t="str">
        <f>LEFT(Q772,SEARCH("/",Q772,1)-1)</f>
        <v>publishing</v>
      </c>
      <c r="S772" t="str">
        <f>RIGHT(Q772,(LEN(Q772)-SEARCH("/",Q772,1)))</f>
        <v>fiction</v>
      </c>
      <c r="T772" s="14">
        <f>IFERROR(E772/L772,0)</f>
        <v>0</v>
      </c>
      <c r="U772">
        <f t="shared" si="12"/>
        <v>0</v>
      </c>
      <c r="AB772">
        <v>0</v>
      </c>
      <c r="AC772">
        <v>0</v>
      </c>
      <c r="AD772">
        <v>0</v>
      </c>
      <c r="AE772">
        <v>0</v>
      </c>
      <c r="AF772">
        <v>17500</v>
      </c>
    </row>
    <row r="773" spans="1:32" ht="22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>(E773/D773)*100</f>
        <v>2.6315789473684209E-2</v>
      </c>
      <c r="O773" s="13">
        <f>J773/(60*60*24)+DATE(1970,1,1)</f>
        <v>42349.824097222227</v>
      </c>
      <c r="P773" s="13">
        <f>I773/(60*60*24)+"1/1/1970"</f>
        <v>42399.824097222227</v>
      </c>
      <c r="Q773" t="s">
        <v>8274</v>
      </c>
      <c r="R773" s="18" t="str">
        <f>LEFT(Q773,SEARCH("/",Q773,1)-1)</f>
        <v>publishing</v>
      </c>
      <c r="S773" t="str">
        <f>RIGHT(Q773,(LEN(Q773)-SEARCH("/",Q773,1)))</f>
        <v>fiction</v>
      </c>
      <c r="T773" s="14">
        <f>IFERROR(E773/L773,0)</f>
        <v>10</v>
      </c>
      <c r="U773">
        <f t="shared" si="12"/>
        <v>0</v>
      </c>
      <c r="AB773">
        <v>10</v>
      </c>
      <c r="AC773">
        <v>1</v>
      </c>
      <c r="AD773">
        <v>10</v>
      </c>
      <c r="AE773">
        <v>0</v>
      </c>
      <c r="AF773">
        <v>38000</v>
      </c>
    </row>
    <row r="774" spans="1:32" ht="31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>(E774/D774)*100</f>
        <v>3.3333333333333335</v>
      </c>
      <c r="O774" s="13">
        <f>J774/(60*60*24)+DATE(1970,1,1)</f>
        <v>40068.056932870371</v>
      </c>
      <c r="P774" s="13">
        <f>I774/(60*60*24)+"1/1/1970"</f>
        <v>40118.165972222225</v>
      </c>
      <c r="Q774" t="s">
        <v>8274</v>
      </c>
      <c r="R774" s="18" t="str">
        <f>LEFT(Q774,SEARCH("/",Q774,1)-1)</f>
        <v>publishing</v>
      </c>
      <c r="S774" t="str">
        <f>RIGHT(Q774,(LEN(Q774)-SEARCH("/",Q774,1)))</f>
        <v>fiction</v>
      </c>
      <c r="T774" s="14">
        <f>IFERROR(E774/L774,0)</f>
        <v>50</v>
      </c>
      <c r="U774">
        <f t="shared" si="12"/>
        <v>0</v>
      </c>
      <c r="AB774">
        <v>50</v>
      </c>
      <c r="AC774">
        <v>1</v>
      </c>
      <c r="AD774">
        <v>50</v>
      </c>
      <c r="AE774">
        <v>0</v>
      </c>
      <c r="AF774">
        <v>1500</v>
      </c>
    </row>
    <row r="775" spans="1:32" ht="27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>(E775/D775)*100</f>
        <v>0.85129023676509719</v>
      </c>
      <c r="O775" s="13">
        <f>J775/(60*60*24)+DATE(1970,1,1)</f>
        <v>42100.735937500001</v>
      </c>
      <c r="P775" s="13">
        <f>I775/(60*60*24)+"1/1/1970"</f>
        <v>42134.959027777775</v>
      </c>
      <c r="Q775" t="s">
        <v>8274</v>
      </c>
      <c r="R775" s="18" t="str">
        <f>LEFT(Q775,SEARCH("/",Q775,1)-1)</f>
        <v>publishing</v>
      </c>
      <c r="S775" t="str">
        <f>RIGHT(Q775,(LEN(Q775)-SEARCH("/",Q775,1)))</f>
        <v>fiction</v>
      </c>
      <c r="T775" s="14">
        <f>IFERROR(E775/L775,0)</f>
        <v>16</v>
      </c>
      <c r="U775">
        <f t="shared" si="12"/>
        <v>0</v>
      </c>
      <c r="AB775">
        <v>32</v>
      </c>
      <c r="AC775">
        <v>2</v>
      </c>
      <c r="AD775">
        <v>16</v>
      </c>
      <c r="AE775">
        <v>0</v>
      </c>
      <c r="AF775">
        <v>3759</v>
      </c>
    </row>
    <row r="776" spans="1:32" ht="25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>(E776/D776)*100</f>
        <v>70.199999999999989</v>
      </c>
      <c r="O776" s="13">
        <f>J776/(60*60*24)+DATE(1970,1,1)</f>
        <v>41663.780300925922</v>
      </c>
      <c r="P776" s="13">
        <f>I776/(60*60*24)+"1/1/1970"</f>
        <v>41693.780300925922</v>
      </c>
      <c r="Q776" t="s">
        <v>8274</v>
      </c>
      <c r="R776" s="18" t="str">
        <f>LEFT(Q776,SEARCH("/",Q776,1)-1)</f>
        <v>publishing</v>
      </c>
      <c r="S776" t="str">
        <f>RIGHT(Q776,(LEN(Q776)-SEARCH("/",Q776,1)))</f>
        <v>fiction</v>
      </c>
      <c r="T776" s="14">
        <f>IFERROR(E776/L776,0)</f>
        <v>39</v>
      </c>
      <c r="U776">
        <f t="shared" si="12"/>
        <v>0</v>
      </c>
      <c r="AB776">
        <v>351</v>
      </c>
      <c r="AC776">
        <v>9</v>
      </c>
      <c r="AD776">
        <v>39</v>
      </c>
      <c r="AE776">
        <v>0</v>
      </c>
      <c r="AF776">
        <v>500</v>
      </c>
    </row>
    <row r="777" spans="1:32" ht="24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>(E777/D777)*100</f>
        <v>1.7000000000000002</v>
      </c>
      <c r="O777" s="13">
        <f>J777/(60*60*24)+DATE(1970,1,1)</f>
        <v>40863.060127314813</v>
      </c>
      <c r="P777" s="13">
        <f>I777/(60*60*24)+"1/1/1970"</f>
        <v>40893.060127314813</v>
      </c>
      <c r="Q777" t="s">
        <v>8274</v>
      </c>
      <c r="R777" s="18" t="str">
        <f>LEFT(Q777,SEARCH("/",Q777,1)-1)</f>
        <v>publishing</v>
      </c>
      <c r="S777" t="str">
        <f>RIGHT(Q777,(LEN(Q777)-SEARCH("/",Q777,1)))</f>
        <v>fiction</v>
      </c>
      <c r="T777" s="14">
        <f>IFERROR(E777/L777,0)</f>
        <v>34</v>
      </c>
      <c r="U777">
        <f t="shared" si="12"/>
        <v>0</v>
      </c>
      <c r="AB777">
        <v>170</v>
      </c>
      <c r="AC777">
        <v>5</v>
      </c>
      <c r="AD777">
        <v>34</v>
      </c>
      <c r="AE777">
        <v>0</v>
      </c>
      <c r="AF777">
        <v>10000</v>
      </c>
    </row>
    <row r="778" spans="1:32" ht="27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>(E778/D778)*100</f>
        <v>51.4</v>
      </c>
      <c r="O778" s="13">
        <f>J778/(60*60*24)+DATE(1970,1,1)</f>
        <v>42250.685706018514</v>
      </c>
      <c r="P778" s="13">
        <f>I778/(60*60*24)+"1/1/1970"</f>
        <v>42288.208333333328</v>
      </c>
      <c r="Q778" t="s">
        <v>8274</v>
      </c>
      <c r="R778" s="18" t="str">
        <f>LEFT(Q778,SEARCH("/",Q778,1)-1)</f>
        <v>publishing</v>
      </c>
      <c r="S778" t="str">
        <f>RIGHT(Q778,(LEN(Q778)-SEARCH("/",Q778,1)))</f>
        <v>fiction</v>
      </c>
      <c r="T778" s="14">
        <f>IFERROR(E778/L778,0)</f>
        <v>63.122807017543863</v>
      </c>
      <c r="U778">
        <f t="shared" si="12"/>
        <v>0</v>
      </c>
      <c r="AB778">
        <v>3598</v>
      </c>
      <c r="AC778">
        <v>57</v>
      </c>
      <c r="AD778">
        <v>63.122807017543863</v>
      </c>
      <c r="AE778">
        <v>0</v>
      </c>
      <c r="AF778">
        <v>7000</v>
      </c>
    </row>
    <row r="779" spans="1:32" ht="27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>(E779/D779)*100</f>
        <v>0.70000000000000007</v>
      </c>
      <c r="O779" s="13">
        <f>J779/(60*60*24)+DATE(1970,1,1)</f>
        <v>41456.981215277774</v>
      </c>
      <c r="P779" s="13">
        <f>I779/(60*60*24)+"1/1/1970"</f>
        <v>41486.981215277774</v>
      </c>
      <c r="Q779" t="s">
        <v>8274</v>
      </c>
      <c r="R779" s="18" t="str">
        <f>LEFT(Q779,SEARCH("/",Q779,1)-1)</f>
        <v>publishing</v>
      </c>
      <c r="S779" t="str">
        <f>RIGHT(Q779,(LEN(Q779)-SEARCH("/",Q779,1)))</f>
        <v>fiction</v>
      </c>
      <c r="T779" s="14">
        <f>IFERROR(E779/L779,0)</f>
        <v>7</v>
      </c>
      <c r="U779">
        <f t="shared" si="12"/>
        <v>0</v>
      </c>
      <c r="AB779">
        <v>21</v>
      </c>
      <c r="AC779">
        <v>3</v>
      </c>
      <c r="AD779">
        <v>7</v>
      </c>
      <c r="AE779">
        <v>0</v>
      </c>
      <c r="AF779">
        <v>3000</v>
      </c>
    </row>
    <row r="780" spans="1:32" ht="22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>(E780/D780)*100</f>
        <v>0.4</v>
      </c>
      <c r="O780" s="13">
        <f>J780/(60*60*24)+DATE(1970,1,1)</f>
        <v>41729.702314814815</v>
      </c>
      <c r="P780" s="13">
        <f>I780/(60*60*24)+"1/1/1970"</f>
        <v>41759.702314814815</v>
      </c>
      <c r="Q780" t="s">
        <v>8274</v>
      </c>
      <c r="R780" s="18" t="str">
        <f>LEFT(Q780,SEARCH("/",Q780,1)-1)</f>
        <v>publishing</v>
      </c>
      <c r="S780" t="str">
        <f>RIGHT(Q780,(LEN(Q780)-SEARCH("/",Q780,1)))</f>
        <v>fiction</v>
      </c>
      <c r="T780" s="14">
        <f>IFERROR(E780/L780,0)</f>
        <v>2</v>
      </c>
      <c r="U780">
        <f t="shared" si="12"/>
        <v>0</v>
      </c>
      <c r="AB780">
        <v>2</v>
      </c>
      <c r="AC780">
        <v>1</v>
      </c>
      <c r="AD780">
        <v>2</v>
      </c>
      <c r="AE780">
        <v>0</v>
      </c>
      <c r="AF780">
        <v>500</v>
      </c>
    </row>
    <row r="781" spans="1:32" ht="28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>(E781/D781)*100</f>
        <v>2.666666666666667</v>
      </c>
      <c r="O781" s="13">
        <f>J781/(60*60*24)+DATE(1970,1,1)</f>
        <v>40436.68408564815</v>
      </c>
      <c r="P781" s="13">
        <f>I781/(60*60*24)+"1/1/1970"</f>
        <v>40466.166666666664</v>
      </c>
      <c r="Q781" t="s">
        <v>8274</v>
      </c>
      <c r="R781" s="18" t="str">
        <f>LEFT(Q781,SEARCH("/",Q781,1)-1)</f>
        <v>publishing</v>
      </c>
      <c r="S781" t="str">
        <f>RIGHT(Q781,(LEN(Q781)-SEARCH("/",Q781,1)))</f>
        <v>fiction</v>
      </c>
      <c r="T781" s="14">
        <f>IFERROR(E781/L781,0)</f>
        <v>66.666666666666671</v>
      </c>
      <c r="U781">
        <f t="shared" si="12"/>
        <v>0</v>
      </c>
      <c r="AB781">
        <v>400</v>
      </c>
      <c r="AC781">
        <v>6</v>
      </c>
      <c r="AD781">
        <v>66.666666666666671</v>
      </c>
      <c r="AE781">
        <v>0</v>
      </c>
      <c r="AF781">
        <v>15000</v>
      </c>
    </row>
    <row r="782" spans="1:32" ht="21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>(E782/D782)*100</f>
        <v>104</v>
      </c>
      <c r="O782" s="13">
        <f>J782/(60*60*24)+DATE(1970,1,1)</f>
        <v>40636.673900462964</v>
      </c>
      <c r="P782" s="13">
        <f>I782/(60*60*24)+"1/1/1970"</f>
        <v>40666.673900462964</v>
      </c>
      <c r="Q782" t="s">
        <v>8275</v>
      </c>
      <c r="R782" s="18" t="str">
        <f>LEFT(Q782,SEARCH("/",Q782,1)-1)</f>
        <v>music</v>
      </c>
      <c r="S782" t="str">
        <f>RIGHT(Q782,(LEN(Q782)-SEARCH("/",Q782,1)))</f>
        <v>rock</v>
      </c>
      <c r="T782" s="14">
        <f>IFERROR(E782/L782,0)</f>
        <v>38.518518518518519</v>
      </c>
      <c r="U782">
        <f t="shared" si="12"/>
        <v>1</v>
      </c>
      <c r="AB782">
        <v>1040</v>
      </c>
      <c r="AC782">
        <v>27</v>
      </c>
      <c r="AD782">
        <v>38.518518518518519</v>
      </c>
      <c r="AE782">
        <v>1</v>
      </c>
      <c r="AF782">
        <v>1000</v>
      </c>
    </row>
    <row r="783" spans="1:32" ht="24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>(E783/D783)*100</f>
        <v>133.15375</v>
      </c>
      <c r="O783" s="13">
        <f>J783/(60*60*24)+DATE(1970,1,1)</f>
        <v>41403.000856481478</v>
      </c>
      <c r="P783" s="13">
        <f>I783/(60*60*24)+"1/1/1970"</f>
        <v>41433.000856481478</v>
      </c>
      <c r="Q783" t="s">
        <v>8275</v>
      </c>
      <c r="R783" s="18" t="str">
        <f>LEFT(Q783,SEARCH("/",Q783,1)-1)</f>
        <v>music</v>
      </c>
      <c r="S783" t="str">
        <f>RIGHT(Q783,(LEN(Q783)-SEARCH("/",Q783,1)))</f>
        <v>rock</v>
      </c>
      <c r="T783" s="14">
        <f>IFERROR(E783/L783,0)</f>
        <v>42.609200000000001</v>
      </c>
      <c r="U783">
        <f t="shared" si="12"/>
        <v>1</v>
      </c>
      <c r="AB783">
        <v>1065.23</v>
      </c>
      <c r="AC783">
        <v>25</v>
      </c>
      <c r="AD783">
        <v>42.609200000000001</v>
      </c>
      <c r="AE783">
        <v>1</v>
      </c>
      <c r="AF783">
        <v>800</v>
      </c>
    </row>
    <row r="784" spans="1:32" ht="25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>(E784/D784)*100</f>
        <v>100</v>
      </c>
      <c r="O784" s="13">
        <f>J784/(60*60*24)+DATE(1970,1,1)</f>
        <v>41116.758125</v>
      </c>
      <c r="P784" s="13">
        <f>I784/(60*60*24)+"1/1/1970"</f>
        <v>41146.758125</v>
      </c>
      <c r="Q784" t="s">
        <v>8275</v>
      </c>
      <c r="R784" s="18" t="str">
        <f>LEFT(Q784,SEARCH("/",Q784,1)-1)</f>
        <v>music</v>
      </c>
      <c r="S784" t="str">
        <f>RIGHT(Q784,(LEN(Q784)-SEARCH("/",Q784,1)))</f>
        <v>rock</v>
      </c>
      <c r="T784" s="14">
        <f>IFERROR(E784/L784,0)</f>
        <v>50</v>
      </c>
      <c r="U784">
        <f t="shared" si="12"/>
        <v>1</v>
      </c>
      <c r="AB784">
        <v>700</v>
      </c>
      <c r="AC784">
        <v>14</v>
      </c>
      <c r="AD784">
        <v>50</v>
      </c>
      <c r="AE784">
        <v>1</v>
      </c>
      <c r="AF784">
        <v>700</v>
      </c>
    </row>
    <row r="785" spans="1:32" ht="24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>(E785/D785)*100</f>
        <v>148.13333333333333</v>
      </c>
      <c r="O785" s="13">
        <f>J785/(60*60*24)+DATE(1970,1,1)</f>
        <v>40987.773715277777</v>
      </c>
      <c r="P785" s="13">
        <f>I785/(60*60*24)+"1/1/1970"</f>
        <v>41026.916666666664</v>
      </c>
      <c r="Q785" t="s">
        <v>8275</v>
      </c>
      <c r="R785" s="18" t="str">
        <f>LEFT(Q785,SEARCH("/",Q785,1)-1)</f>
        <v>music</v>
      </c>
      <c r="S785" t="str">
        <f>RIGHT(Q785,(LEN(Q785)-SEARCH("/",Q785,1)))</f>
        <v>rock</v>
      </c>
      <c r="T785" s="14">
        <f>IFERROR(E785/L785,0)</f>
        <v>63.485714285714288</v>
      </c>
      <c r="U785">
        <f t="shared" si="12"/>
        <v>1</v>
      </c>
      <c r="AB785">
        <v>2222</v>
      </c>
      <c r="AC785">
        <v>35</v>
      </c>
      <c r="AD785">
        <v>63.485714285714288</v>
      </c>
      <c r="AE785">
        <v>1</v>
      </c>
      <c r="AF785">
        <v>1500</v>
      </c>
    </row>
    <row r="786" spans="1:32" ht="27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>(E786/D786)*100</f>
        <v>102.49999999999999</v>
      </c>
      <c r="O786" s="13">
        <f>J786/(60*60*24)+DATE(1970,1,1)</f>
        <v>41675.149525462963</v>
      </c>
      <c r="P786" s="13">
        <f>I786/(60*60*24)+"1/1/1970"</f>
        <v>41715.107858796298</v>
      </c>
      <c r="Q786" t="s">
        <v>8275</v>
      </c>
      <c r="R786" s="18" t="str">
        <f>LEFT(Q786,SEARCH("/",Q786,1)-1)</f>
        <v>music</v>
      </c>
      <c r="S786" t="str">
        <f>RIGHT(Q786,(LEN(Q786)-SEARCH("/",Q786,1)))</f>
        <v>rock</v>
      </c>
      <c r="T786" s="14">
        <f>IFERROR(E786/L786,0)</f>
        <v>102.5</v>
      </c>
      <c r="U786">
        <f t="shared" si="12"/>
        <v>1</v>
      </c>
      <c r="AB786">
        <v>1025</v>
      </c>
      <c r="AC786">
        <v>10</v>
      </c>
      <c r="AD786">
        <v>102.5</v>
      </c>
      <c r="AE786">
        <v>1</v>
      </c>
      <c r="AF786">
        <v>1000</v>
      </c>
    </row>
    <row r="787" spans="1:32" ht="27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>(E787/D787)*100</f>
        <v>180.62799999999999</v>
      </c>
      <c r="O787" s="13">
        <f>J787/(60*60*24)+DATE(1970,1,1)</f>
        <v>41303.593923611115</v>
      </c>
      <c r="P787" s="13">
        <f>I787/(60*60*24)+"1/1/1970"</f>
        <v>41333.593923611115</v>
      </c>
      <c r="Q787" t="s">
        <v>8275</v>
      </c>
      <c r="R787" s="18" t="str">
        <f>LEFT(Q787,SEARCH("/",Q787,1)-1)</f>
        <v>music</v>
      </c>
      <c r="S787" t="str">
        <f>RIGHT(Q787,(LEN(Q787)-SEARCH("/",Q787,1)))</f>
        <v>rock</v>
      </c>
      <c r="T787" s="14">
        <f>IFERROR(E787/L787,0)</f>
        <v>31.142758620689655</v>
      </c>
      <c r="U787">
        <f t="shared" si="12"/>
        <v>1</v>
      </c>
      <c r="AB787">
        <v>903.14</v>
      </c>
      <c r="AC787">
        <v>29</v>
      </c>
      <c r="AD787">
        <v>31.142758620689655</v>
      </c>
      <c r="AE787">
        <v>1</v>
      </c>
      <c r="AF787">
        <v>500</v>
      </c>
    </row>
    <row r="788" spans="1:32" ht="24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>(E788/D788)*100</f>
        <v>142.79999999999998</v>
      </c>
      <c r="O788" s="13">
        <f>J788/(60*60*24)+DATE(1970,1,1)</f>
        <v>40983.055949074071</v>
      </c>
      <c r="P788" s="13">
        <f>I788/(60*60*24)+"1/1/1970"</f>
        <v>41040.657638888893</v>
      </c>
      <c r="Q788" t="s">
        <v>8275</v>
      </c>
      <c r="R788" s="18" t="str">
        <f>LEFT(Q788,SEARCH("/",Q788,1)-1)</f>
        <v>music</v>
      </c>
      <c r="S788" t="str">
        <f>RIGHT(Q788,(LEN(Q788)-SEARCH("/",Q788,1)))</f>
        <v>rock</v>
      </c>
      <c r="T788" s="14">
        <f>IFERROR(E788/L788,0)</f>
        <v>162.27272727272728</v>
      </c>
      <c r="U788">
        <f t="shared" si="12"/>
        <v>1</v>
      </c>
      <c r="AB788">
        <v>7140</v>
      </c>
      <c r="AC788">
        <v>44</v>
      </c>
      <c r="AD788">
        <v>162.27272727272728</v>
      </c>
      <c r="AE788">
        <v>1</v>
      </c>
      <c r="AF788">
        <v>5000</v>
      </c>
    </row>
    <row r="789" spans="1:32" ht="28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>(E789/D789)*100</f>
        <v>114.16666666666666</v>
      </c>
      <c r="O789" s="13">
        <f>J789/(60*60*24)+DATE(1970,1,1)</f>
        <v>41549.627615740741</v>
      </c>
      <c r="P789" s="13">
        <f>I789/(60*60*24)+"1/1/1970"</f>
        <v>41579.627615740741</v>
      </c>
      <c r="Q789" t="s">
        <v>8275</v>
      </c>
      <c r="R789" s="18" t="str">
        <f>LEFT(Q789,SEARCH("/",Q789,1)-1)</f>
        <v>music</v>
      </c>
      <c r="S789" t="str">
        <f>RIGHT(Q789,(LEN(Q789)-SEARCH("/",Q789,1)))</f>
        <v>rock</v>
      </c>
      <c r="T789" s="14">
        <f>IFERROR(E789/L789,0)</f>
        <v>80.588235294117652</v>
      </c>
      <c r="U789">
        <f t="shared" si="12"/>
        <v>1</v>
      </c>
      <c r="AB789">
        <v>1370</v>
      </c>
      <c r="AC789">
        <v>17</v>
      </c>
      <c r="AD789">
        <v>80.588235294117652</v>
      </c>
      <c r="AE789">
        <v>1</v>
      </c>
      <c r="AF789">
        <v>1200</v>
      </c>
    </row>
    <row r="790" spans="1:32" ht="27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>(E790/D790)*100</f>
        <v>203.505</v>
      </c>
      <c r="O790" s="13">
        <f>J790/(60*60*24)+DATE(1970,1,1)</f>
        <v>41059.006805555553</v>
      </c>
      <c r="P790" s="13">
        <f>I790/(60*60*24)+"1/1/1970"</f>
        <v>41097.165972222225</v>
      </c>
      <c r="Q790" t="s">
        <v>8275</v>
      </c>
      <c r="R790" s="18" t="str">
        <f>LEFT(Q790,SEARCH("/",Q790,1)-1)</f>
        <v>music</v>
      </c>
      <c r="S790" t="str">
        <f>RIGHT(Q790,(LEN(Q790)-SEARCH("/",Q790,1)))</f>
        <v>rock</v>
      </c>
      <c r="T790" s="14">
        <f>IFERROR(E790/L790,0)</f>
        <v>59.85441176470588</v>
      </c>
      <c r="U790">
        <f t="shared" si="12"/>
        <v>1</v>
      </c>
      <c r="AB790">
        <v>2035.05</v>
      </c>
      <c r="AC790">
        <v>34</v>
      </c>
      <c r="AD790">
        <v>59.85441176470588</v>
      </c>
      <c r="AE790">
        <v>1</v>
      </c>
      <c r="AF790">
        <v>1000</v>
      </c>
    </row>
    <row r="791" spans="1:32" ht="25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>(E791/D791)*100</f>
        <v>109.41176470588236</v>
      </c>
      <c r="O791" s="13">
        <f>J791/(60*60*24)+DATE(1970,1,1)</f>
        <v>41277.186111111107</v>
      </c>
      <c r="P791" s="13">
        <f>I791/(60*60*24)+"1/1/1970"</f>
        <v>41295.332638888889</v>
      </c>
      <c r="Q791" t="s">
        <v>8275</v>
      </c>
      <c r="R791" s="18" t="str">
        <f>LEFT(Q791,SEARCH("/",Q791,1)-1)</f>
        <v>music</v>
      </c>
      <c r="S791" t="str">
        <f>RIGHT(Q791,(LEN(Q791)-SEARCH("/",Q791,1)))</f>
        <v>rock</v>
      </c>
      <c r="T791" s="14">
        <f>IFERROR(E791/L791,0)</f>
        <v>132.85714285714286</v>
      </c>
      <c r="U791">
        <f t="shared" si="12"/>
        <v>1</v>
      </c>
      <c r="AB791">
        <v>1860</v>
      </c>
      <c r="AC791">
        <v>14</v>
      </c>
      <c r="AD791">
        <v>132.85714285714286</v>
      </c>
      <c r="AE791">
        <v>1</v>
      </c>
      <c r="AF791">
        <v>1700</v>
      </c>
    </row>
    <row r="792" spans="1:32" ht="30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>(E792/D792)*100</f>
        <v>144.37459999999999</v>
      </c>
      <c r="O792" s="13">
        <f>J792/(60*60*24)+DATE(1970,1,1)</f>
        <v>41276.047905092593</v>
      </c>
      <c r="P792" s="13">
        <f>I792/(60*60*24)+"1/1/1970"</f>
        <v>41306.047905092593</v>
      </c>
      <c r="Q792" t="s">
        <v>8275</v>
      </c>
      <c r="R792" s="18" t="str">
        <f>LEFT(Q792,SEARCH("/",Q792,1)-1)</f>
        <v>music</v>
      </c>
      <c r="S792" t="str">
        <f>RIGHT(Q792,(LEN(Q792)-SEARCH("/",Q792,1)))</f>
        <v>rock</v>
      </c>
      <c r="T792" s="14">
        <f>IFERROR(E792/L792,0)</f>
        <v>92.547820512820508</v>
      </c>
      <c r="U792">
        <f t="shared" si="12"/>
        <v>1</v>
      </c>
      <c r="AB792">
        <v>14437.46</v>
      </c>
      <c r="AC792">
        <v>156</v>
      </c>
      <c r="AD792">
        <v>92.547820512820508</v>
      </c>
      <c r="AE792">
        <v>1</v>
      </c>
      <c r="AF792">
        <v>10000</v>
      </c>
    </row>
    <row r="793" spans="1:32" ht="28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>(E793/D793)*100</f>
        <v>103.86666666666666</v>
      </c>
      <c r="O793" s="13">
        <f>J793/(60*60*24)+DATE(1970,1,1)</f>
        <v>41557.780624999999</v>
      </c>
      <c r="P793" s="13">
        <f>I793/(60*60*24)+"1/1/1970"</f>
        <v>41591.249305555553</v>
      </c>
      <c r="Q793" t="s">
        <v>8275</v>
      </c>
      <c r="R793" s="18" t="str">
        <f>LEFT(Q793,SEARCH("/",Q793,1)-1)</f>
        <v>music</v>
      </c>
      <c r="S793" t="str">
        <f>RIGHT(Q793,(LEN(Q793)-SEARCH("/",Q793,1)))</f>
        <v>rock</v>
      </c>
      <c r="T793" s="14">
        <f>IFERROR(E793/L793,0)</f>
        <v>60.859375</v>
      </c>
      <c r="U793">
        <f t="shared" si="12"/>
        <v>1</v>
      </c>
      <c r="AB793">
        <v>7790</v>
      </c>
      <c r="AC793">
        <v>128</v>
      </c>
      <c r="AD793">
        <v>60.859375</v>
      </c>
      <c r="AE793">
        <v>1</v>
      </c>
      <c r="AF793">
        <v>7500</v>
      </c>
    </row>
    <row r="794" spans="1:32" ht="165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>(E794/D794)*100</f>
        <v>100.44440000000002</v>
      </c>
      <c r="O794" s="13">
        <f>J794/(60*60*24)+DATE(1970,1,1)</f>
        <v>41555.87364583333</v>
      </c>
      <c r="P794" s="13">
        <f>I794/(60*60*24)+"1/1/1970"</f>
        <v>41585.915312500001</v>
      </c>
      <c r="Q794" t="s">
        <v>8275</v>
      </c>
      <c r="R794" s="18" t="str">
        <f>LEFT(Q794,SEARCH("/",Q794,1)-1)</f>
        <v>music</v>
      </c>
      <c r="S794" t="str">
        <f>RIGHT(Q794,(LEN(Q794)-SEARCH("/",Q794,1)))</f>
        <v>rock</v>
      </c>
      <c r="T794" s="14">
        <f>IFERROR(E794/L794,0)</f>
        <v>41.851833333333339</v>
      </c>
      <c r="U794">
        <f t="shared" si="12"/>
        <v>1</v>
      </c>
      <c r="AB794">
        <v>2511.11</v>
      </c>
      <c r="AC794">
        <v>60</v>
      </c>
      <c r="AD794">
        <v>41.851833333333339</v>
      </c>
      <c r="AE794">
        <v>1</v>
      </c>
      <c r="AF794">
        <v>2500</v>
      </c>
    </row>
    <row r="795" spans="1:32" ht="27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>(E795/D795)*100</f>
        <v>102.77927272727271</v>
      </c>
      <c r="O795" s="13">
        <f>J795/(60*60*24)+DATE(1970,1,1)</f>
        <v>41442.741249999999</v>
      </c>
      <c r="P795" s="13">
        <f>I795/(60*60*24)+"1/1/1970"</f>
        <v>41458.207638888889</v>
      </c>
      <c r="Q795" t="s">
        <v>8275</v>
      </c>
      <c r="R795" s="18" t="str">
        <f>LEFT(Q795,SEARCH("/",Q795,1)-1)</f>
        <v>music</v>
      </c>
      <c r="S795" t="str">
        <f>RIGHT(Q795,(LEN(Q795)-SEARCH("/",Q795,1)))</f>
        <v>rock</v>
      </c>
      <c r="T795" s="14">
        <f>IFERROR(E795/L795,0)</f>
        <v>88.325937499999995</v>
      </c>
      <c r="U795">
        <f t="shared" si="12"/>
        <v>1</v>
      </c>
      <c r="AB795">
        <v>2826.43</v>
      </c>
      <c r="AC795">
        <v>32</v>
      </c>
      <c r="AD795">
        <v>88.325937499999995</v>
      </c>
      <c r="AE795">
        <v>1</v>
      </c>
      <c r="AF795">
        <v>2750</v>
      </c>
    </row>
    <row r="796" spans="1:32" ht="28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>(E796/D796)*100</f>
        <v>105.31250000000001</v>
      </c>
      <c r="O796" s="13">
        <f>J796/(60*60*24)+DATE(1970,1,1)</f>
        <v>40736.115011574075</v>
      </c>
      <c r="P796" s="13">
        <f>I796/(60*60*24)+"1/1/1970"</f>
        <v>40791.712500000001</v>
      </c>
      <c r="Q796" t="s">
        <v>8275</v>
      </c>
      <c r="R796" s="18" t="str">
        <f>LEFT(Q796,SEARCH("/",Q796,1)-1)</f>
        <v>music</v>
      </c>
      <c r="S796" t="str">
        <f>RIGHT(Q796,(LEN(Q796)-SEARCH("/",Q796,1)))</f>
        <v>rock</v>
      </c>
      <c r="T796" s="14">
        <f>IFERROR(E796/L796,0)</f>
        <v>158.96226415094338</v>
      </c>
      <c r="U796">
        <f t="shared" si="12"/>
        <v>1</v>
      </c>
      <c r="AB796">
        <v>8425</v>
      </c>
      <c r="AC796">
        <v>53</v>
      </c>
      <c r="AD796">
        <v>158.96226415094338</v>
      </c>
      <c r="AE796">
        <v>1</v>
      </c>
      <c r="AF796">
        <v>8000</v>
      </c>
    </row>
    <row r="797" spans="1:32" ht="27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>(E797/D797)*100</f>
        <v>111.78571428571429</v>
      </c>
      <c r="O797" s="13">
        <f>J797/(60*60*24)+DATE(1970,1,1)</f>
        <v>40963.613032407404</v>
      </c>
      <c r="P797" s="13">
        <f>I797/(60*60*24)+"1/1/1970"</f>
        <v>41006.207638888889</v>
      </c>
      <c r="Q797" t="s">
        <v>8275</v>
      </c>
      <c r="R797" s="18" t="str">
        <f>LEFT(Q797,SEARCH("/",Q797,1)-1)</f>
        <v>music</v>
      </c>
      <c r="S797" t="str">
        <f>RIGHT(Q797,(LEN(Q797)-SEARCH("/",Q797,1)))</f>
        <v>rock</v>
      </c>
      <c r="T797" s="14">
        <f>IFERROR(E797/L797,0)</f>
        <v>85.054347826086953</v>
      </c>
      <c r="U797">
        <f t="shared" si="12"/>
        <v>1</v>
      </c>
      <c r="AB797">
        <v>15650</v>
      </c>
      <c r="AC797">
        <v>184</v>
      </c>
      <c r="AD797">
        <v>85.054347826086953</v>
      </c>
      <c r="AE797">
        <v>1</v>
      </c>
      <c r="AF797">
        <v>14000</v>
      </c>
    </row>
    <row r="798" spans="1:32" ht="27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>(E798/D798)*100</f>
        <v>101.35000000000001</v>
      </c>
      <c r="O798" s="13">
        <f>J798/(60*60*24)+DATE(1970,1,1)</f>
        <v>41502.882928240739</v>
      </c>
      <c r="P798" s="13">
        <f>I798/(60*60*24)+"1/1/1970"</f>
        <v>41532.881944444445</v>
      </c>
      <c r="Q798" t="s">
        <v>8275</v>
      </c>
      <c r="R798" s="18" t="str">
        <f>LEFT(Q798,SEARCH("/",Q798,1)-1)</f>
        <v>music</v>
      </c>
      <c r="S798" t="str">
        <f>RIGHT(Q798,(LEN(Q798)-SEARCH("/",Q798,1)))</f>
        <v>rock</v>
      </c>
      <c r="T798" s="14">
        <f>IFERROR(E798/L798,0)</f>
        <v>112.61111111111111</v>
      </c>
      <c r="U798">
        <f t="shared" si="12"/>
        <v>1</v>
      </c>
      <c r="AB798">
        <v>10135</v>
      </c>
      <c r="AC798">
        <v>90</v>
      </c>
      <c r="AD798">
        <v>112.61111111111111</v>
      </c>
      <c r="AE798">
        <v>1</v>
      </c>
      <c r="AF798">
        <v>10000</v>
      </c>
    </row>
    <row r="799" spans="1:32" ht="27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>(E799/D799)*100</f>
        <v>107.53333333333333</v>
      </c>
      <c r="O799" s="13">
        <f>J799/(60*60*24)+DATE(1970,1,1)</f>
        <v>40996.994074074071</v>
      </c>
      <c r="P799" s="13">
        <f>I799/(60*60*24)+"1/1/1970"</f>
        <v>41028.166666666664</v>
      </c>
      <c r="Q799" t="s">
        <v>8275</v>
      </c>
      <c r="R799" s="18" t="str">
        <f>LEFT(Q799,SEARCH("/",Q799,1)-1)</f>
        <v>music</v>
      </c>
      <c r="S799" t="str">
        <f>RIGHT(Q799,(LEN(Q799)-SEARCH("/",Q799,1)))</f>
        <v>rock</v>
      </c>
      <c r="T799" s="14">
        <f>IFERROR(E799/L799,0)</f>
        <v>45.436619718309856</v>
      </c>
      <c r="U799">
        <f t="shared" si="12"/>
        <v>1</v>
      </c>
      <c r="AB799">
        <v>3226</v>
      </c>
      <c r="AC799">
        <v>71</v>
      </c>
      <c r="AD799">
        <v>45.436619718309856</v>
      </c>
      <c r="AE799">
        <v>1</v>
      </c>
      <c r="AF799">
        <v>3000</v>
      </c>
    </row>
    <row r="800" spans="1:32" ht="22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>(E800/D800)*100</f>
        <v>114.88571428571429</v>
      </c>
      <c r="O800" s="13">
        <f>J800/(60*60*24)+DATE(1970,1,1)</f>
        <v>41882.590127314819</v>
      </c>
      <c r="P800" s="13">
        <f>I800/(60*60*24)+"1/1/1970"</f>
        <v>41912.590127314819</v>
      </c>
      <c r="Q800" t="s">
        <v>8275</v>
      </c>
      <c r="R800" s="18" t="str">
        <f>LEFT(Q800,SEARCH("/",Q800,1)-1)</f>
        <v>music</v>
      </c>
      <c r="S800" t="str">
        <f>RIGHT(Q800,(LEN(Q800)-SEARCH("/",Q800,1)))</f>
        <v>rock</v>
      </c>
      <c r="T800" s="14">
        <f>IFERROR(E800/L800,0)</f>
        <v>46.218390804597703</v>
      </c>
      <c r="U800">
        <f t="shared" si="12"/>
        <v>1</v>
      </c>
      <c r="AB800">
        <v>4021</v>
      </c>
      <c r="AC800">
        <v>87</v>
      </c>
      <c r="AD800">
        <v>46.218390804597703</v>
      </c>
      <c r="AE800">
        <v>1</v>
      </c>
      <c r="AF800">
        <v>3500</v>
      </c>
    </row>
    <row r="801" spans="1:32" ht="27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>(E801/D801)*100</f>
        <v>100.02</v>
      </c>
      <c r="O801" s="13">
        <f>J801/(60*60*24)+DATE(1970,1,1)</f>
        <v>40996.667199074072</v>
      </c>
      <c r="P801" s="13">
        <f>I801/(60*60*24)+"1/1/1970"</f>
        <v>41026.667199074072</v>
      </c>
      <c r="Q801" t="s">
        <v>8275</v>
      </c>
      <c r="R801" s="18" t="str">
        <f>LEFT(Q801,SEARCH("/",Q801,1)-1)</f>
        <v>music</v>
      </c>
      <c r="S801" t="str">
        <f>RIGHT(Q801,(LEN(Q801)-SEARCH("/",Q801,1)))</f>
        <v>rock</v>
      </c>
      <c r="T801" s="14">
        <f>IFERROR(E801/L801,0)</f>
        <v>178.60714285714286</v>
      </c>
      <c r="U801">
        <f t="shared" si="12"/>
        <v>1</v>
      </c>
      <c r="AB801">
        <v>5001</v>
      </c>
      <c r="AC801">
        <v>28</v>
      </c>
      <c r="AD801">
        <v>178.60714285714286</v>
      </c>
      <c r="AE801">
        <v>1</v>
      </c>
      <c r="AF801">
        <v>5000</v>
      </c>
    </row>
    <row r="802" spans="1:32" ht="22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>(E802/D802)*100</f>
        <v>152.13333333333335</v>
      </c>
      <c r="O802" s="13">
        <f>J802/(60*60*24)+DATE(1970,1,1)</f>
        <v>41863.433495370373</v>
      </c>
      <c r="P802" s="13">
        <f>I802/(60*60*24)+"1/1/1970"</f>
        <v>41893.433495370373</v>
      </c>
      <c r="Q802" t="s">
        <v>8275</v>
      </c>
      <c r="R802" s="18" t="str">
        <f>LEFT(Q802,SEARCH("/",Q802,1)-1)</f>
        <v>music</v>
      </c>
      <c r="S802" t="str">
        <f>RIGHT(Q802,(LEN(Q802)-SEARCH("/",Q802,1)))</f>
        <v>rock</v>
      </c>
      <c r="T802" s="14">
        <f>IFERROR(E802/L802,0)</f>
        <v>40.75</v>
      </c>
      <c r="U802">
        <f t="shared" si="12"/>
        <v>1</v>
      </c>
      <c r="AB802">
        <v>2282</v>
      </c>
      <c r="AC802">
        <v>56</v>
      </c>
      <c r="AD802">
        <v>40.75</v>
      </c>
      <c r="AE802">
        <v>1</v>
      </c>
      <c r="AF802">
        <v>1500</v>
      </c>
    </row>
    <row r="803" spans="1:32" ht="25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>(E803/D803)*100</f>
        <v>111.52149999999999</v>
      </c>
      <c r="O803" s="13">
        <f>J803/(60*60*24)+DATE(1970,1,1)</f>
        <v>40695.795370370368</v>
      </c>
      <c r="P803" s="13">
        <f>I803/(60*60*24)+"1/1/1970"</f>
        <v>40725.795370370368</v>
      </c>
      <c r="Q803" t="s">
        <v>8275</v>
      </c>
      <c r="R803" s="18" t="str">
        <f>LEFT(Q803,SEARCH("/",Q803,1)-1)</f>
        <v>music</v>
      </c>
      <c r="S803" t="str">
        <f>RIGHT(Q803,(LEN(Q803)-SEARCH("/",Q803,1)))</f>
        <v>rock</v>
      </c>
      <c r="T803" s="14">
        <f>IFERROR(E803/L803,0)</f>
        <v>43.733921568627444</v>
      </c>
      <c r="U803">
        <f t="shared" si="12"/>
        <v>1</v>
      </c>
      <c r="AB803">
        <v>2230.4299999999998</v>
      </c>
      <c r="AC803">
        <v>51</v>
      </c>
      <c r="AD803">
        <v>43.733921568627444</v>
      </c>
      <c r="AE803">
        <v>1</v>
      </c>
      <c r="AF803">
        <v>2000</v>
      </c>
    </row>
    <row r="804" spans="1:32" ht="30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>(E804/D804)*100</f>
        <v>101.33333333333334</v>
      </c>
      <c r="O804" s="13">
        <f>J804/(60*60*24)+DATE(1970,1,1)</f>
        <v>41123.022268518514</v>
      </c>
      <c r="P804" s="13">
        <f>I804/(60*60*24)+"1/1/1970"</f>
        <v>41169.170138888891</v>
      </c>
      <c r="Q804" t="s">
        <v>8275</v>
      </c>
      <c r="R804" s="18" t="str">
        <f>LEFT(Q804,SEARCH("/",Q804,1)-1)</f>
        <v>music</v>
      </c>
      <c r="S804" t="str">
        <f>RIGHT(Q804,(LEN(Q804)-SEARCH("/",Q804,1)))</f>
        <v>rock</v>
      </c>
      <c r="T804" s="14">
        <f>IFERROR(E804/L804,0)</f>
        <v>81.066666666666663</v>
      </c>
      <c r="U804">
        <f t="shared" si="12"/>
        <v>1</v>
      </c>
      <c r="AB804">
        <v>6080</v>
      </c>
      <c r="AC804">
        <v>75</v>
      </c>
      <c r="AD804">
        <v>81.066666666666663</v>
      </c>
      <c r="AE804">
        <v>1</v>
      </c>
      <c r="AF804">
        <v>6000</v>
      </c>
    </row>
    <row r="805" spans="1:32" ht="28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>(E805/D805)*100</f>
        <v>123.2608695652174</v>
      </c>
      <c r="O805" s="13">
        <f>J805/(60*60*24)+DATE(1970,1,1)</f>
        <v>40665.949976851851</v>
      </c>
      <c r="P805" s="13">
        <f>I805/(60*60*24)+"1/1/1970"</f>
        <v>40692.041666666664</v>
      </c>
      <c r="Q805" t="s">
        <v>8275</v>
      </c>
      <c r="R805" s="18" t="str">
        <f>LEFT(Q805,SEARCH("/",Q805,1)-1)</f>
        <v>music</v>
      </c>
      <c r="S805" t="str">
        <f>RIGHT(Q805,(LEN(Q805)-SEARCH("/",Q805,1)))</f>
        <v>rock</v>
      </c>
      <c r="T805" s="14">
        <f>IFERROR(E805/L805,0)</f>
        <v>74.60526315789474</v>
      </c>
      <c r="U805">
        <f t="shared" si="12"/>
        <v>1</v>
      </c>
      <c r="AB805">
        <v>2835</v>
      </c>
      <c r="AC805">
        <v>38</v>
      </c>
      <c r="AD805">
        <v>74.60526315789474</v>
      </c>
      <c r="AE805">
        <v>1</v>
      </c>
      <c r="AF805">
        <v>2300</v>
      </c>
    </row>
    <row r="806" spans="1:32" ht="30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>(E806/D806)*100</f>
        <v>100</v>
      </c>
      <c r="O806" s="13">
        <f>J806/(60*60*24)+DATE(1970,1,1)</f>
        <v>40730.105624999997</v>
      </c>
      <c r="P806" s="13">
        <f>I806/(60*60*24)+"1/1/1970"</f>
        <v>40747.165972222225</v>
      </c>
      <c r="Q806" t="s">
        <v>8275</v>
      </c>
      <c r="R806" s="18" t="str">
        <f>LEFT(Q806,SEARCH("/",Q806,1)-1)</f>
        <v>music</v>
      </c>
      <c r="S806" t="str">
        <f>RIGHT(Q806,(LEN(Q806)-SEARCH("/",Q806,1)))</f>
        <v>rock</v>
      </c>
      <c r="T806" s="14">
        <f>IFERROR(E806/L806,0)</f>
        <v>305.55555555555554</v>
      </c>
      <c r="U806">
        <f t="shared" si="12"/>
        <v>1</v>
      </c>
      <c r="AB806">
        <v>5500</v>
      </c>
      <c r="AC806">
        <v>18</v>
      </c>
      <c r="AD806">
        <v>305.55555555555554</v>
      </c>
      <c r="AE806">
        <v>1</v>
      </c>
      <c r="AF806">
        <v>5500</v>
      </c>
    </row>
    <row r="807" spans="1:32" ht="30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>(E807/D807)*100</f>
        <v>105</v>
      </c>
      <c r="O807" s="13">
        <f>J807/(60*60*24)+DATE(1970,1,1)</f>
        <v>40690.823055555556</v>
      </c>
      <c r="P807" s="13">
        <f>I807/(60*60*24)+"1/1/1970"</f>
        <v>40740.958333333336</v>
      </c>
      <c r="Q807" t="s">
        <v>8275</v>
      </c>
      <c r="R807" s="18" t="str">
        <f>LEFT(Q807,SEARCH("/",Q807,1)-1)</f>
        <v>music</v>
      </c>
      <c r="S807" t="str">
        <f>RIGHT(Q807,(LEN(Q807)-SEARCH("/",Q807,1)))</f>
        <v>rock</v>
      </c>
      <c r="T807" s="14">
        <f>IFERROR(E807/L807,0)</f>
        <v>58.333333333333336</v>
      </c>
      <c r="U807">
        <f t="shared" si="12"/>
        <v>1</v>
      </c>
      <c r="AB807">
        <v>3150</v>
      </c>
      <c r="AC807">
        <v>54</v>
      </c>
      <c r="AD807">
        <v>58.333333333333336</v>
      </c>
      <c r="AE807">
        <v>1</v>
      </c>
      <c r="AF807">
        <v>3000</v>
      </c>
    </row>
    <row r="808" spans="1:32" ht="105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>(E808/D808)*100</f>
        <v>104.4375</v>
      </c>
      <c r="O808" s="13">
        <f>J808/(60*60*24)+DATE(1970,1,1)</f>
        <v>40763.691423611112</v>
      </c>
      <c r="P808" s="13">
        <f>I808/(60*60*24)+"1/1/1970"</f>
        <v>40793.691423611112</v>
      </c>
      <c r="Q808" t="s">
        <v>8275</v>
      </c>
      <c r="R808" s="18" t="str">
        <f>LEFT(Q808,SEARCH("/",Q808,1)-1)</f>
        <v>music</v>
      </c>
      <c r="S808" t="str">
        <f>RIGHT(Q808,(LEN(Q808)-SEARCH("/",Q808,1)))</f>
        <v>rock</v>
      </c>
      <c r="T808" s="14">
        <f>IFERROR(E808/L808,0)</f>
        <v>117.67605633802818</v>
      </c>
      <c r="U808">
        <f t="shared" si="12"/>
        <v>1</v>
      </c>
      <c r="AB808">
        <v>8355</v>
      </c>
      <c r="AC808">
        <v>71</v>
      </c>
      <c r="AD808">
        <v>117.67605633802818</v>
      </c>
      <c r="AE808">
        <v>1</v>
      </c>
      <c r="AF808">
        <v>8000</v>
      </c>
    </row>
    <row r="809" spans="1:32" ht="135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>(E809/D809)*100</f>
        <v>105.125</v>
      </c>
      <c r="O809" s="13">
        <f>J809/(60*60*24)+DATE(1970,1,1)</f>
        <v>42759.628599537042</v>
      </c>
      <c r="P809" s="13">
        <f>I809/(60*60*24)+"1/1/1970"</f>
        <v>42795.083333333328</v>
      </c>
      <c r="Q809" t="s">
        <v>8275</v>
      </c>
      <c r="R809" s="18" t="str">
        <f>LEFT(Q809,SEARCH("/",Q809,1)-1)</f>
        <v>music</v>
      </c>
      <c r="S809" t="str">
        <f>RIGHT(Q809,(LEN(Q809)-SEARCH("/",Q809,1)))</f>
        <v>rock</v>
      </c>
      <c r="T809" s="14">
        <f>IFERROR(E809/L809,0)</f>
        <v>73.771929824561397</v>
      </c>
      <c r="U809">
        <f t="shared" si="12"/>
        <v>1</v>
      </c>
      <c r="AB809">
        <v>4205</v>
      </c>
      <c r="AC809">
        <v>57</v>
      </c>
      <c r="AD809">
        <v>73.771929824561397</v>
      </c>
      <c r="AE809">
        <v>1</v>
      </c>
      <c r="AF809">
        <v>4000</v>
      </c>
    </row>
    <row r="810" spans="1:32" ht="27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>(E810/D810)*100</f>
        <v>100</v>
      </c>
      <c r="O810" s="13">
        <f>J810/(60*60*24)+DATE(1970,1,1)</f>
        <v>41962.100532407407</v>
      </c>
      <c r="P810" s="13">
        <f>I810/(60*60*24)+"1/1/1970"</f>
        <v>41995.207638888889</v>
      </c>
      <c r="Q810" t="s">
        <v>8275</v>
      </c>
      <c r="R810" s="18" t="str">
        <f>LEFT(Q810,SEARCH("/",Q810,1)-1)</f>
        <v>music</v>
      </c>
      <c r="S810" t="str">
        <f>RIGHT(Q810,(LEN(Q810)-SEARCH("/",Q810,1)))</f>
        <v>rock</v>
      </c>
      <c r="T810" s="14">
        <f>IFERROR(E810/L810,0)</f>
        <v>104.65116279069767</v>
      </c>
      <c r="U810">
        <f t="shared" si="12"/>
        <v>1</v>
      </c>
      <c r="AB810">
        <v>4500</v>
      </c>
      <c r="AC810">
        <v>43</v>
      </c>
      <c r="AD810">
        <v>104.65116279069767</v>
      </c>
      <c r="AE810">
        <v>1</v>
      </c>
      <c r="AF810">
        <v>4500</v>
      </c>
    </row>
    <row r="811" spans="1:32" ht="19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>(E811/D811)*100</f>
        <v>103.77499999999999</v>
      </c>
      <c r="O811" s="13">
        <f>J811/(60*60*24)+DATE(1970,1,1)</f>
        <v>41628.833680555559</v>
      </c>
      <c r="P811" s="13">
        <f>I811/(60*60*24)+"1/1/1970"</f>
        <v>41658.833680555559</v>
      </c>
      <c r="Q811" t="s">
        <v>8275</v>
      </c>
      <c r="R811" s="18" t="str">
        <f>LEFT(Q811,SEARCH("/",Q811,1)-1)</f>
        <v>music</v>
      </c>
      <c r="S811" t="str">
        <f>RIGHT(Q811,(LEN(Q811)-SEARCH("/",Q811,1)))</f>
        <v>rock</v>
      </c>
      <c r="T811" s="14">
        <f>IFERROR(E811/L811,0)</f>
        <v>79.82692307692308</v>
      </c>
      <c r="U811">
        <f t="shared" si="12"/>
        <v>1</v>
      </c>
      <c r="AB811">
        <v>4151</v>
      </c>
      <c r="AC811">
        <v>52</v>
      </c>
      <c r="AD811">
        <v>79.82692307692308</v>
      </c>
      <c r="AE811">
        <v>1</v>
      </c>
      <c r="AF811">
        <v>4000</v>
      </c>
    </row>
    <row r="812" spans="1:32" ht="27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>(E812/D812)*100</f>
        <v>105</v>
      </c>
      <c r="O812" s="13">
        <f>J812/(60*60*24)+DATE(1970,1,1)</f>
        <v>41123.056273148148</v>
      </c>
      <c r="P812" s="13">
        <f>I812/(60*60*24)+"1/1/1970"</f>
        <v>41153.056273148148</v>
      </c>
      <c r="Q812" t="s">
        <v>8275</v>
      </c>
      <c r="R812" s="18" t="str">
        <f>LEFT(Q812,SEARCH("/",Q812,1)-1)</f>
        <v>music</v>
      </c>
      <c r="S812" t="str">
        <f>RIGHT(Q812,(LEN(Q812)-SEARCH("/",Q812,1)))</f>
        <v>rock</v>
      </c>
      <c r="T812" s="14">
        <f>IFERROR(E812/L812,0)</f>
        <v>58.333333333333336</v>
      </c>
      <c r="U812">
        <f t="shared" si="12"/>
        <v>1</v>
      </c>
      <c r="AB812">
        <v>1575</v>
      </c>
      <c r="AC812">
        <v>27</v>
      </c>
      <c r="AD812">
        <v>58.333333333333336</v>
      </c>
      <c r="AE812">
        <v>1</v>
      </c>
      <c r="AF812">
        <v>1500</v>
      </c>
    </row>
    <row r="813" spans="1:32" ht="18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>(E813/D813)*100</f>
        <v>104</v>
      </c>
      <c r="O813" s="13">
        <f>J813/(60*60*24)+DATE(1970,1,1)</f>
        <v>41443.643541666665</v>
      </c>
      <c r="P813" s="13">
        <f>I813/(60*60*24)+"1/1/1970"</f>
        <v>41465.702777777777</v>
      </c>
      <c r="Q813" t="s">
        <v>8275</v>
      </c>
      <c r="R813" s="18" t="str">
        <f>LEFT(Q813,SEARCH("/",Q813,1)-1)</f>
        <v>music</v>
      </c>
      <c r="S813" t="str">
        <f>RIGHT(Q813,(LEN(Q813)-SEARCH("/",Q813,1)))</f>
        <v>rock</v>
      </c>
      <c r="T813" s="14">
        <f>IFERROR(E813/L813,0)</f>
        <v>86.666666666666671</v>
      </c>
      <c r="U813">
        <f t="shared" si="12"/>
        <v>1</v>
      </c>
      <c r="AB813">
        <v>1040</v>
      </c>
      <c r="AC813">
        <v>12</v>
      </c>
      <c r="AD813">
        <v>86.666666666666671</v>
      </c>
      <c r="AE813">
        <v>1</v>
      </c>
      <c r="AF813">
        <v>1000</v>
      </c>
    </row>
    <row r="814" spans="1:32" ht="27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>(E814/D814)*100</f>
        <v>151.83333333333334</v>
      </c>
      <c r="O814" s="13">
        <f>J814/(60*60*24)+DATE(1970,1,1)</f>
        <v>41282.017962962964</v>
      </c>
      <c r="P814" s="13">
        <f>I814/(60*60*24)+"1/1/1970"</f>
        <v>41334.581944444442</v>
      </c>
      <c r="Q814" t="s">
        <v>8275</v>
      </c>
      <c r="R814" s="18" t="str">
        <f>LEFT(Q814,SEARCH("/",Q814,1)-1)</f>
        <v>music</v>
      </c>
      <c r="S814" t="str">
        <f>RIGHT(Q814,(LEN(Q814)-SEARCH("/",Q814,1)))</f>
        <v>rock</v>
      </c>
      <c r="T814" s="14">
        <f>IFERROR(E814/L814,0)</f>
        <v>27.606060606060606</v>
      </c>
      <c r="U814">
        <f t="shared" si="12"/>
        <v>1</v>
      </c>
      <c r="AB814">
        <v>911</v>
      </c>
      <c r="AC814">
        <v>33</v>
      </c>
      <c r="AD814">
        <v>27.606060606060606</v>
      </c>
      <c r="AE814">
        <v>1</v>
      </c>
      <c r="AF814">
        <v>600</v>
      </c>
    </row>
    <row r="815" spans="1:32" ht="165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>(E815/D815)*100</f>
        <v>159.99600000000001</v>
      </c>
      <c r="O815" s="13">
        <f>J815/(60*60*24)+DATE(1970,1,1)</f>
        <v>41080.960243055553</v>
      </c>
      <c r="P815" s="13">
        <f>I815/(60*60*24)+"1/1/1970"</f>
        <v>41110.960243055553</v>
      </c>
      <c r="Q815" t="s">
        <v>8275</v>
      </c>
      <c r="R815" s="18" t="str">
        <f>LEFT(Q815,SEARCH("/",Q815,1)-1)</f>
        <v>music</v>
      </c>
      <c r="S815" t="str">
        <f>RIGHT(Q815,(LEN(Q815)-SEARCH("/",Q815,1)))</f>
        <v>rock</v>
      </c>
      <c r="T815" s="14">
        <f>IFERROR(E815/L815,0)</f>
        <v>24.999375000000001</v>
      </c>
      <c r="U815">
        <f t="shared" si="12"/>
        <v>1</v>
      </c>
      <c r="AB815">
        <v>2399.94</v>
      </c>
      <c r="AC815">
        <v>96</v>
      </c>
      <c r="AD815">
        <v>24.999375000000001</v>
      </c>
      <c r="AE815">
        <v>1</v>
      </c>
      <c r="AF815">
        <v>1500</v>
      </c>
    </row>
    <row r="816" spans="1:32" ht="28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>(E816/D816)*100</f>
        <v>127.3</v>
      </c>
      <c r="O816" s="13">
        <f>J816/(60*60*24)+DATE(1970,1,1)</f>
        <v>40679.743067129632</v>
      </c>
      <c r="P816" s="13">
        <f>I816/(60*60*24)+"1/1/1970"</f>
        <v>40694.75277777778</v>
      </c>
      <c r="Q816" t="s">
        <v>8275</v>
      </c>
      <c r="R816" s="18" t="str">
        <f>LEFT(Q816,SEARCH("/",Q816,1)-1)</f>
        <v>music</v>
      </c>
      <c r="S816" t="str">
        <f>RIGHT(Q816,(LEN(Q816)-SEARCH("/",Q816,1)))</f>
        <v>rock</v>
      </c>
      <c r="T816" s="14">
        <f>IFERROR(E816/L816,0)</f>
        <v>45.464285714285715</v>
      </c>
      <c r="U816">
        <f t="shared" si="12"/>
        <v>1</v>
      </c>
      <c r="AB816">
        <v>1273</v>
      </c>
      <c r="AC816">
        <v>28</v>
      </c>
      <c r="AD816">
        <v>45.464285714285715</v>
      </c>
      <c r="AE816">
        <v>1</v>
      </c>
      <c r="AF816">
        <v>1000</v>
      </c>
    </row>
    <row r="817" spans="1:32" ht="135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>(E817/D817)*100</f>
        <v>107</v>
      </c>
      <c r="O817" s="13">
        <f>J817/(60*60*24)+DATE(1970,1,1)</f>
        <v>41914.917858796296</v>
      </c>
      <c r="P817" s="13">
        <f>I817/(60*60*24)+"1/1/1970"</f>
        <v>41944.917858796296</v>
      </c>
      <c r="Q817" t="s">
        <v>8275</v>
      </c>
      <c r="R817" s="18" t="str">
        <f>LEFT(Q817,SEARCH("/",Q817,1)-1)</f>
        <v>music</v>
      </c>
      <c r="S817" t="str">
        <f>RIGHT(Q817,(LEN(Q817)-SEARCH("/",Q817,1)))</f>
        <v>rock</v>
      </c>
      <c r="T817" s="14">
        <f>IFERROR(E817/L817,0)</f>
        <v>99.534883720930239</v>
      </c>
      <c r="U817">
        <f t="shared" si="12"/>
        <v>1</v>
      </c>
      <c r="AB817">
        <v>4280</v>
      </c>
      <c r="AC817">
        <v>43</v>
      </c>
      <c r="AD817">
        <v>99.534883720930239</v>
      </c>
      <c r="AE817">
        <v>1</v>
      </c>
      <c r="AF817">
        <v>4000</v>
      </c>
    </row>
    <row r="818" spans="1:32" ht="19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>(E818/D818)*100</f>
        <v>115.12214285714286</v>
      </c>
      <c r="O818" s="13">
        <f>J818/(60*60*24)+DATE(1970,1,1)</f>
        <v>41341.870868055557</v>
      </c>
      <c r="P818" s="13">
        <f>I818/(60*60*24)+"1/1/1970"</f>
        <v>41373.270833333336</v>
      </c>
      <c r="Q818" t="s">
        <v>8275</v>
      </c>
      <c r="R818" s="18" t="str">
        <f>LEFT(Q818,SEARCH("/",Q818,1)-1)</f>
        <v>music</v>
      </c>
      <c r="S818" t="str">
        <f>RIGHT(Q818,(LEN(Q818)-SEARCH("/",Q818,1)))</f>
        <v>rock</v>
      </c>
      <c r="T818" s="14">
        <f>IFERROR(E818/L818,0)</f>
        <v>39.31</v>
      </c>
      <c r="U818">
        <f t="shared" si="12"/>
        <v>1</v>
      </c>
      <c r="AB818">
        <v>8058.55</v>
      </c>
      <c r="AC818">
        <v>205</v>
      </c>
      <c r="AD818">
        <v>39.31</v>
      </c>
      <c r="AE818">
        <v>1</v>
      </c>
      <c r="AF818">
        <v>7000</v>
      </c>
    </row>
    <row r="819" spans="1:32" ht="27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>(E819/D819)*100</f>
        <v>137.11066666666665</v>
      </c>
      <c r="O819" s="13">
        <f>J819/(60*60*24)+DATE(1970,1,1)</f>
        <v>40925.599664351852</v>
      </c>
      <c r="P819" s="13">
        <f>I819/(60*60*24)+"1/1/1970"</f>
        <v>40979.207638888889</v>
      </c>
      <c r="Q819" t="s">
        <v>8275</v>
      </c>
      <c r="R819" s="18" t="str">
        <f>LEFT(Q819,SEARCH("/",Q819,1)-1)</f>
        <v>music</v>
      </c>
      <c r="S819" t="str">
        <f>RIGHT(Q819,(LEN(Q819)-SEARCH("/",Q819,1)))</f>
        <v>rock</v>
      </c>
      <c r="T819" s="14">
        <f>IFERROR(E819/L819,0)</f>
        <v>89.419999999999987</v>
      </c>
      <c r="U819">
        <f t="shared" si="12"/>
        <v>1</v>
      </c>
      <c r="AB819">
        <v>2056.66</v>
      </c>
      <c r="AC819">
        <v>23</v>
      </c>
      <c r="AD819">
        <v>89.419999999999987</v>
      </c>
      <c r="AE819">
        <v>1</v>
      </c>
      <c r="AF819">
        <v>1500</v>
      </c>
    </row>
    <row r="820" spans="1:32" ht="27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>(E820/D820)*100</f>
        <v>155.71428571428572</v>
      </c>
      <c r="O820" s="13">
        <f>J820/(60*60*24)+DATE(1970,1,1)</f>
        <v>41120.882881944446</v>
      </c>
      <c r="P820" s="13">
        <f>I820/(60*60*24)+"1/1/1970"</f>
        <v>41128.709027777775</v>
      </c>
      <c r="Q820" t="s">
        <v>8275</v>
      </c>
      <c r="R820" s="18" t="str">
        <f>LEFT(Q820,SEARCH("/",Q820,1)-1)</f>
        <v>music</v>
      </c>
      <c r="S820" t="str">
        <f>RIGHT(Q820,(LEN(Q820)-SEARCH("/",Q820,1)))</f>
        <v>rock</v>
      </c>
      <c r="T820" s="14">
        <f>IFERROR(E820/L820,0)</f>
        <v>28.684210526315791</v>
      </c>
      <c r="U820">
        <f t="shared" si="12"/>
        <v>1</v>
      </c>
      <c r="AB820">
        <v>545</v>
      </c>
      <c r="AC820">
        <v>19</v>
      </c>
      <c r="AD820">
        <v>28.684210526315791</v>
      </c>
      <c r="AE820">
        <v>1</v>
      </c>
      <c r="AF820">
        <v>350</v>
      </c>
    </row>
    <row r="821" spans="1:32" ht="1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>(E821/D821)*100</f>
        <v>108.74999999999999</v>
      </c>
      <c r="O821" s="13">
        <f>J821/(60*60*24)+DATE(1970,1,1)</f>
        <v>41619.998310185183</v>
      </c>
      <c r="P821" s="13">
        <f>I821/(60*60*24)+"1/1/1970"</f>
        <v>41629.197222222225</v>
      </c>
      <c r="Q821" t="s">
        <v>8275</v>
      </c>
      <c r="R821" s="18" t="str">
        <f>LEFT(Q821,SEARCH("/",Q821,1)-1)</f>
        <v>music</v>
      </c>
      <c r="S821" t="str">
        <f>RIGHT(Q821,(LEN(Q821)-SEARCH("/",Q821,1)))</f>
        <v>rock</v>
      </c>
      <c r="T821" s="14">
        <f>IFERROR(E821/L821,0)</f>
        <v>31.071428571428573</v>
      </c>
      <c r="U821">
        <f t="shared" si="12"/>
        <v>1</v>
      </c>
      <c r="AB821">
        <v>435</v>
      </c>
      <c r="AC821">
        <v>14</v>
      </c>
      <c r="AD821">
        <v>31.071428571428573</v>
      </c>
      <c r="AE821">
        <v>1</v>
      </c>
      <c r="AF821">
        <v>400</v>
      </c>
    </row>
    <row r="822" spans="1:32" ht="24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>(E822/D822)*100</f>
        <v>134.05000000000001</v>
      </c>
      <c r="O822" s="13">
        <f>J822/(60*60*24)+DATE(1970,1,1)</f>
        <v>41768.841921296298</v>
      </c>
      <c r="P822" s="13">
        <f>I822/(60*60*24)+"1/1/1970"</f>
        <v>41799.208333333336</v>
      </c>
      <c r="Q822" t="s">
        <v>8275</v>
      </c>
      <c r="R822" s="18" t="str">
        <f>LEFT(Q822,SEARCH("/",Q822,1)-1)</f>
        <v>music</v>
      </c>
      <c r="S822" t="str">
        <f>RIGHT(Q822,(LEN(Q822)-SEARCH("/",Q822,1)))</f>
        <v>rock</v>
      </c>
      <c r="T822" s="14">
        <f>IFERROR(E822/L822,0)</f>
        <v>70.55263157894737</v>
      </c>
      <c r="U822">
        <f t="shared" si="12"/>
        <v>1</v>
      </c>
      <c r="AB822">
        <v>2681</v>
      </c>
      <c r="AC822">
        <v>38</v>
      </c>
      <c r="AD822">
        <v>70.55263157894737</v>
      </c>
      <c r="AE822">
        <v>1</v>
      </c>
      <c r="AF822">
        <v>2000</v>
      </c>
    </row>
    <row r="823" spans="1:32" ht="25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>(E823/D823)*100</f>
        <v>100</v>
      </c>
      <c r="O823" s="13">
        <f>J823/(60*60*24)+DATE(1970,1,1)</f>
        <v>42093.922048611115</v>
      </c>
      <c r="P823" s="13">
        <f>I823/(60*60*24)+"1/1/1970"</f>
        <v>42128.167361111111</v>
      </c>
      <c r="Q823" t="s">
        <v>8275</v>
      </c>
      <c r="R823" s="18" t="str">
        <f>LEFT(Q823,SEARCH("/",Q823,1)-1)</f>
        <v>music</v>
      </c>
      <c r="S823" t="str">
        <f>RIGHT(Q823,(LEN(Q823)-SEARCH("/",Q823,1)))</f>
        <v>rock</v>
      </c>
      <c r="T823" s="14">
        <f>IFERROR(E823/L823,0)</f>
        <v>224.12820512820514</v>
      </c>
      <c r="U823">
        <f t="shared" si="12"/>
        <v>1</v>
      </c>
      <c r="AB823">
        <v>17482</v>
      </c>
      <c r="AC823">
        <v>78</v>
      </c>
      <c r="AD823">
        <v>224.12820512820514</v>
      </c>
      <c r="AE823">
        <v>1</v>
      </c>
      <c r="AF823">
        <v>17482</v>
      </c>
    </row>
    <row r="824" spans="1:32" ht="18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>(E824/D824)*100</f>
        <v>119.16666666666667</v>
      </c>
      <c r="O824" s="13">
        <f>J824/(60*60*24)+DATE(1970,1,1)</f>
        <v>41157.947337962964</v>
      </c>
      <c r="P824" s="13">
        <f>I824/(60*60*24)+"1/1/1970"</f>
        <v>41187.947337962964</v>
      </c>
      <c r="Q824" t="s">
        <v>8275</v>
      </c>
      <c r="R824" s="18" t="str">
        <f>LEFT(Q824,SEARCH("/",Q824,1)-1)</f>
        <v>music</v>
      </c>
      <c r="S824" t="str">
        <f>RIGHT(Q824,(LEN(Q824)-SEARCH("/",Q824,1)))</f>
        <v>rock</v>
      </c>
      <c r="T824" s="14">
        <f>IFERROR(E824/L824,0)</f>
        <v>51.811594202898547</v>
      </c>
      <c r="U824">
        <f t="shared" si="12"/>
        <v>1</v>
      </c>
      <c r="AB824">
        <v>3575</v>
      </c>
      <c r="AC824">
        <v>69</v>
      </c>
      <c r="AD824">
        <v>51.811594202898547</v>
      </c>
      <c r="AE824">
        <v>1</v>
      </c>
      <c r="AF824">
        <v>3000</v>
      </c>
    </row>
    <row r="825" spans="1:32" ht="24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>(E825/D825)*100</f>
        <v>179.5</v>
      </c>
      <c r="O825" s="13">
        <f>J825/(60*60*24)+DATE(1970,1,1)</f>
        <v>42055.972824074073</v>
      </c>
      <c r="P825" s="13">
        <f>I825/(60*60*24)+"1/1/1970"</f>
        <v>42085.931157407409</v>
      </c>
      <c r="Q825" t="s">
        <v>8275</v>
      </c>
      <c r="R825" s="18" t="str">
        <f>LEFT(Q825,SEARCH("/",Q825,1)-1)</f>
        <v>music</v>
      </c>
      <c r="S825" t="str">
        <f>RIGHT(Q825,(LEN(Q825)-SEARCH("/",Q825,1)))</f>
        <v>rock</v>
      </c>
      <c r="T825" s="14">
        <f>IFERROR(E825/L825,0)</f>
        <v>43.515151515151516</v>
      </c>
      <c r="U825">
        <f t="shared" si="12"/>
        <v>1</v>
      </c>
      <c r="AB825">
        <v>1436</v>
      </c>
      <c r="AC825">
        <v>33</v>
      </c>
      <c r="AD825">
        <v>43.515151515151516</v>
      </c>
      <c r="AE825">
        <v>1</v>
      </c>
      <c r="AF825">
        <v>800</v>
      </c>
    </row>
    <row r="826" spans="1:32" ht="30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>(E826/D826)*100</f>
        <v>134.38124999999999</v>
      </c>
      <c r="O826" s="13">
        <f>J826/(60*60*24)+DATE(1970,1,1)</f>
        <v>40250.242106481484</v>
      </c>
      <c r="P826" s="13">
        <f>I826/(60*60*24)+"1/1/1970"</f>
        <v>40286.290972222225</v>
      </c>
      <c r="Q826" t="s">
        <v>8275</v>
      </c>
      <c r="R826" s="18" t="str">
        <f>LEFT(Q826,SEARCH("/",Q826,1)-1)</f>
        <v>music</v>
      </c>
      <c r="S826" t="str">
        <f>RIGHT(Q826,(LEN(Q826)-SEARCH("/",Q826,1)))</f>
        <v>rock</v>
      </c>
      <c r="T826" s="14">
        <f>IFERROR(E826/L826,0)</f>
        <v>39.816666666666663</v>
      </c>
      <c r="U826">
        <f t="shared" si="12"/>
        <v>1</v>
      </c>
      <c r="AB826">
        <v>2150.1</v>
      </c>
      <c r="AC826">
        <v>54</v>
      </c>
      <c r="AD826">
        <v>39.816666666666663</v>
      </c>
      <c r="AE826">
        <v>1</v>
      </c>
      <c r="AF826">
        <v>1600</v>
      </c>
    </row>
    <row r="827" spans="1:32" ht="18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>(E827/D827)*100</f>
        <v>100.43200000000002</v>
      </c>
      <c r="O827" s="13">
        <f>J827/(60*60*24)+DATE(1970,1,1)</f>
        <v>41186.306527777779</v>
      </c>
      <c r="P827" s="13">
        <f>I827/(60*60*24)+"1/1/1970"</f>
        <v>41211.306527777779</v>
      </c>
      <c r="Q827" t="s">
        <v>8275</v>
      </c>
      <c r="R827" s="18" t="str">
        <f>LEFT(Q827,SEARCH("/",Q827,1)-1)</f>
        <v>music</v>
      </c>
      <c r="S827" t="str">
        <f>RIGHT(Q827,(LEN(Q827)-SEARCH("/",Q827,1)))</f>
        <v>rock</v>
      </c>
      <c r="T827" s="14">
        <f>IFERROR(E827/L827,0)</f>
        <v>126.8080808080808</v>
      </c>
      <c r="U827">
        <f t="shared" si="12"/>
        <v>1</v>
      </c>
      <c r="AB827">
        <v>12554</v>
      </c>
      <c r="AC827">
        <v>99</v>
      </c>
      <c r="AD827">
        <v>126.8080808080808</v>
      </c>
      <c r="AE827">
        <v>1</v>
      </c>
      <c r="AF827">
        <v>12500</v>
      </c>
    </row>
    <row r="828" spans="1:32" ht="25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>(E828/D828)*100</f>
        <v>101.45454545454547</v>
      </c>
      <c r="O828" s="13">
        <f>J828/(60*60*24)+DATE(1970,1,1)</f>
        <v>40973.038541666669</v>
      </c>
      <c r="P828" s="13">
        <f>I828/(60*60*24)+"1/1/1970"</f>
        <v>40993.996874999997</v>
      </c>
      <c r="Q828" t="s">
        <v>8275</v>
      </c>
      <c r="R828" s="18" t="str">
        <f>LEFT(Q828,SEARCH("/",Q828,1)-1)</f>
        <v>music</v>
      </c>
      <c r="S828" t="str">
        <f>RIGHT(Q828,(LEN(Q828)-SEARCH("/",Q828,1)))</f>
        <v>rock</v>
      </c>
      <c r="T828" s="14">
        <f>IFERROR(E828/L828,0)</f>
        <v>113.87755102040816</v>
      </c>
      <c r="U828">
        <f t="shared" si="12"/>
        <v>1</v>
      </c>
      <c r="AB828">
        <v>5580</v>
      </c>
      <c r="AC828">
        <v>49</v>
      </c>
      <c r="AD828">
        <v>113.87755102040816</v>
      </c>
      <c r="AE828">
        <v>1</v>
      </c>
      <c r="AF828">
        <v>5500</v>
      </c>
    </row>
    <row r="829" spans="1:32" ht="28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>(E829/D829)*100</f>
        <v>103.33333333333334</v>
      </c>
      <c r="O829" s="13">
        <f>J829/(60*60*24)+DATE(1970,1,1)</f>
        <v>40927.473460648151</v>
      </c>
      <c r="P829" s="13">
        <f>I829/(60*60*24)+"1/1/1970"</f>
        <v>40953.825694444444</v>
      </c>
      <c r="Q829" t="s">
        <v>8275</v>
      </c>
      <c r="R829" s="18" t="str">
        <f>LEFT(Q829,SEARCH("/",Q829,1)-1)</f>
        <v>music</v>
      </c>
      <c r="S829" t="str">
        <f>RIGHT(Q829,(LEN(Q829)-SEARCH("/",Q829,1)))</f>
        <v>rock</v>
      </c>
      <c r="T829" s="14">
        <f>IFERROR(E829/L829,0)</f>
        <v>28.181818181818183</v>
      </c>
      <c r="U829">
        <f t="shared" si="12"/>
        <v>1</v>
      </c>
      <c r="AB829">
        <v>310</v>
      </c>
      <c r="AC829">
        <v>11</v>
      </c>
      <c r="AD829">
        <v>28.181818181818183</v>
      </c>
      <c r="AE829">
        <v>1</v>
      </c>
      <c r="AF829">
        <v>300</v>
      </c>
    </row>
    <row r="830" spans="1:32" ht="30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>(E830/D830)*100</f>
        <v>107</v>
      </c>
      <c r="O830" s="13">
        <f>J830/(60*60*24)+DATE(1970,1,1)</f>
        <v>41073.050717592589</v>
      </c>
      <c r="P830" s="13">
        <f>I830/(60*60*24)+"1/1/1970"</f>
        <v>41085.683333333334</v>
      </c>
      <c r="Q830" t="s">
        <v>8275</v>
      </c>
      <c r="R830" s="18" t="str">
        <f>LEFT(Q830,SEARCH("/",Q830,1)-1)</f>
        <v>music</v>
      </c>
      <c r="S830" t="str">
        <f>RIGHT(Q830,(LEN(Q830)-SEARCH("/",Q830,1)))</f>
        <v>rock</v>
      </c>
      <c r="T830" s="14">
        <f>IFERROR(E830/L830,0)</f>
        <v>36.60526315789474</v>
      </c>
      <c r="U830">
        <f t="shared" si="12"/>
        <v>1</v>
      </c>
      <c r="AB830">
        <v>1391</v>
      </c>
      <c r="AC830">
        <v>38</v>
      </c>
      <c r="AD830">
        <v>36.60526315789474</v>
      </c>
      <c r="AE830">
        <v>1</v>
      </c>
      <c r="AF830">
        <v>1300</v>
      </c>
    </row>
    <row r="831" spans="1:32" ht="31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>(E831/D831)*100</f>
        <v>104</v>
      </c>
      <c r="O831" s="13">
        <f>J831/(60*60*24)+DATE(1970,1,1)</f>
        <v>42504.801388888889</v>
      </c>
      <c r="P831" s="13">
        <f>I831/(60*60*24)+"1/1/1970"</f>
        <v>42564.801388888889</v>
      </c>
      <c r="Q831" t="s">
        <v>8275</v>
      </c>
      <c r="R831" s="18" t="str">
        <f>LEFT(Q831,SEARCH("/",Q831,1)-1)</f>
        <v>music</v>
      </c>
      <c r="S831" t="str">
        <f>RIGHT(Q831,(LEN(Q831)-SEARCH("/",Q831,1)))</f>
        <v>rock</v>
      </c>
      <c r="T831" s="14">
        <f>IFERROR(E831/L831,0)</f>
        <v>32.5</v>
      </c>
      <c r="U831">
        <f t="shared" si="12"/>
        <v>1</v>
      </c>
      <c r="AB831">
        <v>520</v>
      </c>
      <c r="AC831">
        <v>16</v>
      </c>
      <c r="AD831">
        <v>32.5</v>
      </c>
      <c r="AE831">
        <v>1</v>
      </c>
      <c r="AF831">
        <v>500</v>
      </c>
    </row>
    <row r="832" spans="1:32" ht="25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>(E832/D832)*100</f>
        <v>107.83333333333334</v>
      </c>
      <c r="O832" s="13">
        <f>J832/(60*60*24)+DATE(1970,1,1)</f>
        <v>41325.525752314818</v>
      </c>
      <c r="P832" s="13">
        <f>I832/(60*60*24)+"1/1/1970"</f>
        <v>41355.484085648146</v>
      </c>
      <c r="Q832" t="s">
        <v>8275</v>
      </c>
      <c r="R832" s="18" t="str">
        <f>LEFT(Q832,SEARCH("/",Q832,1)-1)</f>
        <v>music</v>
      </c>
      <c r="S832" t="str">
        <f>RIGHT(Q832,(LEN(Q832)-SEARCH("/",Q832,1)))</f>
        <v>rock</v>
      </c>
      <c r="T832" s="14">
        <f>IFERROR(E832/L832,0)</f>
        <v>60.65625</v>
      </c>
      <c r="U832">
        <f t="shared" si="12"/>
        <v>1</v>
      </c>
      <c r="AB832">
        <v>1941</v>
      </c>
      <c r="AC832">
        <v>32</v>
      </c>
      <c r="AD832">
        <v>60.65625</v>
      </c>
      <c r="AE832">
        <v>1</v>
      </c>
      <c r="AF832">
        <v>1800</v>
      </c>
    </row>
    <row r="833" spans="1:32" ht="21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>(E833/D833)*100</f>
        <v>233.33333333333334</v>
      </c>
      <c r="O833" s="13">
        <f>J833/(60*60*24)+DATE(1970,1,1)</f>
        <v>40996.646921296298</v>
      </c>
      <c r="P833" s="13">
        <f>I833/(60*60*24)+"1/1/1970"</f>
        <v>41026.646921296298</v>
      </c>
      <c r="Q833" t="s">
        <v>8275</v>
      </c>
      <c r="R833" s="18" t="str">
        <f>LEFT(Q833,SEARCH("/",Q833,1)-1)</f>
        <v>music</v>
      </c>
      <c r="S833" t="str">
        <f>RIGHT(Q833,(LEN(Q833)-SEARCH("/",Q833,1)))</f>
        <v>rock</v>
      </c>
      <c r="T833" s="14">
        <f>IFERROR(E833/L833,0)</f>
        <v>175</v>
      </c>
      <c r="U833">
        <f t="shared" si="12"/>
        <v>1</v>
      </c>
      <c r="AB833">
        <v>3500</v>
      </c>
      <c r="AC833">
        <v>20</v>
      </c>
      <c r="AD833">
        <v>175</v>
      </c>
      <c r="AE833">
        <v>1</v>
      </c>
      <c r="AF833">
        <v>1500</v>
      </c>
    </row>
    <row r="834" spans="1:32" ht="27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>(E834/D834)*100</f>
        <v>100.60706666666665</v>
      </c>
      <c r="O834" s="13">
        <f>J834/(60*60*24)+DATE(1970,1,1)</f>
        <v>40869.675173611111</v>
      </c>
      <c r="P834" s="13">
        <f>I834/(60*60*24)+"1/1/1970"</f>
        <v>40929.342361111107</v>
      </c>
      <c r="Q834" t="s">
        <v>8275</v>
      </c>
      <c r="R834" s="18" t="str">
        <f>LEFT(Q834,SEARCH("/",Q834,1)-1)</f>
        <v>music</v>
      </c>
      <c r="S834" t="str">
        <f>RIGHT(Q834,(LEN(Q834)-SEARCH("/",Q834,1)))</f>
        <v>rock</v>
      </c>
      <c r="T834" s="14">
        <f>IFERROR(E834/L834,0)</f>
        <v>97.993896103896105</v>
      </c>
      <c r="U834">
        <f t="shared" si="12"/>
        <v>1</v>
      </c>
      <c r="AB834">
        <v>15091.06</v>
      </c>
      <c r="AC834">
        <v>154</v>
      </c>
      <c r="AD834">
        <v>97.993896103896105</v>
      </c>
      <c r="AE834">
        <v>1</v>
      </c>
      <c r="AF834">
        <v>15000</v>
      </c>
    </row>
    <row r="835" spans="1:32" ht="6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>(E835/D835)*100</f>
        <v>101.66666666666666</v>
      </c>
      <c r="O835" s="13">
        <f>J835/(60*60*24)+DATE(1970,1,1)</f>
        <v>41718.878182870372</v>
      </c>
      <c r="P835" s="13">
        <f>I835/(60*60*24)+"1/1/1970"</f>
        <v>41748.878182870372</v>
      </c>
      <c r="Q835" t="s">
        <v>8275</v>
      </c>
      <c r="R835" s="18" t="str">
        <f>LEFT(Q835,SEARCH("/",Q835,1)-1)</f>
        <v>music</v>
      </c>
      <c r="S835" t="str">
        <f>RIGHT(Q835,(LEN(Q835)-SEARCH("/",Q835,1)))</f>
        <v>rock</v>
      </c>
      <c r="T835" s="14">
        <f>IFERROR(E835/L835,0)</f>
        <v>148.78048780487805</v>
      </c>
      <c r="U835">
        <f t="shared" ref="U835:U898" si="13">IF(F835 = "successful", 1, 0)</f>
        <v>1</v>
      </c>
      <c r="AB835">
        <v>6100</v>
      </c>
      <c r="AC835">
        <v>41</v>
      </c>
      <c r="AD835">
        <v>148.78048780487805</v>
      </c>
      <c r="AE835">
        <v>1</v>
      </c>
      <c r="AF835">
        <v>6000</v>
      </c>
    </row>
    <row r="836" spans="1:32" ht="28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>(E836/D836)*100</f>
        <v>131.0181818181818</v>
      </c>
      <c r="O836" s="13">
        <f>J836/(60*60*24)+DATE(1970,1,1)</f>
        <v>41422.822824074072</v>
      </c>
      <c r="P836" s="13">
        <f>I836/(60*60*24)+"1/1/1970"</f>
        <v>41456.165972222225</v>
      </c>
      <c r="Q836" t="s">
        <v>8275</v>
      </c>
      <c r="R836" s="18" t="str">
        <f>LEFT(Q836,SEARCH("/",Q836,1)-1)</f>
        <v>music</v>
      </c>
      <c r="S836" t="str">
        <f>RIGHT(Q836,(LEN(Q836)-SEARCH("/",Q836,1)))</f>
        <v>rock</v>
      </c>
      <c r="T836" s="14">
        <f>IFERROR(E836/L836,0)</f>
        <v>96.08</v>
      </c>
      <c r="U836">
        <f t="shared" si="13"/>
        <v>1</v>
      </c>
      <c r="AB836">
        <v>7206</v>
      </c>
      <c r="AC836">
        <v>75</v>
      </c>
      <c r="AD836">
        <v>96.08</v>
      </c>
      <c r="AE836">
        <v>1</v>
      </c>
      <c r="AF836">
        <v>5500</v>
      </c>
    </row>
    <row r="837" spans="1:32" ht="27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>(E837/D837)*100</f>
        <v>117.25000000000001</v>
      </c>
      <c r="O837" s="13">
        <f>J837/(60*60*24)+DATE(1970,1,1)</f>
        <v>41005.45784722222</v>
      </c>
      <c r="P837" s="13">
        <f>I837/(60*60*24)+"1/1/1970"</f>
        <v>41048.125</v>
      </c>
      <c r="Q837" t="s">
        <v>8275</v>
      </c>
      <c r="R837" s="18" t="str">
        <f>LEFT(Q837,SEARCH("/",Q837,1)-1)</f>
        <v>music</v>
      </c>
      <c r="S837" t="str">
        <f>RIGHT(Q837,(LEN(Q837)-SEARCH("/",Q837,1)))</f>
        <v>rock</v>
      </c>
      <c r="T837" s="14">
        <f>IFERROR(E837/L837,0)</f>
        <v>58.625</v>
      </c>
      <c r="U837">
        <f t="shared" si="13"/>
        <v>1</v>
      </c>
      <c r="AB837">
        <v>2345</v>
      </c>
      <c r="AC837">
        <v>40</v>
      </c>
      <c r="AD837">
        <v>58.625</v>
      </c>
      <c r="AE837">
        <v>1</v>
      </c>
      <c r="AF837">
        <v>2000</v>
      </c>
    </row>
    <row r="838" spans="1:32" ht="9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>(E838/D838)*100</f>
        <v>100.93039999999999</v>
      </c>
      <c r="O838" s="13">
        <f>J838/(60*60*24)+DATE(1970,1,1)</f>
        <v>41524.056921296295</v>
      </c>
      <c r="P838" s="13">
        <f>I838/(60*60*24)+"1/1/1970"</f>
        <v>41554.056921296295</v>
      </c>
      <c r="Q838" t="s">
        <v>8275</v>
      </c>
      <c r="R838" s="18" t="str">
        <f>LEFT(Q838,SEARCH("/",Q838,1)-1)</f>
        <v>music</v>
      </c>
      <c r="S838" t="str">
        <f>RIGHT(Q838,(LEN(Q838)-SEARCH("/",Q838,1)))</f>
        <v>rock</v>
      </c>
      <c r="T838" s="14">
        <f>IFERROR(E838/L838,0)</f>
        <v>109.70695652173914</v>
      </c>
      <c r="U838">
        <f t="shared" si="13"/>
        <v>1</v>
      </c>
      <c r="AB838">
        <v>5046.5200000000004</v>
      </c>
      <c r="AC838">
        <v>46</v>
      </c>
      <c r="AD838">
        <v>109.70695652173914</v>
      </c>
      <c r="AE838">
        <v>1</v>
      </c>
      <c r="AF838">
        <v>5000</v>
      </c>
    </row>
    <row r="839" spans="1:32" ht="19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>(E839/D839)*100</f>
        <v>121.8</v>
      </c>
      <c r="O839" s="13">
        <f>J839/(60*60*24)+DATE(1970,1,1)</f>
        <v>41730.998402777775</v>
      </c>
      <c r="P839" s="13">
        <f>I839/(60*60*24)+"1/1/1970"</f>
        <v>41760.998402777775</v>
      </c>
      <c r="Q839" t="s">
        <v>8275</v>
      </c>
      <c r="R839" s="18" t="str">
        <f>LEFT(Q839,SEARCH("/",Q839,1)-1)</f>
        <v>music</v>
      </c>
      <c r="S839" t="str">
        <f>RIGHT(Q839,(LEN(Q839)-SEARCH("/",Q839,1)))</f>
        <v>rock</v>
      </c>
      <c r="T839" s="14">
        <f>IFERROR(E839/L839,0)</f>
        <v>49.112903225806448</v>
      </c>
      <c r="U839">
        <f t="shared" si="13"/>
        <v>1</v>
      </c>
      <c r="AB839">
        <v>3045</v>
      </c>
      <c r="AC839">
        <v>62</v>
      </c>
      <c r="AD839">
        <v>49.112903225806448</v>
      </c>
      <c r="AE839">
        <v>1</v>
      </c>
      <c r="AF839">
        <v>2500</v>
      </c>
    </row>
    <row r="840" spans="1:32" ht="27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>(E840/D840)*100</f>
        <v>145.4</v>
      </c>
      <c r="O840" s="13">
        <f>J840/(60*60*24)+DATE(1970,1,1)</f>
        <v>40895.897974537038</v>
      </c>
      <c r="P840" s="13">
        <f>I840/(60*60*24)+"1/1/1970"</f>
        <v>40925.897974537038</v>
      </c>
      <c r="Q840" t="s">
        <v>8275</v>
      </c>
      <c r="R840" s="18" t="str">
        <f>LEFT(Q840,SEARCH("/",Q840,1)-1)</f>
        <v>music</v>
      </c>
      <c r="S840" t="str">
        <f>RIGHT(Q840,(LEN(Q840)-SEARCH("/",Q840,1)))</f>
        <v>rock</v>
      </c>
      <c r="T840" s="14">
        <f>IFERROR(E840/L840,0)</f>
        <v>47.672131147540981</v>
      </c>
      <c r="U840">
        <f t="shared" si="13"/>
        <v>1</v>
      </c>
      <c r="AB840">
        <v>2908</v>
      </c>
      <c r="AC840">
        <v>61</v>
      </c>
      <c r="AD840">
        <v>47.672131147540981</v>
      </c>
      <c r="AE840">
        <v>1</v>
      </c>
      <c r="AF840">
        <v>2000</v>
      </c>
    </row>
    <row r="841" spans="1:32" ht="24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>(E841/D841)*100</f>
        <v>116.61660000000001</v>
      </c>
      <c r="O841" s="13">
        <f>J841/(60*60*24)+DATE(1970,1,1)</f>
        <v>41144.763379629629</v>
      </c>
      <c r="P841" s="13">
        <f>I841/(60*60*24)+"1/1/1970"</f>
        <v>41174.763379629629</v>
      </c>
      <c r="Q841" t="s">
        <v>8275</v>
      </c>
      <c r="R841" s="18" t="str">
        <f>LEFT(Q841,SEARCH("/",Q841,1)-1)</f>
        <v>music</v>
      </c>
      <c r="S841" t="str">
        <f>RIGHT(Q841,(LEN(Q841)-SEARCH("/",Q841,1)))</f>
        <v>rock</v>
      </c>
      <c r="T841" s="14">
        <f>IFERROR(E841/L841,0)</f>
        <v>60.737812499999997</v>
      </c>
      <c r="U841">
        <f t="shared" si="13"/>
        <v>1</v>
      </c>
      <c r="AB841">
        <v>5830.83</v>
      </c>
      <c r="AC841">
        <v>96</v>
      </c>
      <c r="AD841">
        <v>60.737812499999997</v>
      </c>
      <c r="AE841">
        <v>1</v>
      </c>
      <c r="AF841">
        <v>5000</v>
      </c>
    </row>
    <row r="842" spans="1:32" ht="21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>(E842/D842)*100</f>
        <v>120.4166</v>
      </c>
      <c r="O842" s="13">
        <f>J842/(60*60*24)+DATE(1970,1,1)</f>
        <v>42607.226701388892</v>
      </c>
      <c r="P842" s="13">
        <f>I842/(60*60*24)+"1/1/1970"</f>
        <v>42637.226701388892</v>
      </c>
      <c r="Q842" t="s">
        <v>8276</v>
      </c>
      <c r="R842" s="18" t="str">
        <f>LEFT(Q842,SEARCH("/",Q842,1)-1)</f>
        <v>music</v>
      </c>
      <c r="S842" t="str">
        <f>RIGHT(Q842,(LEN(Q842)-SEARCH("/",Q842,1)))</f>
        <v>metal</v>
      </c>
      <c r="T842" s="14">
        <f>IFERROR(E842/L842,0)</f>
        <v>63.37715789473684</v>
      </c>
      <c r="U842">
        <f t="shared" si="13"/>
        <v>1</v>
      </c>
      <c r="AB842">
        <v>12041.66</v>
      </c>
      <c r="AC842">
        <v>190</v>
      </c>
      <c r="AD842">
        <v>63.37715789473684</v>
      </c>
      <c r="AE842">
        <v>1</v>
      </c>
      <c r="AF842">
        <v>10000</v>
      </c>
    </row>
    <row r="843" spans="1:32" ht="28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>(E843/D843)*100</f>
        <v>101.32000000000001</v>
      </c>
      <c r="O843" s="13">
        <f>J843/(60*60*24)+DATE(1970,1,1)</f>
        <v>41923.838692129633</v>
      </c>
      <c r="P843" s="13">
        <f>I843/(60*60*24)+"1/1/1970"</f>
        <v>41953.880358796298</v>
      </c>
      <c r="Q843" t="s">
        <v>8276</v>
      </c>
      <c r="R843" s="18" t="str">
        <f>LEFT(Q843,SEARCH("/",Q843,1)-1)</f>
        <v>music</v>
      </c>
      <c r="S843" t="str">
        <f>RIGHT(Q843,(LEN(Q843)-SEARCH("/",Q843,1)))</f>
        <v>metal</v>
      </c>
      <c r="T843" s="14">
        <f>IFERROR(E843/L843,0)</f>
        <v>53.893617021276597</v>
      </c>
      <c r="U843">
        <f t="shared" si="13"/>
        <v>1</v>
      </c>
      <c r="AB843">
        <v>5066</v>
      </c>
      <c r="AC843">
        <v>94</v>
      </c>
      <c r="AD843">
        <v>53.893617021276597</v>
      </c>
      <c r="AE843">
        <v>1</v>
      </c>
      <c r="AF843">
        <v>5000</v>
      </c>
    </row>
    <row r="844" spans="1:32" ht="25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>(E844/D844)*100</f>
        <v>104.32</v>
      </c>
      <c r="O844" s="13">
        <f>J844/(60*60*24)+DATE(1970,1,1)</f>
        <v>41526.59239583333</v>
      </c>
      <c r="P844" s="13">
        <f>I844/(60*60*24)+"1/1/1970"</f>
        <v>41561.165972222225</v>
      </c>
      <c r="Q844" t="s">
        <v>8276</v>
      </c>
      <c r="R844" s="18" t="str">
        <f>LEFT(Q844,SEARCH("/",Q844,1)-1)</f>
        <v>music</v>
      </c>
      <c r="S844" t="str">
        <f>RIGHT(Q844,(LEN(Q844)-SEARCH("/",Q844,1)))</f>
        <v>metal</v>
      </c>
      <c r="T844" s="14">
        <f>IFERROR(E844/L844,0)</f>
        <v>66.871794871794876</v>
      </c>
      <c r="U844">
        <f t="shared" si="13"/>
        <v>1</v>
      </c>
      <c r="AB844">
        <v>2608</v>
      </c>
      <c r="AC844">
        <v>39</v>
      </c>
      <c r="AD844">
        <v>66.871794871794876</v>
      </c>
      <c r="AE844">
        <v>1</v>
      </c>
      <c r="AF844">
        <v>2500</v>
      </c>
    </row>
    <row r="845" spans="1:32" ht="28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>(E845/D845)*100</f>
        <v>267.13333333333333</v>
      </c>
      <c r="O845" s="13">
        <f>J845/(60*60*24)+DATE(1970,1,1)</f>
        <v>42695.257870370369</v>
      </c>
      <c r="P845" s="13">
        <f>I845/(60*60*24)+"1/1/1970"</f>
        <v>42712.333333333328</v>
      </c>
      <c r="Q845" t="s">
        <v>8276</v>
      </c>
      <c r="R845" s="18" t="str">
        <f>LEFT(Q845,SEARCH("/",Q845,1)-1)</f>
        <v>music</v>
      </c>
      <c r="S845" t="str">
        <f>RIGHT(Q845,(LEN(Q845)-SEARCH("/",Q845,1)))</f>
        <v>metal</v>
      </c>
      <c r="T845" s="14">
        <f>IFERROR(E845/L845,0)</f>
        <v>63.102362204724407</v>
      </c>
      <c r="U845">
        <f t="shared" si="13"/>
        <v>1</v>
      </c>
      <c r="AB845">
        <v>8014</v>
      </c>
      <c r="AC845">
        <v>127</v>
      </c>
      <c r="AD845">
        <v>63.102362204724407</v>
      </c>
      <c r="AE845">
        <v>1</v>
      </c>
      <c r="AF845">
        <v>3000</v>
      </c>
    </row>
    <row r="846" spans="1:32" ht="30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>(E846/D846)*100</f>
        <v>194.13333333333333</v>
      </c>
      <c r="O846" s="13">
        <f>J846/(60*60*24)+DATE(1970,1,1)</f>
        <v>41905.684629629628</v>
      </c>
      <c r="P846" s="13">
        <f>I846/(60*60*24)+"1/1/1970"</f>
        <v>41944.207638888889</v>
      </c>
      <c r="Q846" t="s">
        <v>8276</v>
      </c>
      <c r="R846" s="18" t="str">
        <f>LEFT(Q846,SEARCH("/",Q846,1)-1)</f>
        <v>music</v>
      </c>
      <c r="S846" t="str">
        <f>RIGHT(Q846,(LEN(Q846)-SEARCH("/",Q846,1)))</f>
        <v>metal</v>
      </c>
      <c r="T846" s="14">
        <f>IFERROR(E846/L846,0)</f>
        <v>36.628930817610062</v>
      </c>
      <c r="U846">
        <f t="shared" si="13"/>
        <v>1</v>
      </c>
      <c r="AB846">
        <v>5824</v>
      </c>
      <c r="AC846">
        <v>159</v>
      </c>
      <c r="AD846">
        <v>36.628930817610062</v>
      </c>
      <c r="AE846">
        <v>1</v>
      </c>
      <c r="AF846">
        <v>3000</v>
      </c>
    </row>
    <row r="847" spans="1:32" ht="24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>(E847/D847)*100</f>
        <v>120.3802</v>
      </c>
      <c r="O847" s="13">
        <f>J847/(60*60*24)+DATE(1970,1,1)</f>
        <v>42578.205972222218</v>
      </c>
      <c r="P847" s="13">
        <f>I847/(60*60*24)+"1/1/1970"</f>
        <v>42618.165972222225</v>
      </c>
      <c r="Q847" t="s">
        <v>8276</v>
      </c>
      <c r="R847" s="18" t="str">
        <f>LEFT(Q847,SEARCH("/",Q847,1)-1)</f>
        <v>music</v>
      </c>
      <c r="S847" t="str">
        <f>RIGHT(Q847,(LEN(Q847)-SEARCH("/",Q847,1)))</f>
        <v>metal</v>
      </c>
      <c r="T847" s="14">
        <f>IFERROR(E847/L847,0)</f>
        <v>34.005706214689269</v>
      </c>
      <c r="U847">
        <f t="shared" si="13"/>
        <v>1</v>
      </c>
      <c r="AB847">
        <v>6019.01</v>
      </c>
      <c r="AC847">
        <v>177</v>
      </c>
      <c r="AD847">
        <v>34.005706214689269</v>
      </c>
      <c r="AE847">
        <v>1</v>
      </c>
      <c r="AF847">
        <v>5000</v>
      </c>
    </row>
    <row r="848" spans="1:32" ht="22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>(E848/D848)*100</f>
        <v>122.00090909090908</v>
      </c>
      <c r="O848" s="13">
        <f>J848/(60*60*24)+DATE(1970,1,1)</f>
        <v>41694.391840277778</v>
      </c>
      <c r="P848" s="13">
        <f>I848/(60*60*24)+"1/1/1970"</f>
        <v>41708.583333333336</v>
      </c>
      <c r="Q848" t="s">
        <v>8276</v>
      </c>
      <c r="R848" s="18" t="str">
        <f>LEFT(Q848,SEARCH("/",Q848,1)-1)</f>
        <v>music</v>
      </c>
      <c r="S848" t="str">
        <f>RIGHT(Q848,(LEN(Q848)-SEARCH("/",Q848,1)))</f>
        <v>metal</v>
      </c>
      <c r="T848" s="14">
        <f>IFERROR(E848/L848,0)</f>
        <v>28.553404255319148</v>
      </c>
      <c r="U848">
        <f t="shared" si="13"/>
        <v>1</v>
      </c>
      <c r="AB848">
        <v>1342.01</v>
      </c>
      <c r="AC848">
        <v>47</v>
      </c>
      <c r="AD848">
        <v>28.553404255319148</v>
      </c>
      <c r="AE848">
        <v>1</v>
      </c>
      <c r="AF848">
        <v>1100</v>
      </c>
    </row>
    <row r="849" spans="1:32" ht="1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>(E849/D849)*100</f>
        <v>100</v>
      </c>
      <c r="O849" s="13">
        <f>J849/(60*60*24)+DATE(1970,1,1)</f>
        <v>42165.798333333332</v>
      </c>
      <c r="P849" s="13">
        <f>I849/(60*60*24)+"1/1/1970"</f>
        <v>42195.798333333332</v>
      </c>
      <c r="Q849" t="s">
        <v>8276</v>
      </c>
      <c r="R849" s="18" t="str">
        <f>LEFT(Q849,SEARCH("/",Q849,1)-1)</f>
        <v>music</v>
      </c>
      <c r="S849" t="str">
        <f>RIGHT(Q849,(LEN(Q849)-SEARCH("/",Q849,1)))</f>
        <v>metal</v>
      </c>
      <c r="T849" s="14">
        <f>IFERROR(E849/L849,0)</f>
        <v>10</v>
      </c>
      <c r="U849">
        <f t="shared" si="13"/>
        <v>1</v>
      </c>
      <c r="AB849">
        <v>10</v>
      </c>
      <c r="AC849">
        <v>1</v>
      </c>
      <c r="AD849">
        <v>10</v>
      </c>
      <c r="AE849">
        <v>1</v>
      </c>
      <c r="AF849">
        <v>10</v>
      </c>
    </row>
    <row r="850" spans="1:32" ht="28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>(E850/D850)*100</f>
        <v>100</v>
      </c>
      <c r="O850" s="13">
        <f>J850/(60*60*24)+DATE(1970,1,1)</f>
        <v>42078.792048611111</v>
      </c>
      <c r="P850" s="13">
        <f>I850/(60*60*24)+"1/1/1970"</f>
        <v>42108.792048611111</v>
      </c>
      <c r="Q850" t="s">
        <v>8276</v>
      </c>
      <c r="R850" s="18" t="str">
        <f>LEFT(Q850,SEARCH("/",Q850,1)-1)</f>
        <v>music</v>
      </c>
      <c r="S850" t="str">
        <f>RIGHT(Q850,(LEN(Q850)-SEARCH("/",Q850,1)))</f>
        <v>metal</v>
      </c>
      <c r="T850" s="14">
        <f>IFERROR(E850/L850,0)</f>
        <v>18.75</v>
      </c>
      <c r="U850">
        <f t="shared" si="13"/>
        <v>1</v>
      </c>
      <c r="AB850">
        <v>300</v>
      </c>
      <c r="AC850">
        <v>16</v>
      </c>
      <c r="AD850">
        <v>18.75</v>
      </c>
      <c r="AE850">
        <v>1</v>
      </c>
      <c r="AF850">
        <v>300</v>
      </c>
    </row>
    <row r="851" spans="1:32" ht="28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>(E851/D851)*100</f>
        <v>119.9</v>
      </c>
      <c r="O851" s="13">
        <f>J851/(60*60*24)+DATE(1970,1,1)</f>
        <v>42051.148888888885</v>
      </c>
      <c r="P851" s="13">
        <f>I851/(60*60*24)+"1/1/1970"</f>
        <v>42079.107222222221</v>
      </c>
      <c r="Q851" t="s">
        <v>8276</v>
      </c>
      <c r="R851" s="18" t="str">
        <f>LEFT(Q851,SEARCH("/",Q851,1)-1)</f>
        <v>music</v>
      </c>
      <c r="S851" t="str">
        <f>RIGHT(Q851,(LEN(Q851)-SEARCH("/",Q851,1)))</f>
        <v>metal</v>
      </c>
      <c r="T851" s="14">
        <f>IFERROR(E851/L851,0)</f>
        <v>41.704347826086959</v>
      </c>
      <c r="U851">
        <f t="shared" si="13"/>
        <v>1</v>
      </c>
      <c r="AB851">
        <v>4796</v>
      </c>
      <c r="AC851">
        <v>115</v>
      </c>
      <c r="AD851">
        <v>41.704347826086959</v>
      </c>
      <c r="AE851">
        <v>1</v>
      </c>
      <c r="AF851">
        <v>4000</v>
      </c>
    </row>
    <row r="852" spans="1:32" ht="22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>(E852/D852)*100</f>
        <v>155.17499999999998</v>
      </c>
      <c r="O852" s="13">
        <f>J852/(60*60*24)+DATE(1970,1,1)</f>
        <v>42452.827743055561</v>
      </c>
      <c r="P852" s="13">
        <f>I852/(60*60*24)+"1/1/1970"</f>
        <v>42485.207638888889</v>
      </c>
      <c r="Q852" t="s">
        <v>8276</v>
      </c>
      <c r="R852" s="18" t="str">
        <f>LEFT(Q852,SEARCH("/",Q852,1)-1)</f>
        <v>music</v>
      </c>
      <c r="S852" t="str">
        <f>RIGHT(Q852,(LEN(Q852)-SEARCH("/",Q852,1)))</f>
        <v>metal</v>
      </c>
      <c r="T852" s="14">
        <f>IFERROR(E852/L852,0)</f>
        <v>46.669172932330824</v>
      </c>
      <c r="U852">
        <f t="shared" si="13"/>
        <v>1</v>
      </c>
      <c r="AB852">
        <v>6207</v>
      </c>
      <c r="AC852">
        <v>133</v>
      </c>
      <c r="AD852">
        <v>46.669172932330824</v>
      </c>
      <c r="AE852">
        <v>1</v>
      </c>
      <c r="AF852">
        <v>4000</v>
      </c>
    </row>
    <row r="853" spans="1:32" ht="21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>(E853/D853)*100</f>
        <v>130.44999999999999</v>
      </c>
      <c r="O853" s="13">
        <f>J853/(60*60*24)+DATE(1970,1,1)</f>
        <v>42522.880243055552</v>
      </c>
      <c r="P853" s="13">
        <f>I853/(60*60*24)+"1/1/1970"</f>
        <v>42582.822916666672</v>
      </c>
      <c r="Q853" t="s">
        <v>8276</v>
      </c>
      <c r="R853" s="18" t="str">
        <f>LEFT(Q853,SEARCH("/",Q853,1)-1)</f>
        <v>music</v>
      </c>
      <c r="S853" t="str">
        <f>RIGHT(Q853,(LEN(Q853)-SEARCH("/",Q853,1)))</f>
        <v>metal</v>
      </c>
      <c r="T853" s="14">
        <f>IFERROR(E853/L853,0)</f>
        <v>37.271428571428572</v>
      </c>
      <c r="U853">
        <f t="shared" si="13"/>
        <v>1</v>
      </c>
      <c r="AB853">
        <v>2609</v>
      </c>
      <c r="AC853">
        <v>70</v>
      </c>
      <c r="AD853">
        <v>37.271428571428572</v>
      </c>
      <c r="AE853">
        <v>1</v>
      </c>
      <c r="AF853">
        <v>2000</v>
      </c>
    </row>
    <row r="854" spans="1:32" ht="195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>(E854/D854)*100</f>
        <v>104.97142857142859</v>
      </c>
      <c r="O854" s="13">
        <f>J854/(60*60*24)+DATE(1970,1,1)</f>
        <v>42656.805497685185</v>
      </c>
      <c r="P854" s="13">
        <f>I854/(60*60*24)+"1/1/1970"</f>
        <v>42667.875</v>
      </c>
      <c r="Q854" t="s">
        <v>8276</v>
      </c>
      <c r="R854" s="18" t="str">
        <f>LEFT(Q854,SEARCH("/",Q854,1)-1)</f>
        <v>music</v>
      </c>
      <c r="S854" t="str">
        <f>RIGHT(Q854,(LEN(Q854)-SEARCH("/",Q854,1)))</f>
        <v>metal</v>
      </c>
      <c r="T854" s="14">
        <f>IFERROR(E854/L854,0)</f>
        <v>59.258064516129032</v>
      </c>
      <c r="U854">
        <f t="shared" si="13"/>
        <v>1</v>
      </c>
      <c r="AB854">
        <v>3674</v>
      </c>
      <c r="AC854">
        <v>62</v>
      </c>
      <c r="AD854">
        <v>59.258064516129032</v>
      </c>
      <c r="AE854">
        <v>1</v>
      </c>
      <c r="AF854">
        <v>3500</v>
      </c>
    </row>
    <row r="855" spans="1:32" ht="22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>(E855/D855)*100</f>
        <v>100</v>
      </c>
      <c r="O855" s="13">
        <f>J855/(60*60*24)+DATE(1970,1,1)</f>
        <v>42021.832280092596</v>
      </c>
      <c r="P855" s="13">
        <f>I855/(60*60*24)+"1/1/1970"</f>
        <v>42051.832280092596</v>
      </c>
      <c r="Q855" t="s">
        <v>8276</v>
      </c>
      <c r="R855" s="18" t="str">
        <f>LEFT(Q855,SEARCH("/",Q855,1)-1)</f>
        <v>music</v>
      </c>
      <c r="S855" t="str">
        <f>RIGHT(Q855,(LEN(Q855)-SEARCH("/",Q855,1)))</f>
        <v>metal</v>
      </c>
      <c r="T855" s="14">
        <f>IFERROR(E855/L855,0)</f>
        <v>30</v>
      </c>
      <c r="U855">
        <f t="shared" si="13"/>
        <v>1</v>
      </c>
      <c r="AB855">
        <v>300</v>
      </c>
      <c r="AC855">
        <v>10</v>
      </c>
      <c r="AD855">
        <v>30</v>
      </c>
      <c r="AE855">
        <v>1</v>
      </c>
      <c r="AF855">
        <v>300</v>
      </c>
    </row>
    <row r="856" spans="1:32" ht="22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>(E856/D856)*100</f>
        <v>118.2205035971223</v>
      </c>
      <c r="O856" s="13">
        <f>J856/(60*60*24)+DATE(1970,1,1)</f>
        <v>42702.212337962963</v>
      </c>
      <c r="P856" s="13">
        <f>I856/(60*60*24)+"1/1/1970"</f>
        <v>42732.212337962963</v>
      </c>
      <c r="Q856" t="s">
        <v>8276</v>
      </c>
      <c r="R856" s="18" t="str">
        <f>LEFT(Q856,SEARCH("/",Q856,1)-1)</f>
        <v>music</v>
      </c>
      <c r="S856" t="str">
        <f>RIGHT(Q856,(LEN(Q856)-SEARCH("/",Q856,1)))</f>
        <v>metal</v>
      </c>
      <c r="T856" s="14">
        <f>IFERROR(E856/L856,0)</f>
        <v>65.8623246492986</v>
      </c>
      <c r="U856">
        <f t="shared" si="13"/>
        <v>1</v>
      </c>
      <c r="AB856">
        <v>32865.300000000003</v>
      </c>
      <c r="AC856">
        <v>499</v>
      </c>
      <c r="AD856">
        <v>65.8623246492986</v>
      </c>
      <c r="AE856">
        <v>1</v>
      </c>
      <c r="AF856">
        <v>27800</v>
      </c>
    </row>
    <row r="857" spans="1:32" ht="19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>(E857/D857)*100</f>
        <v>103.44827586206897</v>
      </c>
      <c r="O857" s="13">
        <f>J857/(60*60*24)+DATE(1970,1,1)</f>
        <v>42545.125196759254</v>
      </c>
      <c r="P857" s="13">
        <f>I857/(60*60*24)+"1/1/1970"</f>
        <v>42575.125196759254</v>
      </c>
      <c r="Q857" t="s">
        <v>8276</v>
      </c>
      <c r="R857" s="18" t="str">
        <f>LEFT(Q857,SEARCH("/",Q857,1)-1)</f>
        <v>music</v>
      </c>
      <c r="S857" t="str">
        <f>RIGHT(Q857,(LEN(Q857)-SEARCH("/",Q857,1)))</f>
        <v>metal</v>
      </c>
      <c r="T857" s="14">
        <f>IFERROR(E857/L857,0)</f>
        <v>31.914893617021278</v>
      </c>
      <c r="U857">
        <f t="shared" si="13"/>
        <v>1</v>
      </c>
      <c r="AB857">
        <v>1500</v>
      </c>
      <c r="AC857">
        <v>47</v>
      </c>
      <c r="AD857">
        <v>31.914893617021278</v>
      </c>
      <c r="AE857">
        <v>1</v>
      </c>
      <c r="AF857">
        <v>1450</v>
      </c>
    </row>
    <row r="858" spans="1:32" ht="30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>(E858/D858)*100</f>
        <v>218.00000000000003</v>
      </c>
      <c r="O858" s="13">
        <f>J858/(60*60*24)+DATE(1970,1,1)</f>
        <v>42609.311990740738</v>
      </c>
      <c r="P858" s="13">
        <f>I858/(60*60*24)+"1/1/1970"</f>
        <v>42668.791666666672</v>
      </c>
      <c r="Q858" t="s">
        <v>8276</v>
      </c>
      <c r="R858" s="18" t="str">
        <f>LEFT(Q858,SEARCH("/",Q858,1)-1)</f>
        <v>music</v>
      </c>
      <c r="S858" t="str">
        <f>RIGHT(Q858,(LEN(Q858)-SEARCH("/",Q858,1)))</f>
        <v>metal</v>
      </c>
      <c r="T858" s="14">
        <f>IFERROR(E858/L858,0)</f>
        <v>19.464285714285715</v>
      </c>
      <c r="U858">
        <f t="shared" si="13"/>
        <v>1</v>
      </c>
      <c r="AB858">
        <v>545</v>
      </c>
      <c r="AC858">
        <v>28</v>
      </c>
      <c r="AD858">
        <v>19.464285714285715</v>
      </c>
      <c r="AE858">
        <v>1</v>
      </c>
      <c r="AF858">
        <v>250</v>
      </c>
    </row>
    <row r="859" spans="1:32" ht="16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>(E859/D859)*100</f>
        <v>100</v>
      </c>
      <c r="O859" s="13">
        <f>J859/(60*60*24)+DATE(1970,1,1)</f>
        <v>42291.581377314811</v>
      </c>
      <c r="P859" s="13">
        <f>I859/(60*60*24)+"1/1/1970"</f>
        <v>42333.623043981483</v>
      </c>
      <c r="Q859" t="s">
        <v>8276</v>
      </c>
      <c r="R859" s="18" t="str">
        <f>LEFT(Q859,SEARCH("/",Q859,1)-1)</f>
        <v>music</v>
      </c>
      <c r="S859" t="str">
        <f>RIGHT(Q859,(LEN(Q859)-SEARCH("/",Q859,1)))</f>
        <v>metal</v>
      </c>
      <c r="T859" s="14">
        <f>IFERROR(E859/L859,0)</f>
        <v>50</v>
      </c>
      <c r="U859">
        <f t="shared" si="13"/>
        <v>1</v>
      </c>
      <c r="AB859">
        <v>1200</v>
      </c>
      <c r="AC859">
        <v>24</v>
      </c>
      <c r="AD859">
        <v>50</v>
      </c>
      <c r="AE859">
        <v>1</v>
      </c>
      <c r="AF859">
        <v>1200</v>
      </c>
    </row>
    <row r="860" spans="1:32" ht="28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>(E860/D860)*100</f>
        <v>144.00583333333333</v>
      </c>
      <c r="O860" s="13">
        <f>J860/(60*60*24)+DATE(1970,1,1)</f>
        <v>42079.745578703703</v>
      </c>
      <c r="P860" s="13">
        <f>I860/(60*60*24)+"1/1/1970"</f>
        <v>42109.957638888889</v>
      </c>
      <c r="Q860" t="s">
        <v>8276</v>
      </c>
      <c r="R860" s="18" t="str">
        <f>LEFT(Q860,SEARCH("/",Q860,1)-1)</f>
        <v>music</v>
      </c>
      <c r="S860" t="str">
        <f>RIGHT(Q860,(LEN(Q860)-SEARCH("/",Q860,1)))</f>
        <v>metal</v>
      </c>
      <c r="T860" s="14">
        <f>IFERROR(E860/L860,0)</f>
        <v>22.737763157894737</v>
      </c>
      <c r="U860">
        <f t="shared" si="13"/>
        <v>1</v>
      </c>
      <c r="AB860">
        <v>1728.07</v>
      </c>
      <c r="AC860">
        <v>76</v>
      </c>
      <c r="AD860">
        <v>22.737763157894737</v>
      </c>
      <c r="AE860">
        <v>1</v>
      </c>
      <c r="AF860">
        <v>1200</v>
      </c>
    </row>
    <row r="861" spans="1:32" ht="21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>(E861/D861)*100</f>
        <v>104.67500000000001</v>
      </c>
      <c r="O861" s="13">
        <f>J861/(60*60*24)+DATE(1970,1,1)</f>
        <v>42128.820231481484</v>
      </c>
      <c r="P861" s="13">
        <f>I861/(60*60*24)+"1/1/1970"</f>
        <v>42159</v>
      </c>
      <c r="Q861" t="s">
        <v>8276</v>
      </c>
      <c r="R861" s="18" t="str">
        <f>LEFT(Q861,SEARCH("/",Q861,1)-1)</f>
        <v>music</v>
      </c>
      <c r="S861" t="str">
        <f>RIGHT(Q861,(LEN(Q861)-SEARCH("/",Q861,1)))</f>
        <v>metal</v>
      </c>
      <c r="T861" s="14">
        <f>IFERROR(E861/L861,0)</f>
        <v>42.724489795918366</v>
      </c>
      <c r="U861">
        <f t="shared" si="13"/>
        <v>1</v>
      </c>
      <c r="AB861">
        <v>4187</v>
      </c>
      <c r="AC861">
        <v>98</v>
      </c>
      <c r="AD861">
        <v>42.724489795918366</v>
      </c>
      <c r="AE861">
        <v>1</v>
      </c>
      <c r="AF861">
        <v>4000</v>
      </c>
    </row>
    <row r="862" spans="1:32" ht="25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>(E862/D862)*100</f>
        <v>18.142857142857142</v>
      </c>
      <c r="O862" s="13">
        <f>J862/(60*60*24)+DATE(1970,1,1)</f>
        <v>41570.482789351852</v>
      </c>
      <c r="P862" s="13">
        <f>I862/(60*60*24)+"1/1/1970"</f>
        <v>41600.524456018517</v>
      </c>
      <c r="Q862" t="s">
        <v>8277</v>
      </c>
      <c r="R862" s="18" t="str">
        <f>LEFT(Q862,SEARCH("/",Q862,1)-1)</f>
        <v>music</v>
      </c>
      <c r="S862" t="str">
        <f>RIGHT(Q862,(LEN(Q862)-SEARCH("/",Q862,1)))</f>
        <v>jazz</v>
      </c>
      <c r="T862" s="14">
        <f>IFERROR(E862/L862,0)</f>
        <v>52.916666666666664</v>
      </c>
      <c r="U862">
        <f t="shared" si="13"/>
        <v>0</v>
      </c>
      <c r="AB862">
        <v>2540</v>
      </c>
      <c r="AC862">
        <v>48</v>
      </c>
      <c r="AD862">
        <v>52.916666666666664</v>
      </c>
      <c r="AE862">
        <v>0</v>
      </c>
      <c r="AF862">
        <v>14000</v>
      </c>
    </row>
    <row r="863" spans="1:32" ht="27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>(E863/D863)*100</f>
        <v>2.2444444444444445</v>
      </c>
      <c r="O863" s="13">
        <f>J863/(60*60*24)+DATE(1970,1,1)</f>
        <v>42599.965324074074</v>
      </c>
      <c r="P863" s="13">
        <f>I863/(60*60*24)+"1/1/1970"</f>
        <v>42629.965324074074</v>
      </c>
      <c r="Q863" t="s">
        <v>8277</v>
      </c>
      <c r="R863" s="18" t="str">
        <f>LEFT(Q863,SEARCH("/",Q863,1)-1)</f>
        <v>music</v>
      </c>
      <c r="S863" t="str">
        <f>RIGHT(Q863,(LEN(Q863)-SEARCH("/",Q863,1)))</f>
        <v>jazz</v>
      </c>
      <c r="T863" s="14">
        <f>IFERROR(E863/L863,0)</f>
        <v>50.5</v>
      </c>
      <c r="U863">
        <f t="shared" si="13"/>
        <v>0</v>
      </c>
      <c r="AB863">
        <v>101</v>
      </c>
      <c r="AC863">
        <v>2</v>
      </c>
      <c r="AD863">
        <v>50.5</v>
      </c>
      <c r="AE863">
        <v>0</v>
      </c>
      <c r="AF863">
        <v>4500</v>
      </c>
    </row>
    <row r="864" spans="1:32" ht="24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>(E864/D864)*100</f>
        <v>0.33999999999999997</v>
      </c>
      <c r="O864" s="13">
        <f>J864/(60*60*24)+DATE(1970,1,1)</f>
        <v>41559.5549537037</v>
      </c>
      <c r="P864" s="13">
        <f>I864/(60*60*24)+"1/1/1970"</f>
        <v>41589.596620370372</v>
      </c>
      <c r="Q864" t="s">
        <v>8277</v>
      </c>
      <c r="R864" s="18" t="str">
        <f>LEFT(Q864,SEARCH("/",Q864,1)-1)</f>
        <v>music</v>
      </c>
      <c r="S864" t="str">
        <f>RIGHT(Q864,(LEN(Q864)-SEARCH("/",Q864,1)))</f>
        <v>jazz</v>
      </c>
      <c r="T864" s="14">
        <f>IFERROR(E864/L864,0)</f>
        <v>42.5</v>
      </c>
      <c r="U864">
        <f t="shared" si="13"/>
        <v>0</v>
      </c>
      <c r="AB864">
        <v>170</v>
      </c>
      <c r="AC864">
        <v>4</v>
      </c>
      <c r="AD864">
        <v>42.5</v>
      </c>
      <c r="AE864">
        <v>0</v>
      </c>
      <c r="AF864">
        <v>50000</v>
      </c>
    </row>
    <row r="865" spans="1:32" ht="21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>(E865/D865)*100</f>
        <v>4.5</v>
      </c>
      <c r="O865" s="13">
        <f>J865/(60*60*24)+DATE(1970,1,1)</f>
        <v>40921.117662037039</v>
      </c>
      <c r="P865" s="13">
        <f>I865/(60*60*24)+"1/1/1970"</f>
        <v>40951.117662037039</v>
      </c>
      <c r="Q865" t="s">
        <v>8277</v>
      </c>
      <c r="R865" s="18" t="str">
        <f>LEFT(Q865,SEARCH("/",Q865,1)-1)</f>
        <v>music</v>
      </c>
      <c r="S865" t="str">
        <f>RIGHT(Q865,(LEN(Q865)-SEARCH("/",Q865,1)))</f>
        <v>jazz</v>
      </c>
      <c r="T865" s="14">
        <f>IFERROR(E865/L865,0)</f>
        <v>18</v>
      </c>
      <c r="U865">
        <f t="shared" si="13"/>
        <v>0</v>
      </c>
      <c r="AB865">
        <v>90</v>
      </c>
      <c r="AC865">
        <v>5</v>
      </c>
      <c r="AD865">
        <v>18</v>
      </c>
      <c r="AE865">
        <v>0</v>
      </c>
      <c r="AF865">
        <v>2000</v>
      </c>
    </row>
    <row r="866" spans="1:32" ht="27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>(E866/D866)*100</f>
        <v>41.53846153846154</v>
      </c>
      <c r="O866" s="13">
        <f>J866/(60*60*24)+DATE(1970,1,1)</f>
        <v>41541.106921296298</v>
      </c>
      <c r="P866" s="13">
        <f>I866/(60*60*24)+"1/1/1970"</f>
        <v>41563.415972222225</v>
      </c>
      <c r="Q866" t="s">
        <v>8277</v>
      </c>
      <c r="R866" s="18" t="str">
        <f>LEFT(Q866,SEARCH("/",Q866,1)-1)</f>
        <v>music</v>
      </c>
      <c r="S866" t="str">
        <f>RIGHT(Q866,(LEN(Q866)-SEARCH("/",Q866,1)))</f>
        <v>jazz</v>
      </c>
      <c r="T866" s="14">
        <f>IFERROR(E866/L866,0)</f>
        <v>34.177215189873415</v>
      </c>
      <c r="U866">
        <f t="shared" si="13"/>
        <v>0</v>
      </c>
      <c r="AB866">
        <v>2700</v>
      </c>
      <c r="AC866">
        <v>79</v>
      </c>
      <c r="AD866">
        <v>34.177215189873415</v>
      </c>
      <c r="AE866">
        <v>0</v>
      </c>
      <c r="AF866">
        <v>6500</v>
      </c>
    </row>
    <row r="867" spans="1:32" ht="28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>(E867/D867)*100</f>
        <v>2.0454545454545454</v>
      </c>
      <c r="O867" s="13">
        <f>J867/(60*60*24)+DATE(1970,1,1)</f>
        <v>41230.773113425923</v>
      </c>
      <c r="P867" s="13">
        <f>I867/(60*60*24)+"1/1/1970"</f>
        <v>41290.773113425923</v>
      </c>
      <c r="Q867" t="s">
        <v>8277</v>
      </c>
      <c r="R867" s="18" t="str">
        <f>LEFT(Q867,SEARCH("/",Q867,1)-1)</f>
        <v>music</v>
      </c>
      <c r="S867" t="str">
        <f>RIGHT(Q867,(LEN(Q867)-SEARCH("/",Q867,1)))</f>
        <v>jazz</v>
      </c>
      <c r="T867" s="14">
        <f>IFERROR(E867/L867,0)</f>
        <v>22.5</v>
      </c>
      <c r="U867">
        <f t="shared" si="13"/>
        <v>0</v>
      </c>
      <c r="AB867">
        <v>45</v>
      </c>
      <c r="AC867">
        <v>2</v>
      </c>
      <c r="AD867">
        <v>22.5</v>
      </c>
      <c r="AE867">
        <v>0</v>
      </c>
      <c r="AF867">
        <v>2200</v>
      </c>
    </row>
    <row r="868" spans="1:32" ht="24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>(E868/D868)*100</f>
        <v>18.285714285714285</v>
      </c>
      <c r="O868" s="13">
        <f>J868/(60*60*24)+DATE(1970,1,1)</f>
        <v>42025.637939814813</v>
      </c>
      <c r="P868" s="13">
        <f>I868/(60*60*24)+"1/1/1970"</f>
        <v>42063.631944444445</v>
      </c>
      <c r="Q868" t="s">
        <v>8277</v>
      </c>
      <c r="R868" s="18" t="str">
        <f>LEFT(Q868,SEARCH("/",Q868,1)-1)</f>
        <v>music</v>
      </c>
      <c r="S868" t="str">
        <f>RIGHT(Q868,(LEN(Q868)-SEARCH("/",Q868,1)))</f>
        <v>jazz</v>
      </c>
      <c r="T868" s="14">
        <f>IFERROR(E868/L868,0)</f>
        <v>58.18181818181818</v>
      </c>
      <c r="U868">
        <f t="shared" si="13"/>
        <v>0</v>
      </c>
      <c r="AB868">
        <v>640</v>
      </c>
      <c r="AC868">
        <v>11</v>
      </c>
      <c r="AD868">
        <v>58.18181818181818</v>
      </c>
      <c r="AE868">
        <v>0</v>
      </c>
      <c r="AF868">
        <v>3500</v>
      </c>
    </row>
    <row r="869" spans="1:32" ht="28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>(E869/D869)*100</f>
        <v>24.02</v>
      </c>
      <c r="O869" s="13">
        <f>J869/(60*60*24)+DATE(1970,1,1)</f>
        <v>40088.105393518519</v>
      </c>
      <c r="P869" s="13">
        <f>I869/(60*60*24)+"1/1/1970"</f>
        <v>40148.207638888889</v>
      </c>
      <c r="Q869" t="s">
        <v>8277</v>
      </c>
      <c r="R869" s="18" t="str">
        <f>LEFT(Q869,SEARCH("/",Q869,1)-1)</f>
        <v>music</v>
      </c>
      <c r="S869" t="str">
        <f>RIGHT(Q869,(LEN(Q869)-SEARCH("/",Q869,1)))</f>
        <v>jazz</v>
      </c>
      <c r="T869" s="14">
        <f>IFERROR(E869/L869,0)</f>
        <v>109.18181818181819</v>
      </c>
      <c r="U869">
        <f t="shared" si="13"/>
        <v>0</v>
      </c>
      <c r="AB869">
        <v>1201</v>
      </c>
      <c r="AC869">
        <v>11</v>
      </c>
      <c r="AD869">
        <v>109.18181818181819</v>
      </c>
      <c r="AE869">
        <v>0</v>
      </c>
      <c r="AF869">
        <v>5000</v>
      </c>
    </row>
    <row r="870" spans="1:32" ht="31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>(E870/D870)*100</f>
        <v>0.1111111111111111</v>
      </c>
      <c r="O870" s="13">
        <f>J870/(60*60*24)+DATE(1970,1,1)</f>
        <v>41616.027754629627</v>
      </c>
      <c r="P870" s="13">
        <f>I870/(60*60*24)+"1/1/1970"</f>
        <v>41646.027754629627</v>
      </c>
      <c r="Q870" t="s">
        <v>8277</v>
      </c>
      <c r="R870" s="18" t="str">
        <f>LEFT(Q870,SEARCH("/",Q870,1)-1)</f>
        <v>music</v>
      </c>
      <c r="S870" t="str">
        <f>RIGHT(Q870,(LEN(Q870)-SEARCH("/",Q870,1)))</f>
        <v>jazz</v>
      </c>
      <c r="T870" s="14">
        <f>IFERROR(E870/L870,0)</f>
        <v>50</v>
      </c>
      <c r="U870">
        <f t="shared" si="13"/>
        <v>0</v>
      </c>
      <c r="AB870">
        <v>50</v>
      </c>
      <c r="AC870">
        <v>1</v>
      </c>
      <c r="AD870">
        <v>50</v>
      </c>
      <c r="AE870">
        <v>0</v>
      </c>
      <c r="AF870">
        <v>45000</v>
      </c>
    </row>
    <row r="871" spans="1:32" ht="27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>(E871/D871)*100</f>
        <v>11.818181818181818</v>
      </c>
      <c r="O871" s="13">
        <f>J871/(60*60*24)+DATE(1970,1,1)</f>
        <v>41342.845567129625</v>
      </c>
      <c r="P871" s="13">
        <f>I871/(60*60*24)+"1/1/1970"</f>
        <v>41372.803900462961</v>
      </c>
      <c r="Q871" t="s">
        <v>8277</v>
      </c>
      <c r="R871" s="18" t="str">
        <f>LEFT(Q871,SEARCH("/",Q871,1)-1)</f>
        <v>music</v>
      </c>
      <c r="S871" t="str">
        <f>RIGHT(Q871,(LEN(Q871)-SEARCH("/",Q871,1)))</f>
        <v>jazz</v>
      </c>
      <c r="T871" s="14">
        <f>IFERROR(E871/L871,0)</f>
        <v>346.66666666666669</v>
      </c>
      <c r="U871">
        <f t="shared" si="13"/>
        <v>0</v>
      </c>
      <c r="AB871">
        <v>1040</v>
      </c>
      <c r="AC871">
        <v>3</v>
      </c>
      <c r="AD871">
        <v>346.66666666666669</v>
      </c>
      <c r="AE871">
        <v>0</v>
      </c>
      <c r="AF871">
        <v>8800</v>
      </c>
    </row>
    <row r="872" spans="1:32" ht="27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>(E872/D872)*100</f>
        <v>0.31</v>
      </c>
      <c r="O872" s="13">
        <f>J872/(60*60*24)+DATE(1970,1,1)</f>
        <v>41488.022256944445</v>
      </c>
      <c r="P872" s="13">
        <f>I872/(60*60*24)+"1/1/1970"</f>
        <v>41518.022256944445</v>
      </c>
      <c r="Q872" t="s">
        <v>8277</v>
      </c>
      <c r="R872" s="18" t="str">
        <f>LEFT(Q872,SEARCH("/",Q872,1)-1)</f>
        <v>music</v>
      </c>
      <c r="S872" t="str">
        <f>RIGHT(Q872,(LEN(Q872)-SEARCH("/",Q872,1)))</f>
        <v>jazz</v>
      </c>
      <c r="T872" s="14">
        <f>IFERROR(E872/L872,0)</f>
        <v>12.4</v>
      </c>
      <c r="U872">
        <f t="shared" si="13"/>
        <v>0</v>
      </c>
      <c r="AB872">
        <v>62</v>
      </c>
      <c r="AC872">
        <v>5</v>
      </c>
      <c r="AD872">
        <v>12.4</v>
      </c>
      <c r="AE872">
        <v>0</v>
      </c>
      <c r="AF872">
        <v>20000</v>
      </c>
    </row>
    <row r="873" spans="1:32" ht="28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>(E873/D873)*100</f>
        <v>5.416666666666667</v>
      </c>
      <c r="O873" s="13">
        <f>J873/(60*60*24)+DATE(1970,1,1)</f>
        <v>41577.561284722222</v>
      </c>
      <c r="P873" s="13">
        <f>I873/(60*60*24)+"1/1/1970"</f>
        <v>41607.602951388893</v>
      </c>
      <c r="Q873" t="s">
        <v>8277</v>
      </c>
      <c r="R873" s="18" t="str">
        <f>LEFT(Q873,SEARCH("/",Q873,1)-1)</f>
        <v>music</v>
      </c>
      <c r="S873" t="str">
        <f>RIGHT(Q873,(LEN(Q873)-SEARCH("/",Q873,1)))</f>
        <v>jazz</v>
      </c>
      <c r="T873" s="14">
        <f>IFERROR(E873/L873,0)</f>
        <v>27.083333333333332</v>
      </c>
      <c r="U873">
        <f t="shared" si="13"/>
        <v>0</v>
      </c>
      <c r="AB873">
        <v>325</v>
      </c>
      <c r="AC873">
        <v>12</v>
      </c>
      <c r="AD873">
        <v>27.083333333333332</v>
      </c>
      <c r="AE873">
        <v>0</v>
      </c>
      <c r="AF873">
        <v>6000</v>
      </c>
    </row>
    <row r="874" spans="1:32" ht="25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>(E874/D874)*100</f>
        <v>0.8125</v>
      </c>
      <c r="O874" s="13">
        <f>J874/(60*60*24)+DATE(1970,1,1)</f>
        <v>40567.825543981482</v>
      </c>
      <c r="P874" s="13">
        <f>I874/(60*60*24)+"1/1/1970"</f>
        <v>40612.825543981482</v>
      </c>
      <c r="Q874" t="s">
        <v>8277</v>
      </c>
      <c r="R874" s="18" t="str">
        <f>LEFT(Q874,SEARCH("/",Q874,1)-1)</f>
        <v>music</v>
      </c>
      <c r="S874" t="str">
        <f>RIGHT(Q874,(LEN(Q874)-SEARCH("/",Q874,1)))</f>
        <v>jazz</v>
      </c>
      <c r="T874" s="14">
        <f>IFERROR(E874/L874,0)</f>
        <v>32.5</v>
      </c>
      <c r="U874">
        <f t="shared" si="13"/>
        <v>0</v>
      </c>
      <c r="AB874">
        <v>65</v>
      </c>
      <c r="AC874">
        <v>2</v>
      </c>
      <c r="AD874">
        <v>32.5</v>
      </c>
      <c r="AE874">
        <v>0</v>
      </c>
      <c r="AF874">
        <v>8000</v>
      </c>
    </row>
    <row r="875" spans="1:32" ht="19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>(E875/D875)*100</f>
        <v>1.2857142857142856</v>
      </c>
      <c r="O875" s="13">
        <f>J875/(60*60*24)+DATE(1970,1,1)</f>
        <v>41184.167129629626</v>
      </c>
      <c r="P875" s="13">
        <f>I875/(60*60*24)+"1/1/1970"</f>
        <v>41224.208796296298</v>
      </c>
      <c r="Q875" t="s">
        <v>8277</v>
      </c>
      <c r="R875" s="18" t="str">
        <f>LEFT(Q875,SEARCH("/",Q875,1)-1)</f>
        <v>music</v>
      </c>
      <c r="S875" t="str">
        <f>RIGHT(Q875,(LEN(Q875)-SEARCH("/",Q875,1)))</f>
        <v>jazz</v>
      </c>
      <c r="T875" s="14">
        <f>IFERROR(E875/L875,0)</f>
        <v>9</v>
      </c>
      <c r="U875">
        <f t="shared" si="13"/>
        <v>0</v>
      </c>
      <c r="AB875">
        <v>45</v>
      </c>
      <c r="AC875">
        <v>5</v>
      </c>
      <c r="AD875">
        <v>9</v>
      </c>
      <c r="AE875">
        <v>0</v>
      </c>
      <c r="AF875">
        <v>3500</v>
      </c>
    </row>
    <row r="876" spans="1:32" ht="24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>(E876/D876)*100</f>
        <v>24.333333333333336</v>
      </c>
      <c r="O876" s="13">
        <f>J876/(60*60*24)+DATE(1970,1,1)</f>
        <v>41368.583726851852</v>
      </c>
      <c r="P876" s="13">
        <f>I876/(60*60*24)+"1/1/1970"</f>
        <v>41398.583726851852</v>
      </c>
      <c r="Q876" t="s">
        <v>8277</v>
      </c>
      <c r="R876" s="18" t="str">
        <f>LEFT(Q876,SEARCH("/",Q876,1)-1)</f>
        <v>music</v>
      </c>
      <c r="S876" t="str">
        <f>RIGHT(Q876,(LEN(Q876)-SEARCH("/",Q876,1)))</f>
        <v>jazz</v>
      </c>
      <c r="T876" s="14">
        <f>IFERROR(E876/L876,0)</f>
        <v>34.761904761904759</v>
      </c>
      <c r="U876">
        <f t="shared" si="13"/>
        <v>0</v>
      </c>
      <c r="AB876">
        <v>730</v>
      </c>
      <c r="AC876">
        <v>21</v>
      </c>
      <c r="AD876">
        <v>34.761904761904759</v>
      </c>
      <c r="AE876">
        <v>0</v>
      </c>
      <c r="AF876">
        <v>3000</v>
      </c>
    </row>
    <row r="877" spans="1:32" ht="31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>(E877/D877)*100</f>
        <v>0</v>
      </c>
      <c r="O877" s="13">
        <f>J877/(60*60*24)+DATE(1970,1,1)</f>
        <v>42248.723738425921</v>
      </c>
      <c r="P877" s="13">
        <f>I877/(60*60*24)+"1/1/1970"</f>
        <v>42268.723738425921</v>
      </c>
      <c r="Q877" t="s">
        <v>8277</v>
      </c>
      <c r="R877" s="18" t="str">
        <f>LEFT(Q877,SEARCH("/",Q877,1)-1)</f>
        <v>music</v>
      </c>
      <c r="S877" t="str">
        <f>RIGHT(Q877,(LEN(Q877)-SEARCH("/",Q877,1)))</f>
        <v>jazz</v>
      </c>
      <c r="T877" s="14">
        <f>IFERROR(E877/L877,0)</f>
        <v>0</v>
      </c>
      <c r="U877">
        <f t="shared" si="13"/>
        <v>0</v>
      </c>
      <c r="AB877">
        <v>0</v>
      </c>
      <c r="AC877">
        <v>0</v>
      </c>
      <c r="AD877">
        <v>0</v>
      </c>
      <c r="AE877">
        <v>0</v>
      </c>
      <c r="AF877">
        <v>5000</v>
      </c>
    </row>
    <row r="878" spans="1:32" ht="1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>(E878/D878)*100</f>
        <v>40.799492385786799</v>
      </c>
      <c r="O878" s="13">
        <f>J878/(60*60*24)+DATE(1970,1,1)</f>
        <v>41276.496840277774</v>
      </c>
      <c r="P878" s="13">
        <f>I878/(60*60*24)+"1/1/1970"</f>
        <v>41309.496840277774</v>
      </c>
      <c r="Q878" t="s">
        <v>8277</v>
      </c>
      <c r="R878" s="18" t="str">
        <f>LEFT(Q878,SEARCH("/",Q878,1)-1)</f>
        <v>music</v>
      </c>
      <c r="S878" t="str">
        <f>RIGHT(Q878,(LEN(Q878)-SEARCH("/",Q878,1)))</f>
        <v>jazz</v>
      </c>
      <c r="T878" s="14">
        <f>IFERROR(E878/L878,0)</f>
        <v>28.577777777777779</v>
      </c>
      <c r="U878">
        <f t="shared" si="13"/>
        <v>0</v>
      </c>
      <c r="AB878">
        <v>1286</v>
      </c>
      <c r="AC878">
        <v>45</v>
      </c>
      <c r="AD878">
        <v>28.577777777777779</v>
      </c>
      <c r="AE878">
        <v>0</v>
      </c>
      <c r="AF878">
        <v>3152</v>
      </c>
    </row>
    <row r="879" spans="1:32" ht="28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>(E879/D879)*100</f>
        <v>67.55</v>
      </c>
      <c r="O879" s="13">
        <f>J879/(60*60*24)+DATE(1970,1,1)</f>
        <v>41597.788888888885</v>
      </c>
      <c r="P879" s="13">
        <f>I879/(60*60*24)+"1/1/1970"</f>
        <v>41627.788888888885</v>
      </c>
      <c r="Q879" t="s">
        <v>8277</v>
      </c>
      <c r="R879" s="18" t="str">
        <f>LEFT(Q879,SEARCH("/",Q879,1)-1)</f>
        <v>music</v>
      </c>
      <c r="S879" t="str">
        <f>RIGHT(Q879,(LEN(Q879)-SEARCH("/",Q879,1)))</f>
        <v>jazz</v>
      </c>
      <c r="T879" s="14">
        <f>IFERROR(E879/L879,0)</f>
        <v>46.586206896551722</v>
      </c>
      <c r="U879">
        <f t="shared" si="13"/>
        <v>0</v>
      </c>
      <c r="AB879">
        <v>1351</v>
      </c>
      <c r="AC879">
        <v>29</v>
      </c>
      <c r="AD879">
        <v>46.586206896551722</v>
      </c>
      <c r="AE879">
        <v>0</v>
      </c>
      <c r="AF879">
        <v>2000</v>
      </c>
    </row>
    <row r="880" spans="1:32" ht="25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>(E880/D880)*100</f>
        <v>1.3</v>
      </c>
      <c r="O880" s="13">
        <f>J880/(60*60*24)+DATE(1970,1,1)</f>
        <v>40505.232916666668</v>
      </c>
      <c r="P880" s="13">
        <f>I880/(60*60*24)+"1/1/1970"</f>
        <v>40535.232916666668</v>
      </c>
      <c r="Q880" t="s">
        <v>8277</v>
      </c>
      <c r="R880" s="18" t="str">
        <f>LEFT(Q880,SEARCH("/",Q880,1)-1)</f>
        <v>music</v>
      </c>
      <c r="S880" t="str">
        <f>RIGHT(Q880,(LEN(Q880)-SEARCH("/",Q880,1)))</f>
        <v>jazz</v>
      </c>
      <c r="T880" s="14">
        <f>IFERROR(E880/L880,0)</f>
        <v>32.5</v>
      </c>
      <c r="U880">
        <f t="shared" si="13"/>
        <v>0</v>
      </c>
      <c r="AB880">
        <v>65</v>
      </c>
      <c r="AC880">
        <v>2</v>
      </c>
      <c r="AD880">
        <v>32.5</v>
      </c>
      <c r="AE880">
        <v>0</v>
      </c>
      <c r="AF880">
        <v>5000</v>
      </c>
    </row>
    <row r="881" spans="1:32" ht="28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>(E881/D881)*100</f>
        <v>30.666666666666664</v>
      </c>
      <c r="O881" s="13">
        <f>J881/(60*60*24)+DATE(1970,1,1)</f>
        <v>41037.829918981479</v>
      </c>
      <c r="P881" s="13">
        <f>I881/(60*60*24)+"1/1/1970"</f>
        <v>41058.829918981479</v>
      </c>
      <c r="Q881" t="s">
        <v>8277</v>
      </c>
      <c r="R881" s="18" t="str">
        <f>LEFT(Q881,SEARCH("/",Q881,1)-1)</f>
        <v>music</v>
      </c>
      <c r="S881" t="str">
        <f>RIGHT(Q881,(LEN(Q881)-SEARCH("/",Q881,1)))</f>
        <v>jazz</v>
      </c>
      <c r="T881" s="14">
        <f>IFERROR(E881/L881,0)</f>
        <v>21.466666666666665</v>
      </c>
      <c r="U881">
        <f t="shared" si="13"/>
        <v>0</v>
      </c>
      <c r="AB881">
        <v>644</v>
      </c>
      <c r="AC881">
        <v>30</v>
      </c>
      <c r="AD881">
        <v>21.466666666666665</v>
      </c>
      <c r="AE881">
        <v>0</v>
      </c>
      <c r="AF881">
        <v>2100</v>
      </c>
    </row>
    <row r="882" spans="1:32" ht="27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>(E882/D882)*100</f>
        <v>2.9894179894179893</v>
      </c>
      <c r="O882" s="13">
        <f>J882/(60*60*24)+DATE(1970,1,1)</f>
        <v>41179.32104166667</v>
      </c>
      <c r="P882" s="13">
        <f>I882/(60*60*24)+"1/1/1970"</f>
        <v>41212.32104166667</v>
      </c>
      <c r="Q882" t="s">
        <v>8278</v>
      </c>
      <c r="R882" s="18" t="str">
        <f>LEFT(Q882,SEARCH("/",Q882,1)-1)</f>
        <v>music</v>
      </c>
      <c r="S882" t="str">
        <f>RIGHT(Q882,(LEN(Q882)-SEARCH("/",Q882,1)))</f>
        <v>indie rock</v>
      </c>
      <c r="T882" s="14">
        <f>IFERROR(E882/L882,0)</f>
        <v>14.125</v>
      </c>
      <c r="U882">
        <f t="shared" si="13"/>
        <v>0</v>
      </c>
      <c r="AB882">
        <v>113</v>
      </c>
      <c r="AC882">
        <v>8</v>
      </c>
      <c r="AD882">
        <v>14.125</v>
      </c>
      <c r="AE882">
        <v>0</v>
      </c>
      <c r="AF882">
        <v>3780</v>
      </c>
    </row>
    <row r="883" spans="1:32" ht="22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>(E883/D883)*100</f>
        <v>0.8</v>
      </c>
      <c r="O883" s="13">
        <f>J883/(60*60*24)+DATE(1970,1,1)</f>
        <v>40877.25099537037</v>
      </c>
      <c r="P883" s="13">
        <f>I883/(60*60*24)+"1/1/1970"</f>
        <v>40922.25099537037</v>
      </c>
      <c r="Q883" t="s">
        <v>8278</v>
      </c>
      <c r="R883" s="18" t="str">
        <f>LEFT(Q883,SEARCH("/",Q883,1)-1)</f>
        <v>music</v>
      </c>
      <c r="S883" t="str">
        <f>RIGHT(Q883,(LEN(Q883)-SEARCH("/",Q883,1)))</f>
        <v>indie rock</v>
      </c>
      <c r="T883" s="14">
        <f>IFERROR(E883/L883,0)</f>
        <v>30</v>
      </c>
      <c r="U883">
        <f t="shared" si="13"/>
        <v>0</v>
      </c>
      <c r="AB883">
        <v>30</v>
      </c>
      <c r="AC883">
        <v>1</v>
      </c>
      <c r="AD883">
        <v>30</v>
      </c>
      <c r="AE883">
        <v>0</v>
      </c>
      <c r="AF883">
        <v>3750</v>
      </c>
    </row>
    <row r="884" spans="1:32" ht="27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>(E884/D884)*100</f>
        <v>20.133333333333333</v>
      </c>
      <c r="O884" s="13">
        <f>J884/(60*60*24)+DATE(1970,1,1)</f>
        <v>40759.860532407409</v>
      </c>
      <c r="P884" s="13">
        <f>I884/(60*60*24)+"1/1/1970"</f>
        <v>40792.860532407409</v>
      </c>
      <c r="Q884" t="s">
        <v>8278</v>
      </c>
      <c r="R884" s="18" t="str">
        <f>LEFT(Q884,SEARCH("/",Q884,1)-1)</f>
        <v>music</v>
      </c>
      <c r="S884" t="str">
        <f>RIGHT(Q884,(LEN(Q884)-SEARCH("/",Q884,1)))</f>
        <v>indie rock</v>
      </c>
      <c r="T884" s="14">
        <f>IFERROR(E884/L884,0)</f>
        <v>21.571428571428573</v>
      </c>
      <c r="U884">
        <f t="shared" si="13"/>
        <v>0</v>
      </c>
      <c r="AB884">
        <v>302</v>
      </c>
      <c r="AC884">
        <v>14</v>
      </c>
      <c r="AD884">
        <v>21.571428571428573</v>
      </c>
      <c r="AE884">
        <v>0</v>
      </c>
      <c r="AF884">
        <v>1500</v>
      </c>
    </row>
    <row r="885" spans="1:32" ht="28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>(E885/D885)*100</f>
        <v>40.020000000000003</v>
      </c>
      <c r="O885" s="13">
        <f>J885/(60*60*24)+DATE(1970,1,1)</f>
        <v>42371.935590277775</v>
      </c>
      <c r="P885" s="13">
        <f>I885/(60*60*24)+"1/1/1970"</f>
        <v>42431.935590277775</v>
      </c>
      <c r="Q885" t="s">
        <v>8278</v>
      </c>
      <c r="R885" s="18" t="str">
        <f>LEFT(Q885,SEARCH("/",Q885,1)-1)</f>
        <v>music</v>
      </c>
      <c r="S885" t="str">
        <f>RIGHT(Q885,(LEN(Q885)-SEARCH("/",Q885,1)))</f>
        <v>indie rock</v>
      </c>
      <c r="T885" s="14">
        <f>IFERROR(E885/L885,0)</f>
        <v>83.375</v>
      </c>
      <c r="U885">
        <f t="shared" si="13"/>
        <v>0</v>
      </c>
      <c r="AB885">
        <v>2001</v>
      </c>
      <c r="AC885">
        <v>24</v>
      </c>
      <c r="AD885">
        <v>83.375</v>
      </c>
      <c r="AE885">
        <v>0</v>
      </c>
      <c r="AF885">
        <v>5000</v>
      </c>
    </row>
    <row r="886" spans="1:32" ht="19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>(E886/D886)*100</f>
        <v>1</v>
      </c>
      <c r="O886" s="13">
        <f>J886/(60*60*24)+DATE(1970,1,1)</f>
        <v>40981.802615740744</v>
      </c>
      <c r="P886" s="13">
        <f>I886/(60*60*24)+"1/1/1970"</f>
        <v>41041.104861111111</v>
      </c>
      <c r="Q886" t="s">
        <v>8278</v>
      </c>
      <c r="R886" s="18" t="str">
        <f>LEFT(Q886,SEARCH("/",Q886,1)-1)</f>
        <v>music</v>
      </c>
      <c r="S886" t="str">
        <f>RIGHT(Q886,(LEN(Q886)-SEARCH("/",Q886,1)))</f>
        <v>indie rock</v>
      </c>
      <c r="T886" s="14">
        <f>IFERROR(E886/L886,0)</f>
        <v>10</v>
      </c>
      <c r="U886">
        <f t="shared" si="13"/>
        <v>0</v>
      </c>
      <c r="AB886">
        <v>20</v>
      </c>
      <c r="AC886">
        <v>2</v>
      </c>
      <c r="AD886">
        <v>10</v>
      </c>
      <c r="AE886">
        <v>0</v>
      </c>
      <c r="AF886">
        <v>2000</v>
      </c>
    </row>
    <row r="887" spans="1:32" ht="25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>(E887/D887)*100</f>
        <v>75</v>
      </c>
      <c r="O887" s="13">
        <f>J887/(60*60*24)+DATE(1970,1,1)</f>
        <v>42713.941099537042</v>
      </c>
      <c r="P887" s="13">
        <f>I887/(60*60*24)+"1/1/1970"</f>
        <v>42734.941099537042</v>
      </c>
      <c r="Q887" t="s">
        <v>8278</v>
      </c>
      <c r="R887" s="18" t="str">
        <f>LEFT(Q887,SEARCH("/",Q887,1)-1)</f>
        <v>music</v>
      </c>
      <c r="S887" t="str">
        <f>RIGHT(Q887,(LEN(Q887)-SEARCH("/",Q887,1)))</f>
        <v>indie rock</v>
      </c>
      <c r="T887" s="14">
        <f>IFERROR(E887/L887,0)</f>
        <v>35.714285714285715</v>
      </c>
      <c r="U887">
        <f t="shared" si="13"/>
        <v>0</v>
      </c>
      <c r="AB887">
        <v>750</v>
      </c>
      <c r="AC887">
        <v>21</v>
      </c>
      <c r="AD887">
        <v>35.714285714285715</v>
      </c>
      <c r="AE887">
        <v>0</v>
      </c>
      <c r="AF887">
        <v>1000</v>
      </c>
    </row>
    <row r="888" spans="1:32" ht="30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>(E888/D888)*100</f>
        <v>41</v>
      </c>
      <c r="O888" s="13">
        <f>J888/(60*60*24)+DATE(1970,1,1)</f>
        <v>42603.870520833334</v>
      </c>
      <c r="P888" s="13">
        <f>I888/(60*60*24)+"1/1/1970"</f>
        <v>42628.870520833334</v>
      </c>
      <c r="Q888" t="s">
        <v>8278</v>
      </c>
      <c r="R888" s="18" t="str">
        <f>LEFT(Q888,SEARCH("/",Q888,1)-1)</f>
        <v>music</v>
      </c>
      <c r="S888" t="str">
        <f>RIGHT(Q888,(LEN(Q888)-SEARCH("/",Q888,1)))</f>
        <v>indie rock</v>
      </c>
      <c r="T888" s="14">
        <f>IFERROR(E888/L888,0)</f>
        <v>29.285714285714285</v>
      </c>
      <c r="U888">
        <f t="shared" si="13"/>
        <v>0</v>
      </c>
      <c r="AB888">
        <v>205</v>
      </c>
      <c r="AC888">
        <v>7</v>
      </c>
      <c r="AD888">
        <v>29.285714285714285</v>
      </c>
      <c r="AE888">
        <v>0</v>
      </c>
      <c r="AF888">
        <v>500</v>
      </c>
    </row>
    <row r="889" spans="1:32" ht="28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>(E889/D889)*100</f>
        <v>0</v>
      </c>
      <c r="O889" s="13">
        <f>J889/(60*60*24)+DATE(1970,1,1)</f>
        <v>41026.958969907406</v>
      </c>
      <c r="P889" s="13">
        <f>I889/(60*60*24)+"1/1/1970"</f>
        <v>41056.958969907406</v>
      </c>
      <c r="Q889" t="s">
        <v>8278</v>
      </c>
      <c r="R889" s="18" t="str">
        <f>LEFT(Q889,SEARCH("/",Q889,1)-1)</f>
        <v>music</v>
      </c>
      <c r="S889" t="str">
        <f>RIGHT(Q889,(LEN(Q889)-SEARCH("/",Q889,1)))</f>
        <v>indie rock</v>
      </c>
      <c r="T889" s="14">
        <f>IFERROR(E889/L889,0)</f>
        <v>0</v>
      </c>
      <c r="U889">
        <f t="shared" si="13"/>
        <v>0</v>
      </c>
      <c r="AB889">
        <v>0</v>
      </c>
      <c r="AC889">
        <v>0</v>
      </c>
      <c r="AD889">
        <v>0</v>
      </c>
      <c r="AE889">
        <v>0</v>
      </c>
      <c r="AF889">
        <v>1000</v>
      </c>
    </row>
    <row r="890" spans="1:32" ht="27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>(E890/D890)*100</f>
        <v>7.1999999999999993</v>
      </c>
      <c r="O890" s="13">
        <f>J890/(60*60*24)+DATE(1970,1,1)</f>
        <v>40751.753298611111</v>
      </c>
      <c r="P890" s="13">
        <f>I890/(60*60*24)+"1/1/1970"</f>
        <v>40787.25</v>
      </c>
      <c r="Q890" t="s">
        <v>8278</v>
      </c>
      <c r="R890" s="18" t="str">
        <f>LEFT(Q890,SEARCH("/",Q890,1)-1)</f>
        <v>music</v>
      </c>
      <c r="S890" t="str">
        <f>RIGHT(Q890,(LEN(Q890)-SEARCH("/",Q890,1)))</f>
        <v>indie rock</v>
      </c>
      <c r="T890" s="14">
        <f>IFERROR(E890/L890,0)</f>
        <v>18</v>
      </c>
      <c r="U890">
        <f t="shared" si="13"/>
        <v>0</v>
      </c>
      <c r="AB890">
        <v>72</v>
      </c>
      <c r="AC890">
        <v>4</v>
      </c>
      <c r="AD890">
        <v>18</v>
      </c>
      <c r="AE890">
        <v>0</v>
      </c>
      <c r="AF890">
        <v>1000</v>
      </c>
    </row>
    <row r="891" spans="1:32" ht="25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>(E891/D891)*100</f>
        <v>9.4412800000000008</v>
      </c>
      <c r="O891" s="13">
        <f>J891/(60*60*24)+DATE(1970,1,1)</f>
        <v>41887.784062500003</v>
      </c>
      <c r="P891" s="13">
        <f>I891/(60*60*24)+"1/1/1970"</f>
        <v>41917.784062500003</v>
      </c>
      <c r="Q891" t="s">
        <v>8278</v>
      </c>
      <c r="R891" s="18" t="str">
        <f>LEFT(Q891,SEARCH("/",Q891,1)-1)</f>
        <v>music</v>
      </c>
      <c r="S891" t="str">
        <f>RIGHT(Q891,(LEN(Q891)-SEARCH("/",Q891,1)))</f>
        <v>indie rock</v>
      </c>
      <c r="T891" s="14">
        <f>IFERROR(E891/L891,0)</f>
        <v>73.760000000000005</v>
      </c>
      <c r="U891">
        <f t="shared" si="13"/>
        <v>0</v>
      </c>
      <c r="AB891">
        <v>2360.3200000000002</v>
      </c>
      <c r="AC891">
        <v>32</v>
      </c>
      <c r="AD891">
        <v>73.760000000000005</v>
      </c>
      <c r="AE891">
        <v>0</v>
      </c>
      <c r="AF891">
        <v>25000</v>
      </c>
    </row>
    <row r="892" spans="1:32" ht="30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>(E892/D892)*100</f>
        <v>4.1666666666666661</v>
      </c>
      <c r="O892" s="13">
        <f>J892/(60*60*24)+DATE(1970,1,1)</f>
        <v>41569.698831018519</v>
      </c>
      <c r="P892" s="13">
        <f>I892/(60*60*24)+"1/1/1970"</f>
        <v>41599.740497685183</v>
      </c>
      <c r="Q892" t="s">
        <v>8278</v>
      </c>
      <c r="R892" s="18" t="str">
        <f>LEFT(Q892,SEARCH("/",Q892,1)-1)</f>
        <v>music</v>
      </c>
      <c r="S892" t="str">
        <f>RIGHT(Q892,(LEN(Q892)-SEARCH("/",Q892,1)))</f>
        <v>indie rock</v>
      </c>
      <c r="T892" s="14">
        <f>IFERROR(E892/L892,0)</f>
        <v>31.25</v>
      </c>
      <c r="U892">
        <f t="shared" si="13"/>
        <v>0</v>
      </c>
      <c r="AB892">
        <v>125</v>
      </c>
      <c r="AC892">
        <v>4</v>
      </c>
      <c r="AD892">
        <v>31.25</v>
      </c>
      <c r="AE892">
        <v>0</v>
      </c>
      <c r="AF892">
        <v>3000</v>
      </c>
    </row>
    <row r="893" spans="1:32" ht="25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>(E893/D893)*100</f>
        <v>3.25</v>
      </c>
      <c r="O893" s="13">
        <f>J893/(60*60*24)+DATE(1970,1,1)</f>
        <v>41842.031597222223</v>
      </c>
      <c r="P893" s="13">
        <f>I893/(60*60*24)+"1/1/1970"</f>
        <v>41872.031597222223</v>
      </c>
      <c r="Q893" t="s">
        <v>8278</v>
      </c>
      <c r="R893" s="18" t="str">
        <f>LEFT(Q893,SEARCH("/",Q893,1)-1)</f>
        <v>music</v>
      </c>
      <c r="S893" t="str">
        <f>RIGHT(Q893,(LEN(Q893)-SEARCH("/",Q893,1)))</f>
        <v>indie rock</v>
      </c>
      <c r="T893" s="14">
        <f>IFERROR(E893/L893,0)</f>
        <v>28.888888888888889</v>
      </c>
      <c r="U893">
        <f t="shared" si="13"/>
        <v>0</v>
      </c>
      <c r="AB893">
        <v>260</v>
      </c>
      <c r="AC893">
        <v>9</v>
      </c>
      <c r="AD893">
        <v>28.888888888888889</v>
      </c>
      <c r="AE893">
        <v>0</v>
      </c>
      <c r="AF893">
        <v>8000</v>
      </c>
    </row>
    <row r="894" spans="1:32" ht="25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>(E894/D894)*100</f>
        <v>40.75</v>
      </c>
      <c r="O894" s="13">
        <f>J894/(60*60*24)+DATE(1970,1,1)</f>
        <v>40304.20003472222</v>
      </c>
      <c r="P894" s="13">
        <f>I894/(60*60*24)+"1/1/1970"</f>
        <v>40391.166666666664</v>
      </c>
      <c r="Q894" t="s">
        <v>8278</v>
      </c>
      <c r="R894" s="18" t="str">
        <f>LEFT(Q894,SEARCH("/",Q894,1)-1)</f>
        <v>music</v>
      </c>
      <c r="S894" t="str">
        <f>RIGHT(Q894,(LEN(Q894)-SEARCH("/",Q894,1)))</f>
        <v>indie rock</v>
      </c>
      <c r="T894" s="14">
        <f>IFERROR(E894/L894,0)</f>
        <v>143.8235294117647</v>
      </c>
      <c r="U894">
        <f t="shared" si="13"/>
        <v>0</v>
      </c>
      <c r="AB894">
        <v>2445</v>
      </c>
      <c r="AC894">
        <v>17</v>
      </c>
      <c r="AD894">
        <v>143.8235294117647</v>
      </c>
      <c r="AE894">
        <v>0</v>
      </c>
      <c r="AF894">
        <v>6000</v>
      </c>
    </row>
    <row r="895" spans="1:32" ht="27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>(E895/D895)*100</f>
        <v>10</v>
      </c>
      <c r="O895" s="13">
        <f>J895/(60*60*24)+DATE(1970,1,1)</f>
        <v>42065.897719907407</v>
      </c>
      <c r="P895" s="13">
        <f>I895/(60*60*24)+"1/1/1970"</f>
        <v>42095.856053240743</v>
      </c>
      <c r="Q895" t="s">
        <v>8278</v>
      </c>
      <c r="R895" s="18" t="str">
        <f>LEFT(Q895,SEARCH("/",Q895,1)-1)</f>
        <v>music</v>
      </c>
      <c r="S895" t="str">
        <f>RIGHT(Q895,(LEN(Q895)-SEARCH("/",Q895,1)))</f>
        <v>indie rock</v>
      </c>
      <c r="T895" s="14">
        <f>IFERROR(E895/L895,0)</f>
        <v>40</v>
      </c>
      <c r="U895">
        <f t="shared" si="13"/>
        <v>0</v>
      </c>
      <c r="AB895">
        <v>200</v>
      </c>
      <c r="AC895">
        <v>5</v>
      </c>
      <c r="AD895">
        <v>40</v>
      </c>
      <c r="AE895">
        <v>0</v>
      </c>
      <c r="AF895">
        <v>2000</v>
      </c>
    </row>
    <row r="896" spans="1:32" ht="30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>(E896/D896)*100</f>
        <v>39.17</v>
      </c>
      <c r="O896" s="13">
        <f>J896/(60*60*24)+DATE(1970,1,1)</f>
        <v>42496.98159722222</v>
      </c>
      <c r="P896" s="13">
        <f>I896/(60*60*24)+"1/1/1970"</f>
        <v>42526.98159722222</v>
      </c>
      <c r="Q896" t="s">
        <v>8278</v>
      </c>
      <c r="R896" s="18" t="str">
        <f>LEFT(Q896,SEARCH("/",Q896,1)-1)</f>
        <v>music</v>
      </c>
      <c r="S896" t="str">
        <f>RIGHT(Q896,(LEN(Q896)-SEARCH("/",Q896,1)))</f>
        <v>indie rock</v>
      </c>
      <c r="T896" s="14">
        <f>IFERROR(E896/L896,0)</f>
        <v>147.81132075471697</v>
      </c>
      <c r="U896">
        <f t="shared" si="13"/>
        <v>0</v>
      </c>
      <c r="AB896">
        <v>7834</v>
      </c>
      <c r="AC896">
        <v>53</v>
      </c>
      <c r="AD896">
        <v>147.81132075471697</v>
      </c>
      <c r="AE896">
        <v>0</v>
      </c>
      <c r="AF896">
        <v>20000</v>
      </c>
    </row>
    <row r="897" spans="1:32" ht="30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>(E897/D897)*100</f>
        <v>2.4375</v>
      </c>
      <c r="O897" s="13">
        <f>J897/(60*60*24)+DATE(1970,1,1)</f>
        <v>40431.127650462964</v>
      </c>
      <c r="P897" s="13">
        <f>I897/(60*60*24)+"1/1/1970"</f>
        <v>40476.127650462964</v>
      </c>
      <c r="Q897" t="s">
        <v>8278</v>
      </c>
      <c r="R897" s="18" t="str">
        <f>LEFT(Q897,SEARCH("/",Q897,1)-1)</f>
        <v>music</v>
      </c>
      <c r="S897" t="str">
        <f>RIGHT(Q897,(LEN(Q897)-SEARCH("/",Q897,1)))</f>
        <v>indie rock</v>
      </c>
      <c r="T897" s="14">
        <f>IFERROR(E897/L897,0)</f>
        <v>27.857142857142858</v>
      </c>
      <c r="U897">
        <f t="shared" si="13"/>
        <v>0</v>
      </c>
      <c r="AB897">
        <v>195</v>
      </c>
      <c r="AC897">
        <v>7</v>
      </c>
      <c r="AD897">
        <v>27.857142857142858</v>
      </c>
      <c r="AE897">
        <v>0</v>
      </c>
      <c r="AF897">
        <v>8000</v>
      </c>
    </row>
    <row r="898" spans="1:32" ht="27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>(E898/D898)*100</f>
        <v>40</v>
      </c>
      <c r="O898" s="13">
        <f>J898/(60*60*24)+DATE(1970,1,1)</f>
        <v>42218.872986111106</v>
      </c>
      <c r="P898" s="13">
        <f>I898/(60*60*24)+"1/1/1970"</f>
        <v>42244.166666666672</v>
      </c>
      <c r="Q898" t="s">
        <v>8278</v>
      </c>
      <c r="R898" s="18" t="str">
        <f>LEFT(Q898,SEARCH("/",Q898,1)-1)</f>
        <v>music</v>
      </c>
      <c r="S898" t="str">
        <f>RIGHT(Q898,(LEN(Q898)-SEARCH("/",Q898,1)))</f>
        <v>indie rock</v>
      </c>
      <c r="T898" s="14">
        <f>IFERROR(E898/L898,0)</f>
        <v>44.444444444444443</v>
      </c>
      <c r="U898">
        <f t="shared" si="13"/>
        <v>0</v>
      </c>
      <c r="AB898">
        <v>3200</v>
      </c>
      <c r="AC898">
        <v>72</v>
      </c>
      <c r="AD898">
        <v>44.444444444444443</v>
      </c>
      <c r="AE898">
        <v>0</v>
      </c>
      <c r="AF898">
        <v>8000</v>
      </c>
    </row>
    <row r="899" spans="1:32" ht="28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>(E899/D899)*100</f>
        <v>0</v>
      </c>
      <c r="O899" s="13">
        <f>J899/(60*60*24)+DATE(1970,1,1)</f>
        <v>41211.688750000001</v>
      </c>
      <c r="P899" s="13">
        <f>I899/(60*60*24)+"1/1/1970"</f>
        <v>41241.730416666665</v>
      </c>
      <c r="Q899" t="s">
        <v>8278</v>
      </c>
      <c r="R899" s="18" t="str">
        <f>LEFT(Q899,SEARCH("/",Q899,1)-1)</f>
        <v>music</v>
      </c>
      <c r="S899" t="str">
        <f>RIGHT(Q899,(LEN(Q899)-SEARCH("/",Q899,1)))</f>
        <v>indie rock</v>
      </c>
      <c r="T899" s="14">
        <f>IFERROR(E899/L899,0)</f>
        <v>0</v>
      </c>
      <c r="U899">
        <f t="shared" ref="U899:U962" si="14">IF(F899 = "successful", 1, 0)</f>
        <v>0</v>
      </c>
      <c r="AB899">
        <v>0</v>
      </c>
      <c r="AC899">
        <v>0</v>
      </c>
      <c r="AD899">
        <v>0</v>
      </c>
      <c r="AE899">
        <v>0</v>
      </c>
      <c r="AF899">
        <v>3000</v>
      </c>
    </row>
    <row r="900" spans="1:32" ht="22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>(E900/D900)*100</f>
        <v>2.8000000000000003</v>
      </c>
      <c r="O900" s="13">
        <f>J900/(60*60*24)+DATE(1970,1,1)</f>
        <v>40878.758217592593</v>
      </c>
      <c r="P900" s="13">
        <f>I900/(60*60*24)+"1/1/1970"</f>
        <v>40923.758217592593</v>
      </c>
      <c r="Q900" t="s">
        <v>8278</v>
      </c>
      <c r="R900" s="18" t="str">
        <f>LEFT(Q900,SEARCH("/",Q900,1)-1)</f>
        <v>music</v>
      </c>
      <c r="S900" t="str">
        <f>RIGHT(Q900,(LEN(Q900)-SEARCH("/",Q900,1)))</f>
        <v>indie rock</v>
      </c>
      <c r="T900" s="14">
        <f>IFERROR(E900/L900,0)</f>
        <v>35</v>
      </c>
      <c r="U900">
        <f t="shared" si="14"/>
        <v>0</v>
      </c>
      <c r="AB900">
        <v>70</v>
      </c>
      <c r="AC900">
        <v>2</v>
      </c>
      <c r="AD900">
        <v>35</v>
      </c>
      <c r="AE900">
        <v>0</v>
      </c>
      <c r="AF900">
        <v>2500</v>
      </c>
    </row>
    <row r="901" spans="1:32" ht="21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>(E901/D901)*100</f>
        <v>37.333333333333336</v>
      </c>
      <c r="O901" s="13">
        <f>J901/(60*60*24)+DATE(1970,1,1)</f>
        <v>40646.099097222221</v>
      </c>
      <c r="P901" s="13">
        <f>I901/(60*60*24)+"1/1/1970"</f>
        <v>40691.099097222221</v>
      </c>
      <c r="Q901" t="s">
        <v>8278</v>
      </c>
      <c r="R901" s="18" t="str">
        <f>LEFT(Q901,SEARCH("/",Q901,1)-1)</f>
        <v>music</v>
      </c>
      <c r="S901" t="str">
        <f>RIGHT(Q901,(LEN(Q901)-SEARCH("/",Q901,1)))</f>
        <v>indie rock</v>
      </c>
      <c r="T901" s="14">
        <f>IFERROR(E901/L901,0)</f>
        <v>35</v>
      </c>
      <c r="U901">
        <f t="shared" si="14"/>
        <v>0</v>
      </c>
      <c r="AB901">
        <v>280</v>
      </c>
      <c r="AC901">
        <v>8</v>
      </c>
      <c r="AD901">
        <v>35</v>
      </c>
      <c r="AE901">
        <v>0</v>
      </c>
      <c r="AF901">
        <v>750</v>
      </c>
    </row>
    <row r="902" spans="1:32" ht="18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>(E902/D902)*100</f>
        <v>0.42</v>
      </c>
      <c r="O902" s="13">
        <f>J902/(60*60*24)+DATE(1970,1,1)</f>
        <v>42429.84956018519</v>
      </c>
      <c r="P902" s="13">
        <f>I902/(60*60*24)+"1/1/1970"</f>
        <v>42459.807893518519</v>
      </c>
      <c r="Q902" t="s">
        <v>8277</v>
      </c>
      <c r="R902" s="18" t="str">
        <f>LEFT(Q902,SEARCH("/",Q902,1)-1)</f>
        <v>music</v>
      </c>
      <c r="S902" t="str">
        <f>RIGHT(Q902,(LEN(Q902)-SEARCH("/",Q902,1)))</f>
        <v>jazz</v>
      </c>
      <c r="T902" s="14">
        <f>IFERROR(E902/L902,0)</f>
        <v>10.5</v>
      </c>
      <c r="U902">
        <f t="shared" si="14"/>
        <v>0</v>
      </c>
      <c r="AB902">
        <v>21</v>
      </c>
      <c r="AC902">
        <v>2</v>
      </c>
      <c r="AD902">
        <v>10.5</v>
      </c>
      <c r="AE902">
        <v>0</v>
      </c>
      <c r="AF902">
        <v>5000</v>
      </c>
    </row>
    <row r="903" spans="1:32" ht="31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>(E903/D903)*100</f>
        <v>0</v>
      </c>
      <c r="O903" s="13">
        <f>J903/(60*60*24)+DATE(1970,1,1)</f>
        <v>40291.81150462963</v>
      </c>
      <c r="P903" s="13">
        <f>I903/(60*60*24)+"1/1/1970"</f>
        <v>40337.799305555556</v>
      </c>
      <c r="Q903" t="s">
        <v>8277</v>
      </c>
      <c r="R903" s="18" t="str">
        <f>LEFT(Q903,SEARCH("/",Q903,1)-1)</f>
        <v>music</v>
      </c>
      <c r="S903" t="str">
        <f>RIGHT(Q903,(LEN(Q903)-SEARCH("/",Q903,1)))</f>
        <v>jazz</v>
      </c>
      <c r="T903" s="14">
        <f>IFERROR(E903/L903,0)</f>
        <v>0</v>
      </c>
      <c r="U903">
        <f t="shared" si="14"/>
        <v>0</v>
      </c>
      <c r="AB903">
        <v>0</v>
      </c>
      <c r="AC903">
        <v>0</v>
      </c>
      <c r="AD903">
        <v>0</v>
      </c>
      <c r="AE903">
        <v>0</v>
      </c>
      <c r="AF903">
        <v>6500</v>
      </c>
    </row>
    <row r="904" spans="1:32" ht="33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>(E904/D904)*100</f>
        <v>0.3</v>
      </c>
      <c r="O904" s="13">
        <f>J904/(60*60*24)+DATE(1970,1,1)</f>
        <v>41829.965532407405</v>
      </c>
      <c r="P904" s="13">
        <f>I904/(60*60*24)+"1/1/1970"</f>
        <v>41881.645833333336</v>
      </c>
      <c r="Q904" t="s">
        <v>8277</v>
      </c>
      <c r="R904" s="18" t="str">
        <f>LEFT(Q904,SEARCH("/",Q904,1)-1)</f>
        <v>music</v>
      </c>
      <c r="S904" t="str">
        <f>RIGHT(Q904,(LEN(Q904)-SEARCH("/",Q904,1)))</f>
        <v>jazz</v>
      </c>
      <c r="T904" s="14">
        <f>IFERROR(E904/L904,0)</f>
        <v>30</v>
      </c>
      <c r="U904">
        <f t="shared" si="14"/>
        <v>0</v>
      </c>
      <c r="AB904">
        <v>90</v>
      </c>
      <c r="AC904">
        <v>3</v>
      </c>
      <c r="AD904">
        <v>30</v>
      </c>
      <c r="AE904">
        <v>0</v>
      </c>
      <c r="AF904">
        <v>30000</v>
      </c>
    </row>
    <row r="905" spans="1:32" ht="24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>(E905/D905)*100</f>
        <v>3.2</v>
      </c>
      <c r="O905" s="13">
        <f>J905/(60*60*24)+DATE(1970,1,1)</f>
        <v>41149.796064814815</v>
      </c>
      <c r="P905" s="13">
        <f>I905/(60*60*24)+"1/1/1970"</f>
        <v>41175.100694444445</v>
      </c>
      <c r="Q905" t="s">
        <v>8277</v>
      </c>
      <c r="R905" s="18" t="str">
        <f>LEFT(Q905,SEARCH("/",Q905,1)-1)</f>
        <v>music</v>
      </c>
      <c r="S905" t="str">
        <f>RIGHT(Q905,(LEN(Q905)-SEARCH("/",Q905,1)))</f>
        <v>jazz</v>
      </c>
      <c r="T905" s="14">
        <f>IFERROR(E905/L905,0)</f>
        <v>40</v>
      </c>
      <c r="U905">
        <f t="shared" si="14"/>
        <v>0</v>
      </c>
      <c r="AB905">
        <v>160</v>
      </c>
      <c r="AC905">
        <v>4</v>
      </c>
      <c r="AD905">
        <v>40</v>
      </c>
      <c r="AE905">
        <v>0</v>
      </c>
      <c r="AF905">
        <v>5000</v>
      </c>
    </row>
    <row r="906" spans="1:32" ht="270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>(E906/D906)*100</f>
        <v>0.30199999999999999</v>
      </c>
      <c r="O906" s="13">
        <f>J906/(60*60*24)+DATE(1970,1,1)</f>
        <v>42342.080289351856</v>
      </c>
      <c r="P906" s="13">
        <f>I906/(60*60*24)+"1/1/1970"</f>
        <v>42372.080289351856</v>
      </c>
      <c r="Q906" t="s">
        <v>8277</v>
      </c>
      <c r="R906" s="18" t="str">
        <f>LEFT(Q906,SEARCH("/",Q906,1)-1)</f>
        <v>music</v>
      </c>
      <c r="S906" t="str">
        <f>RIGHT(Q906,(LEN(Q906)-SEARCH("/",Q906,1)))</f>
        <v>jazz</v>
      </c>
      <c r="T906" s="14">
        <f>IFERROR(E906/L906,0)</f>
        <v>50.333333333333336</v>
      </c>
      <c r="U906">
        <f t="shared" si="14"/>
        <v>0</v>
      </c>
      <c r="AB906">
        <v>151</v>
      </c>
      <c r="AC906">
        <v>3</v>
      </c>
      <c r="AD906">
        <v>50.333333333333336</v>
      </c>
      <c r="AE906">
        <v>0</v>
      </c>
      <c r="AF906">
        <v>50000</v>
      </c>
    </row>
    <row r="907" spans="1:32" ht="21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>(E907/D907)*100</f>
        <v>3.0153846153846153</v>
      </c>
      <c r="O907" s="13">
        <f>J907/(60*60*24)+DATE(1970,1,1)</f>
        <v>40507.239884259259</v>
      </c>
      <c r="P907" s="13">
        <f>I907/(60*60*24)+"1/1/1970"</f>
        <v>40567.239884259259</v>
      </c>
      <c r="Q907" t="s">
        <v>8277</v>
      </c>
      <c r="R907" s="18" t="str">
        <f>LEFT(Q907,SEARCH("/",Q907,1)-1)</f>
        <v>music</v>
      </c>
      <c r="S907" t="str">
        <f>RIGHT(Q907,(LEN(Q907)-SEARCH("/",Q907,1)))</f>
        <v>jazz</v>
      </c>
      <c r="T907" s="14">
        <f>IFERROR(E907/L907,0)</f>
        <v>32.666666666666664</v>
      </c>
      <c r="U907">
        <f t="shared" si="14"/>
        <v>0</v>
      </c>
      <c r="AB907">
        <v>196</v>
      </c>
      <c r="AC907">
        <v>6</v>
      </c>
      <c r="AD907">
        <v>32.666666666666664</v>
      </c>
      <c r="AE907">
        <v>0</v>
      </c>
      <c r="AF907">
        <v>6500</v>
      </c>
    </row>
    <row r="908" spans="1:32" ht="15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>(E908/D908)*100</f>
        <v>0</v>
      </c>
      <c r="O908" s="13">
        <f>J908/(60*60*24)+DATE(1970,1,1)</f>
        <v>41681.189699074072</v>
      </c>
      <c r="P908" s="13">
        <f>I908/(60*60*24)+"1/1/1970"</f>
        <v>41711.148032407407</v>
      </c>
      <c r="Q908" t="s">
        <v>8277</v>
      </c>
      <c r="R908" s="18" t="str">
        <f>LEFT(Q908,SEARCH("/",Q908,1)-1)</f>
        <v>music</v>
      </c>
      <c r="S908" t="str">
        <f>RIGHT(Q908,(LEN(Q908)-SEARCH("/",Q908,1)))</f>
        <v>jazz</v>
      </c>
      <c r="T908" s="14">
        <f>IFERROR(E908/L908,0)</f>
        <v>0</v>
      </c>
      <c r="U908">
        <f t="shared" si="14"/>
        <v>0</v>
      </c>
      <c r="AB908">
        <v>0</v>
      </c>
      <c r="AC908">
        <v>0</v>
      </c>
      <c r="AD908">
        <v>0</v>
      </c>
      <c r="AE908">
        <v>0</v>
      </c>
      <c r="AF908">
        <v>15000</v>
      </c>
    </row>
    <row r="909" spans="1:32" ht="19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>(E909/D909)*100</f>
        <v>0</v>
      </c>
      <c r="O909" s="13">
        <f>J909/(60*60*24)+DATE(1970,1,1)</f>
        <v>40767.192395833335</v>
      </c>
      <c r="P909" s="13">
        <f>I909/(60*60*24)+"1/1/1970"</f>
        <v>40797.192395833335</v>
      </c>
      <c r="Q909" t="s">
        <v>8277</v>
      </c>
      <c r="R909" s="18" t="str">
        <f>LEFT(Q909,SEARCH("/",Q909,1)-1)</f>
        <v>music</v>
      </c>
      <c r="S909" t="str">
        <f>RIGHT(Q909,(LEN(Q909)-SEARCH("/",Q909,1)))</f>
        <v>jazz</v>
      </c>
      <c r="T909" s="14">
        <f>IFERROR(E909/L909,0)</f>
        <v>0</v>
      </c>
      <c r="U909">
        <f t="shared" si="14"/>
        <v>0</v>
      </c>
      <c r="AB909">
        <v>0</v>
      </c>
      <c r="AC909">
        <v>0</v>
      </c>
      <c r="AD909">
        <v>0</v>
      </c>
      <c r="AE909">
        <v>0</v>
      </c>
      <c r="AF909">
        <v>2900</v>
      </c>
    </row>
    <row r="910" spans="1:32" ht="19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>(E910/D910)*100</f>
        <v>0</v>
      </c>
      <c r="O910" s="13">
        <f>J910/(60*60*24)+DATE(1970,1,1)</f>
        <v>40340.801562499997</v>
      </c>
      <c r="P910" s="13">
        <f>I910/(60*60*24)+"1/1/1970"</f>
        <v>40386.207638888889</v>
      </c>
      <c r="Q910" t="s">
        <v>8277</v>
      </c>
      <c r="R910" s="18" t="str">
        <f>LEFT(Q910,SEARCH("/",Q910,1)-1)</f>
        <v>music</v>
      </c>
      <c r="S910" t="str">
        <f>RIGHT(Q910,(LEN(Q910)-SEARCH("/",Q910,1)))</f>
        <v>jazz</v>
      </c>
      <c r="T910" s="14">
        <f>IFERROR(E910/L910,0)</f>
        <v>0</v>
      </c>
      <c r="U910">
        <f t="shared" si="14"/>
        <v>0</v>
      </c>
      <c r="AB910">
        <v>0</v>
      </c>
      <c r="AC910">
        <v>0</v>
      </c>
      <c r="AD910">
        <v>0</v>
      </c>
      <c r="AE910">
        <v>0</v>
      </c>
      <c r="AF910">
        <v>2500</v>
      </c>
    </row>
    <row r="911" spans="1:32" ht="27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>(E911/D911)*100</f>
        <v>3.25</v>
      </c>
      <c r="O911" s="13">
        <f>J911/(60*60*24)+DATE(1970,1,1)</f>
        <v>41081.69027777778</v>
      </c>
      <c r="P911" s="13">
        <f>I911/(60*60*24)+"1/1/1970"</f>
        <v>41113.166666666664</v>
      </c>
      <c r="Q911" t="s">
        <v>8277</v>
      </c>
      <c r="R911" s="18" t="str">
        <f>LEFT(Q911,SEARCH("/",Q911,1)-1)</f>
        <v>music</v>
      </c>
      <c r="S911" t="str">
        <f>RIGHT(Q911,(LEN(Q911)-SEARCH("/",Q911,1)))</f>
        <v>jazz</v>
      </c>
      <c r="T911" s="14">
        <f>IFERROR(E911/L911,0)</f>
        <v>65</v>
      </c>
      <c r="U911">
        <f t="shared" si="14"/>
        <v>0</v>
      </c>
      <c r="AB911">
        <v>520</v>
      </c>
      <c r="AC911">
        <v>8</v>
      </c>
      <c r="AD911">
        <v>65</v>
      </c>
      <c r="AE911">
        <v>0</v>
      </c>
      <c r="AF911">
        <v>16000</v>
      </c>
    </row>
    <row r="912" spans="1:32" ht="27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>(E912/D912)*100</f>
        <v>22.363636363636363</v>
      </c>
      <c r="O912" s="13">
        <f>J912/(60*60*24)+DATE(1970,1,1)</f>
        <v>42737.545358796298</v>
      </c>
      <c r="P912" s="13">
        <f>I912/(60*60*24)+"1/1/1970"</f>
        <v>42797.545358796298</v>
      </c>
      <c r="Q912" t="s">
        <v>8277</v>
      </c>
      <c r="R912" s="18" t="str">
        <f>LEFT(Q912,SEARCH("/",Q912,1)-1)</f>
        <v>music</v>
      </c>
      <c r="S912" t="str">
        <f>RIGHT(Q912,(LEN(Q912)-SEARCH("/",Q912,1)))</f>
        <v>jazz</v>
      </c>
      <c r="T912" s="14">
        <f>IFERROR(E912/L912,0)</f>
        <v>24.6</v>
      </c>
      <c r="U912">
        <f t="shared" si="14"/>
        <v>0</v>
      </c>
      <c r="AB912">
        <v>123</v>
      </c>
      <c r="AC912">
        <v>5</v>
      </c>
      <c r="AD912">
        <v>24.6</v>
      </c>
      <c r="AE912">
        <v>0</v>
      </c>
      <c r="AF912">
        <v>550</v>
      </c>
    </row>
    <row r="913" spans="1:32" ht="28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>(E913/D913)*100</f>
        <v>0</v>
      </c>
      <c r="O913" s="13">
        <f>J913/(60*60*24)+DATE(1970,1,1)</f>
        <v>41642.005150462966</v>
      </c>
      <c r="P913" s="13">
        <f>I913/(60*60*24)+"1/1/1970"</f>
        <v>41663.005150462966</v>
      </c>
      <c r="Q913" t="s">
        <v>8277</v>
      </c>
      <c r="R913" s="18" t="str">
        <f>LEFT(Q913,SEARCH("/",Q913,1)-1)</f>
        <v>music</v>
      </c>
      <c r="S913" t="str">
        <f>RIGHT(Q913,(LEN(Q913)-SEARCH("/",Q913,1)))</f>
        <v>jazz</v>
      </c>
      <c r="T913" s="14">
        <f>IFERROR(E913/L913,0)</f>
        <v>0</v>
      </c>
      <c r="U913">
        <f t="shared" si="14"/>
        <v>0</v>
      </c>
      <c r="AB913">
        <v>0</v>
      </c>
      <c r="AC913">
        <v>0</v>
      </c>
      <c r="AD913">
        <v>0</v>
      </c>
      <c r="AE913">
        <v>0</v>
      </c>
      <c r="AF913">
        <v>100000</v>
      </c>
    </row>
    <row r="914" spans="1:32" ht="19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>(E914/D914)*100</f>
        <v>0.85714285714285721</v>
      </c>
      <c r="O914" s="13">
        <f>J914/(60*60*24)+DATE(1970,1,1)</f>
        <v>41194.109340277777</v>
      </c>
      <c r="P914" s="13">
        <f>I914/(60*60*24)+"1/1/1970"</f>
        <v>41254.151006944448</v>
      </c>
      <c r="Q914" t="s">
        <v>8277</v>
      </c>
      <c r="R914" s="18" t="str">
        <f>LEFT(Q914,SEARCH("/",Q914,1)-1)</f>
        <v>music</v>
      </c>
      <c r="S914" t="str">
        <f>RIGHT(Q914,(LEN(Q914)-SEARCH("/",Q914,1)))</f>
        <v>jazz</v>
      </c>
      <c r="T914" s="14">
        <f>IFERROR(E914/L914,0)</f>
        <v>15</v>
      </c>
      <c r="U914">
        <f t="shared" si="14"/>
        <v>0</v>
      </c>
      <c r="AB914">
        <v>30</v>
      </c>
      <c r="AC914">
        <v>2</v>
      </c>
      <c r="AD914">
        <v>15</v>
      </c>
      <c r="AE914">
        <v>0</v>
      </c>
      <c r="AF914">
        <v>3500</v>
      </c>
    </row>
    <row r="915" spans="1:32" ht="28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>(E915/D915)*100</f>
        <v>6.6066666666666665</v>
      </c>
      <c r="O915" s="13">
        <f>J915/(60*60*24)+DATE(1970,1,1)</f>
        <v>41004.139108796298</v>
      </c>
      <c r="P915" s="13">
        <f>I915/(60*60*24)+"1/1/1970"</f>
        <v>41034.139108796298</v>
      </c>
      <c r="Q915" t="s">
        <v>8277</v>
      </c>
      <c r="R915" s="18" t="str">
        <f>LEFT(Q915,SEARCH("/",Q915,1)-1)</f>
        <v>music</v>
      </c>
      <c r="S915" t="str">
        <f>RIGHT(Q915,(LEN(Q915)-SEARCH("/",Q915,1)))</f>
        <v>jazz</v>
      </c>
      <c r="T915" s="14">
        <f>IFERROR(E915/L915,0)</f>
        <v>82.583333333333329</v>
      </c>
      <c r="U915">
        <f t="shared" si="14"/>
        <v>0</v>
      </c>
      <c r="AB915">
        <v>1982</v>
      </c>
      <c r="AC915">
        <v>24</v>
      </c>
      <c r="AD915">
        <v>82.583333333333329</v>
      </c>
      <c r="AE915">
        <v>0</v>
      </c>
      <c r="AF915">
        <v>30000</v>
      </c>
    </row>
    <row r="916" spans="1:32" ht="22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>(E916/D916)*100</f>
        <v>0</v>
      </c>
      <c r="O916" s="13">
        <f>J916/(60*60*24)+DATE(1970,1,1)</f>
        <v>41116.763275462959</v>
      </c>
      <c r="P916" s="13">
        <f>I916/(60*60*24)+"1/1/1970"</f>
        <v>41146.763275462959</v>
      </c>
      <c r="Q916" t="s">
        <v>8277</v>
      </c>
      <c r="R916" s="18" t="str">
        <f>LEFT(Q916,SEARCH("/",Q916,1)-1)</f>
        <v>music</v>
      </c>
      <c r="S916" t="str">
        <f>RIGHT(Q916,(LEN(Q916)-SEARCH("/",Q916,1)))</f>
        <v>jazz</v>
      </c>
      <c r="T916" s="14">
        <f>IFERROR(E916/L916,0)</f>
        <v>0</v>
      </c>
      <c r="U916">
        <f t="shared" si="14"/>
        <v>0</v>
      </c>
      <c r="AB916">
        <v>0</v>
      </c>
      <c r="AC916">
        <v>0</v>
      </c>
      <c r="AD916">
        <v>0</v>
      </c>
      <c r="AE916">
        <v>0</v>
      </c>
      <c r="AF916">
        <v>1500</v>
      </c>
    </row>
    <row r="917" spans="1:32" ht="24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>(E917/D917)*100</f>
        <v>5.7692307692307692</v>
      </c>
      <c r="O917" s="13">
        <f>J917/(60*60*24)+DATE(1970,1,1)</f>
        <v>40937.679560185185</v>
      </c>
      <c r="P917" s="13">
        <f>I917/(60*60*24)+"1/1/1970"</f>
        <v>40969.207638888889</v>
      </c>
      <c r="Q917" t="s">
        <v>8277</v>
      </c>
      <c r="R917" s="18" t="str">
        <f>LEFT(Q917,SEARCH("/",Q917,1)-1)</f>
        <v>music</v>
      </c>
      <c r="S917" t="str">
        <f>RIGHT(Q917,(LEN(Q917)-SEARCH("/",Q917,1)))</f>
        <v>jazz</v>
      </c>
      <c r="T917" s="14">
        <f>IFERROR(E917/L917,0)</f>
        <v>41.666666666666664</v>
      </c>
      <c r="U917">
        <f t="shared" si="14"/>
        <v>0</v>
      </c>
      <c r="AB917">
        <v>375</v>
      </c>
      <c r="AC917">
        <v>9</v>
      </c>
      <c r="AD917">
        <v>41.666666666666664</v>
      </c>
      <c r="AE917">
        <v>0</v>
      </c>
      <c r="AF917">
        <v>6500</v>
      </c>
    </row>
    <row r="918" spans="1:32" ht="24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>(E918/D918)*100</f>
        <v>0</v>
      </c>
      <c r="O918" s="13">
        <f>J918/(60*60*24)+DATE(1970,1,1)</f>
        <v>40434.853402777779</v>
      </c>
      <c r="P918" s="13">
        <f>I918/(60*60*24)+"1/1/1970"</f>
        <v>40473.208333333336</v>
      </c>
      <c r="Q918" t="s">
        <v>8277</v>
      </c>
      <c r="R918" s="18" t="str">
        <f>LEFT(Q918,SEARCH("/",Q918,1)-1)</f>
        <v>music</v>
      </c>
      <c r="S918" t="str">
        <f>RIGHT(Q918,(LEN(Q918)-SEARCH("/",Q918,1)))</f>
        <v>jazz</v>
      </c>
      <c r="T918" s="14">
        <f>IFERROR(E918/L918,0)</f>
        <v>0</v>
      </c>
      <c r="U918">
        <f t="shared" si="14"/>
        <v>0</v>
      </c>
      <c r="AB918">
        <v>0</v>
      </c>
      <c r="AC918">
        <v>0</v>
      </c>
      <c r="AD918">
        <v>0</v>
      </c>
      <c r="AE918">
        <v>0</v>
      </c>
      <c r="AF918">
        <v>3300</v>
      </c>
    </row>
    <row r="919" spans="1:32" ht="27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>(E919/D919)*100</f>
        <v>0.6</v>
      </c>
      <c r="O919" s="13">
        <f>J919/(60*60*24)+DATE(1970,1,1)</f>
        <v>41802.94363425926</v>
      </c>
      <c r="P919" s="13">
        <f>I919/(60*60*24)+"1/1/1970"</f>
        <v>41834.104166666664</v>
      </c>
      <c r="Q919" t="s">
        <v>8277</v>
      </c>
      <c r="R919" s="18" t="str">
        <f>LEFT(Q919,SEARCH("/",Q919,1)-1)</f>
        <v>music</v>
      </c>
      <c r="S919" t="str">
        <f>RIGHT(Q919,(LEN(Q919)-SEARCH("/",Q919,1)))</f>
        <v>jazz</v>
      </c>
      <c r="T919" s="14">
        <f>IFERROR(E919/L919,0)</f>
        <v>30</v>
      </c>
      <c r="U919">
        <f t="shared" si="14"/>
        <v>0</v>
      </c>
      <c r="AB919">
        <v>30</v>
      </c>
      <c r="AC919">
        <v>1</v>
      </c>
      <c r="AD919">
        <v>30</v>
      </c>
      <c r="AE919">
        <v>0</v>
      </c>
      <c r="AF919">
        <v>5000</v>
      </c>
    </row>
    <row r="920" spans="1:32" ht="30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>(E920/D920)*100</f>
        <v>5.0256410256410255</v>
      </c>
      <c r="O920" s="13">
        <f>J920/(60*60*24)+DATE(1970,1,1)</f>
        <v>41944.916215277779</v>
      </c>
      <c r="P920" s="13">
        <f>I920/(60*60*24)+"1/1/1970"</f>
        <v>41974.957881944443</v>
      </c>
      <c r="Q920" t="s">
        <v>8277</v>
      </c>
      <c r="R920" s="18" t="str">
        <f>LEFT(Q920,SEARCH("/",Q920,1)-1)</f>
        <v>music</v>
      </c>
      <c r="S920" t="str">
        <f>RIGHT(Q920,(LEN(Q920)-SEARCH("/",Q920,1)))</f>
        <v>jazz</v>
      </c>
      <c r="T920" s="14">
        <f>IFERROR(E920/L920,0)</f>
        <v>19.600000000000001</v>
      </c>
      <c r="U920">
        <f t="shared" si="14"/>
        <v>0</v>
      </c>
      <c r="AB920">
        <v>196</v>
      </c>
      <c r="AC920">
        <v>10</v>
      </c>
      <c r="AD920">
        <v>19.600000000000001</v>
      </c>
      <c r="AE920">
        <v>0</v>
      </c>
      <c r="AF920">
        <v>3900</v>
      </c>
    </row>
    <row r="921" spans="1:32" ht="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>(E921/D921)*100</f>
        <v>0.5</v>
      </c>
      <c r="O921" s="13">
        <f>J921/(60*60*24)+DATE(1970,1,1)</f>
        <v>41227.641724537039</v>
      </c>
      <c r="P921" s="13">
        <f>I921/(60*60*24)+"1/1/1970"</f>
        <v>41262.641724537039</v>
      </c>
      <c r="Q921" t="s">
        <v>8277</v>
      </c>
      <c r="R921" s="18" t="str">
        <f>LEFT(Q921,SEARCH("/",Q921,1)-1)</f>
        <v>music</v>
      </c>
      <c r="S921" t="str">
        <f>RIGHT(Q921,(LEN(Q921)-SEARCH("/",Q921,1)))</f>
        <v>jazz</v>
      </c>
      <c r="T921" s="14">
        <f>IFERROR(E921/L921,0)</f>
        <v>100</v>
      </c>
      <c r="U921">
        <f t="shared" si="14"/>
        <v>0</v>
      </c>
      <c r="AB921">
        <v>100</v>
      </c>
      <c r="AC921">
        <v>1</v>
      </c>
      <c r="AD921">
        <v>100</v>
      </c>
      <c r="AE921">
        <v>0</v>
      </c>
      <c r="AF921">
        <v>20000</v>
      </c>
    </row>
    <row r="922" spans="1:32" ht="27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>(E922/D922)*100</f>
        <v>0</v>
      </c>
      <c r="O922" s="13">
        <f>J922/(60*60*24)+DATE(1970,1,1)</f>
        <v>41562.671550925923</v>
      </c>
      <c r="P922" s="13">
        <f>I922/(60*60*24)+"1/1/1970"</f>
        <v>41592.713217592594</v>
      </c>
      <c r="Q922" t="s">
        <v>8277</v>
      </c>
      <c r="R922" s="18" t="str">
        <f>LEFT(Q922,SEARCH("/",Q922,1)-1)</f>
        <v>music</v>
      </c>
      <c r="S922" t="str">
        <f>RIGHT(Q922,(LEN(Q922)-SEARCH("/",Q922,1)))</f>
        <v>jazz</v>
      </c>
      <c r="T922" s="14">
        <f>IFERROR(E922/L922,0)</f>
        <v>0</v>
      </c>
      <c r="U922">
        <f t="shared" si="14"/>
        <v>0</v>
      </c>
      <c r="AB922">
        <v>0</v>
      </c>
      <c r="AC922">
        <v>0</v>
      </c>
      <c r="AD922">
        <v>0</v>
      </c>
      <c r="AE922">
        <v>0</v>
      </c>
      <c r="AF922">
        <v>5500</v>
      </c>
    </row>
    <row r="923" spans="1:32" ht="31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>(E923/D923)*100</f>
        <v>30.9</v>
      </c>
      <c r="O923" s="13">
        <f>J923/(60*60*24)+DATE(1970,1,1)</f>
        <v>40847.171018518522</v>
      </c>
      <c r="P923" s="13">
        <f>I923/(60*60*24)+"1/1/1970"</f>
        <v>40889.212685185186</v>
      </c>
      <c r="Q923" t="s">
        <v>8277</v>
      </c>
      <c r="R923" s="18" t="str">
        <f>LEFT(Q923,SEARCH("/",Q923,1)-1)</f>
        <v>music</v>
      </c>
      <c r="S923" t="str">
        <f>RIGHT(Q923,(LEN(Q923)-SEARCH("/",Q923,1)))</f>
        <v>jazz</v>
      </c>
      <c r="T923" s="14">
        <f>IFERROR(E923/L923,0)</f>
        <v>231.75</v>
      </c>
      <c r="U923">
        <f t="shared" si="14"/>
        <v>0</v>
      </c>
      <c r="AB923">
        <v>4635</v>
      </c>
      <c r="AC923">
        <v>20</v>
      </c>
      <c r="AD923">
        <v>231.75</v>
      </c>
      <c r="AE923">
        <v>0</v>
      </c>
      <c r="AF923">
        <v>15000</v>
      </c>
    </row>
    <row r="924" spans="1:32" ht="24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>(E924/D924)*100</f>
        <v>21.037037037037038</v>
      </c>
      <c r="O924" s="13">
        <f>J924/(60*60*24)+DATE(1970,1,1)</f>
        <v>41878.530011574076</v>
      </c>
      <c r="P924" s="13">
        <f>I924/(60*60*24)+"1/1/1970"</f>
        <v>41913.530011574076</v>
      </c>
      <c r="Q924" t="s">
        <v>8277</v>
      </c>
      <c r="R924" s="18" t="str">
        <f>LEFT(Q924,SEARCH("/",Q924,1)-1)</f>
        <v>music</v>
      </c>
      <c r="S924" t="str">
        <f>RIGHT(Q924,(LEN(Q924)-SEARCH("/",Q924,1)))</f>
        <v>jazz</v>
      </c>
      <c r="T924" s="14">
        <f>IFERROR(E924/L924,0)</f>
        <v>189.33333333333334</v>
      </c>
      <c r="U924">
        <f t="shared" si="14"/>
        <v>0</v>
      </c>
      <c r="AB924">
        <v>5680</v>
      </c>
      <c r="AC924">
        <v>30</v>
      </c>
      <c r="AD924">
        <v>189.33333333333334</v>
      </c>
      <c r="AE924">
        <v>0</v>
      </c>
      <c r="AF924">
        <v>27000</v>
      </c>
    </row>
    <row r="925" spans="1:32" ht="28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>(E925/D925)*100</f>
        <v>2.1999999999999997</v>
      </c>
      <c r="O925" s="13">
        <f>J925/(60*60*24)+DATE(1970,1,1)</f>
        <v>41934.959756944445</v>
      </c>
      <c r="P925" s="13">
        <f>I925/(60*60*24)+"1/1/1970"</f>
        <v>41965.001423611116</v>
      </c>
      <c r="Q925" t="s">
        <v>8277</v>
      </c>
      <c r="R925" s="18" t="str">
        <f>LEFT(Q925,SEARCH("/",Q925,1)-1)</f>
        <v>music</v>
      </c>
      <c r="S925" t="str">
        <f>RIGHT(Q925,(LEN(Q925)-SEARCH("/",Q925,1)))</f>
        <v>jazz</v>
      </c>
      <c r="T925" s="14">
        <f>IFERROR(E925/L925,0)</f>
        <v>55</v>
      </c>
      <c r="U925">
        <f t="shared" si="14"/>
        <v>0</v>
      </c>
      <c r="AB925">
        <v>330</v>
      </c>
      <c r="AC925">
        <v>6</v>
      </c>
      <c r="AD925">
        <v>55</v>
      </c>
      <c r="AE925">
        <v>0</v>
      </c>
      <c r="AF925">
        <v>15000</v>
      </c>
    </row>
    <row r="926" spans="1:32" ht="27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>(E926/D926)*100</f>
        <v>10.9</v>
      </c>
      <c r="O926" s="13">
        <f>J926/(60*60*24)+DATE(1970,1,1)</f>
        <v>41288.942928240736</v>
      </c>
      <c r="P926" s="13">
        <f>I926/(60*60*24)+"1/1/1970"</f>
        <v>41318.942928240736</v>
      </c>
      <c r="Q926" t="s">
        <v>8277</v>
      </c>
      <c r="R926" s="18" t="str">
        <f>LEFT(Q926,SEARCH("/",Q926,1)-1)</f>
        <v>music</v>
      </c>
      <c r="S926" t="str">
        <f>RIGHT(Q926,(LEN(Q926)-SEARCH("/",Q926,1)))</f>
        <v>jazz</v>
      </c>
      <c r="T926" s="14">
        <f>IFERROR(E926/L926,0)</f>
        <v>21.8</v>
      </c>
      <c r="U926">
        <f t="shared" si="14"/>
        <v>0</v>
      </c>
      <c r="AB926">
        <v>327</v>
      </c>
      <c r="AC926">
        <v>15</v>
      </c>
      <c r="AD926">
        <v>21.8</v>
      </c>
      <c r="AE926">
        <v>0</v>
      </c>
      <c r="AF926">
        <v>3000</v>
      </c>
    </row>
    <row r="927" spans="1:32" ht="25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>(E927/D927)*100</f>
        <v>2.666666666666667</v>
      </c>
      <c r="O927" s="13">
        <f>J927/(60*60*24)+DATE(1970,1,1)</f>
        <v>41575.880914351852</v>
      </c>
      <c r="P927" s="13">
        <f>I927/(60*60*24)+"1/1/1970"</f>
        <v>41605.922581018516</v>
      </c>
      <c r="Q927" t="s">
        <v>8277</v>
      </c>
      <c r="R927" s="18" t="str">
        <f>LEFT(Q927,SEARCH("/",Q927,1)-1)</f>
        <v>music</v>
      </c>
      <c r="S927" t="str">
        <f>RIGHT(Q927,(LEN(Q927)-SEARCH("/",Q927,1)))</f>
        <v>jazz</v>
      </c>
      <c r="T927" s="14">
        <f>IFERROR(E927/L927,0)</f>
        <v>32</v>
      </c>
      <c r="U927">
        <f t="shared" si="14"/>
        <v>0</v>
      </c>
      <c r="AB927">
        <v>160</v>
      </c>
      <c r="AC927">
        <v>5</v>
      </c>
      <c r="AD927">
        <v>32</v>
      </c>
      <c r="AE927">
        <v>0</v>
      </c>
      <c r="AF927">
        <v>6000</v>
      </c>
    </row>
    <row r="928" spans="1:32" ht="30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>(E928/D928)*100</f>
        <v>0</v>
      </c>
      <c r="O928" s="13">
        <f>J928/(60*60*24)+DATE(1970,1,1)</f>
        <v>40338.02002314815</v>
      </c>
      <c r="P928" s="13">
        <f>I928/(60*60*24)+"1/1/1970"</f>
        <v>40367.944444444445</v>
      </c>
      <c r="Q928" t="s">
        <v>8277</v>
      </c>
      <c r="R928" s="18" t="str">
        <f>LEFT(Q928,SEARCH("/",Q928,1)-1)</f>
        <v>music</v>
      </c>
      <c r="S928" t="str">
        <f>RIGHT(Q928,(LEN(Q928)-SEARCH("/",Q928,1)))</f>
        <v>jazz</v>
      </c>
      <c r="T928" s="14">
        <f>IFERROR(E928/L928,0)</f>
        <v>0</v>
      </c>
      <c r="U928">
        <f t="shared" si="14"/>
        <v>0</v>
      </c>
      <c r="AB928">
        <v>0</v>
      </c>
      <c r="AC928">
        <v>0</v>
      </c>
      <c r="AD928">
        <v>0</v>
      </c>
      <c r="AE928">
        <v>0</v>
      </c>
      <c r="AF928">
        <v>7000</v>
      </c>
    </row>
    <row r="929" spans="1:32" ht="135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>(E929/D929)*100</f>
        <v>0</v>
      </c>
      <c r="O929" s="13">
        <f>J929/(60*60*24)+DATE(1970,1,1)</f>
        <v>41013.822858796295</v>
      </c>
      <c r="P929" s="13">
        <f>I929/(60*60*24)+"1/1/1970"</f>
        <v>41043.822858796295</v>
      </c>
      <c r="Q929" t="s">
        <v>8277</v>
      </c>
      <c r="R929" s="18" t="str">
        <f>LEFT(Q929,SEARCH("/",Q929,1)-1)</f>
        <v>music</v>
      </c>
      <c r="S929" t="str">
        <f>RIGHT(Q929,(LEN(Q929)-SEARCH("/",Q929,1)))</f>
        <v>jazz</v>
      </c>
      <c r="T929" s="14">
        <f>IFERROR(E929/L929,0)</f>
        <v>0</v>
      </c>
      <c r="U929">
        <f t="shared" si="14"/>
        <v>0</v>
      </c>
      <c r="AB929">
        <v>0</v>
      </c>
      <c r="AC929">
        <v>0</v>
      </c>
      <c r="AD929">
        <v>0</v>
      </c>
      <c r="AE929">
        <v>0</v>
      </c>
      <c r="AF929">
        <v>20000</v>
      </c>
    </row>
    <row r="930" spans="1:32" ht="21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>(E930/D930)*100</f>
        <v>10.86206896551724</v>
      </c>
      <c r="O930" s="13">
        <f>J930/(60*60*24)+DATE(1970,1,1)</f>
        <v>41180.86241898148</v>
      </c>
      <c r="P930" s="13">
        <f>I930/(60*60*24)+"1/1/1970"</f>
        <v>41231</v>
      </c>
      <c r="Q930" t="s">
        <v>8277</v>
      </c>
      <c r="R930" s="18" t="str">
        <f>LEFT(Q930,SEARCH("/",Q930,1)-1)</f>
        <v>music</v>
      </c>
      <c r="S930" t="str">
        <f>RIGHT(Q930,(LEN(Q930)-SEARCH("/",Q930,1)))</f>
        <v>jazz</v>
      </c>
      <c r="T930" s="14">
        <f>IFERROR(E930/L930,0)</f>
        <v>56.25</v>
      </c>
      <c r="U930">
        <f t="shared" si="14"/>
        <v>0</v>
      </c>
      <c r="AB930">
        <v>1575</v>
      </c>
      <c r="AC930">
        <v>28</v>
      </c>
      <c r="AD930">
        <v>56.25</v>
      </c>
      <c r="AE930">
        <v>0</v>
      </c>
      <c r="AF930">
        <v>14500</v>
      </c>
    </row>
    <row r="931" spans="1:32" ht="27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>(E931/D931)*100</f>
        <v>0</v>
      </c>
      <c r="O931" s="13">
        <f>J931/(60*60*24)+DATE(1970,1,1)</f>
        <v>40978.238067129627</v>
      </c>
      <c r="P931" s="13">
        <f>I931/(60*60*24)+"1/1/1970"</f>
        <v>41008.196400462963</v>
      </c>
      <c r="Q931" t="s">
        <v>8277</v>
      </c>
      <c r="R931" s="18" t="str">
        <f>LEFT(Q931,SEARCH("/",Q931,1)-1)</f>
        <v>music</v>
      </c>
      <c r="S931" t="str">
        <f>RIGHT(Q931,(LEN(Q931)-SEARCH("/",Q931,1)))</f>
        <v>jazz</v>
      </c>
      <c r="T931" s="14">
        <f>IFERROR(E931/L931,0)</f>
        <v>0</v>
      </c>
      <c r="U931">
        <f t="shared" si="14"/>
        <v>0</v>
      </c>
      <c r="AB931">
        <v>0</v>
      </c>
      <c r="AC931">
        <v>0</v>
      </c>
      <c r="AD931">
        <v>0</v>
      </c>
      <c r="AE931">
        <v>0</v>
      </c>
      <c r="AF931">
        <v>500</v>
      </c>
    </row>
    <row r="932" spans="1:32" ht="30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>(E932/D932)*100</f>
        <v>38.333333333333336</v>
      </c>
      <c r="O932" s="13">
        <f>J932/(60*60*24)+DATE(1970,1,1)</f>
        <v>40312.915578703702</v>
      </c>
      <c r="P932" s="13">
        <f>I932/(60*60*24)+"1/1/1970"</f>
        <v>40354.897222222222</v>
      </c>
      <c r="Q932" t="s">
        <v>8277</v>
      </c>
      <c r="R932" s="18" t="str">
        <f>LEFT(Q932,SEARCH("/",Q932,1)-1)</f>
        <v>music</v>
      </c>
      <c r="S932" t="str">
        <f>RIGHT(Q932,(LEN(Q932)-SEARCH("/",Q932,1)))</f>
        <v>jazz</v>
      </c>
      <c r="T932" s="14">
        <f>IFERROR(E932/L932,0)</f>
        <v>69</v>
      </c>
      <c r="U932">
        <f t="shared" si="14"/>
        <v>0</v>
      </c>
      <c r="AB932">
        <v>345</v>
      </c>
      <c r="AC932">
        <v>5</v>
      </c>
      <c r="AD932">
        <v>69</v>
      </c>
      <c r="AE932">
        <v>0</v>
      </c>
      <c r="AF932">
        <v>900</v>
      </c>
    </row>
    <row r="933" spans="1:32" ht="27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>(E933/D933)*100</f>
        <v>6.5500000000000007</v>
      </c>
      <c r="O933" s="13">
        <f>J933/(60*60*24)+DATE(1970,1,1)</f>
        <v>41680.359976851854</v>
      </c>
      <c r="P933" s="13">
        <f>I933/(60*60*24)+"1/1/1970"</f>
        <v>41714.916666666664</v>
      </c>
      <c r="Q933" t="s">
        <v>8277</v>
      </c>
      <c r="R933" s="18" t="str">
        <f>LEFT(Q933,SEARCH("/",Q933,1)-1)</f>
        <v>music</v>
      </c>
      <c r="S933" t="str">
        <f>RIGHT(Q933,(LEN(Q933)-SEARCH("/",Q933,1)))</f>
        <v>jazz</v>
      </c>
      <c r="T933" s="14">
        <f>IFERROR(E933/L933,0)</f>
        <v>18.714285714285715</v>
      </c>
      <c r="U933">
        <f t="shared" si="14"/>
        <v>0</v>
      </c>
      <c r="AB933">
        <v>131</v>
      </c>
      <c r="AC933">
        <v>7</v>
      </c>
      <c r="AD933">
        <v>18.714285714285715</v>
      </c>
      <c r="AE933">
        <v>0</v>
      </c>
      <c r="AF933">
        <v>2000</v>
      </c>
    </row>
    <row r="934" spans="1:32" ht="16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>(E934/D934)*100</f>
        <v>14.536842105263158</v>
      </c>
      <c r="O934" s="13">
        <f>J934/(60*60*24)+DATE(1970,1,1)</f>
        <v>41310.969270833331</v>
      </c>
      <c r="P934" s="13">
        <f>I934/(60*60*24)+"1/1/1970"</f>
        <v>41355.927604166667</v>
      </c>
      <c r="Q934" t="s">
        <v>8277</v>
      </c>
      <c r="R934" s="18" t="str">
        <f>LEFT(Q934,SEARCH("/",Q934,1)-1)</f>
        <v>music</v>
      </c>
      <c r="S934" t="str">
        <f>RIGHT(Q934,(LEN(Q934)-SEARCH("/",Q934,1)))</f>
        <v>jazz</v>
      </c>
      <c r="T934" s="14">
        <f>IFERROR(E934/L934,0)</f>
        <v>46.033333333333331</v>
      </c>
      <c r="U934">
        <f t="shared" si="14"/>
        <v>0</v>
      </c>
      <c r="AB934">
        <v>1381</v>
      </c>
      <c r="AC934">
        <v>30</v>
      </c>
      <c r="AD934">
        <v>46.033333333333331</v>
      </c>
      <c r="AE934">
        <v>0</v>
      </c>
      <c r="AF934">
        <v>9500</v>
      </c>
    </row>
    <row r="935" spans="1:32" ht="27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>(E935/D935)*100</f>
        <v>6</v>
      </c>
      <c r="O935" s="13">
        <f>J935/(60*60*24)+DATE(1970,1,1)</f>
        <v>41711.169085648144</v>
      </c>
      <c r="P935" s="13">
        <f>I935/(60*60*24)+"1/1/1970"</f>
        <v>41771.169085648144</v>
      </c>
      <c r="Q935" t="s">
        <v>8277</v>
      </c>
      <c r="R935" s="18" t="str">
        <f>LEFT(Q935,SEARCH("/",Q935,1)-1)</f>
        <v>music</v>
      </c>
      <c r="S935" t="str">
        <f>RIGHT(Q935,(LEN(Q935)-SEARCH("/",Q935,1)))</f>
        <v>jazz</v>
      </c>
      <c r="T935" s="14">
        <f>IFERROR(E935/L935,0)</f>
        <v>60</v>
      </c>
      <c r="U935">
        <f t="shared" si="14"/>
        <v>0</v>
      </c>
      <c r="AB935">
        <v>120</v>
      </c>
      <c r="AC935">
        <v>2</v>
      </c>
      <c r="AD935">
        <v>60</v>
      </c>
      <c r="AE935">
        <v>0</v>
      </c>
      <c r="AF935">
        <v>2000</v>
      </c>
    </row>
    <row r="936" spans="1:32" ht="25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>(E936/D936)*100</f>
        <v>30.4</v>
      </c>
      <c r="O936" s="13">
        <f>J936/(60*60*24)+DATE(1970,1,1)</f>
        <v>41733.737083333333</v>
      </c>
      <c r="P936" s="13">
        <f>I936/(60*60*24)+"1/1/1970"</f>
        <v>41763.25</v>
      </c>
      <c r="Q936" t="s">
        <v>8277</v>
      </c>
      <c r="R936" s="18" t="str">
        <f>LEFT(Q936,SEARCH("/",Q936,1)-1)</f>
        <v>music</v>
      </c>
      <c r="S936" t="str">
        <f>RIGHT(Q936,(LEN(Q936)-SEARCH("/",Q936,1)))</f>
        <v>jazz</v>
      </c>
      <c r="T936" s="14">
        <f>IFERROR(E936/L936,0)</f>
        <v>50.666666666666664</v>
      </c>
      <c r="U936">
        <f t="shared" si="14"/>
        <v>0</v>
      </c>
      <c r="AB936">
        <v>1520</v>
      </c>
      <c r="AC936">
        <v>30</v>
      </c>
      <c r="AD936">
        <v>50.666666666666664</v>
      </c>
      <c r="AE936">
        <v>0</v>
      </c>
      <c r="AF936">
        <v>5000</v>
      </c>
    </row>
    <row r="937" spans="1:32" ht="28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>(E937/D937)*100</f>
        <v>1.4285714285714286</v>
      </c>
      <c r="O937" s="13">
        <f>J937/(60*60*24)+DATE(1970,1,1)</f>
        <v>42368.333668981482</v>
      </c>
      <c r="P937" s="13">
        <f>I937/(60*60*24)+"1/1/1970"</f>
        <v>42398.333668981482</v>
      </c>
      <c r="Q937" t="s">
        <v>8277</v>
      </c>
      <c r="R937" s="18" t="str">
        <f>LEFT(Q937,SEARCH("/",Q937,1)-1)</f>
        <v>music</v>
      </c>
      <c r="S937" t="str">
        <f>RIGHT(Q937,(LEN(Q937)-SEARCH("/",Q937,1)))</f>
        <v>jazz</v>
      </c>
      <c r="T937" s="14">
        <f>IFERROR(E937/L937,0)</f>
        <v>25</v>
      </c>
      <c r="U937">
        <f t="shared" si="14"/>
        <v>0</v>
      </c>
      <c r="AB937">
        <v>50</v>
      </c>
      <c r="AC937">
        <v>2</v>
      </c>
      <c r="AD937">
        <v>25</v>
      </c>
      <c r="AE937">
        <v>0</v>
      </c>
      <c r="AF937">
        <v>3500</v>
      </c>
    </row>
    <row r="938" spans="1:32" ht="19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>(E938/D938)*100</f>
        <v>0</v>
      </c>
      <c r="O938" s="13">
        <f>J938/(60*60*24)+DATE(1970,1,1)</f>
        <v>40883.024178240739</v>
      </c>
      <c r="P938" s="13">
        <f>I938/(60*60*24)+"1/1/1970"</f>
        <v>40926.833333333336</v>
      </c>
      <c r="Q938" t="s">
        <v>8277</v>
      </c>
      <c r="R938" s="18" t="str">
        <f>LEFT(Q938,SEARCH("/",Q938,1)-1)</f>
        <v>music</v>
      </c>
      <c r="S938" t="str">
        <f>RIGHT(Q938,(LEN(Q938)-SEARCH("/",Q938,1)))</f>
        <v>jazz</v>
      </c>
      <c r="T938" s="14">
        <f>IFERROR(E938/L938,0)</f>
        <v>0</v>
      </c>
      <c r="U938">
        <f t="shared" si="14"/>
        <v>0</v>
      </c>
      <c r="AB938">
        <v>0</v>
      </c>
      <c r="AC938">
        <v>0</v>
      </c>
      <c r="AD938">
        <v>0</v>
      </c>
      <c r="AE938">
        <v>0</v>
      </c>
      <c r="AF938">
        <v>1400</v>
      </c>
    </row>
    <row r="939" spans="1:32" ht="28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>(E939/D939)*100</f>
        <v>1.1428571428571428</v>
      </c>
      <c r="O939" s="13">
        <f>J939/(60*60*24)+DATE(1970,1,1)</f>
        <v>41551.798113425924</v>
      </c>
      <c r="P939" s="13">
        <f>I939/(60*60*24)+"1/1/1970"</f>
        <v>41581.839780092589</v>
      </c>
      <c r="Q939" t="s">
        <v>8277</v>
      </c>
      <c r="R939" s="18" t="str">
        <f>LEFT(Q939,SEARCH("/",Q939,1)-1)</f>
        <v>music</v>
      </c>
      <c r="S939" t="str">
        <f>RIGHT(Q939,(LEN(Q939)-SEARCH("/",Q939,1)))</f>
        <v>jazz</v>
      </c>
      <c r="T939" s="14">
        <f>IFERROR(E939/L939,0)</f>
        <v>20</v>
      </c>
      <c r="U939">
        <f t="shared" si="14"/>
        <v>0</v>
      </c>
      <c r="AB939">
        <v>40</v>
      </c>
      <c r="AC939">
        <v>2</v>
      </c>
      <c r="AD939">
        <v>20</v>
      </c>
      <c r="AE939">
        <v>0</v>
      </c>
      <c r="AF939">
        <v>3500</v>
      </c>
    </row>
    <row r="940" spans="1:32" ht="21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>(E940/D940)*100</f>
        <v>0.35714285714285715</v>
      </c>
      <c r="O940" s="13">
        <f>J940/(60*60*24)+DATE(1970,1,1)</f>
        <v>41124.479722222226</v>
      </c>
      <c r="P940" s="13">
        <f>I940/(60*60*24)+"1/1/1970"</f>
        <v>41154.479722222226</v>
      </c>
      <c r="Q940" t="s">
        <v>8277</v>
      </c>
      <c r="R940" s="18" t="str">
        <f>LEFT(Q940,SEARCH("/",Q940,1)-1)</f>
        <v>music</v>
      </c>
      <c r="S940" t="str">
        <f>RIGHT(Q940,(LEN(Q940)-SEARCH("/",Q940,1)))</f>
        <v>jazz</v>
      </c>
      <c r="T940" s="14">
        <f>IFERROR(E940/L940,0)</f>
        <v>25</v>
      </c>
      <c r="U940">
        <f t="shared" si="14"/>
        <v>0</v>
      </c>
      <c r="AB940">
        <v>25</v>
      </c>
      <c r="AC940">
        <v>1</v>
      </c>
      <c r="AD940">
        <v>25</v>
      </c>
      <c r="AE940">
        <v>0</v>
      </c>
      <c r="AF940">
        <v>7000</v>
      </c>
    </row>
    <row r="941" spans="1:32" ht="28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>(E941/D941)*100</f>
        <v>1.4545454545454546</v>
      </c>
      <c r="O941" s="13">
        <f>J941/(60*60*24)+DATE(1970,1,1)</f>
        <v>41416.763171296298</v>
      </c>
      <c r="P941" s="13">
        <f>I941/(60*60*24)+"1/1/1970"</f>
        <v>41455.831944444442</v>
      </c>
      <c r="Q941" t="s">
        <v>8277</v>
      </c>
      <c r="R941" s="18" t="str">
        <f>LEFT(Q941,SEARCH("/",Q941,1)-1)</f>
        <v>music</v>
      </c>
      <c r="S941" t="str">
        <f>RIGHT(Q941,(LEN(Q941)-SEARCH("/",Q941,1)))</f>
        <v>jazz</v>
      </c>
      <c r="T941" s="14">
        <f>IFERROR(E941/L941,0)</f>
        <v>20</v>
      </c>
      <c r="U941">
        <f t="shared" si="14"/>
        <v>0</v>
      </c>
      <c r="AB941">
        <v>40</v>
      </c>
      <c r="AC941">
        <v>2</v>
      </c>
      <c r="AD941">
        <v>20</v>
      </c>
      <c r="AE941">
        <v>0</v>
      </c>
      <c r="AF941">
        <v>2750</v>
      </c>
    </row>
    <row r="942" spans="1:32" ht="27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>(E942/D942)*100</f>
        <v>17.155555555555555</v>
      </c>
      <c r="O942" s="13">
        <f>J942/(60*60*24)+DATE(1970,1,1)</f>
        <v>42182.008402777778</v>
      </c>
      <c r="P942" s="13">
        <f>I942/(60*60*24)+"1/1/1970"</f>
        <v>42227.008402777778</v>
      </c>
      <c r="Q942" t="s">
        <v>8272</v>
      </c>
      <c r="R942" s="18" t="str">
        <f>LEFT(Q942,SEARCH("/",Q942,1)-1)</f>
        <v>technology</v>
      </c>
      <c r="S942" t="str">
        <f>RIGHT(Q942,(LEN(Q942)-SEARCH("/",Q942,1)))</f>
        <v>wearables</v>
      </c>
      <c r="T942" s="14">
        <f>IFERROR(E942/L942,0)</f>
        <v>110.28571428571429</v>
      </c>
      <c r="U942">
        <f t="shared" si="14"/>
        <v>0</v>
      </c>
      <c r="AB942">
        <v>1544</v>
      </c>
      <c r="AC942">
        <v>14</v>
      </c>
      <c r="AD942">
        <v>110.28571428571429</v>
      </c>
      <c r="AE942">
        <v>0</v>
      </c>
      <c r="AF942">
        <v>9000</v>
      </c>
    </row>
    <row r="943" spans="1:32" ht="28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>(E943/D943)*100</f>
        <v>2.3220000000000001</v>
      </c>
      <c r="O943" s="13">
        <f>J943/(60*60*24)+DATE(1970,1,1)</f>
        <v>42746.096585648149</v>
      </c>
      <c r="P943" s="13">
        <f>I943/(60*60*24)+"1/1/1970"</f>
        <v>42776.096585648149</v>
      </c>
      <c r="Q943" t="s">
        <v>8272</v>
      </c>
      <c r="R943" s="18" t="str">
        <f>LEFT(Q943,SEARCH("/",Q943,1)-1)</f>
        <v>technology</v>
      </c>
      <c r="S943" t="str">
        <f>RIGHT(Q943,(LEN(Q943)-SEARCH("/",Q943,1)))</f>
        <v>wearables</v>
      </c>
      <c r="T943" s="14">
        <f>IFERROR(E943/L943,0)</f>
        <v>37.451612903225808</v>
      </c>
      <c r="U943">
        <f t="shared" si="14"/>
        <v>0</v>
      </c>
      <c r="AB943">
        <v>1161</v>
      </c>
      <c r="AC943">
        <v>31</v>
      </c>
      <c r="AD943">
        <v>37.451612903225808</v>
      </c>
      <c r="AE943">
        <v>0</v>
      </c>
      <c r="AF943">
        <v>50000</v>
      </c>
    </row>
    <row r="944" spans="1:32" ht="28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>(E944/D944)*100</f>
        <v>8.9066666666666663</v>
      </c>
      <c r="O944" s="13">
        <f>J944/(60*60*24)+DATE(1970,1,1)</f>
        <v>42382.843287037038</v>
      </c>
      <c r="P944" s="13">
        <f>I944/(60*60*24)+"1/1/1970"</f>
        <v>42418.843287037038</v>
      </c>
      <c r="Q944" t="s">
        <v>8272</v>
      </c>
      <c r="R944" s="18" t="str">
        <f>LEFT(Q944,SEARCH("/",Q944,1)-1)</f>
        <v>technology</v>
      </c>
      <c r="S944" t="str">
        <f>RIGHT(Q944,(LEN(Q944)-SEARCH("/",Q944,1)))</f>
        <v>wearables</v>
      </c>
      <c r="T944" s="14">
        <f>IFERROR(E944/L944,0)</f>
        <v>41.75</v>
      </c>
      <c r="U944">
        <f t="shared" si="14"/>
        <v>0</v>
      </c>
      <c r="AB944">
        <v>668</v>
      </c>
      <c r="AC944">
        <v>16</v>
      </c>
      <c r="AD944">
        <v>41.75</v>
      </c>
      <c r="AE944">
        <v>0</v>
      </c>
      <c r="AF944">
        <v>7500</v>
      </c>
    </row>
    <row r="945" spans="1:32" ht="15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>(E945/D945)*100</f>
        <v>9.6333333333333346</v>
      </c>
      <c r="O945" s="13">
        <f>J945/(60*60*24)+DATE(1970,1,1)</f>
        <v>42673.66788194445</v>
      </c>
      <c r="P945" s="13">
        <f>I945/(60*60*24)+"1/1/1970"</f>
        <v>42703.709548611107</v>
      </c>
      <c r="Q945" t="s">
        <v>8272</v>
      </c>
      <c r="R945" s="18" t="str">
        <f>LEFT(Q945,SEARCH("/",Q945,1)-1)</f>
        <v>technology</v>
      </c>
      <c r="S945" t="str">
        <f>RIGHT(Q945,(LEN(Q945)-SEARCH("/",Q945,1)))</f>
        <v>wearables</v>
      </c>
      <c r="T945" s="14">
        <f>IFERROR(E945/L945,0)</f>
        <v>24.083333333333332</v>
      </c>
      <c r="U945">
        <f t="shared" si="14"/>
        <v>0</v>
      </c>
      <c r="AB945">
        <v>289</v>
      </c>
      <c r="AC945">
        <v>12</v>
      </c>
      <c r="AD945">
        <v>24.083333333333332</v>
      </c>
      <c r="AE945">
        <v>0</v>
      </c>
      <c r="AF945">
        <v>3000</v>
      </c>
    </row>
    <row r="946" spans="1:32" ht="24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>(E946/D946)*100</f>
        <v>13.325999999999999</v>
      </c>
      <c r="O946" s="13">
        <f>J946/(60*60*24)+DATE(1970,1,1)</f>
        <v>42444.583912037036</v>
      </c>
      <c r="P946" s="13">
        <f>I946/(60*60*24)+"1/1/1970"</f>
        <v>42478.583333333328</v>
      </c>
      <c r="Q946" t="s">
        <v>8272</v>
      </c>
      <c r="R946" s="18" t="str">
        <f>LEFT(Q946,SEARCH("/",Q946,1)-1)</f>
        <v>technology</v>
      </c>
      <c r="S946" t="str">
        <f>RIGHT(Q946,(LEN(Q946)-SEARCH("/",Q946,1)))</f>
        <v>wearables</v>
      </c>
      <c r="T946" s="14">
        <f>IFERROR(E946/L946,0)</f>
        <v>69.40625</v>
      </c>
      <c r="U946">
        <f t="shared" si="14"/>
        <v>0</v>
      </c>
      <c r="AB946">
        <v>6663</v>
      </c>
      <c r="AC946">
        <v>96</v>
      </c>
      <c r="AD946">
        <v>69.40625</v>
      </c>
      <c r="AE946">
        <v>0</v>
      </c>
      <c r="AF946">
        <v>50000</v>
      </c>
    </row>
    <row r="947" spans="1:32" ht="25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>(E947/D947)*100</f>
        <v>2.484</v>
      </c>
      <c r="O947" s="13">
        <f>J947/(60*60*24)+DATE(1970,1,1)</f>
        <v>42732.872986111106</v>
      </c>
      <c r="P947" s="13">
        <f>I947/(60*60*24)+"1/1/1970"</f>
        <v>42784.999305555553</v>
      </c>
      <c r="Q947" t="s">
        <v>8272</v>
      </c>
      <c r="R947" s="18" t="str">
        <f>LEFT(Q947,SEARCH("/",Q947,1)-1)</f>
        <v>technology</v>
      </c>
      <c r="S947" t="str">
        <f>RIGHT(Q947,(LEN(Q947)-SEARCH("/",Q947,1)))</f>
        <v>wearables</v>
      </c>
      <c r="T947" s="14">
        <f>IFERROR(E947/L947,0)</f>
        <v>155.25</v>
      </c>
      <c r="U947">
        <f t="shared" si="14"/>
        <v>0</v>
      </c>
      <c r="AB947">
        <v>2484</v>
      </c>
      <c r="AC947">
        <v>16</v>
      </c>
      <c r="AD947">
        <v>155.25</v>
      </c>
      <c r="AE947">
        <v>0</v>
      </c>
      <c r="AF947">
        <v>100000</v>
      </c>
    </row>
    <row r="948" spans="1:32" ht="24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>(E948/D948)*100</f>
        <v>1.9066666666666665</v>
      </c>
      <c r="O948" s="13">
        <f>J948/(60*60*24)+DATE(1970,1,1)</f>
        <v>42592.750555555554</v>
      </c>
      <c r="P948" s="13">
        <f>I948/(60*60*24)+"1/1/1970"</f>
        <v>42622.750555555554</v>
      </c>
      <c r="Q948" t="s">
        <v>8272</v>
      </c>
      <c r="R948" s="18" t="str">
        <f>LEFT(Q948,SEARCH("/",Q948,1)-1)</f>
        <v>technology</v>
      </c>
      <c r="S948" t="str">
        <f>RIGHT(Q948,(LEN(Q948)-SEARCH("/",Q948,1)))</f>
        <v>wearables</v>
      </c>
      <c r="T948" s="14">
        <f>IFERROR(E948/L948,0)</f>
        <v>57.2</v>
      </c>
      <c r="U948">
        <f t="shared" si="14"/>
        <v>0</v>
      </c>
      <c r="AB948">
        <v>286</v>
      </c>
      <c r="AC948">
        <v>5</v>
      </c>
      <c r="AD948">
        <v>57.2</v>
      </c>
      <c r="AE948">
        <v>0</v>
      </c>
      <c r="AF948">
        <v>15000</v>
      </c>
    </row>
    <row r="949" spans="1:32" ht="25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>(E949/D949)*100</f>
        <v>0</v>
      </c>
      <c r="O949" s="13">
        <f>J949/(60*60*24)+DATE(1970,1,1)</f>
        <v>42491.781319444446</v>
      </c>
      <c r="P949" s="13">
        <f>I949/(60*60*24)+"1/1/1970"</f>
        <v>42551.781319444446</v>
      </c>
      <c r="Q949" t="s">
        <v>8272</v>
      </c>
      <c r="R949" s="18" t="str">
        <f>LEFT(Q949,SEARCH("/",Q949,1)-1)</f>
        <v>technology</v>
      </c>
      <c r="S949" t="str">
        <f>RIGHT(Q949,(LEN(Q949)-SEARCH("/",Q949,1)))</f>
        <v>wearables</v>
      </c>
      <c r="T949" s="14">
        <f>IFERROR(E949/L949,0)</f>
        <v>0</v>
      </c>
      <c r="U949">
        <f t="shared" si="14"/>
        <v>0</v>
      </c>
      <c r="AB949">
        <v>0</v>
      </c>
      <c r="AC949">
        <v>0</v>
      </c>
      <c r="AD949">
        <v>0</v>
      </c>
      <c r="AE949">
        <v>0</v>
      </c>
      <c r="AF949">
        <v>850</v>
      </c>
    </row>
    <row r="950" spans="1:32" ht="22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>(E950/D950)*100</f>
        <v>12</v>
      </c>
      <c r="O950" s="13">
        <f>J950/(60*60*24)+DATE(1970,1,1)</f>
        <v>42411.828287037039</v>
      </c>
      <c r="P950" s="13">
        <f>I950/(60*60*24)+"1/1/1970"</f>
        <v>42441.828287037039</v>
      </c>
      <c r="Q950" t="s">
        <v>8272</v>
      </c>
      <c r="R950" s="18" t="str">
        <f>LEFT(Q950,SEARCH("/",Q950,1)-1)</f>
        <v>technology</v>
      </c>
      <c r="S950" t="str">
        <f>RIGHT(Q950,(LEN(Q950)-SEARCH("/",Q950,1)))</f>
        <v>wearables</v>
      </c>
      <c r="T950" s="14">
        <f>IFERROR(E950/L950,0)</f>
        <v>60</v>
      </c>
      <c r="U950">
        <f t="shared" si="14"/>
        <v>0</v>
      </c>
      <c r="AB950">
        <v>480</v>
      </c>
      <c r="AC950">
        <v>8</v>
      </c>
      <c r="AD950">
        <v>60</v>
      </c>
      <c r="AE950">
        <v>0</v>
      </c>
      <c r="AF950">
        <v>4000</v>
      </c>
    </row>
    <row r="951" spans="1:32" ht="27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>(E951/D951)*100</f>
        <v>1.365</v>
      </c>
      <c r="O951" s="13">
        <f>J951/(60*60*24)+DATE(1970,1,1)</f>
        <v>42361.043703703705</v>
      </c>
      <c r="P951" s="13">
        <f>I951/(60*60*24)+"1/1/1970"</f>
        <v>42421.043703703705</v>
      </c>
      <c r="Q951" t="s">
        <v>8272</v>
      </c>
      <c r="R951" s="18" t="str">
        <f>LEFT(Q951,SEARCH("/",Q951,1)-1)</f>
        <v>technology</v>
      </c>
      <c r="S951" t="str">
        <f>RIGHT(Q951,(LEN(Q951)-SEARCH("/",Q951,1)))</f>
        <v>wearables</v>
      </c>
      <c r="T951" s="14">
        <f>IFERROR(E951/L951,0)</f>
        <v>39</v>
      </c>
      <c r="U951">
        <f t="shared" si="14"/>
        <v>0</v>
      </c>
      <c r="AB951">
        <v>273</v>
      </c>
      <c r="AC951">
        <v>7</v>
      </c>
      <c r="AD951">
        <v>39</v>
      </c>
      <c r="AE951">
        <v>0</v>
      </c>
      <c r="AF951">
        <v>20000</v>
      </c>
    </row>
    <row r="952" spans="1:32" ht="24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>(E952/D952)*100</f>
        <v>28.04</v>
      </c>
      <c r="O952" s="13">
        <f>J952/(60*60*24)+DATE(1970,1,1)</f>
        <v>42356.750706018516</v>
      </c>
      <c r="P952" s="13">
        <f>I952/(60*60*24)+"1/1/1970"</f>
        <v>42386.750706018516</v>
      </c>
      <c r="Q952" t="s">
        <v>8272</v>
      </c>
      <c r="R952" s="18" t="str">
        <f>LEFT(Q952,SEARCH("/",Q952,1)-1)</f>
        <v>technology</v>
      </c>
      <c r="S952" t="str">
        <f>RIGHT(Q952,(LEN(Q952)-SEARCH("/",Q952,1)))</f>
        <v>wearables</v>
      </c>
      <c r="T952" s="14">
        <f>IFERROR(E952/L952,0)</f>
        <v>58.416666666666664</v>
      </c>
      <c r="U952">
        <f t="shared" si="14"/>
        <v>0</v>
      </c>
      <c r="AB952">
        <v>1402</v>
      </c>
      <c r="AC952">
        <v>24</v>
      </c>
      <c r="AD952">
        <v>58.416666666666664</v>
      </c>
      <c r="AE952">
        <v>0</v>
      </c>
      <c r="AF952">
        <v>5000</v>
      </c>
    </row>
    <row r="953" spans="1:32" ht="9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>(E953/D953)*100</f>
        <v>38.39</v>
      </c>
      <c r="O953" s="13">
        <f>J953/(60*60*24)+DATE(1970,1,1)</f>
        <v>42480.653611111113</v>
      </c>
      <c r="P953" s="13">
        <f>I953/(60*60*24)+"1/1/1970"</f>
        <v>42525.653611111113</v>
      </c>
      <c r="Q953" t="s">
        <v>8272</v>
      </c>
      <c r="R953" s="18" t="str">
        <f>LEFT(Q953,SEARCH("/",Q953,1)-1)</f>
        <v>technology</v>
      </c>
      <c r="S953" t="str">
        <f>RIGHT(Q953,(LEN(Q953)-SEARCH("/",Q953,1)))</f>
        <v>wearables</v>
      </c>
      <c r="T953" s="14">
        <f>IFERROR(E953/L953,0)</f>
        <v>158.63636363636363</v>
      </c>
      <c r="U953">
        <f t="shared" si="14"/>
        <v>0</v>
      </c>
      <c r="AB953">
        <v>19195</v>
      </c>
      <c r="AC953">
        <v>121</v>
      </c>
      <c r="AD953">
        <v>158.63636363636363</v>
      </c>
      <c r="AE953">
        <v>0</v>
      </c>
      <c r="AF953">
        <v>50000</v>
      </c>
    </row>
    <row r="954" spans="1:32" ht="165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>(E954/D954)*100</f>
        <v>39.942857142857143</v>
      </c>
      <c r="O954" s="13">
        <f>J954/(60*60*24)+DATE(1970,1,1)</f>
        <v>42662.613564814819</v>
      </c>
      <c r="P954" s="13">
        <f>I954/(60*60*24)+"1/1/1970"</f>
        <v>42692.655231481476</v>
      </c>
      <c r="Q954" t="s">
        <v>8272</v>
      </c>
      <c r="R954" s="18" t="str">
        <f>LEFT(Q954,SEARCH("/",Q954,1)-1)</f>
        <v>technology</v>
      </c>
      <c r="S954" t="str">
        <f>RIGHT(Q954,(LEN(Q954)-SEARCH("/",Q954,1)))</f>
        <v>wearables</v>
      </c>
      <c r="T954" s="14">
        <f>IFERROR(E954/L954,0)</f>
        <v>99.857142857142861</v>
      </c>
      <c r="U954">
        <f t="shared" si="14"/>
        <v>0</v>
      </c>
      <c r="AB954">
        <v>19572</v>
      </c>
      <c r="AC954">
        <v>196</v>
      </c>
      <c r="AD954">
        <v>99.857142857142861</v>
      </c>
      <c r="AE954">
        <v>0</v>
      </c>
      <c r="AF954">
        <v>49000</v>
      </c>
    </row>
    <row r="955" spans="1:32" ht="25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>(E955/D955)*100</f>
        <v>0.84</v>
      </c>
      <c r="O955" s="13">
        <f>J955/(60*60*24)+DATE(1970,1,1)</f>
        <v>41999.164340277777</v>
      </c>
      <c r="P955" s="13">
        <f>I955/(60*60*24)+"1/1/1970"</f>
        <v>42029.164340277777</v>
      </c>
      <c r="Q955" t="s">
        <v>8272</v>
      </c>
      <c r="R955" s="18" t="str">
        <f>LEFT(Q955,SEARCH("/",Q955,1)-1)</f>
        <v>technology</v>
      </c>
      <c r="S955" t="str">
        <f>RIGHT(Q955,(LEN(Q955)-SEARCH("/",Q955,1)))</f>
        <v>wearables</v>
      </c>
      <c r="T955" s="14">
        <f>IFERROR(E955/L955,0)</f>
        <v>25.2</v>
      </c>
      <c r="U955">
        <f t="shared" si="14"/>
        <v>0</v>
      </c>
      <c r="AB955">
        <v>126</v>
      </c>
      <c r="AC955">
        <v>5</v>
      </c>
      <c r="AD955">
        <v>25.2</v>
      </c>
      <c r="AE955">
        <v>0</v>
      </c>
      <c r="AF955">
        <v>15000</v>
      </c>
    </row>
    <row r="956" spans="1:32" ht="24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>(E956/D956)*100</f>
        <v>43.406666666666666</v>
      </c>
      <c r="O956" s="13">
        <f>J956/(60*60*24)+DATE(1970,1,1)</f>
        <v>42194.833784722221</v>
      </c>
      <c r="P956" s="13">
        <f>I956/(60*60*24)+"1/1/1970"</f>
        <v>42236.833784722221</v>
      </c>
      <c r="Q956" t="s">
        <v>8272</v>
      </c>
      <c r="R956" s="18" t="str">
        <f>LEFT(Q956,SEARCH("/",Q956,1)-1)</f>
        <v>technology</v>
      </c>
      <c r="S956" t="str">
        <f>RIGHT(Q956,(LEN(Q956)-SEARCH("/",Q956,1)))</f>
        <v>wearables</v>
      </c>
      <c r="T956" s="14">
        <f>IFERROR(E956/L956,0)</f>
        <v>89.191780821917803</v>
      </c>
      <c r="U956">
        <f t="shared" si="14"/>
        <v>0</v>
      </c>
      <c r="AB956">
        <v>6511</v>
      </c>
      <c r="AC956">
        <v>73</v>
      </c>
      <c r="AD956">
        <v>89.191780821917803</v>
      </c>
      <c r="AE956">
        <v>0</v>
      </c>
      <c r="AF956">
        <v>15000</v>
      </c>
    </row>
    <row r="957" spans="1:32" ht="25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>(E957/D957)*100</f>
        <v>5.6613333333333333</v>
      </c>
      <c r="O957" s="13">
        <f>J957/(60*60*24)+DATE(1970,1,1)</f>
        <v>42586.295138888891</v>
      </c>
      <c r="P957" s="13">
        <f>I957/(60*60*24)+"1/1/1970"</f>
        <v>42626.295138888891</v>
      </c>
      <c r="Q957" t="s">
        <v>8272</v>
      </c>
      <c r="R957" s="18" t="str">
        <f>LEFT(Q957,SEARCH("/",Q957,1)-1)</f>
        <v>technology</v>
      </c>
      <c r="S957" t="str">
        <f>RIGHT(Q957,(LEN(Q957)-SEARCH("/",Q957,1)))</f>
        <v>wearables</v>
      </c>
      <c r="T957" s="14">
        <f>IFERROR(E957/L957,0)</f>
        <v>182.6236559139785</v>
      </c>
      <c r="U957">
        <f t="shared" si="14"/>
        <v>0</v>
      </c>
      <c r="AB957">
        <v>16984</v>
      </c>
      <c r="AC957">
        <v>93</v>
      </c>
      <c r="AD957">
        <v>182.6236559139785</v>
      </c>
      <c r="AE957">
        <v>0</v>
      </c>
      <c r="AF957">
        <v>300000</v>
      </c>
    </row>
    <row r="958" spans="1:32" ht="27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>(E958/D958)*100</f>
        <v>1.722</v>
      </c>
      <c r="O958" s="13">
        <f>J958/(60*60*24)+DATE(1970,1,1)</f>
        <v>42060.913877314815</v>
      </c>
      <c r="P958" s="13">
        <f>I958/(60*60*24)+"1/1/1970"</f>
        <v>42120.872210648144</v>
      </c>
      <c r="Q958" t="s">
        <v>8272</v>
      </c>
      <c r="R958" s="18" t="str">
        <f>LEFT(Q958,SEARCH("/",Q958,1)-1)</f>
        <v>technology</v>
      </c>
      <c r="S958" t="str">
        <f>RIGHT(Q958,(LEN(Q958)-SEARCH("/",Q958,1)))</f>
        <v>wearables</v>
      </c>
      <c r="T958" s="14">
        <f>IFERROR(E958/L958,0)</f>
        <v>50.647058823529413</v>
      </c>
      <c r="U958">
        <f t="shared" si="14"/>
        <v>0</v>
      </c>
      <c r="AB958">
        <v>861</v>
      </c>
      <c r="AC958">
        <v>17</v>
      </c>
      <c r="AD958">
        <v>50.647058823529413</v>
      </c>
      <c r="AE958">
        <v>0</v>
      </c>
      <c r="AF958">
        <v>50000</v>
      </c>
    </row>
    <row r="959" spans="1:32" ht="18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>(E959/D959)*100</f>
        <v>1.9416666666666664</v>
      </c>
      <c r="O959" s="13">
        <f>J959/(60*60*24)+DATE(1970,1,1)</f>
        <v>42660.552465277782</v>
      </c>
      <c r="P959" s="13">
        <f>I959/(60*60*24)+"1/1/1970"</f>
        <v>42691.594131944439</v>
      </c>
      <c r="Q959" t="s">
        <v>8272</v>
      </c>
      <c r="R959" s="18" t="str">
        <f>LEFT(Q959,SEARCH("/",Q959,1)-1)</f>
        <v>technology</v>
      </c>
      <c r="S959" t="str">
        <f>RIGHT(Q959,(LEN(Q959)-SEARCH("/",Q959,1)))</f>
        <v>wearables</v>
      </c>
      <c r="T959" s="14">
        <f>IFERROR(E959/L959,0)</f>
        <v>33.285714285714285</v>
      </c>
      <c r="U959">
        <f t="shared" si="14"/>
        <v>0</v>
      </c>
      <c r="AB959">
        <v>233</v>
      </c>
      <c r="AC959">
        <v>7</v>
      </c>
      <c r="AD959">
        <v>33.285714285714285</v>
      </c>
      <c r="AE959">
        <v>0</v>
      </c>
      <c r="AF959">
        <v>12000</v>
      </c>
    </row>
    <row r="960" spans="1:32" ht="31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>(E960/D960)*100</f>
        <v>11.328275684711327</v>
      </c>
      <c r="O960" s="13">
        <f>J960/(60*60*24)+DATE(1970,1,1)</f>
        <v>42082.802812499998</v>
      </c>
      <c r="P960" s="13">
        <f>I960/(60*60*24)+"1/1/1970"</f>
        <v>42104.207638888889</v>
      </c>
      <c r="Q960" t="s">
        <v>8272</v>
      </c>
      <c r="R960" s="18" t="str">
        <f>LEFT(Q960,SEARCH("/",Q960,1)-1)</f>
        <v>technology</v>
      </c>
      <c r="S960" t="str">
        <f>RIGHT(Q960,(LEN(Q960)-SEARCH("/",Q960,1)))</f>
        <v>wearables</v>
      </c>
      <c r="T960" s="14">
        <f>IFERROR(E960/L960,0)</f>
        <v>51.823529411764703</v>
      </c>
      <c r="U960">
        <f t="shared" si="14"/>
        <v>0</v>
      </c>
      <c r="AB960">
        <v>881</v>
      </c>
      <c r="AC960">
        <v>17</v>
      </c>
      <c r="AD960">
        <v>51.823529411764703</v>
      </c>
      <c r="AE960">
        <v>0</v>
      </c>
      <c r="AF960">
        <v>7777</v>
      </c>
    </row>
    <row r="961" spans="1:32" ht="27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>(E961/D961)*100</f>
        <v>38.86</v>
      </c>
      <c r="O961" s="13">
        <f>J961/(60*60*24)+DATE(1970,1,1)</f>
        <v>41993.174363425926</v>
      </c>
      <c r="P961" s="13">
        <f>I961/(60*60*24)+"1/1/1970"</f>
        <v>42023.174363425926</v>
      </c>
      <c r="Q961" t="s">
        <v>8272</v>
      </c>
      <c r="R961" s="18" t="str">
        <f>LEFT(Q961,SEARCH("/",Q961,1)-1)</f>
        <v>technology</v>
      </c>
      <c r="S961" t="str">
        <f>RIGHT(Q961,(LEN(Q961)-SEARCH("/",Q961,1)))</f>
        <v>wearables</v>
      </c>
      <c r="T961" s="14">
        <f>IFERROR(E961/L961,0)</f>
        <v>113.62573099415205</v>
      </c>
      <c r="U961">
        <f t="shared" si="14"/>
        <v>0</v>
      </c>
      <c r="AB961">
        <v>19430</v>
      </c>
      <c r="AC961">
        <v>171</v>
      </c>
      <c r="AD961">
        <v>113.62573099415205</v>
      </c>
      <c r="AE961">
        <v>0</v>
      </c>
      <c r="AF961">
        <v>50000</v>
      </c>
    </row>
    <row r="962" spans="1:32" ht="25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>(E962/D962)*100</f>
        <v>46.100628930817614</v>
      </c>
      <c r="O962" s="13">
        <f>J962/(60*60*24)+DATE(1970,1,1)</f>
        <v>42766.626793981486</v>
      </c>
      <c r="P962" s="13">
        <f>I962/(60*60*24)+"1/1/1970"</f>
        <v>42808.585127314815</v>
      </c>
      <c r="Q962" t="s">
        <v>8272</v>
      </c>
      <c r="R962" s="18" t="str">
        <f>LEFT(Q962,SEARCH("/",Q962,1)-1)</f>
        <v>technology</v>
      </c>
      <c r="S962" t="str">
        <f>RIGHT(Q962,(LEN(Q962)-SEARCH("/",Q962,1)))</f>
        <v>wearables</v>
      </c>
      <c r="T962" s="14">
        <f>IFERROR(E962/L962,0)</f>
        <v>136.46276595744681</v>
      </c>
      <c r="U962">
        <f t="shared" si="14"/>
        <v>0</v>
      </c>
      <c r="AB962">
        <v>25655</v>
      </c>
      <c r="AC962">
        <v>188</v>
      </c>
      <c r="AD962">
        <v>136.46276595744681</v>
      </c>
      <c r="AE962">
        <v>0</v>
      </c>
      <c r="AF962">
        <v>55650</v>
      </c>
    </row>
    <row r="963" spans="1:32" ht="18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>(E963/D963)*100</f>
        <v>42.188421052631583</v>
      </c>
      <c r="O963" s="13">
        <f>J963/(60*60*24)+DATE(1970,1,1)</f>
        <v>42740.693692129629</v>
      </c>
      <c r="P963" s="13">
        <f>I963/(60*60*24)+"1/1/1970"</f>
        <v>42786.791666666672</v>
      </c>
      <c r="Q963" t="s">
        <v>8272</v>
      </c>
      <c r="R963" s="18" t="str">
        <f>LEFT(Q963,SEARCH("/",Q963,1)-1)</f>
        <v>technology</v>
      </c>
      <c r="S963" t="str">
        <f>RIGHT(Q963,(LEN(Q963)-SEARCH("/",Q963,1)))</f>
        <v>wearables</v>
      </c>
      <c r="T963" s="14">
        <f>IFERROR(E963/L963,0)</f>
        <v>364.35454545454547</v>
      </c>
      <c r="U963">
        <f t="shared" ref="U963:U1026" si="15">IF(F963 = "successful", 1, 0)</f>
        <v>0</v>
      </c>
      <c r="AB963">
        <v>40079</v>
      </c>
      <c r="AC963">
        <v>110</v>
      </c>
      <c r="AD963">
        <v>364.35454545454547</v>
      </c>
      <c r="AE963">
        <v>0</v>
      </c>
      <c r="AF963">
        <v>95000</v>
      </c>
    </row>
    <row r="964" spans="1:32" ht="28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>(E964/D964)*100</f>
        <v>28.48</v>
      </c>
      <c r="O964" s="13">
        <f>J964/(60*60*24)+DATE(1970,1,1)</f>
        <v>42373.712418981479</v>
      </c>
      <c r="P964" s="13">
        <f>I964/(60*60*24)+"1/1/1970"</f>
        <v>42411.712418981479</v>
      </c>
      <c r="Q964" t="s">
        <v>8272</v>
      </c>
      <c r="R964" s="18" t="str">
        <f>LEFT(Q964,SEARCH("/",Q964,1)-1)</f>
        <v>technology</v>
      </c>
      <c r="S964" t="str">
        <f>RIGHT(Q964,(LEN(Q964)-SEARCH("/",Q964,1)))</f>
        <v>wearables</v>
      </c>
      <c r="T964" s="14">
        <f>IFERROR(E964/L964,0)</f>
        <v>19.243243243243242</v>
      </c>
      <c r="U964">
        <f t="shared" si="15"/>
        <v>0</v>
      </c>
      <c r="AB964">
        <v>712</v>
      </c>
      <c r="AC964">
        <v>37</v>
      </c>
      <c r="AD964">
        <v>19.243243243243242</v>
      </c>
      <c r="AE964">
        <v>0</v>
      </c>
      <c r="AF964">
        <v>2500</v>
      </c>
    </row>
    <row r="965" spans="1:32" ht="15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>(E965/D965)*100</f>
        <v>1.077142857142857</v>
      </c>
      <c r="O965" s="13">
        <f>J965/(60*60*24)+DATE(1970,1,1)</f>
        <v>42625.635636574079</v>
      </c>
      <c r="P965" s="13">
        <f>I965/(60*60*24)+"1/1/1970"</f>
        <v>42660.635636574079</v>
      </c>
      <c r="Q965" t="s">
        <v>8272</v>
      </c>
      <c r="R965" s="18" t="str">
        <f>LEFT(Q965,SEARCH("/",Q965,1)-1)</f>
        <v>technology</v>
      </c>
      <c r="S965" t="str">
        <f>RIGHT(Q965,(LEN(Q965)-SEARCH("/",Q965,1)))</f>
        <v>wearables</v>
      </c>
      <c r="T965" s="14">
        <f>IFERROR(E965/L965,0)</f>
        <v>41.888888888888886</v>
      </c>
      <c r="U965">
        <f t="shared" si="15"/>
        <v>0</v>
      </c>
      <c r="AB965">
        <v>377</v>
      </c>
      <c r="AC965">
        <v>9</v>
      </c>
      <c r="AD965">
        <v>41.888888888888886</v>
      </c>
      <c r="AE965">
        <v>0</v>
      </c>
      <c r="AF965">
        <v>35000</v>
      </c>
    </row>
    <row r="966" spans="1:32" ht="27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>(E966/D966)*100</f>
        <v>0.79909090909090907</v>
      </c>
      <c r="O966" s="13">
        <f>J966/(60*60*24)+DATE(1970,1,1)</f>
        <v>42208.628692129627</v>
      </c>
      <c r="P966" s="13">
        <f>I966/(60*60*24)+"1/1/1970"</f>
        <v>42248.628692129627</v>
      </c>
      <c r="Q966" t="s">
        <v>8272</v>
      </c>
      <c r="R966" s="18" t="str">
        <f>LEFT(Q966,SEARCH("/",Q966,1)-1)</f>
        <v>technology</v>
      </c>
      <c r="S966" t="str">
        <f>RIGHT(Q966,(LEN(Q966)-SEARCH("/",Q966,1)))</f>
        <v>wearables</v>
      </c>
      <c r="T966" s="14">
        <f>IFERROR(E966/L966,0)</f>
        <v>30.310344827586206</v>
      </c>
      <c r="U966">
        <f t="shared" si="15"/>
        <v>0</v>
      </c>
      <c r="AB966">
        <v>879</v>
      </c>
      <c r="AC966">
        <v>29</v>
      </c>
      <c r="AD966">
        <v>30.310344827586206</v>
      </c>
      <c r="AE966">
        <v>0</v>
      </c>
      <c r="AF966">
        <v>110000</v>
      </c>
    </row>
    <row r="967" spans="1:32" ht="30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>(E967/D967)*100</f>
        <v>1.1919999999999999</v>
      </c>
      <c r="O967" s="13">
        <f>J967/(60*60*24)+DATE(1970,1,1)</f>
        <v>42637.016736111109</v>
      </c>
      <c r="P967" s="13">
        <f>I967/(60*60*24)+"1/1/1970"</f>
        <v>42669.165972222225</v>
      </c>
      <c r="Q967" t="s">
        <v>8272</v>
      </c>
      <c r="R967" s="18" t="str">
        <f>LEFT(Q967,SEARCH("/",Q967,1)-1)</f>
        <v>technology</v>
      </c>
      <c r="S967" t="str">
        <f>RIGHT(Q967,(LEN(Q967)-SEARCH("/",Q967,1)))</f>
        <v>wearables</v>
      </c>
      <c r="T967" s="14">
        <f>IFERROR(E967/L967,0)</f>
        <v>49.666666666666664</v>
      </c>
      <c r="U967">
        <f t="shared" si="15"/>
        <v>0</v>
      </c>
      <c r="AB967">
        <v>298</v>
      </c>
      <c r="AC967">
        <v>6</v>
      </c>
      <c r="AD967">
        <v>49.666666666666664</v>
      </c>
      <c r="AE967">
        <v>0</v>
      </c>
      <c r="AF967">
        <v>25000</v>
      </c>
    </row>
    <row r="968" spans="1:32" ht="24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>(E968/D968)*100</f>
        <v>14.799999999999999</v>
      </c>
      <c r="O968" s="13">
        <f>J968/(60*60*24)+DATE(1970,1,1)</f>
        <v>42619.635787037041</v>
      </c>
      <c r="P968" s="13">
        <f>I968/(60*60*24)+"1/1/1970"</f>
        <v>42649.635787037041</v>
      </c>
      <c r="Q968" t="s">
        <v>8272</v>
      </c>
      <c r="R968" s="18" t="str">
        <f>LEFT(Q968,SEARCH("/",Q968,1)-1)</f>
        <v>technology</v>
      </c>
      <c r="S968" t="str">
        <f>RIGHT(Q968,(LEN(Q968)-SEARCH("/",Q968,1)))</f>
        <v>wearables</v>
      </c>
      <c r="T968" s="14">
        <f>IFERROR(E968/L968,0)</f>
        <v>59.2</v>
      </c>
      <c r="U968">
        <f t="shared" si="15"/>
        <v>0</v>
      </c>
      <c r="AB968">
        <v>1776</v>
      </c>
      <c r="AC968">
        <v>30</v>
      </c>
      <c r="AD968">
        <v>59.2</v>
      </c>
      <c r="AE968">
        <v>0</v>
      </c>
      <c r="AF968">
        <v>12000</v>
      </c>
    </row>
    <row r="969" spans="1:32" ht="22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>(E969/D969)*100</f>
        <v>17.810000000000002</v>
      </c>
      <c r="O969" s="13">
        <f>J969/(60*60*24)+DATE(1970,1,1)</f>
        <v>42422.254328703704</v>
      </c>
      <c r="P969" s="13">
        <f>I969/(60*60*24)+"1/1/1970"</f>
        <v>42482.21266203704</v>
      </c>
      <c r="Q969" t="s">
        <v>8272</v>
      </c>
      <c r="R969" s="18" t="str">
        <f>LEFT(Q969,SEARCH("/",Q969,1)-1)</f>
        <v>technology</v>
      </c>
      <c r="S969" t="str">
        <f>RIGHT(Q969,(LEN(Q969)-SEARCH("/",Q969,1)))</f>
        <v>wearables</v>
      </c>
      <c r="T969" s="14">
        <f>IFERROR(E969/L969,0)</f>
        <v>43.97530864197531</v>
      </c>
      <c r="U969">
        <f t="shared" si="15"/>
        <v>0</v>
      </c>
      <c r="AB969">
        <v>3562</v>
      </c>
      <c r="AC969">
        <v>81</v>
      </c>
      <c r="AD969">
        <v>43.97530864197531</v>
      </c>
      <c r="AE969">
        <v>0</v>
      </c>
      <c r="AF969">
        <v>20000</v>
      </c>
    </row>
    <row r="970" spans="1:32" ht="28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>(E970/D970)*100</f>
        <v>1.325</v>
      </c>
      <c r="O970" s="13">
        <f>J970/(60*60*24)+DATE(1970,1,1)</f>
        <v>41836.847615740742</v>
      </c>
      <c r="P970" s="13">
        <f>I970/(60*60*24)+"1/1/1970"</f>
        <v>41866.847615740742</v>
      </c>
      <c r="Q970" t="s">
        <v>8272</v>
      </c>
      <c r="R970" s="18" t="str">
        <f>LEFT(Q970,SEARCH("/",Q970,1)-1)</f>
        <v>technology</v>
      </c>
      <c r="S970" t="str">
        <f>RIGHT(Q970,(LEN(Q970)-SEARCH("/",Q970,1)))</f>
        <v>wearables</v>
      </c>
      <c r="T970" s="14">
        <f>IFERROR(E970/L970,0)</f>
        <v>26.5</v>
      </c>
      <c r="U970">
        <f t="shared" si="15"/>
        <v>0</v>
      </c>
      <c r="AB970">
        <v>106</v>
      </c>
      <c r="AC970">
        <v>4</v>
      </c>
      <c r="AD970">
        <v>26.5</v>
      </c>
      <c r="AE970">
        <v>0</v>
      </c>
      <c r="AF970">
        <v>8000</v>
      </c>
    </row>
    <row r="971" spans="1:32" ht="135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>(E971/D971)*100</f>
        <v>46.666666666666664</v>
      </c>
      <c r="O971" s="13">
        <f>J971/(60*60*24)+DATE(1970,1,1)</f>
        <v>42742.30332175926</v>
      </c>
      <c r="P971" s="13">
        <f>I971/(60*60*24)+"1/1/1970"</f>
        <v>42775.30332175926</v>
      </c>
      <c r="Q971" t="s">
        <v>8272</v>
      </c>
      <c r="R971" s="18" t="str">
        <f>LEFT(Q971,SEARCH("/",Q971,1)-1)</f>
        <v>technology</v>
      </c>
      <c r="S971" t="str">
        <f>RIGHT(Q971,(LEN(Q971)-SEARCH("/",Q971,1)))</f>
        <v>wearables</v>
      </c>
      <c r="T971" s="14">
        <f>IFERROR(E971/L971,0)</f>
        <v>1272.7272727272727</v>
      </c>
      <c r="U971">
        <f t="shared" si="15"/>
        <v>0</v>
      </c>
      <c r="AB971">
        <v>14000</v>
      </c>
      <c r="AC971">
        <v>11</v>
      </c>
      <c r="AD971">
        <v>1272.7272727272727</v>
      </c>
      <c r="AE971">
        <v>0</v>
      </c>
      <c r="AF971">
        <v>30000</v>
      </c>
    </row>
    <row r="972" spans="1:32" ht="28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>(E972/D972)*100</f>
        <v>45.92</v>
      </c>
      <c r="O972" s="13">
        <f>J972/(60*60*24)+DATE(1970,1,1)</f>
        <v>42721.220520833333</v>
      </c>
      <c r="P972" s="13">
        <f>I972/(60*60*24)+"1/1/1970"</f>
        <v>42758.207638888889</v>
      </c>
      <c r="Q972" t="s">
        <v>8272</v>
      </c>
      <c r="R972" s="18" t="str">
        <f>LEFT(Q972,SEARCH("/",Q972,1)-1)</f>
        <v>technology</v>
      </c>
      <c r="S972" t="str">
        <f>RIGHT(Q972,(LEN(Q972)-SEARCH("/",Q972,1)))</f>
        <v>wearables</v>
      </c>
      <c r="T972" s="14">
        <f>IFERROR(E972/L972,0)</f>
        <v>164</v>
      </c>
      <c r="U972">
        <f t="shared" si="15"/>
        <v>0</v>
      </c>
      <c r="AB972">
        <v>2296</v>
      </c>
      <c r="AC972">
        <v>14</v>
      </c>
      <c r="AD972">
        <v>164</v>
      </c>
      <c r="AE972">
        <v>0</v>
      </c>
      <c r="AF972">
        <v>5000</v>
      </c>
    </row>
    <row r="973" spans="1:32" ht="27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>(E973/D973)*100</f>
        <v>0.22599999999999998</v>
      </c>
      <c r="O973" s="13">
        <f>J973/(60*60*24)+DATE(1970,1,1)</f>
        <v>42111.709027777775</v>
      </c>
      <c r="P973" s="13">
        <f>I973/(60*60*24)+"1/1/1970"</f>
        <v>42156.709027777775</v>
      </c>
      <c r="Q973" t="s">
        <v>8272</v>
      </c>
      <c r="R973" s="18" t="str">
        <f>LEFT(Q973,SEARCH("/",Q973,1)-1)</f>
        <v>technology</v>
      </c>
      <c r="S973" t="str">
        <f>RIGHT(Q973,(LEN(Q973)-SEARCH("/",Q973,1)))</f>
        <v>wearables</v>
      </c>
      <c r="T973" s="14">
        <f>IFERROR(E973/L973,0)</f>
        <v>45.2</v>
      </c>
      <c r="U973">
        <f t="shared" si="15"/>
        <v>0</v>
      </c>
      <c r="AB973">
        <v>226</v>
      </c>
      <c r="AC973">
        <v>5</v>
      </c>
      <c r="AD973">
        <v>45.2</v>
      </c>
      <c r="AE973">
        <v>0</v>
      </c>
      <c r="AF973">
        <v>100000</v>
      </c>
    </row>
    <row r="974" spans="1:32" ht="240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>(E974/D974)*100</f>
        <v>34.625</v>
      </c>
      <c r="O974" s="13">
        <f>J974/(60*60*24)+DATE(1970,1,1)</f>
        <v>41856.865717592591</v>
      </c>
      <c r="P974" s="13">
        <f>I974/(60*60*24)+"1/1/1970"</f>
        <v>41886.290972222225</v>
      </c>
      <c r="Q974" t="s">
        <v>8272</v>
      </c>
      <c r="R974" s="18" t="str">
        <f>LEFT(Q974,SEARCH("/",Q974,1)-1)</f>
        <v>technology</v>
      </c>
      <c r="S974" t="str">
        <f>RIGHT(Q974,(LEN(Q974)-SEARCH("/",Q974,1)))</f>
        <v>wearables</v>
      </c>
      <c r="T974" s="14">
        <f>IFERROR(E974/L974,0)</f>
        <v>153.88888888888889</v>
      </c>
      <c r="U974">
        <f t="shared" si="15"/>
        <v>0</v>
      </c>
      <c r="AB974">
        <v>6925</v>
      </c>
      <c r="AC974">
        <v>45</v>
      </c>
      <c r="AD974">
        <v>153.88888888888889</v>
      </c>
      <c r="AE974">
        <v>0</v>
      </c>
      <c r="AF974">
        <v>20000</v>
      </c>
    </row>
    <row r="975" spans="1:32" ht="27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>(E975/D975)*100</f>
        <v>2.0549999999999997</v>
      </c>
      <c r="O975" s="13">
        <f>J975/(60*60*24)+DATE(1970,1,1)</f>
        <v>42257.014965277776</v>
      </c>
      <c r="P975" s="13">
        <f>I975/(60*60*24)+"1/1/1970"</f>
        <v>42317.056631944448</v>
      </c>
      <c r="Q975" t="s">
        <v>8272</v>
      </c>
      <c r="R975" s="18" t="str">
        <f>LEFT(Q975,SEARCH("/",Q975,1)-1)</f>
        <v>technology</v>
      </c>
      <c r="S975" t="str">
        <f>RIGHT(Q975,(LEN(Q975)-SEARCH("/",Q975,1)))</f>
        <v>wearables</v>
      </c>
      <c r="T975" s="14">
        <f>IFERROR(E975/L975,0)</f>
        <v>51.375</v>
      </c>
      <c r="U975">
        <f t="shared" si="15"/>
        <v>0</v>
      </c>
      <c r="AB975">
        <v>411</v>
      </c>
      <c r="AC975">
        <v>8</v>
      </c>
      <c r="AD975">
        <v>51.375</v>
      </c>
      <c r="AE975">
        <v>0</v>
      </c>
      <c r="AF975">
        <v>20000</v>
      </c>
    </row>
    <row r="976" spans="1:32" ht="25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>(E976/D976)*100</f>
        <v>0.55999999999999994</v>
      </c>
      <c r="O976" s="13">
        <f>J976/(60*60*24)+DATE(1970,1,1)</f>
        <v>42424.749490740738</v>
      </c>
      <c r="P976" s="13">
        <f>I976/(60*60*24)+"1/1/1970"</f>
        <v>42454.707824074074</v>
      </c>
      <c r="Q976" t="s">
        <v>8272</v>
      </c>
      <c r="R976" s="18" t="str">
        <f>LEFT(Q976,SEARCH("/",Q976,1)-1)</f>
        <v>technology</v>
      </c>
      <c r="S976" t="str">
        <f>RIGHT(Q976,(LEN(Q976)-SEARCH("/",Q976,1)))</f>
        <v>wearables</v>
      </c>
      <c r="T976" s="14">
        <f>IFERROR(E976/L976,0)</f>
        <v>93.333333333333329</v>
      </c>
      <c r="U976">
        <f t="shared" si="15"/>
        <v>0</v>
      </c>
      <c r="AB976">
        <v>280</v>
      </c>
      <c r="AC976">
        <v>3</v>
      </c>
      <c r="AD976">
        <v>93.333333333333329</v>
      </c>
      <c r="AE976">
        <v>0</v>
      </c>
      <c r="AF976">
        <v>50000</v>
      </c>
    </row>
    <row r="977" spans="1:32" ht="28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>(E977/D977)*100</f>
        <v>2.6069999999999998</v>
      </c>
      <c r="O977" s="13">
        <f>J977/(60*60*24)+DATE(1970,1,1)</f>
        <v>42489.696585648147</v>
      </c>
      <c r="P977" s="13">
        <f>I977/(60*60*24)+"1/1/1970"</f>
        <v>42549.696585648147</v>
      </c>
      <c r="Q977" t="s">
        <v>8272</v>
      </c>
      <c r="R977" s="18" t="str">
        <f>LEFT(Q977,SEARCH("/",Q977,1)-1)</f>
        <v>technology</v>
      </c>
      <c r="S977" t="str">
        <f>RIGHT(Q977,(LEN(Q977)-SEARCH("/",Q977,1)))</f>
        <v>wearables</v>
      </c>
      <c r="T977" s="14">
        <f>IFERROR(E977/L977,0)</f>
        <v>108.625</v>
      </c>
      <c r="U977">
        <f t="shared" si="15"/>
        <v>0</v>
      </c>
      <c r="AB977">
        <v>2607</v>
      </c>
      <c r="AC977">
        <v>24</v>
      </c>
      <c r="AD977">
        <v>108.625</v>
      </c>
      <c r="AE977">
        <v>0</v>
      </c>
      <c r="AF977">
        <v>100000</v>
      </c>
    </row>
    <row r="978" spans="1:32" ht="25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>(E978/D978)*100</f>
        <v>1.9259999999999999</v>
      </c>
      <c r="O978" s="13">
        <f>J978/(60*60*24)+DATE(1970,1,1)</f>
        <v>42185.058993055558</v>
      </c>
      <c r="P978" s="13">
        <f>I978/(60*60*24)+"1/1/1970"</f>
        <v>42230.058993055558</v>
      </c>
      <c r="Q978" t="s">
        <v>8272</v>
      </c>
      <c r="R978" s="18" t="str">
        <f>LEFT(Q978,SEARCH("/",Q978,1)-1)</f>
        <v>technology</v>
      </c>
      <c r="S978" t="str">
        <f>RIGHT(Q978,(LEN(Q978)-SEARCH("/",Q978,1)))</f>
        <v>wearables</v>
      </c>
      <c r="T978" s="14">
        <f>IFERROR(E978/L978,0)</f>
        <v>160.5</v>
      </c>
      <c r="U978">
        <f t="shared" si="15"/>
        <v>0</v>
      </c>
      <c r="AB978">
        <v>2889</v>
      </c>
      <c r="AC978">
        <v>18</v>
      </c>
      <c r="AD978">
        <v>160.5</v>
      </c>
      <c r="AE978">
        <v>0</v>
      </c>
      <c r="AF978">
        <v>150000</v>
      </c>
    </row>
    <row r="979" spans="1:32" ht="27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>(E979/D979)*100</f>
        <v>33.666666666666664</v>
      </c>
      <c r="O979" s="13">
        <f>J979/(60*60*24)+DATE(1970,1,1)</f>
        <v>42391.942094907412</v>
      </c>
      <c r="P979" s="13">
        <f>I979/(60*60*24)+"1/1/1970"</f>
        <v>42421.942094907412</v>
      </c>
      <c r="Q979" t="s">
        <v>8272</v>
      </c>
      <c r="R979" s="18" t="str">
        <f>LEFT(Q979,SEARCH("/",Q979,1)-1)</f>
        <v>technology</v>
      </c>
      <c r="S979" t="str">
        <f>RIGHT(Q979,(LEN(Q979)-SEARCH("/",Q979,1)))</f>
        <v>wearables</v>
      </c>
      <c r="T979" s="14">
        <f>IFERROR(E979/L979,0)</f>
        <v>75.75</v>
      </c>
      <c r="U979">
        <f t="shared" si="15"/>
        <v>0</v>
      </c>
      <c r="AB979">
        <v>909</v>
      </c>
      <c r="AC979">
        <v>12</v>
      </c>
      <c r="AD979">
        <v>75.75</v>
      </c>
      <c r="AE979">
        <v>0</v>
      </c>
      <c r="AF979">
        <v>2700</v>
      </c>
    </row>
    <row r="980" spans="1:32" ht="27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>(E980/D980)*100</f>
        <v>56.263267182990241</v>
      </c>
      <c r="O980" s="13">
        <f>J980/(60*60*24)+DATE(1970,1,1)</f>
        <v>42395.309039351851</v>
      </c>
      <c r="P980" s="13">
        <f>I980/(60*60*24)+"1/1/1970"</f>
        <v>42425.309039351851</v>
      </c>
      <c r="Q980" t="s">
        <v>8272</v>
      </c>
      <c r="R980" s="18" t="str">
        <f>LEFT(Q980,SEARCH("/",Q980,1)-1)</f>
        <v>technology</v>
      </c>
      <c r="S980" t="str">
        <f>RIGHT(Q980,(LEN(Q980)-SEARCH("/",Q980,1)))</f>
        <v>wearables</v>
      </c>
      <c r="T980" s="14">
        <f>IFERROR(E980/L980,0)</f>
        <v>790.83739837398377</v>
      </c>
      <c r="U980">
        <f t="shared" si="15"/>
        <v>0</v>
      </c>
      <c r="AB980">
        <v>97273</v>
      </c>
      <c r="AC980">
        <v>123</v>
      </c>
      <c r="AD980">
        <v>790.83739837398377</v>
      </c>
      <c r="AE980">
        <v>0</v>
      </c>
      <c r="AF980">
        <v>172889</v>
      </c>
    </row>
    <row r="981" spans="1:32" ht="28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>(E981/D981)*100</f>
        <v>82.817599999999999</v>
      </c>
      <c r="O981" s="13">
        <f>J981/(60*60*24)+DATE(1970,1,1)</f>
        <v>42506.416990740741</v>
      </c>
      <c r="P981" s="13">
        <f>I981/(60*60*24)+"1/1/1970"</f>
        <v>42541.790972222225</v>
      </c>
      <c r="Q981" t="s">
        <v>8272</v>
      </c>
      <c r="R981" s="18" t="str">
        <f>LEFT(Q981,SEARCH("/",Q981,1)-1)</f>
        <v>technology</v>
      </c>
      <c r="S981" t="str">
        <f>RIGHT(Q981,(LEN(Q981)-SEARCH("/",Q981,1)))</f>
        <v>wearables</v>
      </c>
      <c r="T981" s="14">
        <f>IFERROR(E981/L981,0)</f>
        <v>301.93916666666667</v>
      </c>
      <c r="U981">
        <f t="shared" si="15"/>
        <v>0</v>
      </c>
      <c r="AB981">
        <v>28986.16</v>
      </c>
      <c r="AC981">
        <v>96</v>
      </c>
      <c r="AD981">
        <v>301.93916666666667</v>
      </c>
      <c r="AE981">
        <v>0</v>
      </c>
      <c r="AF981">
        <v>35000</v>
      </c>
    </row>
    <row r="982" spans="1:32" ht="30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>(E982/D982)*100</f>
        <v>14.860000000000001</v>
      </c>
      <c r="O982" s="13">
        <f>J982/(60*60*24)+DATE(1970,1,1)</f>
        <v>41928.904189814813</v>
      </c>
      <c r="P982" s="13">
        <f>I982/(60*60*24)+"1/1/1970"</f>
        <v>41973.945856481485</v>
      </c>
      <c r="Q982" t="s">
        <v>8272</v>
      </c>
      <c r="R982" s="18" t="str">
        <f>LEFT(Q982,SEARCH("/",Q982,1)-1)</f>
        <v>technology</v>
      </c>
      <c r="S982" t="str">
        <f>RIGHT(Q982,(LEN(Q982)-SEARCH("/",Q982,1)))</f>
        <v>wearables</v>
      </c>
      <c r="T982" s="14">
        <f>IFERROR(E982/L982,0)</f>
        <v>47.935483870967744</v>
      </c>
      <c r="U982">
        <f t="shared" si="15"/>
        <v>0</v>
      </c>
      <c r="AB982">
        <v>1486</v>
      </c>
      <c r="AC982">
        <v>31</v>
      </c>
      <c r="AD982">
        <v>47.935483870967744</v>
      </c>
      <c r="AE982">
        <v>0</v>
      </c>
      <c r="AF982">
        <v>10000</v>
      </c>
    </row>
    <row r="983" spans="1:32" ht="33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>(E983/D983)*100</f>
        <v>1.2375123751237513E-2</v>
      </c>
      <c r="O983" s="13">
        <f>J983/(60*60*24)+DATE(1970,1,1)</f>
        <v>41830.947013888886</v>
      </c>
      <c r="P983" s="13">
        <f>I983/(60*60*24)+"1/1/1970"</f>
        <v>41860.947013888886</v>
      </c>
      <c r="Q983" t="s">
        <v>8272</v>
      </c>
      <c r="R983" s="18" t="str">
        <f>LEFT(Q983,SEARCH("/",Q983,1)-1)</f>
        <v>technology</v>
      </c>
      <c r="S983" t="str">
        <f>RIGHT(Q983,(LEN(Q983)-SEARCH("/",Q983,1)))</f>
        <v>wearables</v>
      </c>
      <c r="T983" s="14">
        <f>IFERROR(E983/L983,0)</f>
        <v>2.75</v>
      </c>
      <c r="U983">
        <f t="shared" si="15"/>
        <v>0</v>
      </c>
      <c r="AB983">
        <v>11</v>
      </c>
      <c r="AC983">
        <v>4</v>
      </c>
      <c r="AD983">
        <v>2.75</v>
      </c>
      <c r="AE983">
        <v>0</v>
      </c>
      <c r="AF983">
        <v>88888</v>
      </c>
    </row>
    <row r="984" spans="1:32" ht="18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>(E984/D984)*100</f>
        <v>1.7142857142857144E-2</v>
      </c>
      <c r="O984" s="13">
        <f>J984/(60*60*24)+DATE(1970,1,1)</f>
        <v>42615.753310185188</v>
      </c>
      <c r="P984" s="13">
        <f>I984/(60*60*24)+"1/1/1970"</f>
        <v>42645.753310185188</v>
      </c>
      <c r="Q984" t="s">
        <v>8272</v>
      </c>
      <c r="R984" s="18" t="str">
        <f>LEFT(Q984,SEARCH("/",Q984,1)-1)</f>
        <v>technology</v>
      </c>
      <c r="S984" t="str">
        <f>RIGHT(Q984,(LEN(Q984)-SEARCH("/",Q984,1)))</f>
        <v>wearables</v>
      </c>
      <c r="T984" s="14">
        <f>IFERROR(E984/L984,0)</f>
        <v>1</v>
      </c>
      <c r="U984">
        <f t="shared" si="15"/>
        <v>0</v>
      </c>
      <c r="AB984">
        <v>3</v>
      </c>
      <c r="AC984">
        <v>3</v>
      </c>
      <c r="AD984">
        <v>1</v>
      </c>
      <c r="AE984">
        <v>0</v>
      </c>
      <c r="AF984">
        <v>17500</v>
      </c>
    </row>
    <row r="985" spans="1:32" ht="30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>(E985/D985)*100</f>
        <v>29.506136117214709</v>
      </c>
      <c r="O985" s="13">
        <f>J985/(60*60*24)+DATE(1970,1,1)</f>
        <v>42574.667650462958</v>
      </c>
      <c r="P985" s="13">
        <f>I985/(60*60*24)+"1/1/1970"</f>
        <v>42605.870833333334</v>
      </c>
      <c r="Q985" t="s">
        <v>8272</v>
      </c>
      <c r="R985" s="18" t="str">
        <f>LEFT(Q985,SEARCH("/",Q985,1)-1)</f>
        <v>technology</v>
      </c>
      <c r="S985" t="str">
        <f>RIGHT(Q985,(LEN(Q985)-SEARCH("/",Q985,1)))</f>
        <v>wearables</v>
      </c>
      <c r="T985" s="14">
        <f>IFERROR(E985/L985,0)</f>
        <v>171.79329608938548</v>
      </c>
      <c r="U985">
        <f t="shared" si="15"/>
        <v>0</v>
      </c>
      <c r="AB985">
        <v>30751</v>
      </c>
      <c r="AC985">
        <v>179</v>
      </c>
      <c r="AD985">
        <v>171.79329608938548</v>
      </c>
      <c r="AE985">
        <v>0</v>
      </c>
      <c r="AF985">
        <v>104219</v>
      </c>
    </row>
    <row r="986" spans="1:32" ht="30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>(E986/D986)*100</f>
        <v>1.06</v>
      </c>
      <c r="O986" s="13">
        <f>J986/(60*60*24)+DATE(1970,1,1)</f>
        <v>42061.11583333333</v>
      </c>
      <c r="P986" s="13">
        <f>I986/(60*60*24)+"1/1/1970"</f>
        <v>42091.074166666665</v>
      </c>
      <c r="Q986" t="s">
        <v>8272</v>
      </c>
      <c r="R986" s="18" t="str">
        <f>LEFT(Q986,SEARCH("/",Q986,1)-1)</f>
        <v>technology</v>
      </c>
      <c r="S986" t="str">
        <f>RIGHT(Q986,(LEN(Q986)-SEARCH("/",Q986,1)))</f>
        <v>wearables</v>
      </c>
      <c r="T986" s="14">
        <f>IFERROR(E986/L986,0)</f>
        <v>35.333333333333336</v>
      </c>
      <c r="U986">
        <f t="shared" si="15"/>
        <v>0</v>
      </c>
      <c r="AB986">
        <v>106</v>
      </c>
      <c r="AC986">
        <v>3</v>
      </c>
      <c r="AD986">
        <v>35.333333333333336</v>
      </c>
      <c r="AE986">
        <v>0</v>
      </c>
      <c r="AF986">
        <v>10000</v>
      </c>
    </row>
    <row r="987" spans="1:32" ht="27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>(E987/D987)*100</f>
        <v>6.293333333333333</v>
      </c>
      <c r="O987" s="13">
        <f>J987/(60*60*24)+DATE(1970,1,1)</f>
        <v>42339.967708333337</v>
      </c>
      <c r="P987" s="13">
        <f>I987/(60*60*24)+"1/1/1970"</f>
        <v>42369.958333333328</v>
      </c>
      <c r="Q987" t="s">
        <v>8272</v>
      </c>
      <c r="R987" s="18" t="str">
        <f>LEFT(Q987,SEARCH("/",Q987,1)-1)</f>
        <v>technology</v>
      </c>
      <c r="S987" t="str">
        <f>RIGHT(Q987,(LEN(Q987)-SEARCH("/",Q987,1)))</f>
        <v>wearables</v>
      </c>
      <c r="T987" s="14">
        <f>IFERROR(E987/L987,0)</f>
        <v>82.086956521739125</v>
      </c>
      <c r="U987">
        <f t="shared" si="15"/>
        <v>0</v>
      </c>
      <c r="AB987">
        <v>1888</v>
      </c>
      <c r="AC987">
        <v>23</v>
      </c>
      <c r="AD987">
        <v>82.086956521739125</v>
      </c>
      <c r="AE987">
        <v>0</v>
      </c>
      <c r="AF987">
        <v>30000</v>
      </c>
    </row>
    <row r="988" spans="1:32" ht="25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>(E988/D988)*100</f>
        <v>12.75</v>
      </c>
      <c r="O988" s="13">
        <f>J988/(60*60*24)+DATE(1970,1,1)</f>
        <v>42324.767361111109</v>
      </c>
      <c r="P988" s="13">
        <f>I988/(60*60*24)+"1/1/1970"</f>
        <v>42379</v>
      </c>
      <c r="Q988" t="s">
        <v>8272</v>
      </c>
      <c r="R988" s="18" t="str">
        <f>LEFT(Q988,SEARCH("/",Q988,1)-1)</f>
        <v>technology</v>
      </c>
      <c r="S988" t="str">
        <f>RIGHT(Q988,(LEN(Q988)-SEARCH("/",Q988,1)))</f>
        <v>wearables</v>
      </c>
      <c r="T988" s="14">
        <f>IFERROR(E988/L988,0)</f>
        <v>110.8695652173913</v>
      </c>
      <c r="U988">
        <f t="shared" si="15"/>
        <v>0</v>
      </c>
      <c r="AB988">
        <v>2550</v>
      </c>
      <c r="AC988">
        <v>23</v>
      </c>
      <c r="AD988">
        <v>110.8695652173913</v>
      </c>
      <c r="AE988">
        <v>0</v>
      </c>
      <c r="AF988">
        <v>20000</v>
      </c>
    </row>
    <row r="989" spans="1:32" ht="270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>(E989/D989)*100</f>
        <v>13.22</v>
      </c>
      <c r="O989" s="13">
        <f>J989/(60*60*24)+DATE(1970,1,1)</f>
        <v>41773.294560185182</v>
      </c>
      <c r="P989" s="13">
        <f>I989/(60*60*24)+"1/1/1970"</f>
        <v>41813.294560185182</v>
      </c>
      <c r="Q989" t="s">
        <v>8272</v>
      </c>
      <c r="R989" s="18" t="str">
        <f>LEFT(Q989,SEARCH("/",Q989,1)-1)</f>
        <v>technology</v>
      </c>
      <c r="S989" t="str">
        <f>RIGHT(Q989,(LEN(Q989)-SEARCH("/",Q989,1)))</f>
        <v>wearables</v>
      </c>
      <c r="T989" s="14">
        <f>IFERROR(E989/L989,0)</f>
        <v>161.21951219512195</v>
      </c>
      <c r="U989">
        <f t="shared" si="15"/>
        <v>0</v>
      </c>
      <c r="AB989">
        <v>6610</v>
      </c>
      <c r="AC989">
        <v>41</v>
      </c>
      <c r="AD989">
        <v>161.21951219512195</v>
      </c>
      <c r="AE989">
        <v>0</v>
      </c>
      <c r="AF989">
        <v>50000</v>
      </c>
    </row>
    <row r="990" spans="1:32" ht="28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>(E990/D990)*100</f>
        <v>0</v>
      </c>
      <c r="O990" s="13">
        <f>J990/(60*60*24)+DATE(1970,1,1)</f>
        <v>42614.356770833328</v>
      </c>
      <c r="P990" s="13">
        <f>I990/(60*60*24)+"1/1/1970"</f>
        <v>42644.356770833328</v>
      </c>
      <c r="Q990" t="s">
        <v>8272</v>
      </c>
      <c r="R990" s="18" t="str">
        <f>LEFT(Q990,SEARCH("/",Q990,1)-1)</f>
        <v>technology</v>
      </c>
      <c r="S990" t="str">
        <f>RIGHT(Q990,(LEN(Q990)-SEARCH("/",Q990,1)))</f>
        <v>wearables</v>
      </c>
      <c r="T990" s="14">
        <f>IFERROR(E990/L990,0)</f>
        <v>0</v>
      </c>
      <c r="U990">
        <f t="shared" si="15"/>
        <v>0</v>
      </c>
      <c r="AB990">
        <v>0</v>
      </c>
      <c r="AC990">
        <v>0</v>
      </c>
      <c r="AD990">
        <v>0</v>
      </c>
      <c r="AE990">
        <v>0</v>
      </c>
      <c r="AF990">
        <v>5000</v>
      </c>
    </row>
    <row r="991" spans="1:32" ht="9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>(E991/D991)*100</f>
        <v>16.77</v>
      </c>
      <c r="O991" s="13">
        <f>J991/(60*60*24)+DATE(1970,1,1)</f>
        <v>42611.933969907404</v>
      </c>
      <c r="P991" s="13">
        <f>I991/(60*60*24)+"1/1/1970"</f>
        <v>42641.933969907404</v>
      </c>
      <c r="Q991" t="s">
        <v>8272</v>
      </c>
      <c r="R991" s="18" t="str">
        <f>LEFT(Q991,SEARCH("/",Q991,1)-1)</f>
        <v>technology</v>
      </c>
      <c r="S991" t="str">
        <f>RIGHT(Q991,(LEN(Q991)-SEARCH("/",Q991,1)))</f>
        <v>wearables</v>
      </c>
      <c r="T991" s="14">
        <f>IFERROR(E991/L991,0)</f>
        <v>52.40625</v>
      </c>
      <c r="U991">
        <f t="shared" si="15"/>
        <v>0</v>
      </c>
      <c r="AB991">
        <v>1677</v>
      </c>
      <c r="AC991">
        <v>32</v>
      </c>
      <c r="AD991">
        <v>52.40625</v>
      </c>
      <c r="AE991">
        <v>0</v>
      </c>
      <c r="AF991">
        <v>10000</v>
      </c>
    </row>
    <row r="992" spans="1:32" ht="28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>(E992/D992)*100</f>
        <v>0.104</v>
      </c>
      <c r="O992" s="13">
        <f>J992/(60*60*24)+DATE(1970,1,1)</f>
        <v>41855.784305555557</v>
      </c>
      <c r="P992" s="13">
        <f>I992/(60*60*24)+"1/1/1970"</f>
        <v>41885.784305555557</v>
      </c>
      <c r="Q992" t="s">
        <v>8272</v>
      </c>
      <c r="R992" s="18" t="str">
        <f>LEFT(Q992,SEARCH("/",Q992,1)-1)</f>
        <v>technology</v>
      </c>
      <c r="S992" t="str">
        <f>RIGHT(Q992,(LEN(Q992)-SEARCH("/",Q992,1)))</f>
        <v>wearables</v>
      </c>
      <c r="T992" s="14">
        <f>IFERROR(E992/L992,0)</f>
        <v>13</v>
      </c>
      <c r="U992">
        <f t="shared" si="15"/>
        <v>0</v>
      </c>
      <c r="AB992">
        <v>26</v>
      </c>
      <c r="AC992">
        <v>2</v>
      </c>
      <c r="AD992">
        <v>13</v>
      </c>
      <c r="AE992">
        <v>0</v>
      </c>
      <c r="AF992">
        <v>25000</v>
      </c>
    </row>
    <row r="993" spans="1:32" ht="30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>(E993/D993)*100</f>
        <v>4.24</v>
      </c>
      <c r="O993" s="13">
        <f>J993/(60*60*24)+DATE(1970,1,1)</f>
        <v>42538.75680555556</v>
      </c>
      <c r="P993" s="13">
        <f>I993/(60*60*24)+"1/1/1970"</f>
        <v>42563.785416666666</v>
      </c>
      <c r="Q993" t="s">
        <v>8272</v>
      </c>
      <c r="R993" s="18" t="str">
        <f>LEFT(Q993,SEARCH("/",Q993,1)-1)</f>
        <v>technology</v>
      </c>
      <c r="S993" t="str">
        <f>RIGHT(Q993,(LEN(Q993)-SEARCH("/",Q993,1)))</f>
        <v>wearables</v>
      </c>
      <c r="T993" s="14">
        <f>IFERROR(E993/L993,0)</f>
        <v>30.285714285714285</v>
      </c>
      <c r="U993">
        <f t="shared" si="15"/>
        <v>0</v>
      </c>
      <c r="AB993">
        <v>212</v>
      </c>
      <c r="AC993">
        <v>7</v>
      </c>
      <c r="AD993">
        <v>30.285714285714285</v>
      </c>
      <c r="AE993">
        <v>0</v>
      </c>
      <c r="AF993">
        <v>5000</v>
      </c>
    </row>
    <row r="994" spans="1:32" ht="21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>(E994/D994)*100</f>
        <v>0.46699999999999997</v>
      </c>
      <c r="O994" s="13">
        <f>J994/(60*60*24)+DATE(1970,1,1)</f>
        <v>42437.924988425926</v>
      </c>
      <c r="P994" s="13">
        <f>I994/(60*60*24)+"1/1/1970"</f>
        <v>42497.883321759262</v>
      </c>
      <c r="Q994" t="s">
        <v>8272</v>
      </c>
      <c r="R994" s="18" t="str">
        <f>LEFT(Q994,SEARCH("/",Q994,1)-1)</f>
        <v>technology</v>
      </c>
      <c r="S994" t="str">
        <f>RIGHT(Q994,(LEN(Q994)-SEARCH("/",Q994,1)))</f>
        <v>wearables</v>
      </c>
      <c r="T994" s="14">
        <f>IFERROR(E994/L994,0)</f>
        <v>116.75</v>
      </c>
      <c r="U994">
        <f t="shared" si="15"/>
        <v>0</v>
      </c>
      <c r="AB994">
        <v>467</v>
      </c>
      <c r="AC994">
        <v>4</v>
      </c>
      <c r="AD994">
        <v>116.75</v>
      </c>
      <c r="AE994">
        <v>0</v>
      </c>
      <c r="AF994">
        <v>100000</v>
      </c>
    </row>
    <row r="995" spans="1:32" ht="24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>(E995/D995)*100</f>
        <v>25.087142857142858</v>
      </c>
      <c r="O995" s="13">
        <f>J995/(60*60*24)+DATE(1970,1,1)</f>
        <v>42652.964907407411</v>
      </c>
      <c r="P995" s="13">
        <f>I995/(60*60*24)+"1/1/1970"</f>
        <v>42686.208333333328</v>
      </c>
      <c r="Q995" t="s">
        <v>8272</v>
      </c>
      <c r="R995" s="18" t="str">
        <f>LEFT(Q995,SEARCH("/",Q995,1)-1)</f>
        <v>technology</v>
      </c>
      <c r="S995" t="str">
        <f>RIGHT(Q995,(LEN(Q995)-SEARCH("/",Q995,1)))</f>
        <v>wearables</v>
      </c>
      <c r="T995" s="14">
        <f>IFERROR(E995/L995,0)</f>
        <v>89.59693877551021</v>
      </c>
      <c r="U995">
        <f t="shared" si="15"/>
        <v>0</v>
      </c>
      <c r="AB995">
        <v>17561</v>
      </c>
      <c r="AC995">
        <v>196</v>
      </c>
      <c r="AD995">
        <v>89.59693877551021</v>
      </c>
      <c r="AE995">
        <v>0</v>
      </c>
      <c r="AF995">
        <v>70000</v>
      </c>
    </row>
    <row r="996" spans="1:32" ht="31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>(E996/D996)*100</f>
        <v>2.3345000000000002</v>
      </c>
      <c r="O996" s="13">
        <f>J996/(60*60*24)+DATE(1970,1,1)</f>
        <v>41921.263078703705</v>
      </c>
      <c r="P996" s="13">
        <f>I996/(60*60*24)+"1/1/1970"</f>
        <v>41973.957638888889</v>
      </c>
      <c r="Q996" t="s">
        <v>8272</v>
      </c>
      <c r="R996" s="18" t="str">
        <f>LEFT(Q996,SEARCH("/",Q996,1)-1)</f>
        <v>technology</v>
      </c>
      <c r="S996" t="str">
        <f>RIGHT(Q996,(LEN(Q996)-SEARCH("/",Q996,1)))</f>
        <v>wearables</v>
      </c>
      <c r="T996" s="14">
        <f>IFERROR(E996/L996,0)</f>
        <v>424.45454545454544</v>
      </c>
      <c r="U996">
        <f t="shared" si="15"/>
        <v>0</v>
      </c>
      <c r="AB996">
        <v>4669</v>
      </c>
      <c r="AC996">
        <v>11</v>
      </c>
      <c r="AD996">
        <v>424.45454545454544</v>
      </c>
      <c r="AE996">
        <v>0</v>
      </c>
      <c r="AF996">
        <v>200000</v>
      </c>
    </row>
    <row r="997" spans="1:32" ht="24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>(E997/D997)*100</f>
        <v>7.26</v>
      </c>
      <c r="O997" s="13">
        <f>J997/(60*60*24)+DATE(1970,1,1)</f>
        <v>41947.940740740742</v>
      </c>
      <c r="P997" s="13">
        <f>I997/(60*60*24)+"1/1/1970"</f>
        <v>41972.666666666672</v>
      </c>
      <c r="Q997" t="s">
        <v>8272</v>
      </c>
      <c r="R997" s="18" t="str">
        <f>LEFT(Q997,SEARCH("/",Q997,1)-1)</f>
        <v>technology</v>
      </c>
      <c r="S997" t="str">
        <f>RIGHT(Q997,(LEN(Q997)-SEARCH("/",Q997,1)))</f>
        <v>wearables</v>
      </c>
      <c r="T997" s="14">
        <f>IFERROR(E997/L997,0)</f>
        <v>80.666666666666671</v>
      </c>
      <c r="U997">
        <f t="shared" si="15"/>
        <v>0</v>
      </c>
      <c r="AB997">
        <v>726</v>
      </c>
      <c r="AC997">
        <v>9</v>
      </c>
      <c r="AD997">
        <v>80.666666666666671</v>
      </c>
      <c r="AE997">
        <v>0</v>
      </c>
      <c r="AF997">
        <v>10000</v>
      </c>
    </row>
    <row r="998" spans="1:32" ht="21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>(E998/D998)*100</f>
        <v>1.625</v>
      </c>
      <c r="O998" s="13">
        <f>J998/(60*60*24)+DATE(1970,1,1)</f>
        <v>41817.866435185184</v>
      </c>
      <c r="P998" s="13">
        <f>I998/(60*60*24)+"1/1/1970"</f>
        <v>41847.643750000003</v>
      </c>
      <c r="Q998" t="s">
        <v>8272</v>
      </c>
      <c r="R998" s="18" t="str">
        <f>LEFT(Q998,SEARCH("/",Q998,1)-1)</f>
        <v>technology</v>
      </c>
      <c r="S998" t="str">
        <f>RIGHT(Q998,(LEN(Q998)-SEARCH("/",Q998,1)))</f>
        <v>wearables</v>
      </c>
      <c r="T998" s="14">
        <f>IFERROR(E998/L998,0)</f>
        <v>13</v>
      </c>
      <c r="U998">
        <f t="shared" si="15"/>
        <v>0</v>
      </c>
      <c r="AB998">
        <v>65</v>
      </c>
      <c r="AC998">
        <v>5</v>
      </c>
      <c r="AD998">
        <v>13</v>
      </c>
      <c r="AE998">
        <v>0</v>
      </c>
      <c r="AF998">
        <v>4000</v>
      </c>
    </row>
    <row r="999" spans="1:32" ht="18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>(E999/D999)*100</f>
        <v>1.3</v>
      </c>
      <c r="O999" s="13">
        <f>J999/(60*60*24)+DATE(1970,1,1)</f>
        <v>41941.10297453704</v>
      </c>
      <c r="P999" s="13">
        <f>I999/(60*60*24)+"1/1/1970"</f>
        <v>41971.144641203704</v>
      </c>
      <c r="Q999" t="s">
        <v>8272</v>
      </c>
      <c r="R999" s="18" t="str">
        <f>LEFT(Q999,SEARCH("/",Q999,1)-1)</f>
        <v>technology</v>
      </c>
      <c r="S999" t="str">
        <f>RIGHT(Q999,(LEN(Q999)-SEARCH("/",Q999,1)))</f>
        <v>wearables</v>
      </c>
      <c r="T999" s="14">
        <f>IFERROR(E999/L999,0)</f>
        <v>8.125</v>
      </c>
      <c r="U999">
        <f t="shared" si="15"/>
        <v>0</v>
      </c>
      <c r="AB999">
        <v>65</v>
      </c>
      <c r="AC999">
        <v>8</v>
      </c>
      <c r="AD999">
        <v>8.125</v>
      </c>
      <c r="AE999">
        <v>0</v>
      </c>
      <c r="AF999">
        <v>5000</v>
      </c>
    </row>
    <row r="1000" spans="1:32" ht="19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>(E1000/D1000)*100</f>
        <v>58.558333333333337</v>
      </c>
      <c r="O1000" s="13">
        <f>J1000/(60*60*24)+DATE(1970,1,1)</f>
        <v>42282.168993055559</v>
      </c>
      <c r="P1000" s="13">
        <f>I1000/(60*60*24)+"1/1/1970"</f>
        <v>42327.210659722223</v>
      </c>
      <c r="Q1000" t="s">
        <v>8272</v>
      </c>
      <c r="R1000" s="18" t="str">
        <f>LEFT(Q1000,SEARCH("/",Q1000,1)-1)</f>
        <v>technology</v>
      </c>
      <c r="S1000" t="str">
        <f>RIGHT(Q1000,(LEN(Q1000)-SEARCH("/",Q1000,1)))</f>
        <v>wearables</v>
      </c>
      <c r="T1000" s="14">
        <f>IFERROR(E1000/L1000,0)</f>
        <v>153.42794759825327</v>
      </c>
      <c r="U1000">
        <f t="shared" si="15"/>
        <v>0</v>
      </c>
      <c r="AB1000">
        <v>35135</v>
      </c>
      <c r="AC1000">
        <v>229</v>
      </c>
      <c r="AD1000">
        <v>153.42794759825327</v>
      </c>
      <c r="AE1000">
        <v>0</v>
      </c>
      <c r="AF1000">
        <v>60000</v>
      </c>
    </row>
    <row r="1001" spans="1:32" ht="21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>(E1001/D1001)*100</f>
        <v>7.7886666666666677</v>
      </c>
      <c r="O1001" s="13">
        <f>J1001/(60*60*24)+DATE(1970,1,1)</f>
        <v>41926.29965277778</v>
      </c>
      <c r="P1001" s="13">
        <f>I1001/(60*60*24)+"1/1/1970"</f>
        <v>41956.334722222222</v>
      </c>
      <c r="Q1001" t="s">
        <v>8272</v>
      </c>
      <c r="R1001" s="18" t="str">
        <f>LEFT(Q1001,SEARCH("/",Q1001,1)-1)</f>
        <v>technology</v>
      </c>
      <c r="S1001" t="str">
        <f>RIGHT(Q1001,(LEN(Q1001)-SEARCH("/",Q1001,1)))</f>
        <v>wearables</v>
      </c>
      <c r="T1001" s="14">
        <f>IFERROR(E1001/L1001,0)</f>
        <v>292.07499999999999</v>
      </c>
      <c r="U1001">
        <f t="shared" si="15"/>
        <v>0</v>
      </c>
      <c r="AB1001">
        <v>11683</v>
      </c>
      <c r="AC1001">
        <v>40</v>
      </c>
      <c r="AD1001">
        <v>292.07499999999999</v>
      </c>
      <c r="AE1001">
        <v>0</v>
      </c>
      <c r="AF1001">
        <v>150000</v>
      </c>
    </row>
    <row r="1002" spans="1:32" ht="24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>(E1002/D1002)*100</f>
        <v>2.2157147647256061</v>
      </c>
      <c r="O1002" s="13">
        <f>J1002/(60*60*24)+DATE(1970,1,1)</f>
        <v>42749.05972222222</v>
      </c>
      <c r="P1002" s="13">
        <f>I1002/(60*60*24)+"1/1/1970"</f>
        <v>42809.018055555556</v>
      </c>
      <c r="Q1002" t="s">
        <v>8272</v>
      </c>
      <c r="R1002" s="18" t="str">
        <f>LEFT(Q1002,SEARCH("/",Q1002,1)-1)</f>
        <v>technology</v>
      </c>
      <c r="S1002" t="str">
        <f>RIGHT(Q1002,(LEN(Q1002)-SEARCH("/",Q1002,1)))</f>
        <v>wearables</v>
      </c>
      <c r="T1002" s="14">
        <f>IFERROR(E1002/L1002,0)</f>
        <v>3304</v>
      </c>
      <c r="U1002">
        <f t="shared" si="15"/>
        <v>0</v>
      </c>
      <c r="AB1002">
        <v>19824</v>
      </c>
      <c r="AC1002">
        <v>6</v>
      </c>
      <c r="AD1002">
        <v>3304</v>
      </c>
      <c r="AE1002">
        <v>0</v>
      </c>
      <c r="AF1002">
        <v>894700</v>
      </c>
    </row>
    <row r="1003" spans="1:32" ht="28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>(E1003/D1003)*100</f>
        <v>104</v>
      </c>
      <c r="O1003" s="13">
        <f>J1003/(60*60*24)+DATE(1970,1,1)</f>
        <v>42720.720057870371</v>
      </c>
      <c r="P1003" s="13">
        <f>I1003/(60*60*24)+"1/1/1970"</f>
        <v>42765.720057870371</v>
      </c>
      <c r="Q1003" t="s">
        <v>8272</v>
      </c>
      <c r="R1003" s="18" t="str">
        <f>LEFT(Q1003,SEARCH("/",Q1003,1)-1)</f>
        <v>technology</v>
      </c>
      <c r="S1003" t="str">
        <f>RIGHT(Q1003,(LEN(Q1003)-SEARCH("/",Q1003,1)))</f>
        <v>wearables</v>
      </c>
      <c r="T1003" s="14">
        <f>IFERROR(E1003/L1003,0)</f>
        <v>1300</v>
      </c>
      <c r="U1003">
        <f t="shared" si="15"/>
        <v>0</v>
      </c>
      <c r="AB1003">
        <v>5200</v>
      </c>
      <c r="AC1003">
        <v>4</v>
      </c>
      <c r="AD1003">
        <v>1300</v>
      </c>
      <c r="AE1003">
        <v>0</v>
      </c>
      <c r="AF1003">
        <v>5000</v>
      </c>
    </row>
    <row r="1004" spans="1:32" ht="30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>(E1004/D1004)*100</f>
        <v>29.6029602960296</v>
      </c>
      <c r="O1004" s="13">
        <f>J1004/(60*60*24)+DATE(1970,1,1)</f>
        <v>42325.684189814812</v>
      </c>
      <c r="P1004" s="13">
        <f>I1004/(60*60*24)+"1/1/1970"</f>
        <v>42355.249305555553</v>
      </c>
      <c r="Q1004" t="s">
        <v>8272</v>
      </c>
      <c r="R1004" s="18" t="str">
        <f>LEFT(Q1004,SEARCH("/",Q1004,1)-1)</f>
        <v>technology</v>
      </c>
      <c r="S1004" t="str">
        <f>RIGHT(Q1004,(LEN(Q1004)-SEARCH("/",Q1004,1)))</f>
        <v>wearables</v>
      </c>
      <c r="T1004" s="14">
        <f>IFERROR(E1004/L1004,0)</f>
        <v>134.54545454545453</v>
      </c>
      <c r="U1004">
        <f t="shared" si="15"/>
        <v>0</v>
      </c>
      <c r="AB1004">
        <v>2960</v>
      </c>
      <c r="AC1004">
        <v>22</v>
      </c>
      <c r="AD1004">
        <v>134.54545454545453</v>
      </c>
      <c r="AE1004">
        <v>0</v>
      </c>
      <c r="AF1004">
        <v>9999</v>
      </c>
    </row>
    <row r="1005" spans="1:32" ht="21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>(E1005/D1005)*100</f>
        <v>16.055</v>
      </c>
      <c r="O1005" s="13">
        <f>J1005/(60*60*24)+DATE(1970,1,1)</f>
        <v>42780.709039351852</v>
      </c>
      <c r="P1005" s="13">
        <f>I1005/(60*60*24)+"1/1/1970"</f>
        <v>42810.667372685188</v>
      </c>
      <c r="Q1005" t="s">
        <v>8272</v>
      </c>
      <c r="R1005" s="18" t="str">
        <f>LEFT(Q1005,SEARCH("/",Q1005,1)-1)</f>
        <v>technology</v>
      </c>
      <c r="S1005" t="str">
        <f>RIGHT(Q1005,(LEN(Q1005)-SEARCH("/",Q1005,1)))</f>
        <v>wearables</v>
      </c>
      <c r="T1005" s="14">
        <f>IFERROR(E1005/L1005,0)</f>
        <v>214.06666666666666</v>
      </c>
      <c r="U1005">
        <f t="shared" si="15"/>
        <v>0</v>
      </c>
      <c r="AB1005">
        <v>3211</v>
      </c>
      <c r="AC1005">
        <v>15</v>
      </c>
      <c r="AD1005">
        <v>214.06666666666666</v>
      </c>
      <c r="AE1005">
        <v>0</v>
      </c>
      <c r="AF1005">
        <v>20000</v>
      </c>
    </row>
    <row r="1006" spans="1:32" ht="16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>(E1006/D1006)*100</f>
        <v>82.207999999999998</v>
      </c>
      <c r="O1006" s="13">
        <f>J1006/(60*60*24)+DATE(1970,1,1)</f>
        <v>42388.708645833336</v>
      </c>
      <c r="P1006" s="13">
        <f>I1006/(60*60*24)+"1/1/1970"</f>
        <v>42418.708645833336</v>
      </c>
      <c r="Q1006" t="s">
        <v>8272</v>
      </c>
      <c r="R1006" s="18" t="str">
        <f>LEFT(Q1006,SEARCH("/",Q1006,1)-1)</f>
        <v>technology</v>
      </c>
      <c r="S1006" t="str">
        <f>RIGHT(Q1006,(LEN(Q1006)-SEARCH("/",Q1006,1)))</f>
        <v>wearables</v>
      </c>
      <c r="T1006" s="14">
        <f>IFERROR(E1006/L1006,0)</f>
        <v>216.33684210526314</v>
      </c>
      <c r="U1006">
        <f t="shared" si="15"/>
        <v>0</v>
      </c>
      <c r="AB1006">
        <v>20552</v>
      </c>
      <c r="AC1006">
        <v>95</v>
      </c>
      <c r="AD1006">
        <v>216.33684210526314</v>
      </c>
      <c r="AE1006">
        <v>0</v>
      </c>
      <c r="AF1006">
        <v>25000</v>
      </c>
    </row>
    <row r="1007" spans="1:32" ht="22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>(E1007/D1007)*100</f>
        <v>75.051000000000002</v>
      </c>
      <c r="O1007" s="13">
        <f>J1007/(60*60*24)+DATE(1970,1,1)</f>
        <v>42276.624803240746</v>
      </c>
      <c r="P1007" s="13">
        <f>I1007/(60*60*24)+"1/1/1970"</f>
        <v>42307.624803240746</v>
      </c>
      <c r="Q1007" t="s">
        <v>8272</v>
      </c>
      <c r="R1007" s="18" t="str">
        <f>LEFT(Q1007,SEARCH("/",Q1007,1)-1)</f>
        <v>technology</v>
      </c>
      <c r="S1007" t="str">
        <f>RIGHT(Q1007,(LEN(Q1007)-SEARCH("/",Q1007,1)))</f>
        <v>wearables</v>
      </c>
      <c r="T1007" s="14">
        <f>IFERROR(E1007/L1007,0)</f>
        <v>932.31055900621118</v>
      </c>
      <c r="U1007">
        <f t="shared" si="15"/>
        <v>0</v>
      </c>
      <c r="AB1007">
        <v>150102</v>
      </c>
      <c r="AC1007">
        <v>161</v>
      </c>
      <c r="AD1007">
        <v>932.31055900621118</v>
      </c>
      <c r="AE1007">
        <v>0</v>
      </c>
      <c r="AF1007">
        <v>200000</v>
      </c>
    </row>
    <row r="1008" spans="1:32" ht="24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>(E1008/D1008)*100</f>
        <v>5.8500000000000005</v>
      </c>
      <c r="O1008" s="13">
        <f>J1008/(60*60*24)+DATE(1970,1,1)</f>
        <v>41977.040185185186</v>
      </c>
      <c r="P1008" s="13">
        <f>I1008/(60*60*24)+"1/1/1970"</f>
        <v>41985.299305555556</v>
      </c>
      <c r="Q1008" t="s">
        <v>8272</v>
      </c>
      <c r="R1008" s="18" t="str">
        <f>LEFT(Q1008,SEARCH("/",Q1008,1)-1)</f>
        <v>technology</v>
      </c>
      <c r="S1008" t="str">
        <f>RIGHT(Q1008,(LEN(Q1008)-SEARCH("/",Q1008,1)))</f>
        <v>wearables</v>
      </c>
      <c r="T1008" s="14">
        <f>IFERROR(E1008/L1008,0)</f>
        <v>29.25</v>
      </c>
      <c r="U1008">
        <f t="shared" si="15"/>
        <v>0</v>
      </c>
      <c r="AB1008">
        <v>234</v>
      </c>
      <c r="AC1008">
        <v>8</v>
      </c>
      <c r="AD1008">
        <v>29.25</v>
      </c>
      <c r="AE1008">
        <v>0</v>
      </c>
      <c r="AF1008">
        <v>4000</v>
      </c>
    </row>
    <row r="1009" spans="1:32" ht="22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>(E1009/D1009)*100</f>
        <v>44.32</v>
      </c>
      <c r="O1009" s="13">
        <f>J1009/(60*60*24)+DATE(1970,1,1)</f>
        <v>42676.583599537036</v>
      </c>
      <c r="P1009" s="13">
        <f>I1009/(60*60*24)+"1/1/1970"</f>
        <v>42718.6252662037</v>
      </c>
      <c r="Q1009" t="s">
        <v>8272</v>
      </c>
      <c r="R1009" s="18" t="str">
        <f>LEFT(Q1009,SEARCH("/",Q1009,1)-1)</f>
        <v>technology</v>
      </c>
      <c r="S1009" t="str">
        <f>RIGHT(Q1009,(LEN(Q1009)-SEARCH("/",Q1009,1)))</f>
        <v>wearables</v>
      </c>
      <c r="T1009" s="14">
        <f>IFERROR(E1009/L1009,0)</f>
        <v>174.94736842105263</v>
      </c>
      <c r="U1009">
        <f t="shared" si="15"/>
        <v>0</v>
      </c>
      <c r="AB1009">
        <v>13296</v>
      </c>
      <c r="AC1009">
        <v>76</v>
      </c>
      <c r="AD1009">
        <v>174.94736842105263</v>
      </c>
      <c r="AE1009">
        <v>0</v>
      </c>
      <c r="AF1009">
        <v>30000</v>
      </c>
    </row>
    <row r="1010" spans="1:32" ht="28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>(E1010/D1010)*100</f>
        <v>0.26737967914438499</v>
      </c>
      <c r="O1010" s="13">
        <f>J1010/(60*60*24)+DATE(1970,1,1)</f>
        <v>42702.809201388889</v>
      </c>
      <c r="P1010" s="13">
        <f>I1010/(60*60*24)+"1/1/1970"</f>
        <v>42732.809201388889</v>
      </c>
      <c r="Q1010" t="s">
        <v>8272</v>
      </c>
      <c r="R1010" s="18" t="str">
        <f>LEFT(Q1010,SEARCH("/",Q1010,1)-1)</f>
        <v>technology</v>
      </c>
      <c r="S1010" t="str">
        <f>RIGHT(Q1010,(LEN(Q1010)-SEARCH("/",Q1010,1)))</f>
        <v>wearables</v>
      </c>
      <c r="T1010" s="14">
        <f>IFERROR(E1010/L1010,0)</f>
        <v>250</v>
      </c>
      <c r="U1010">
        <f t="shared" si="15"/>
        <v>0</v>
      </c>
      <c r="AB1010">
        <v>250</v>
      </c>
      <c r="AC1010">
        <v>1</v>
      </c>
      <c r="AD1010">
        <v>250</v>
      </c>
      <c r="AE1010">
        <v>0</v>
      </c>
      <c r="AF1010">
        <v>93500</v>
      </c>
    </row>
    <row r="1011" spans="1:32" ht="31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>(E1011/D1011)*100</f>
        <v>13.13</v>
      </c>
      <c r="O1011" s="13">
        <f>J1011/(60*60*24)+DATE(1970,1,1)</f>
        <v>42510.604699074072</v>
      </c>
      <c r="P1011" s="13">
        <f>I1011/(60*60*24)+"1/1/1970"</f>
        <v>42540.604699074072</v>
      </c>
      <c r="Q1011" t="s">
        <v>8272</v>
      </c>
      <c r="R1011" s="18" t="str">
        <f>LEFT(Q1011,SEARCH("/",Q1011,1)-1)</f>
        <v>technology</v>
      </c>
      <c r="S1011" t="str">
        <f>RIGHT(Q1011,(LEN(Q1011)-SEARCH("/",Q1011,1)))</f>
        <v>wearables</v>
      </c>
      <c r="T1011" s="14">
        <f>IFERROR(E1011/L1011,0)</f>
        <v>65</v>
      </c>
      <c r="U1011">
        <f t="shared" si="15"/>
        <v>0</v>
      </c>
      <c r="AB1011">
        <v>6565</v>
      </c>
      <c r="AC1011">
        <v>101</v>
      </c>
      <c r="AD1011">
        <v>65</v>
      </c>
      <c r="AE1011">
        <v>0</v>
      </c>
      <c r="AF1011">
        <v>50000</v>
      </c>
    </row>
    <row r="1012" spans="1:32" ht="33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>(E1012/D1012)*100</f>
        <v>0.19088937093275488</v>
      </c>
      <c r="O1012" s="13">
        <f>J1012/(60*60*24)+DATE(1970,1,1)</f>
        <v>42561.829421296294</v>
      </c>
      <c r="P1012" s="13">
        <f>I1012/(60*60*24)+"1/1/1970"</f>
        <v>42618.124305555553</v>
      </c>
      <c r="Q1012" t="s">
        <v>8272</v>
      </c>
      <c r="R1012" s="18" t="str">
        <f>LEFT(Q1012,SEARCH("/",Q1012,1)-1)</f>
        <v>technology</v>
      </c>
      <c r="S1012" t="str">
        <f>RIGHT(Q1012,(LEN(Q1012)-SEARCH("/",Q1012,1)))</f>
        <v>wearables</v>
      </c>
      <c r="T1012" s="14">
        <f>IFERROR(E1012/L1012,0)</f>
        <v>55</v>
      </c>
      <c r="U1012">
        <f t="shared" si="15"/>
        <v>0</v>
      </c>
      <c r="AB1012">
        <v>220</v>
      </c>
      <c r="AC1012">
        <v>4</v>
      </c>
      <c r="AD1012">
        <v>55</v>
      </c>
      <c r="AE1012">
        <v>0</v>
      </c>
      <c r="AF1012">
        <v>115250</v>
      </c>
    </row>
    <row r="1013" spans="1:32" ht="24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>(E1013/D1013)*100</f>
        <v>0.375</v>
      </c>
      <c r="O1013" s="13">
        <f>J1013/(60*60*24)+DATE(1970,1,1)</f>
        <v>41946.898090277777</v>
      </c>
      <c r="P1013" s="13">
        <f>I1013/(60*60*24)+"1/1/1970"</f>
        <v>41991.898090277777</v>
      </c>
      <c r="Q1013" t="s">
        <v>8272</v>
      </c>
      <c r="R1013" s="18" t="str">
        <f>LEFT(Q1013,SEARCH("/",Q1013,1)-1)</f>
        <v>technology</v>
      </c>
      <c r="S1013" t="str">
        <f>RIGHT(Q1013,(LEN(Q1013)-SEARCH("/",Q1013,1)))</f>
        <v>wearables</v>
      </c>
      <c r="T1013" s="14">
        <f>IFERROR(E1013/L1013,0)</f>
        <v>75</v>
      </c>
      <c r="U1013">
        <f t="shared" si="15"/>
        <v>0</v>
      </c>
      <c r="AB1013">
        <v>75</v>
      </c>
      <c r="AC1013">
        <v>1</v>
      </c>
      <c r="AD1013">
        <v>75</v>
      </c>
      <c r="AE1013">
        <v>0</v>
      </c>
      <c r="AF1013">
        <v>20000</v>
      </c>
    </row>
    <row r="1014" spans="1:32" ht="31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>(E1014/D1014)*100</f>
        <v>21535.021000000001</v>
      </c>
      <c r="O1014" s="13">
        <f>J1014/(60*60*24)+DATE(1970,1,1)</f>
        <v>42714.440416666665</v>
      </c>
      <c r="P1014" s="13">
        <f>I1014/(60*60*24)+"1/1/1970"</f>
        <v>42759.440416666665</v>
      </c>
      <c r="Q1014" t="s">
        <v>8272</v>
      </c>
      <c r="R1014" s="18" t="str">
        <f>LEFT(Q1014,SEARCH("/",Q1014,1)-1)</f>
        <v>technology</v>
      </c>
      <c r="S1014" t="str">
        <f>RIGHT(Q1014,(LEN(Q1014)-SEARCH("/",Q1014,1)))</f>
        <v>wearables</v>
      </c>
      <c r="T1014" s="14">
        <f>IFERROR(E1014/L1014,0)</f>
        <v>1389.3561935483872</v>
      </c>
      <c r="U1014">
        <f t="shared" si="15"/>
        <v>0</v>
      </c>
      <c r="AB1014">
        <v>1076751.05</v>
      </c>
      <c r="AC1014">
        <v>775</v>
      </c>
      <c r="AD1014">
        <v>1389.3561935483872</v>
      </c>
      <c r="AE1014">
        <v>0</v>
      </c>
      <c r="AF1014">
        <v>5000</v>
      </c>
    </row>
    <row r="1015" spans="1:32" ht="28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>(E1015/D1015)*100</f>
        <v>34.527999999999999</v>
      </c>
      <c r="O1015" s="13">
        <f>J1015/(60*60*24)+DATE(1970,1,1)</f>
        <v>42339.833981481483</v>
      </c>
      <c r="P1015" s="13">
        <f>I1015/(60*60*24)+"1/1/1970"</f>
        <v>42367.833333333328</v>
      </c>
      <c r="Q1015" t="s">
        <v>8272</v>
      </c>
      <c r="R1015" s="18" t="str">
        <f>LEFT(Q1015,SEARCH("/",Q1015,1)-1)</f>
        <v>technology</v>
      </c>
      <c r="S1015" t="str">
        <f>RIGHT(Q1015,(LEN(Q1015)-SEARCH("/",Q1015,1)))</f>
        <v>wearables</v>
      </c>
      <c r="T1015" s="14">
        <f>IFERROR(E1015/L1015,0)</f>
        <v>95.911111111111111</v>
      </c>
      <c r="U1015">
        <f t="shared" si="15"/>
        <v>0</v>
      </c>
      <c r="AB1015">
        <v>8632</v>
      </c>
      <c r="AC1015">
        <v>90</v>
      </c>
      <c r="AD1015">
        <v>95.911111111111111</v>
      </c>
      <c r="AE1015">
        <v>0</v>
      </c>
      <c r="AF1015">
        <v>25000</v>
      </c>
    </row>
    <row r="1016" spans="1:32" ht="165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>(E1016/D1016)*100</f>
        <v>30.599999999999998</v>
      </c>
      <c r="O1016" s="13">
        <f>J1016/(60*60*24)+DATE(1970,1,1)</f>
        <v>41955.002488425926</v>
      </c>
      <c r="P1016" s="13">
        <f>I1016/(60*60*24)+"1/1/1970"</f>
        <v>42005.002488425926</v>
      </c>
      <c r="Q1016" t="s">
        <v>8272</v>
      </c>
      <c r="R1016" s="18" t="str">
        <f>LEFT(Q1016,SEARCH("/",Q1016,1)-1)</f>
        <v>technology</v>
      </c>
      <c r="S1016" t="str">
        <f>RIGHT(Q1016,(LEN(Q1016)-SEARCH("/",Q1016,1)))</f>
        <v>wearables</v>
      </c>
      <c r="T1016" s="14">
        <f>IFERROR(E1016/L1016,0)</f>
        <v>191.25</v>
      </c>
      <c r="U1016">
        <f t="shared" si="15"/>
        <v>0</v>
      </c>
      <c r="AB1016">
        <v>3060</v>
      </c>
      <c r="AC1016">
        <v>16</v>
      </c>
      <c r="AD1016">
        <v>191.25</v>
      </c>
      <c r="AE1016">
        <v>0</v>
      </c>
      <c r="AF1016">
        <v>10000</v>
      </c>
    </row>
    <row r="1017" spans="1:32" ht="19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>(E1017/D1017)*100</f>
        <v>2.666666666666667</v>
      </c>
      <c r="O1017" s="13">
        <f>J1017/(60*60*24)+DATE(1970,1,1)</f>
        <v>42303.878414351857</v>
      </c>
      <c r="P1017" s="13">
        <f>I1017/(60*60*24)+"1/1/1970"</f>
        <v>42333.920081018514</v>
      </c>
      <c r="Q1017" t="s">
        <v>8272</v>
      </c>
      <c r="R1017" s="18" t="str">
        <f>LEFT(Q1017,SEARCH("/",Q1017,1)-1)</f>
        <v>technology</v>
      </c>
      <c r="S1017" t="str">
        <f>RIGHT(Q1017,(LEN(Q1017)-SEARCH("/",Q1017,1)))</f>
        <v>wearables</v>
      </c>
      <c r="T1017" s="14">
        <f>IFERROR(E1017/L1017,0)</f>
        <v>40</v>
      </c>
      <c r="U1017">
        <f t="shared" si="15"/>
        <v>0</v>
      </c>
      <c r="AB1017">
        <v>240</v>
      </c>
      <c r="AC1017">
        <v>6</v>
      </c>
      <c r="AD1017">
        <v>40</v>
      </c>
      <c r="AE1017">
        <v>0</v>
      </c>
      <c r="AF1017">
        <v>9000</v>
      </c>
    </row>
    <row r="1018" spans="1:32" ht="22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>(E1018/D1018)*100</f>
        <v>2.8420000000000001</v>
      </c>
      <c r="O1018" s="13">
        <f>J1018/(60*60*24)+DATE(1970,1,1)</f>
        <v>42422.107129629629</v>
      </c>
      <c r="P1018" s="13">
        <f>I1018/(60*60*24)+"1/1/1970"</f>
        <v>42467.065462962964</v>
      </c>
      <c r="Q1018" t="s">
        <v>8272</v>
      </c>
      <c r="R1018" s="18" t="str">
        <f>LEFT(Q1018,SEARCH("/",Q1018,1)-1)</f>
        <v>technology</v>
      </c>
      <c r="S1018" t="str">
        <f>RIGHT(Q1018,(LEN(Q1018)-SEARCH("/",Q1018,1)))</f>
        <v>wearables</v>
      </c>
      <c r="T1018" s="14">
        <f>IFERROR(E1018/L1018,0)</f>
        <v>74.78947368421052</v>
      </c>
      <c r="U1018">
        <f t="shared" si="15"/>
        <v>0</v>
      </c>
      <c r="AB1018">
        <v>2842</v>
      </c>
      <c r="AC1018">
        <v>38</v>
      </c>
      <c r="AD1018">
        <v>74.78947368421052</v>
      </c>
      <c r="AE1018">
        <v>0</v>
      </c>
      <c r="AF1018">
        <v>100000</v>
      </c>
    </row>
    <row r="1019" spans="1:32" ht="30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>(E1019/D1019)*100</f>
        <v>22.878799999999998</v>
      </c>
      <c r="O1019" s="13">
        <f>J1019/(60*60*24)+DATE(1970,1,1)</f>
        <v>42289.675173611111</v>
      </c>
      <c r="P1019" s="13">
        <f>I1019/(60*60*24)+"1/1/1970"</f>
        <v>42329.716840277775</v>
      </c>
      <c r="Q1019" t="s">
        <v>8272</v>
      </c>
      <c r="R1019" s="18" t="str">
        <f>LEFT(Q1019,SEARCH("/",Q1019,1)-1)</f>
        <v>technology</v>
      </c>
      <c r="S1019" t="str">
        <f>RIGHT(Q1019,(LEN(Q1019)-SEARCH("/",Q1019,1)))</f>
        <v>wearables</v>
      </c>
      <c r="T1019" s="14">
        <f>IFERROR(E1019/L1019,0)</f>
        <v>161.11830985915492</v>
      </c>
      <c r="U1019">
        <f t="shared" si="15"/>
        <v>0</v>
      </c>
      <c r="AB1019">
        <v>57197</v>
      </c>
      <c r="AC1019">
        <v>355</v>
      </c>
      <c r="AD1019">
        <v>161.11830985915492</v>
      </c>
      <c r="AE1019">
        <v>0</v>
      </c>
      <c r="AF1019">
        <v>250000</v>
      </c>
    </row>
    <row r="1020" spans="1:32" ht="21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>(E1020/D1020)*100</f>
        <v>3.105</v>
      </c>
      <c r="O1020" s="13">
        <f>J1020/(60*60*24)+DATE(1970,1,1)</f>
        <v>42535.492280092592</v>
      </c>
      <c r="P1020" s="13">
        <f>I1020/(60*60*24)+"1/1/1970"</f>
        <v>42565.492280092592</v>
      </c>
      <c r="Q1020" t="s">
        <v>8272</v>
      </c>
      <c r="R1020" s="18" t="str">
        <f>LEFT(Q1020,SEARCH("/",Q1020,1)-1)</f>
        <v>technology</v>
      </c>
      <c r="S1020" t="str">
        <f>RIGHT(Q1020,(LEN(Q1020)-SEARCH("/",Q1020,1)))</f>
        <v>wearables</v>
      </c>
      <c r="T1020" s="14">
        <f>IFERROR(E1020/L1020,0)</f>
        <v>88.714285714285708</v>
      </c>
      <c r="U1020">
        <f t="shared" si="15"/>
        <v>0</v>
      </c>
      <c r="AB1020">
        <v>621</v>
      </c>
      <c r="AC1020">
        <v>7</v>
      </c>
      <c r="AD1020">
        <v>88.714285714285708</v>
      </c>
      <c r="AE1020">
        <v>0</v>
      </c>
      <c r="AF1020">
        <v>20000</v>
      </c>
    </row>
    <row r="1021" spans="1:32" ht="21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>(E1021/D1021)*100</f>
        <v>47.333333333333336</v>
      </c>
      <c r="O1021" s="13">
        <f>J1021/(60*60*24)+DATE(1970,1,1)</f>
        <v>42009.973946759259</v>
      </c>
      <c r="P1021" s="13">
        <f>I1021/(60*60*24)+"1/1/1970"</f>
        <v>42039.973946759259</v>
      </c>
      <c r="Q1021" t="s">
        <v>8272</v>
      </c>
      <c r="R1021" s="18" t="str">
        <f>LEFT(Q1021,SEARCH("/",Q1021,1)-1)</f>
        <v>technology</v>
      </c>
      <c r="S1021" t="str">
        <f>RIGHT(Q1021,(LEN(Q1021)-SEARCH("/",Q1021,1)))</f>
        <v>wearables</v>
      </c>
      <c r="T1021" s="14">
        <f>IFERROR(E1021/L1021,0)</f>
        <v>53.25</v>
      </c>
      <c r="U1021">
        <f t="shared" si="15"/>
        <v>0</v>
      </c>
      <c r="AB1021">
        <v>21300</v>
      </c>
      <c r="AC1021">
        <v>400</v>
      </c>
      <c r="AD1021">
        <v>53.25</v>
      </c>
      <c r="AE1021">
        <v>0</v>
      </c>
      <c r="AF1021">
        <v>45000</v>
      </c>
    </row>
    <row r="1022" spans="1:32" ht="28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>(E1022/D1022)*100</f>
        <v>205.54838709677421</v>
      </c>
      <c r="O1022" s="13">
        <f>J1022/(60*60*24)+DATE(1970,1,1)</f>
        <v>42127.069548611107</v>
      </c>
      <c r="P1022" s="13">
        <f>I1022/(60*60*24)+"1/1/1970"</f>
        <v>42157.032638888893</v>
      </c>
      <c r="Q1022" t="s">
        <v>8279</v>
      </c>
      <c r="R1022" s="18" t="str">
        <f>LEFT(Q1022,SEARCH("/",Q1022,1)-1)</f>
        <v>music</v>
      </c>
      <c r="S1022" t="str">
        <f>RIGHT(Q1022,(LEN(Q1022)-SEARCH("/",Q1022,1)))</f>
        <v>electronic music</v>
      </c>
      <c r="T1022" s="14">
        <f>IFERROR(E1022/L1022,0)</f>
        <v>106.2</v>
      </c>
      <c r="U1022">
        <f t="shared" si="15"/>
        <v>1</v>
      </c>
      <c r="AB1022">
        <v>3186</v>
      </c>
      <c r="AC1022">
        <v>30</v>
      </c>
      <c r="AD1022">
        <v>106.2</v>
      </c>
      <c r="AE1022">
        <v>1</v>
      </c>
      <c r="AF1022">
        <v>1550</v>
      </c>
    </row>
    <row r="1023" spans="1:32" ht="21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>(E1023/D1023)*100</f>
        <v>351.80366666666669</v>
      </c>
      <c r="O1023" s="13">
        <f>J1023/(60*60*24)+DATE(1970,1,1)</f>
        <v>42271.251979166671</v>
      </c>
      <c r="P1023" s="13">
        <f>I1023/(60*60*24)+"1/1/1970"</f>
        <v>42294.166666666672</v>
      </c>
      <c r="Q1023" t="s">
        <v>8279</v>
      </c>
      <c r="R1023" s="18" t="str">
        <f>LEFT(Q1023,SEARCH("/",Q1023,1)-1)</f>
        <v>music</v>
      </c>
      <c r="S1023" t="str">
        <f>RIGHT(Q1023,(LEN(Q1023)-SEARCH("/",Q1023,1)))</f>
        <v>electronic music</v>
      </c>
      <c r="T1023" s="14">
        <f>IFERROR(E1023/L1023,0)</f>
        <v>22.079728033472804</v>
      </c>
      <c r="U1023">
        <f t="shared" si="15"/>
        <v>1</v>
      </c>
      <c r="AB1023">
        <v>10554.11</v>
      </c>
      <c r="AC1023">
        <v>478</v>
      </c>
      <c r="AD1023">
        <v>22.079728033472804</v>
      </c>
      <c r="AE1023">
        <v>1</v>
      </c>
      <c r="AF1023">
        <v>3000</v>
      </c>
    </row>
    <row r="1024" spans="1:32" ht="165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>(E1024/D1024)*100</f>
        <v>114.9</v>
      </c>
      <c r="O1024" s="13">
        <f>J1024/(60*60*24)+DATE(1970,1,1)</f>
        <v>42111.646724537037</v>
      </c>
      <c r="P1024" s="13">
        <f>I1024/(60*60*24)+"1/1/1970"</f>
        <v>42141.646724537037</v>
      </c>
      <c r="Q1024" t="s">
        <v>8279</v>
      </c>
      <c r="R1024" s="18" t="str">
        <f>LEFT(Q1024,SEARCH("/",Q1024,1)-1)</f>
        <v>music</v>
      </c>
      <c r="S1024" t="str">
        <f>RIGHT(Q1024,(LEN(Q1024)-SEARCH("/",Q1024,1)))</f>
        <v>electronic music</v>
      </c>
      <c r="T1024" s="14">
        <f>IFERROR(E1024/L1024,0)</f>
        <v>31.054054054054053</v>
      </c>
      <c r="U1024">
        <f t="shared" si="15"/>
        <v>1</v>
      </c>
      <c r="AB1024">
        <v>2298</v>
      </c>
      <c r="AC1024">
        <v>74</v>
      </c>
      <c r="AD1024">
        <v>31.054054054054053</v>
      </c>
      <c r="AE1024">
        <v>1</v>
      </c>
      <c r="AF1024">
        <v>2000</v>
      </c>
    </row>
    <row r="1025" spans="1:32" ht="24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>(E1025/D1025)*100</f>
        <v>237.15</v>
      </c>
      <c r="O1025" s="13">
        <f>J1025/(60*60*24)+DATE(1970,1,1)</f>
        <v>42145.919687500005</v>
      </c>
      <c r="P1025" s="13">
        <f>I1025/(60*60*24)+"1/1/1970"</f>
        <v>42175.919687500005</v>
      </c>
      <c r="Q1025" t="s">
        <v>8279</v>
      </c>
      <c r="R1025" s="18" t="str">
        <f>LEFT(Q1025,SEARCH("/",Q1025,1)-1)</f>
        <v>music</v>
      </c>
      <c r="S1025" t="str">
        <f>RIGHT(Q1025,(LEN(Q1025)-SEARCH("/",Q1025,1)))</f>
        <v>electronic music</v>
      </c>
      <c r="T1025" s="14">
        <f>IFERROR(E1025/L1025,0)</f>
        <v>36.206106870229007</v>
      </c>
      <c r="U1025">
        <f t="shared" si="15"/>
        <v>1</v>
      </c>
      <c r="AB1025">
        <v>4743</v>
      </c>
      <c r="AC1025">
        <v>131</v>
      </c>
      <c r="AD1025">
        <v>36.206106870229007</v>
      </c>
      <c r="AE1025">
        <v>1</v>
      </c>
      <c r="AF1025">
        <v>2000</v>
      </c>
    </row>
    <row r="1026" spans="1:32" ht="25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>(E1026/D1026)*100</f>
        <v>118.63774999999998</v>
      </c>
      <c r="O1026" s="13">
        <f>J1026/(60*60*24)+DATE(1970,1,1)</f>
        <v>42370.580590277779</v>
      </c>
      <c r="P1026" s="13">
        <f>I1026/(60*60*24)+"1/1/1970"</f>
        <v>42400.580590277779</v>
      </c>
      <c r="Q1026" t="s">
        <v>8279</v>
      </c>
      <c r="R1026" s="18" t="str">
        <f>LEFT(Q1026,SEARCH("/",Q1026,1)-1)</f>
        <v>music</v>
      </c>
      <c r="S1026" t="str">
        <f>RIGHT(Q1026,(LEN(Q1026)-SEARCH("/",Q1026,1)))</f>
        <v>electronic music</v>
      </c>
      <c r="T1026" s="14">
        <f>IFERROR(E1026/L1026,0)</f>
        <v>388.9762295081967</v>
      </c>
      <c r="U1026">
        <f t="shared" si="15"/>
        <v>1</v>
      </c>
      <c r="AB1026">
        <v>23727.55</v>
      </c>
      <c r="AC1026">
        <v>61</v>
      </c>
      <c r="AD1026">
        <v>388.9762295081967</v>
      </c>
      <c r="AE1026">
        <v>1</v>
      </c>
      <c r="AF1026">
        <v>20000</v>
      </c>
    </row>
    <row r="1027" spans="1:32" ht="19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>(E1027/D1027)*100</f>
        <v>109.92831428571431</v>
      </c>
      <c r="O1027" s="13">
        <f>J1027/(60*60*24)+DATE(1970,1,1)</f>
        <v>42049.833761574075</v>
      </c>
      <c r="P1027" s="13">
        <f>I1027/(60*60*24)+"1/1/1970"</f>
        <v>42079.792094907403</v>
      </c>
      <c r="Q1027" t="s">
        <v>8279</v>
      </c>
      <c r="R1027" s="18" t="str">
        <f>LEFT(Q1027,SEARCH("/",Q1027,1)-1)</f>
        <v>music</v>
      </c>
      <c r="S1027" t="str">
        <f>RIGHT(Q1027,(LEN(Q1027)-SEARCH("/",Q1027,1)))</f>
        <v>electronic music</v>
      </c>
      <c r="T1027" s="14">
        <f>IFERROR(E1027/L1027,0)</f>
        <v>71.848571428571432</v>
      </c>
      <c r="U1027">
        <f t="shared" ref="U1027:U1090" si="16">IF(F1027 = "successful", 1, 0)</f>
        <v>1</v>
      </c>
      <c r="AB1027">
        <v>76949.820000000007</v>
      </c>
      <c r="AC1027">
        <v>1071</v>
      </c>
      <c r="AD1027">
        <v>71.848571428571432</v>
      </c>
      <c r="AE1027">
        <v>1</v>
      </c>
      <c r="AF1027">
        <v>70000</v>
      </c>
    </row>
    <row r="1028" spans="1:32" ht="28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>(E1028/D1028)*100</f>
        <v>100.00828571428571</v>
      </c>
      <c r="O1028" s="13">
        <f>J1028/(60*60*24)+DATE(1970,1,1)</f>
        <v>42426.407592592594</v>
      </c>
      <c r="P1028" s="13">
        <f>I1028/(60*60*24)+"1/1/1970"</f>
        <v>42460.365925925929</v>
      </c>
      <c r="Q1028" t="s">
        <v>8279</v>
      </c>
      <c r="R1028" s="18" t="str">
        <f>LEFT(Q1028,SEARCH("/",Q1028,1)-1)</f>
        <v>music</v>
      </c>
      <c r="S1028" t="str">
        <f>RIGHT(Q1028,(LEN(Q1028)-SEARCH("/",Q1028,1)))</f>
        <v>electronic music</v>
      </c>
      <c r="T1028" s="14">
        <f>IFERROR(E1028/L1028,0)</f>
        <v>57.381803278688523</v>
      </c>
      <c r="U1028">
        <f t="shared" si="16"/>
        <v>1</v>
      </c>
      <c r="AB1028">
        <v>7000.58</v>
      </c>
      <c r="AC1028">
        <v>122</v>
      </c>
      <c r="AD1028">
        <v>57.381803278688523</v>
      </c>
      <c r="AE1028">
        <v>1</v>
      </c>
      <c r="AF1028">
        <v>7000</v>
      </c>
    </row>
    <row r="1029" spans="1:32" ht="30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>(E1029/D1029)*100</f>
        <v>103.09292094387415</v>
      </c>
      <c r="O1029" s="13">
        <f>J1029/(60*60*24)+DATE(1970,1,1)</f>
        <v>41905.034108796295</v>
      </c>
      <c r="P1029" s="13">
        <f>I1029/(60*60*24)+"1/1/1970"</f>
        <v>41935.034108796295</v>
      </c>
      <c r="Q1029" t="s">
        <v>8279</v>
      </c>
      <c r="R1029" s="18" t="str">
        <f>LEFT(Q1029,SEARCH("/",Q1029,1)-1)</f>
        <v>music</v>
      </c>
      <c r="S1029" t="str">
        <f>RIGHT(Q1029,(LEN(Q1029)-SEARCH("/",Q1029,1)))</f>
        <v>electronic music</v>
      </c>
      <c r="T1029" s="14">
        <f>IFERROR(E1029/L1029,0)</f>
        <v>69.666666666666671</v>
      </c>
      <c r="U1029">
        <f t="shared" si="16"/>
        <v>1</v>
      </c>
      <c r="AB1029">
        <v>7733</v>
      </c>
      <c r="AC1029">
        <v>111</v>
      </c>
      <c r="AD1029">
        <v>69.666666666666671</v>
      </c>
      <c r="AE1029">
        <v>1</v>
      </c>
      <c r="AF1029">
        <v>7501</v>
      </c>
    </row>
    <row r="1030" spans="1:32" ht="27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>(E1030/D1030)*100</f>
        <v>117.27000000000001</v>
      </c>
      <c r="O1030" s="13">
        <f>J1030/(60*60*24)+DATE(1970,1,1)</f>
        <v>42755.627372685187</v>
      </c>
      <c r="P1030" s="13">
        <f>I1030/(60*60*24)+"1/1/1970"</f>
        <v>42800.833333333328</v>
      </c>
      <c r="Q1030" t="s">
        <v>8279</v>
      </c>
      <c r="R1030" s="18" t="str">
        <f>LEFT(Q1030,SEARCH("/",Q1030,1)-1)</f>
        <v>music</v>
      </c>
      <c r="S1030" t="str">
        <f>RIGHT(Q1030,(LEN(Q1030)-SEARCH("/",Q1030,1)))</f>
        <v>electronic music</v>
      </c>
      <c r="T1030" s="14">
        <f>IFERROR(E1030/L1030,0)</f>
        <v>45.988235294117644</v>
      </c>
      <c r="U1030">
        <f t="shared" si="16"/>
        <v>1</v>
      </c>
      <c r="AB1030">
        <v>11727</v>
      </c>
      <c r="AC1030">
        <v>255</v>
      </c>
      <c r="AD1030">
        <v>45.988235294117644</v>
      </c>
      <c r="AE1030">
        <v>1</v>
      </c>
      <c r="AF1030">
        <v>10000</v>
      </c>
    </row>
    <row r="1031" spans="1:32" ht="18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>(E1031/D1031)*100</f>
        <v>111.75999999999999</v>
      </c>
      <c r="O1031" s="13">
        <f>J1031/(60*60*24)+DATE(1970,1,1)</f>
        <v>42044.711886574078</v>
      </c>
      <c r="P1031" s="13">
        <f>I1031/(60*60*24)+"1/1/1970"</f>
        <v>42098.915972222225</v>
      </c>
      <c r="Q1031" t="s">
        <v>8279</v>
      </c>
      <c r="R1031" s="18" t="str">
        <f>LEFT(Q1031,SEARCH("/",Q1031,1)-1)</f>
        <v>music</v>
      </c>
      <c r="S1031" t="str">
        <f>RIGHT(Q1031,(LEN(Q1031)-SEARCH("/",Q1031,1)))</f>
        <v>electronic music</v>
      </c>
      <c r="T1031" s="14">
        <f>IFERROR(E1031/L1031,0)</f>
        <v>79.262411347517727</v>
      </c>
      <c r="U1031">
        <f t="shared" si="16"/>
        <v>1</v>
      </c>
      <c r="AB1031">
        <v>11176</v>
      </c>
      <c r="AC1031">
        <v>141</v>
      </c>
      <c r="AD1031">
        <v>79.262411347517727</v>
      </c>
      <c r="AE1031">
        <v>1</v>
      </c>
      <c r="AF1031">
        <v>10000</v>
      </c>
    </row>
    <row r="1032" spans="1:32" ht="12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>(E1032/D1032)*100</f>
        <v>342.09999999999997</v>
      </c>
      <c r="O1032" s="13">
        <f>J1032/(60*60*24)+DATE(1970,1,1)</f>
        <v>42611.483206018514</v>
      </c>
      <c r="P1032" s="13">
        <f>I1032/(60*60*24)+"1/1/1970"</f>
        <v>42625.483206018514</v>
      </c>
      <c r="Q1032" t="s">
        <v>8279</v>
      </c>
      <c r="R1032" s="18" t="str">
        <f>LEFT(Q1032,SEARCH("/",Q1032,1)-1)</f>
        <v>music</v>
      </c>
      <c r="S1032" t="str">
        <f>RIGHT(Q1032,(LEN(Q1032)-SEARCH("/",Q1032,1)))</f>
        <v>electronic music</v>
      </c>
      <c r="T1032" s="14">
        <f>IFERROR(E1032/L1032,0)</f>
        <v>43.031446540880502</v>
      </c>
      <c r="U1032">
        <f t="shared" si="16"/>
        <v>1</v>
      </c>
      <c r="AB1032">
        <v>6842</v>
      </c>
      <c r="AC1032">
        <v>159</v>
      </c>
      <c r="AD1032">
        <v>43.031446540880502</v>
      </c>
      <c r="AE1032">
        <v>1</v>
      </c>
      <c r="AF1032">
        <v>2000</v>
      </c>
    </row>
    <row r="1033" spans="1:32" ht="28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>(E1033/D1033)*100</f>
        <v>107.4</v>
      </c>
      <c r="O1033" s="13">
        <f>J1033/(60*60*24)+DATE(1970,1,1)</f>
        <v>42324.764004629629</v>
      </c>
      <c r="P1033" s="13">
        <f>I1033/(60*60*24)+"1/1/1970"</f>
        <v>42354.764004629629</v>
      </c>
      <c r="Q1033" t="s">
        <v>8279</v>
      </c>
      <c r="R1033" s="18" t="str">
        <f>LEFT(Q1033,SEARCH("/",Q1033,1)-1)</f>
        <v>music</v>
      </c>
      <c r="S1033" t="str">
        <f>RIGHT(Q1033,(LEN(Q1033)-SEARCH("/",Q1033,1)))</f>
        <v>electronic music</v>
      </c>
      <c r="T1033" s="14">
        <f>IFERROR(E1033/L1033,0)</f>
        <v>108.48484848484848</v>
      </c>
      <c r="U1033">
        <f t="shared" si="16"/>
        <v>1</v>
      </c>
      <c r="AB1033">
        <v>10740</v>
      </c>
      <c r="AC1033">
        <v>99</v>
      </c>
      <c r="AD1033">
        <v>108.48484848484848</v>
      </c>
      <c r="AE1033">
        <v>1</v>
      </c>
      <c r="AF1033">
        <v>10000</v>
      </c>
    </row>
    <row r="1034" spans="1:32" ht="9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>(E1034/D1034)*100</f>
        <v>108.49703703703703</v>
      </c>
      <c r="O1034" s="13">
        <f>J1034/(60*60*24)+DATE(1970,1,1)</f>
        <v>42514.666956018518</v>
      </c>
      <c r="P1034" s="13">
        <f>I1034/(60*60*24)+"1/1/1970"</f>
        <v>42544.666956018518</v>
      </c>
      <c r="Q1034" t="s">
        <v>8279</v>
      </c>
      <c r="R1034" s="18" t="str">
        <f>LEFT(Q1034,SEARCH("/",Q1034,1)-1)</f>
        <v>music</v>
      </c>
      <c r="S1034" t="str">
        <f>RIGHT(Q1034,(LEN(Q1034)-SEARCH("/",Q1034,1)))</f>
        <v>electronic music</v>
      </c>
      <c r="T1034" s="14">
        <f>IFERROR(E1034/L1034,0)</f>
        <v>61.029583333333335</v>
      </c>
      <c r="U1034">
        <f t="shared" si="16"/>
        <v>1</v>
      </c>
      <c r="AB1034">
        <v>5858.84</v>
      </c>
      <c r="AC1034">
        <v>96</v>
      </c>
      <c r="AD1034">
        <v>61.029583333333335</v>
      </c>
      <c r="AE1034">
        <v>1</v>
      </c>
      <c r="AF1034">
        <v>5400</v>
      </c>
    </row>
    <row r="1035" spans="1:32" ht="28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>(E1035/D1035)*100</f>
        <v>102.86144578313252</v>
      </c>
      <c r="O1035" s="13">
        <f>J1035/(60*60*24)+DATE(1970,1,1)</f>
        <v>42688.732407407406</v>
      </c>
      <c r="P1035" s="13">
        <f>I1035/(60*60*24)+"1/1/1970"</f>
        <v>42716.732407407406</v>
      </c>
      <c r="Q1035" t="s">
        <v>8279</v>
      </c>
      <c r="R1035" s="18" t="str">
        <f>LEFT(Q1035,SEARCH("/",Q1035,1)-1)</f>
        <v>music</v>
      </c>
      <c r="S1035" t="str">
        <f>RIGHT(Q1035,(LEN(Q1035)-SEARCH("/",Q1035,1)))</f>
        <v>electronic music</v>
      </c>
      <c r="T1035" s="14">
        <f>IFERROR(E1035/L1035,0)</f>
        <v>50.592592592592595</v>
      </c>
      <c r="U1035">
        <f t="shared" si="16"/>
        <v>1</v>
      </c>
      <c r="AB1035">
        <v>1366</v>
      </c>
      <c r="AC1035">
        <v>27</v>
      </c>
      <c r="AD1035">
        <v>50.592592592592595</v>
      </c>
      <c r="AE1035">
        <v>1</v>
      </c>
      <c r="AF1035">
        <v>1328</v>
      </c>
    </row>
    <row r="1036" spans="1:32" ht="27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>(E1036/D1036)*100</f>
        <v>130.0018</v>
      </c>
      <c r="O1036" s="13">
        <f>J1036/(60*60*24)+DATE(1970,1,1)</f>
        <v>42555.166712962964</v>
      </c>
      <c r="P1036" s="13">
        <f>I1036/(60*60*24)+"1/1/1970"</f>
        <v>42587.165972222225</v>
      </c>
      <c r="Q1036" t="s">
        <v>8279</v>
      </c>
      <c r="R1036" s="18" t="str">
        <f>LEFT(Q1036,SEARCH("/",Q1036,1)-1)</f>
        <v>music</v>
      </c>
      <c r="S1036" t="str">
        <f>RIGHT(Q1036,(LEN(Q1036)-SEARCH("/",Q1036,1)))</f>
        <v>electronic music</v>
      </c>
      <c r="T1036" s="14">
        <f>IFERROR(E1036/L1036,0)</f>
        <v>39.157168674698795</v>
      </c>
      <c r="U1036">
        <f t="shared" si="16"/>
        <v>1</v>
      </c>
      <c r="AB1036">
        <v>6500.09</v>
      </c>
      <c r="AC1036">
        <v>166</v>
      </c>
      <c r="AD1036">
        <v>39.157168674698795</v>
      </c>
      <c r="AE1036">
        <v>1</v>
      </c>
      <c r="AF1036">
        <v>5000</v>
      </c>
    </row>
    <row r="1037" spans="1:32" ht="24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>(E1037/D1037)*100</f>
        <v>107.65217391304347</v>
      </c>
      <c r="O1037" s="13">
        <f>J1037/(60*60*24)+DATE(1970,1,1)</f>
        <v>42016.641435185185</v>
      </c>
      <c r="P1037" s="13">
        <f>I1037/(60*60*24)+"1/1/1970"</f>
        <v>42046.641435185185</v>
      </c>
      <c r="Q1037" t="s">
        <v>8279</v>
      </c>
      <c r="R1037" s="18" t="str">
        <f>LEFT(Q1037,SEARCH("/",Q1037,1)-1)</f>
        <v>music</v>
      </c>
      <c r="S1037" t="str">
        <f>RIGHT(Q1037,(LEN(Q1037)-SEARCH("/",Q1037,1)))</f>
        <v>electronic music</v>
      </c>
      <c r="T1037" s="14">
        <f>IFERROR(E1037/L1037,0)</f>
        <v>65.15789473684211</v>
      </c>
      <c r="U1037">
        <f t="shared" si="16"/>
        <v>1</v>
      </c>
      <c r="AB1037">
        <v>4952</v>
      </c>
      <c r="AC1037">
        <v>76</v>
      </c>
      <c r="AD1037">
        <v>65.15789473684211</v>
      </c>
      <c r="AE1037">
        <v>1</v>
      </c>
      <c r="AF1037">
        <v>4600</v>
      </c>
    </row>
    <row r="1038" spans="1:32" ht="21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>(E1038/D1038)*100</f>
        <v>112.36044444444444</v>
      </c>
      <c r="O1038" s="13">
        <f>J1038/(60*60*24)+DATE(1970,1,1)</f>
        <v>41249.448958333334</v>
      </c>
      <c r="P1038" s="13">
        <f>I1038/(60*60*24)+"1/1/1970"</f>
        <v>41281.333333333336</v>
      </c>
      <c r="Q1038" t="s">
        <v>8279</v>
      </c>
      <c r="R1038" s="18" t="str">
        <f>LEFT(Q1038,SEARCH("/",Q1038,1)-1)</f>
        <v>music</v>
      </c>
      <c r="S1038" t="str">
        <f>RIGHT(Q1038,(LEN(Q1038)-SEARCH("/",Q1038,1)))</f>
        <v>electronic music</v>
      </c>
      <c r="T1038" s="14">
        <f>IFERROR(E1038/L1038,0)</f>
        <v>23.963127962085309</v>
      </c>
      <c r="U1038">
        <f t="shared" si="16"/>
        <v>1</v>
      </c>
      <c r="AB1038">
        <v>5056.22</v>
      </c>
      <c r="AC1038">
        <v>211</v>
      </c>
      <c r="AD1038">
        <v>23.963127962085309</v>
      </c>
      <c r="AE1038">
        <v>1</v>
      </c>
      <c r="AF1038">
        <v>4500</v>
      </c>
    </row>
    <row r="1039" spans="1:32" ht="27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>(E1039/D1039)*100</f>
        <v>102.1</v>
      </c>
      <c r="O1039" s="13">
        <f>J1039/(60*60*24)+DATE(1970,1,1)</f>
        <v>42119.822476851856</v>
      </c>
      <c r="P1039" s="13">
        <f>I1039/(60*60*24)+"1/1/1970"</f>
        <v>42142.208333333328</v>
      </c>
      <c r="Q1039" t="s">
        <v>8279</v>
      </c>
      <c r="R1039" s="18" t="str">
        <f>LEFT(Q1039,SEARCH("/",Q1039,1)-1)</f>
        <v>music</v>
      </c>
      <c r="S1039" t="str">
        <f>RIGHT(Q1039,(LEN(Q1039)-SEARCH("/",Q1039,1)))</f>
        <v>electronic music</v>
      </c>
      <c r="T1039" s="14">
        <f>IFERROR(E1039/L1039,0)</f>
        <v>48.61904761904762</v>
      </c>
      <c r="U1039">
        <f t="shared" si="16"/>
        <v>1</v>
      </c>
      <c r="AB1039">
        <v>1021</v>
      </c>
      <c r="AC1039">
        <v>21</v>
      </c>
      <c r="AD1039">
        <v>48.61904761904762</v>
      </c>
      <c r="AE1039">
        <v>1</v>
      </c>
      <c r="AF1039">
        <v>1000</v>
      </c>
    </row>
    <row r="1040" spans="1:32" ht="24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>(E1040/D1040)*100</f>
        <v>145.33333333333334</v>
      </c>
      <c r="O1040" s="13">
        <f>J1040/(60*60*24)+DATE(1970,1,1)</f>
        <v>42418.231747685189</v>
      </c>
      <c r="P1040" s="13">
        <f>I1040/(60*60*24)+"1/1/1970"</f>
        <v>42448.190081018518</v>
      </c>
      <c r="Q1040" t="s">
        <v>8279</v>
      </c>
      <c r="R1040" s="18" t="str">
        <f>LEFT(Q1040,SEARCH("/",Q1040,1)-1)</f>
        <v>music</v>
      </c>
      <c r="S1040" t="str">
        <f>RIGHT(Q1040,(LEN(Q1040)-SEARCH("/",Q1040,1)))</f>
        <v>electronic music</v>
      </c>
      <c r="T1040" s="14">
        <f>IFERROR(E1040/L1040,0)</f>
        <v>35.73770491803279</v>
      </c>
      <c r="U1040">
        <f t="shared" si="16"/>
        <v>1</v>
      </c>
      <c r="AB1040">
        <v>2180</v>
      </c>
      <c r="AC1040">
        <v>61</v>
      </c>
      <c r="AD1040">
        <v>35.73770491803279</v>
      </c>
      <c r="AE1040">
        <v>1</v>
      </c>
      <c r="AF1040">
        <v>1500</v>
      </c>
    </row>
    <row r="1041" spans="1:32" ht="30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>(E1041/D1041)*100</f>
        <v>128.19999999999999</v>
      </c>
      <c r="O1041" s="13">
        <f>J1041/(60*60*24)+DATE(1970,1,1)</f>
        <v>42692.109328703707</v>
      </c>
      <c r="P1041" s="13">
        <f>I1041/(60*60*24)+"1/1/1970"</f>
        <v>42717.332638888889</v>
      </c>
      <c r="Q1041" t="s">
        <v>8279</v>
      </c>
      <c r="R1041" s="18" t="str">
        <f>LEFT(Q1041,SEARCH("/",Q1041,1)-1)</f>
        <v>music</v>
      </c>
      <c r="S1041" t="str">
        <f>RIGHT(Q1041,(LEN(Q1041)-SEARCH("/",Q1041,1)))</f>
        <v>electronic music</v>
      </c>
      <c r="T1041" s="14">
        <f>IFERROR(E1041/L1041,0)</f>
        <v>21.366666666666667</v>
      </c>
      <c r="U1041">
        <f t="shared" si="16"/>
        <v>1</v>
      </c>
      <c r="AB1041">
        <v>641</v>
      </c>
      <c r="AC1041">
        <v>30</v>
      </c>
      <c r="AD1041">
        <v>21.366666666666667</v>
      </c>
      <c r="AE1041">
        <v>1</v>
      </c>
      <c r="AF1041">
        <v>500</v>
      </c>
    </row>
    <row r="1042" spans="1:32" ht="27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>(E1042/D1042)*100</f>
        <v>0.29411764705882354</v>
      </c>
      <c r="O1042" s="13">
        <f>J1042/(60*60*24)+DATE(1970,1,1)</f>
        <v>42579.708437499998</v>
      </c>
      <c r="P1042" s="13">
        <f>I1042/(60*60*24)+"1/1/1970"</f>
        <v>42609.708437499998</v>
      </c>
      <c r="Q1042" t="s">
        <v>8280</v>
      </c>
      <c r="R1042" s="18" t="str">
        <f>LEFT(Q1042,SEARCH("/",Q1042,1)-1)</f>
        <v>journalism</v>
      </c>
      <c r="S1042" t="str">
        <f>RIGHT(Q1042,(LEN(Q1042)-SEARCH("/",Q1042,1)))</f>
        <v>audio</v>
      </c>
      <c r="T1042" s="14">
        <f>IFERROR(E1042/L1042,0)</f>
        <v>250</v>
      </c>
      <c r="U1042">
        <f t="shared" si="16"/>
        <v>0</v>
      </c>
      <c r="AB1042">
        <v>250</v>
      </c>
      <c r="AC1042">
        <v>1</v>
      </c>
      <c r="AD1042">
        <v>250</v>
      </c>
      <c r="AE1042">
        <v>0</v>
      </c>
      <c r="AF1042">
        <v>85000</v>
      </c>
    </row>
    <row r="1043" spans="1:32" ht="22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>(E1043/D1043)*100</f>
        <v>0</v>
      </c>
      <c r="O1043" s="13">
        <f>J1043/(60*60*24)+DATE(1970,1,1)</f>
        <v>41831.06009259259</v>
      </c>
      <c r="P1043" s="13">
        <f>I1043/(60*60*24)+"1/1/1970"</f>
        <v>41851.06009259259</v>
      </c>
      <c r="Q1043" t="s">
        <v>8280</v>
      </c>
      <c r="R1043" s="18" t="str">
        <f>LEFT(Q1043,SEARCH("/",Q1043,1)-1)</f>
        <v>journalism</v>
      </c>
      <c r="S1043" t="str">
        <f>RIGHT(Q1043,(LEN(Q1043)-SEARCH("/",Q1043,1)))</f>
        <v>audio</v>
      </c>
      <c r="T1043" s="14">
        <f>IFERROR(E1043/L1043,0)</f>
        <v>0</v>
      </c>
      <c r="U1043">
        <f t="shared" si="16"/>
        <v>0</v>
      </c>
      <c r="AB1043">
        <v>0</v>
      </c>
      <c r="AC1043">
        <v>0</v>
      </c>
      <c r="AD1043">
        <v>0</v>
      </c>
      <c r="AE1043">
        <v>0</v>
      </c>
      <c r="AF1043">
        <v>50</v>
      </c>
    </row>
    <row r="1044" spans="1:32" ht="28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>(E1044/D1044)*100</f>
        <v>1.5384615384615385</v>
      </c>
      <c r="O1044" s="13">
        <f>J1044/(60*60*24)+DATE(1970,1,1)</f>
        <v>41851.696157407408</v>
      </c>
      <c r="P1044" s="13">
        <f>I1044/(60*60*24)+"1/1/1970"</f>
        <v>41894.416666666664</v>
      </c>
      <c r="Q1044" t="s">
        <v>8280</v>
      </c>
      <c r="R1044" s="18" t="str">
        <f>LEFT(Q1044,SEARCH("/",Q1044,1)-1)</f>
        <v>journalism</v>
      </c>
      <c r="S1044" t="str">
        <f>RIGHT(Q1044,(LEN(Q1044)-SEARCH("/",Q1044,1)))</f>
        <v>audio</v>
      </c>
      <c r="T1044" s="14">
        <f>IFERROR(E1044/L1044,0)</f>
        <v>10</v>
      </c>
      <c r="U1044">
        <f t="shared" si="16"/>
        <v>0</v>
      </c>
      <c r="AB1044">
        <v>10</v>
      </c>
      <c r="AC1044">
        <v>1</v>
      </c>
      <c r="AD1044">
        <v>10</v>
      </c>
      <c r="AE1044">
        <v>0</v>
      </c>
      <c r="AF1044">
        <v>650</v>
      </c>
    </row>
    <row r="1045" spans="1:32" ht="22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>(E1045/D1045)*100</f>
        <v>8.5370000000000008</v>
      </c>
      <c r="O1045" s="13">
        <f>J1045/(60*60*24)+DATE(1970,1,1)</f>
        <v>42114.252951388888</v>
      </c>
      <c r="P1045" s="13">
        <f>I1045/(60*60*24)+"1/1/1970"</f>
        <v>42144.252951388888</v>
      </c>
      <c r="Q1045" t="s">
        <v>8280</v>
      </c>
      <c r="R1045" s="18" t="str">
        <f>LEFT(Q1045,SEARCH("/",Q1045,1)-1)</f>
        <v>journalism</v>
      </c>
      <c r="S1045" t="str">
        <f>RIGHT(Q1045,(LEN(Q1045)-SEARCH("/",Q1045,1)))</f>
        <v>audio</v>
      </c>
      <c r="T1045" s="14">
        <f>IFERROR(E1045/L1045,0)</f>
        <v>29.236301369863014</v>
      </c>
      <c r="U1045">
        <f t="shared" si="16"/>
        <v>0</v>
      </c>
      <c r="AB1045">
        <v>8537</v>
      </c>
      <c r="AC1045">
        <v>292</v>
      </c>
      <c r="AD1045">
        <v>29.236301369863014</v>
      </c>
      <c r="AE1045">
        <v>0</v>
      </c>
      <c r="AF1045">
        <v>100000</v>
      </c>
    </row>
    <row r="1046" spans="1:32" ht="28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>(E1046/D1046)*100</f>
        <v>8.5714285714285715E-2</v>
      </c>
      <c r="O1046" s="13">
        <f>J1046/(60*60*24)+DATE(1970,1,1)</f>
        <v>42011.925937499997</v>
      </c>
      <c r="P1046" s="13">
        <f>I1046/(60*60*24)+"1/1/1970"</f>
        <v>42068.852083333331</v>
      </c>
      <c r="Q1046" t="s">
        <v>8280</v>
      </c>
      <c r="R1046" s="18" t="str">
        <f>LEFT(Q1046,SEARCH("/",Q1046,1)-1)</f>
        <v>journalism</v>
      </c>
      <c r="S1046" t="str">
        <f>RIGHT(Q1046,(LEN(Q1046)-SEARCH("/",Q1046,1)))</f>
        <v>audio</v>
      </c>
      <c r="T1046" s="14">
        <f>IFERROR(E1046/L1046,0)</f>
        <v>3</v>
      </c>
      <c r="U1046">
        <f t="shared" si="16"/>
        <v>0</v>
      </c>
      <c r="AB1046">
        <v>6</v>
      </c>
      <c r="AC1046">
        <v>2</v>
      </c>
      <c r="AD1046">
        <v>3</v>
      </c>
      <c r="AE1046">
        <v>0</v>
      </c>
      <c r="AF1046">
        <v>7000</v>
      </c>
    </row>
    <row r="1047" spans="1:32" ht="25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>(E1047/D1047)*100</f>
        <v>2.6599999999999997</v>
      </c>
      <c r="O1047" s="13">
        <f>J1047/(60*60*24)+DATE(1970,1,1)</f>
        <v>41844.874421296292</v>
      </c>
      <c r="P1047" s="13">
        <f>I1047/(60*60*24)+"1/1/1970"</f>
        <v>41874.874421296292</v>
      </c>
      <c r="Q1047" t="s">
        <v>8280</v>
      </c>
      <c r="R1047" s="18" t="str">
        <f>LEFT(Q1047,SEARCH("/",Q1047,1)-1)</f>
        <v>journalism</v>
      </c>
      <c r="S1047" t="str">
        <f>RIGHT(Q1047,(LEN(Q1047)-SEARCH("/",Q1047,1)))</f>
        <v>audio</v>
      </c>
      <c r="T1047" s="14">
        <f>IFERROR(E1047/L1047,0)</f>
        <v>33.25</v>
      </c>
      <c r="U1047">
        <f t="shared" si="16"/>
        <v>0</v>
      </c>
      <c r="AB1047">
        <v>266</v>
      </c>
      <c r="AC1047">
        <v>8</v>
      </c>
      <c r="AD1047">
        <v>33.25</v>
      </c>
      <c r="AE1047">
        <v>0</v>
      </c>
      <c r="AF1047">
        <v>10000</v>
      </c>
    </row>
    <row r="1048" spans="1:32" ht="30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>(E1048/D1048)*100</f>
        <v>0</v>
      </c>
      <c r="O1048" s="13">
        <f>J1048/(60*60*24)+DATE(1970,1,1)</f>
        <v>42319.851388888885</v>
      </c>
      <c r="P1048" s="13">
        <f>I1048/(60*60*24)+"1/1/1970"</f>
        <v>42364.851388888885</v>
      </c>
      <c r="Q1048" t="s">
        <v>8280</v>
      </c>
      <c r="R1048" s="18" t="str">
        <f>LEFT(Q1048,SEARCH("/",Q1048,1)-1)</f>
        <v>journalism</v>
      </c>
      <c r="S1048" t="str">
        <f>RIGHT(Q1048,(LEN(Q1048)-SEARCH("/",Q1048,1)))</f>
        <v>audio</v>
      </c>
      <c r="T1048" s="14">
        <f>IFERROR(E1048/L1048,0)</f>
        <v>0</v>
      </c>
      <c r="U1048">
        <f t="shared" si="16"/>
        <v>0</v>
      </c>
      <c r="AB1048">
        <v>0</v>
      </c>
      <c r="AC1048">
        <v>0</v>
      </c>
      <c r="AD1048">
        <v>0</v>
      </c>
      <c r="AE1048">
        <v>0</v>
      </c>
      <c r="AF1048">
        <v>3000</v>
      </c>
    </row>
    <row r="1049" spans="1:32" ht="25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>(E1049/D1049)*100</f>
        <v>0.05</v>
      </c>
      <c r="O1049" s="13">
        <f>J1049/(60*60*24)+DATE(1970,1,1)</f>
        <v>41918.818460648152</v>
      </c>
      <c r="P1049" s="13">
        <f>I1049/(60*60*24)+"1/1/1970"</f>
        <v>41948.860127314816</v>
      </c>
      <c r="Q1049" t="s">
        <v>8280</v>
      </c>
      <c r="R1049" s="18" t="str">
        <f>LEFT(Q1049,SEARCH("/",Q1049,1)-1)</f>
        <v>journalism</v>
      </c>
      <c r="S1049" t="str">
        <f>RIGHT(Q1049,(LEN(Q1049)-SEARCH("/",Q1049,1)))</f>
        <v>audio</v>
      </c>
      <c r="T1049" s="14">
        <f>IFERROR(E1049/L1049,0)</f>
        <v>1</v>
      </c>
      <c r="U1049">
        <f t="shared" si="16"/>
        <v>0</v>
      </c>
      <c r="AB1049">
        <v>1</v>
      </c>
      <c r="AC1049">
        <v>1</v>
      </c>
      <c r="AD1049">
        <v>1</v>
      </c>
      <c r="AE1049">
        <v>0</v>
      </c>
      <c r="AF1049">
        <v>2000</v>
      </c>
    </row>
    <row r="1050" spans="1:32" ht="30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>(E1050/D1050)*100</f>
        <v>1.4133333333333333</v>
      </c>
      <c r="O1050" s="13">
        <f>J1050/(60*60*24)+DATE(1970,1,1)</f>
        <v>42598.053113425922</v>
      </c>
      <c r="P1050" s="13">
        <f>I1050/(60*60*24)+"1/1/1970"</f>
        <v>42638.053113425922</v>
      </c>
      <c r="Q1050" t="s">
        <v>8280</v>
      </c>
      <c r="R1050" s="18" t="str">
        <f>LEFT(Q1050,SEARCH("/",Q1050,1)-1)</f>
        <v>journalism</v>
      </c>
      <c r="S1050" t="str">
        <f>RIGHT(Q1050,(LEN(Q1050)-SEARCH("/",Q1050,1)))</f>
        <v>audio</v>
      </c>
      <c r="T1050" s="14">
        <f>IFERROR(E1050/L1050,0)</f>
        <v>53</v>
      </c>
      <c r="U1050">
        <f t="shared" si="16"/>
        <v>0</v>
      </c>
      <c r="AB1050">
        <v>212</v>
      </c>
      <c r="AC1050">
        <v>4</v>
      </c>
      <c r="AD1050">
        <v>53</v>
      </c>
      <c r="AE1050">
        <v>0</v>
      </c>
      <c r="AF1050">
        <v>15000</v>
      </c>
    </row>
    <row r="1051" spans="1:32" ht="4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>(E1051/D1051)*100</f>
        <v>0</v>
      </c>
      <c r="O1051" s="13">
        <f>J1051/(60*60*24)+DATE(1970,1,1)</f>
        <v>42382.431076388893</v>
      </c>
      <c r="P1051" s="13">
        <f>I1051/(60*60*24)+"1/1/1970"</f>
        <v>42412.431076388893</v>
      </c>
      <c r="Q1051" t="s">
        <v>8280</v>
      </c>
      <c r="R1051" s="18" t="str">
        <f>LEFT(Q1051,SEARCH("/",Q1051,1)-1)</f>
        <v>journalism</v>
      </c>
      <c r="S1051" t="str">
        <f>RIGHT(Q1051,(LEN(Q1051)-SEARCH("/",Q1051,1)))</f>
        <v>audio</v>
      </c>
      <c r="T1051" s="14">
        <f>IFERROR(E1051/L1051,0)</f>
        <v>0</v>
      </c>
      <c r="U1051">
        <f t="shared" si="16"/>
        <v>0</v>
      </c>
      <c r="AB1051">
        <v>0</v>
      </c>
      <c r="AC1051">
        <v>0</v>
      </c>
      <c r="AD1051">
        <v>0</v>
      </c>
      <c r="AE1051">
        <v>0</v>
      </c>
      <c r="AF1051">
        <v>12000</v>
      </c>
    </row>
    <row r="1052" spans="1:32" ht="105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>(E1052/D1052)*100</f>
        <v>0</v>
      </c>
      <c r="O1052" s="13">
        <f>J1052/(60*60*24)+DATE(1970,1,1)</f>
        <v>42231.7971875</v>
      </c>
      <c r="P1052" s="13">
        <f>I1052/(60*60*24)+"1/1/1970"</f>
        <v>42261.7971875</v>
      </c>
      <c r="Q1052" t="s">
        <v>8280</v>
      </c>
      <c r="R1052" s="18" t="str">
        <f>LEFT(Q1052,SEARCH("/",Q1052,1)-1)</f>
        <v>journalism</v>
      </c>
      <c r="S1052" t="str">
        <f>RIGHT(Q1052,(LEN(Q1052)-SEARCH("/",Q1052,1)))</f>
        <v>audio</v>
      </c>
      <c r="T1052" s="14">
        <f>IFERROR(E1052/L1052,0)</f>
        <v>0</v>
      </c>
      <c r="U1052">
        <f t="shared" si="16"/>
        <v>0</v>
      </c>
      <c r="AB1052">
        <v>0</v>
      </c>
      <c r="AC1052">
        <v>0</v>
      </c>
      <c r="AD1052">
        <v>0</v>
      </c>
      <c r="AE1052">
        <v>0</v>
      </c>
      <c r="AF1052">
        <v>2500</v>
      </c>
    </row>
    <row r="1053" spans="1:32" ht="27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>(E1053/D1053)*100</f>
        <v>0</v>
      </c>
      <c r="O1053" s="13">
        <f>J1053/(60*60*24)+DATE(1970,1,1)</f>
        <v>41850.014178240745</v>
      </c>
      <c r="P1053" s="13">
        <f>I1053/(60*60*24)+"1/1/1970"</f>
        <v>41878.014178240745</v>
      </c>
      <c r="Q1053" t="s">
        <v>8280</v>
      </c>
      <c r="R1053" s="18" t="str">
        <f>LEFT(Q1053,SEARCH("/",Q1053,1)-1)</f>
        <v>journalism</v>
      </c>
      <c r="S1053" t="str">
        <f>RIGHT(Q1053,(LEN(Q1053)-SEARCH("/",Q1053,1)))</f>
        <v>audio</v>
      </c>
      <c r="T1053" s="14">
        <f>IFERROR(E1053/L1053,0)</f>
        <v>0</v>
      </c>
      <c r="U1053">
        <f t="shared" si="16"/>
        <v>0</v>
      </c>
      <c r="AB1053">
        <v>0</v>
      </c>
      <c r="AC1053">
        <v>0</v>
      </c>
      <c r="AD1053">
        <v>0</v>
      </c>
      <c r="AE1053">
        <v>0</v>
      </c>
      <c r="AF1053">
        <v>500</v>
      </c>
    </row>
    <row r="1054" spans="1:32" ht="30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>(E1054/D1054)*100</f>
        <v>0</v>
      </c>
      <c r="O1054" s="13">
        <f>J1054/(60*60*24)+DATE(1970,1,1)</f>
        <v>42483.797395833331</v>
      </c>
      <c r="P1054" s="13">
        <f>I1054/(60*60*24)+"1/1/1970"</f>
        <v>42527.839583333334</v>
      </c>
      <c r="Q1054" t="s">
        <v>8280</v>
      </c>
      <c r="R1054" s="18" t="str">
        <f>LEFT(Q1054,SEARCH("/",Q1054,1)-1)</f>
        <v>journalism</v>
      </c>
      <c r="S1054" t="str">
        <f>RIGHT(Q1054,(LEN(Q1054)-SEARCH("/",Q1054,1)))</f>
        <v>audio</v>
      </c>
      <c r="T1054" s="14">
        <f>IFERROR(E1054/L1054,0)</f>
        <v>0</v>
      </c>
      <c r="U1054">
        <f t="shared" si="16"/>
        <v>0</v>
      </c>
      <c r="AB1054">
        <v>0</v>
      </c>
      <c r="AC1054">
        <v>0</v>
      </c>
      <c r="AD1054">
        <v>0</v>
      </c>
      <c r="AE1054">
        <v>0</v>
      </c>
      <c r="AF1054">
        <v>4336</v>
      </c>
    </row>
    <row r="1055" spans="1:32" ht="27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>(E1055/D1055)*100</f>
        <v>1</v>
      </c>
      <c r="O1055" s="13">
        <f>J1055/(60*60*24)+DATE(1970,1,1)</f>
        <v>42775.172824074078</v>
      </c>
      <c r="P1055" s="13">
        <f>I1055/(60*60*24)+"1/1/1970"</f>
        <v>42800.172824074078</v>
      </c>
      <c r="Q1055" t="s">
        <v>8280</v>
      </c>
      <c r="R1055" s="18" t="str">
        <f>LEFT(Q1055,SEARCH("/",Q1055,1)-1)</f>
        <v>journalism</v>
      </c>
      <c r="S1055" t="str">
        <f>RIGHT(Q1055,(LEN(Q1055)-SEARCH("/",Q1055,1)))</f>
        <v>audio</v>
      </c>
      <c r="T1055" s="14">
        <f>IFERROR(E1055/L1055,0)</f>
        <v>15</v>
      </c>
      <c r="U1055">
        <f t="shared" si="16"/>
        <v>0</v>
      </c>
      <c r="AB1055">
        <v>15</v>
      </c>
      <c r="AC1055">
        <v>1</v>
      </c>
      <c r="AD1055">
        <v>15</v>
      </c>
      <c r="AE1055">
        <v>0</v>
      </c>
      <c r="AF1055">
        <v>1500</v>
      </c>
    </row>
    <row r="1056" spans="1:32" ht="28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>(E1056/D1056)*100</f>
        <v>0</v>
      </c>
      <c r="O1056" s="13">
        <f>J1056/(60*60*24)+DATE(1970,1,1)</f>
        <v>41831.851840277777</v>
      </c>
      <c r="P1056" s="13">
        <f>I1056/(60*60*24)+"1/1/1970"</f>
        <v>41861.916666666664</v>
      </c>
      <c r="Q1056" t="s">
        <v>8280</v>
      </c>
      <c r="R1056" s="18" t="str">
        <f>LEFT(Q1056,SEARCH("/",Q1056,1)-1)</f>
        <v>journalism</v>
      </c>
      <c r="S1056" t="str">
        <f>RIGHT(Q1056,(LEN(Q1056)-SEARCH("/",Q1056,1)))</f>
        <v>audio</v>
      </c>
      <c r="T1056" s="14">
        <f>IFERROR(E1056/L1056,0)</f>
        <v>0</v>
      </c>
      <c r="U1056">
        <f t="shared" si="16"/>
        <v>0</v>
      </c>
      <c r="AB1056">
        <v>0</v>
      </c>
      <c r="AC1056">
        <v>0</v>
      </c>
      <c r="AD1056">
        <v>0</v>
      </c>
      <c r="AE1056">
        <v>0</v>
      </c>
      <c r="AF1056">
        <v>2500</v>
      </c>
    </row>
    <row r="1057" spans="1:32" ht="24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>(E1057/D1057)*100</f>
        <v>0</v>
      </c>
      <c r="O1057" s="13">
        <f>J1057/(60*60*24)+DATE(1970,1,1)</f>
        <v>42406.992418981477</v>
      </c>
      <c r="P1057" s="13">
        <f>I1057/(60*60*24)+"1/1/1970"</f>
        <v>42436.992418981477</v>
      </c>
      <c r="Q1057" t="s">
        <v>8280</v>
      </c>
      <c r="R1057" s="18" t="str">
        <f>LEFT(Q1057,SEARCH("/",Q1057,1)-1)</f>
        <v>journalism</v>
      </c>
      <c r="S1057" t="str">
        <f>RIGHT(Q1057,(LEN(Q1057)-SEARCH("/",Q1057,1)))</f>
        <v>audio</v>
      </c>
      <c r="T1057" s="14">
        <f>IFERROR(E1057/L1057,0)</f>
        <v>0</v>
      </c>
      <c r="U1057">
        <f t="shared" si="16"/>
        <v>0</v>
      </c>
      <c r="AB1057">
        <v>0</v>
      </c>
      <c r="AC1057">
        <v>0</v>
      </c>
      <c r="AD1057">
        <v>0</v>
      </c>
      <c r="AE1057">
        <v>0</v>
      </c>
      <c r="AF1057">
        <v>3500</v>
      </c>
    </row>
    <row r="1058" spans="1:32" ht="28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>(E1058/D1058)*100</f>
        <v>0</v>
      </c>
      <c r="O1058" s="13">
        <f>J1058/(60*60*24)+DATE(1970,1,1)</f>
        <v>42058.719641203701</v>
      </c>
      <c r="P1058" s="13">
        <f>I1058/(60*60*24)+"1/1/1970"</f>
        <v>42118.677974537037</v>
      </c>
      <c r="Q1058" t="s">
        <v>8280</v>
      </c>
      <c r="R1058" s="18" t="str">
        <f>LEFT(Q1058,SEARCH("/",Q1058,1)-1)</f>
        <v>journalism</v>
      </c>
      <c r="S1058" t="str">
        <f>RIGHT(Q1058,(LEN(Q1058)-SEARCH("/",Q1058,1)))</f>
        <v>audio</v>
      </c>
      <c r="T1058" s="14">
        <f>IFERROR(E1058/L1058,0)</f>
        <v>0</v>
      </c>
      <c r="U1058">
        <f t="shared" si="16"/>
        <v>0</v>
      </c>
      <c r="AB1058">
        <v>0</v>
      </c>
      <c r="AC1058">
        <v>0</v>
      </c>
      <c r="AD1058">
        <v>0</v>
      </c>
      <c r="AE1058">
        <v>0</v>
      </c>
      <c r="AF1058">
        <v>10000</v>
      </c>
    </row>
    <row r="1059" spans="1:32" ht="24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>(E1059/D1059)*100</f>
        <v>0</v>
      </c>
      <c r="O1059" s="13">
        <f>J1059/(60*60*24)+DATE(1970,1,1)</f>
        <v>42678.871331018519</v>
      </c>
      <c r="P1059" s="13">
        <f>I1059/(60*60*24)+"1/1/1970"</f>
        <v>42708.912997685184</v>
      </c>
      <c r="Q1059" t="s">
        <v>8280</v>
      </c>
      <c r="R1059" s="18" t="str">
        <f>LEFT(Q1059,SEARCH("/",Q1059,1)-1)</f>
        <v>journalism</v>
      </c>
      <c r="S1059" t="str">
        <f>RIGHT(Q1059,(LEN(Q1059)-SEARCH("/",Q1059,1)))</f>
        <v>audio</v>
      </c>
      <c r="T1059" s="14">
        <f>IFERROR(E1059/L1059,0)</f>
        <v>0</v>
      </c>
      <c r="U1059">
        <f t="shared" si="16"/>
        <v>0</v>
      </c>
      <c r="AB1059">
        <v>0</v>
      </c>
      <c r="AC1059">
        <v>0</v>
      </c>
      <c r="AD1059">
        <v>0</v>
      </c>
      <c r="AE1059">
        <v>0</v>
      </c>
      <c r="AF1059">
        <v>10000</v>
      </c>
    </row>
    <row r="1060" spans="1:32" ht="30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>(E1060/D1060)*100</f>
        <v>0</v>
      </c>
      <c r="O1060" s="13">
        <f>J1060/(60*60*24)+DATE(1970,1,1)</f>
        <v>42047.900960648149</v>
      </c>
      <c r="P1060" s="13">
        <f>I1060/(60*60*24)+"1/1/1970"</f>
        <v>42089</v>
      </c>
      <c r="Q1060" t="s">
        <v>8280</v>
      </c>
      <c r="R1060" s="18" t="str">
        <f>LEFT(Q1060,SEARCH("/",Q1060,1)-1)</f>
        <v>journalism</v>
      </c>
      <c r="S1060" t="str">
        <f>RIGHT(Q1060,(LEN(Q1060)-SEARCH("/",Q1060,1)))</f>
        <v>audio</v>
      </c>
      <c r="T1060" s="14">
        <f>IFERROR(E1060/L1060,0)</f>
        <v>0</v>
      </c>
      <c r="U1060">
        <f t="shared" si="16"/>
        <v>0</v>
      </c>
      <c r="AB1060">
        <v>0</v>
      </c>
      <c r="AC1060">
        <v>0</v>
      </c>
      <c r="AD1060">
        <v>0</v>
      </c>
      <c r="AE1060">
        <v>0</v>
      </c>
      <c r="AF1060">
        <v>40000</v>
      </c>
    </row>
    <row r="1061" spans="1:32" ht="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>(E1061/D1061)*100</f>
        <v>0</v>
      </c>
      <c r="O1061" s="13">
        <f>J1061/(60*60*24)+DATE(1970,1,1)</f>
        <v>42046.79</v>
      </c>
      <c r="P1061" s="13">
        <f>I1061/(60*60*24)+"1/1/1970"</f>
        <v>42076.748333333337</v>
      </c>
      <c r="Q1061" t="s">
        <v>8280</v>
      </c>
      <c r="R1061" s="18" t="str">
        <f>LEFT(Q1061,SEARCH("/",Q1061,1)-1)</f>
        <v>journalism</v>
      </c>
      <c r="S1061" t="str">
        <f>RIGHT(Q1061,(LEN(Q1061)-SEARCH("/",Q1061,1)))</f>
        <v>audio</v>
      </c>
      <c r="T1061" s="14">
        <f>IFERROR(E1061/L1061,0)</f>
        <v>0</v>
      </c>
      <c r="U1061">
        <f t="shared" si="16"/>
        <v>0</v>
      </c>
      <c r="AB1061">
        <v>0</v>
      </c>
      <c r="AC1061">
        <v>0</v>
      </c>
      <c r="AD1061">
        <v>0</v>
      </c>
      <c r="AE1061">
        <v>0</v>
      </c>
      <c r="AF1061">
        <v>1100</v>
      </c>
    </row>
    <row r="1062" spans="1:32" ht="27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>(E1062/D1062)*100</f>
        <v>1</v>
      </c>
      <c r="O1062" s="13">
        <f>J1062/(60*60*24)+DATE(1970,1,1)</f>
        <v>42079.913113425922</v>
      </c>
      <c r="P1062" s="13">
        <f>I1062/(60*60*24)+"1/1/1970"</f>
        <v>42109.913113425922</v>
      </c>
      <c r="Q1062" t="s">
        <v>8280</v>
      </c>
      <c r="R1062" s="18" t="str">
        <f>LEFT(Q1062,SEARCH("/",Q1062,1)-1)</f>
        <v>journalism</v>
      </c>
      <c r="S1062" t="str">
        <f>RIGHT(Q1062,(LEN(Q1062)-SEARCH("/",Q1062,1)))</f>
        <v>audio</v>
      </c>
      <c r="T1062" s="14">
        <f>IFERROR(E1062/L1062,0)</f>
        <v>50</v>
      </c>
      <c r="U1062">
        <f t="shared" si="16"/>
        <v>0</v>
      </c>
      <c r="AB1062">
        <v>50</v>
      </c>
      <c r="AC1062">
        <v>1</v>
      </c>
      <c r="AD1062">
        <v>50</v>
      </c>
      <c r="AE1062">
        <v>0</v>
      </c>
      <c r="AF1062">
        <v>5000</v>
      </c>
    </row>
    <row r="1063" spans="1:32" ht="18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>(E1063/D1063)*100</f>
        <v>0</v>
      </c>
      <c r="O1063" s="13">
        <f>J1063/(60*60*24)+DATE(1970,1,1)</f>
        <v>42432.276712962965</v>
      </c>
      <c r="P1063" s="13">
        <f>I1063/(60*60*24)+"1/1/1970"</f>
        <v>42492.041666666672</v>
      </c>
      <c r="Q1063" t="s">
        <v>8280</v>
      </c>
      <c r="R1063" s="18" t="str">
        <f>LEFT(Q1063,SEARCH("/",Q1063,1)-1)</f>
        <v>journalism</v>
      </c>
      <c r="S1063" t="str">
        <f>RIGHT(Q1063,(LEN(Q1063)-SEARCH("/",Q1063,1)))</f>
        <v>audio</v>
      </c>
      <c r="T1063" s="14">
        <f>IFERROR(E1063/L1063,0)</f>
        <v>0</v>
      </c>
      <c r="U1063">
        <f t="shared" si="16"/>
        <v>0</v>
      </c>
      <c r="AB1063">
        <v>0</v>
      </c>
      <c r="AC1063">
        <v>0</v>
      </c>
      <c r="AD1063">
        <v>0</v>
      </c>
      <c r="AE1063">
        <v>0</v>
      </c>
      <c r="AF1063">
        <v>4000</v>
      </c>
    </row>
    <row r="1064" spans="1:32" ht="105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>(E1064/D1064)*100</f>
        <v>95.477386934673376</v>
      </c>
      <c r="O1064" s="13">
        <f>J1064/(60*60*24)+DATE(1970,1,1)</f>
        <v>42556.807187500002</v>
      </c>
      <c r="P1064" s="13">
        <f>I1064/(60*60*24)+"1/1/1970"</f>
        <v>42563.807187500002</v>
      </c>
      <c r="Q1064" t="s">
        <v>8280</v>
      </c>
      <c r="R1064" s="18" t="str">
        <f>LEFT(Q1064,SEARCH("/",Q1064,1)-1)</f>
        <v>journalism</v>
      </c>
      <c r="S1064" t="str">
        <f>RIGHT(Q1064,(LEN(Q1064)-SEARCH("/",Q1064,1)))</f>
        <v>audio</v>
      </c>
      <c r="T1064" s="14">
        <f>IFERROR(E1064/L1064,0)</f>
        <v>47.5</v>
      </c>
      <c r="U1064">
        <f t="shared" si="16"/>
        <v>0</v>
      </c>
      <c r="AB1064">
        <v>190</v>
      </c>
      <c r="AC1064">
        <v>4</v>
      </c>
      <c r="AD1064">
        <v>47.5</v>
      </c>
      <c r="AE1064">
        <v>0</v>
      </c>
      <c r="AF1064">
        <v>199</v>
      </c>
    </row>
    <row r="1065" spans="1:32" ht="28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>(E1065/D1065)*100</f>
        <v>0</v>
      </c>
      <c r="O1065" s="13">
        <f>J1065/(60*60*24)+DATE(1970,1,1)</f>
        <v>42583.030810185184</v>
      </c>
      <c r="P1065" s="13">
        <f>I1065/(60*60*24)+"1/1/1970"</f>
        <v>42613.030810185184</v>
      </c>
      <c r="Q1065" t="s">
        <v>8280</v>
      </c>
      <c r="R1065" s="18" t="str">
        <f>LEFT(Q1065,SEARCH("/",Q1065,1)-1)</f>
        <v>journalism</v>
      </c>
      <c r="S1065" t="str">
        <f>RIGHT(Q1065,(LEN(Q1065)-SEARCH("/",Q1065,1)))</f>
        <v>audio</v>
      </c>
      <c r="T1065" s="14">
        <f>IFERROR(E1065/L1065,0)</f>
        <v>0</v>
      </c>
      <c r="U1065">
        <f t="shared" si="16"/>
        <v>0</v>
      </c>
      <c r="AB1065">
        <v>0</v>
      </c>
      <c r="AC1065">
        <v>0</v>
      </c>
      <c r="AD1065">
        <v>0</v>
      </c>
      <c r="AE1065">
        <v>0</v>
      </c>
      <c r="AF1065">
        <v>1000</v>
      </c>
    </row>
    <row r="1066" spans="1:32" ht="25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>(E1066/D1066)*100</f>
        <v>8.974444444444444</v>
      </c>
      <c r="O1066" s="13">
        <f>J1066/(60*60*24)+DATE(1970,1,1)</f>
        <v>41417.228043981479</v>
      </c>
      <c r="P1066" s="13">
        <f>I1066/(60*60*24)+"1/1/1970"</f>
        <v>41462.228043981479</v>
      </c>
      <c r="Q1066" t="s">
        <v>8281</v>
      </c>
      <c r="R1066" s="18" t="str">
        <f>LEFT(Q1066,SEARCH("/",Q1066,1)-1)</f>
        <v>games</v>
      </c>
      <c r="S1066" t="str">
        <f>RIGHT(Q1066,(LEN(Q1066)-SEARCH("/",Q1066,1)))</f>
        <v>video games</v>
      </c>
      <c r="T1066" s="14">
        <f>IFERROR(E1066/L1066,0)</f>
        <v>65.666666666666671</v>
      </c>
      <c r="U1066">
        <f t="shared" si="16"/>
        <v>0</v>
      </c>
      <c r="AB1066">
        <v>8077</v>
      </c>
      <c r="AC1066">
        <v>123</v>
      </c>
      <c r="AD1066">
        <v>65.666666666666671</v>
      </c>
      <c r="AE1066">
        <v>0</v>
      </c>
      <c r="AF1066">
        <v>90000</v>
      </c>
    </row>
    <row r="1067" spans="1:32" ht="27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>(E1067/D1067)*100</f>
        <v>2.7</v>
      </c>
      <c r="O1067" s="13">
        <f>J1067/(60*60*24)+DATE(1970,1,1)</f>
        <v>41661.381041666667</v>
      </c>
      <c r="P1067" s="13">
        <f>I1067/(60*60*24)+"1/1/1970"</f>
        <v>41689.381041666667</v>
      </c>
      <c r="Q1067" t="s">
        <v>8281</v>
      </c>
      <c r="R1067" s="18" t="str">
        <f>LEFT(Q1067,SEARCH("/",Q1067,1)-1)</f>
        <v>games</v>
      </c>
      <c r="S1067" t="str">
        <f>RIGHT(Q1067,(LEN(Q1067)-SEARCH("/",Q1067,1)))</f>
        <v>video games</v>
      </c>
      <c r="T1067" s="14">
        <f>IFERROR(E1067/L1067,0)</f>
        <v>16.2</v>
      </c>
      <c r="U1067">
        <f t="shared" si="16"/>
        <v>0</v>
      </c>
      <c r="AB1067">
        <v>81</v>
      </c>
      <c r="AC1067">
        <v>5</v>
      </c>
      <c r="AD1067">
        <v>16.2</v>
      </c>
      <c r="AE1067">
        <v>0</v>
      </c>
      <c r="AF1067">
        <v>3000</v>
      </c>
    </row>
    <row r="1068" spans="1:32" ht="24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>(E1068/D1068)*100</f>
        <v>3.3673333333333333</v>
      </c>
      <c r="O1068" s="13">
        <f>J1068/(60*60*24)+DATE(1970,1,1)</f>
        <v>41445.962754629625</v>
      </c>
      <c r="P1068" s="13">
        <f>I1068/(60*60*24)+"1/1/1970"</f>
        <v>41490.962754629625</v>
      </c>
      <c r="Q1068" t="s">
        <v>8281</v>
      </c>
      <c r="R1068" s="18" t="str">
        <f>LEFT(Q1068,SEARCH("/",Q1068,1)-1)</f>
        <v>games</v>
      </c>
      <c r="S1068" t="str">
        <f>RIGHT(Q1068,(LEN(Q1068)-SEARCH("/",Q1068,1)))</f>
        <v>video games</v>
      </c>
      <c r="T1068" s="14">
        <f>IFERROR(E1068/L1068,0)</f>
        <v>34.128378378378379</v>
      </c>
      <c r="U1068">
        <f t="shared" si="16"/>
        <v>0</v>
      </c>
      <c r="AB1068">
        <v>5051</v>
      </c>
      <c r="AC1068">
        <v>148</v>
      </c>
      <c r="AD1068">
        <v>34.128378378378379</v>
      </c>
      <c r="AE1068">
        <v>0</v>
      </c>
      <c r="AF1068">
        <v>150000</v>
      </c>
    </row>
    <row r="1069" spans="1:32" ht="25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>(E1069/D1069)*100</f>
        <v>26</v>
      </c>
      <c r="O1069" s="13">
        <f>J1069/(60*60*24)+DATE(1970,1,1)</f>
        <v>41599.855682870373</v>
      </c>
      <c r="P1069" s="13">
        <f>I1069/(60*60*24)+"1/1/1970"</f>
        <v>41629.855682870373</v>
      </c>
      <c r="Q1069" t="s">
        <v>8281</v>
      </c>
      <c r="R1069" s="18" t="str">
        <f>LEFT(Q1069,SEARCH("/",Q1069,1)-1)</f>
        <v>games</v>
      </c>
      <c r="S1069" t="str">
        <f>RIGHT(Q1069,(LEN(Q1069)-SEARCH("/",Q1069,1)))</f>
        <v>video games</v>
      </c>
      <c r="T1069" s="14">
        <f>IFERROR(E1069/L1069,0)</f>
        <v>13</v>
      </c>
      <c r="U1069">
        <f t="shared" si="16"/>
        <v>0</v>
      </c>
      <c r="AB1069">
        <v>130</v>
      </c>
      <c r="AC1069">
        <v>10</v>
      </c>
      <c r="AD1069">
        <v>13</v>
      </c>
      <c r="AE1069">
        <v>0</v>
      </c>
      <c r="AF1069">
        <v>500</v>
      </c>
    </row>
    <row r="1070" spans="1:32" ht="28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>(E1070/D1070)*100</f>
        <v>0.15</v>
      </c>
      <c r="O1070" s="13">
        <f>J1070/(60*60*24)+DATE(1970,1,1)</f>
        <v>42440.371111111112</v>
      </c>
      <c r="P1070" s="13">
        <f>I1070/(60*60*24)+"1/1/1970"</f>
        <v>42470.329444444447</v>
      </c>
      <c r="Q1070" t="s">
        <v>8281</v>
      </c>
      <c r="R1070" s="18" t="str">
        <f>LEFT(Q1070,SEARCH("/",Q1070,1)-1)</f>
        <v>games</v>
      </c>
      <c r="S1070" t="str">
        <f>RIGHT(Q1070,(LEN(Q1070)-SEARCH("/",Q1070,1)))</f>
        <v>video games</v>
      </c>
      <c r="T1070" s="14">
        <f>IFERROR(E1070/L1070,0)</f>
        <v>11.25</v>
      </c>
      <c r="U1070">
        <f t="shared" si="16"/>
        <v>0</v>
      </c>
      <c r="AB1070">
        <v>45</v>
      </c>
      <c r="AC1070">
        <v>4</v>
      </c>
      <c r="AD1070">
        <v>11.25</v>
      </c>
      <c r="AE1070">
        <v>0</v>
      </c>
      <c r="AF1070">
        <v>30000</v>
      </c>
    </row>
    <row r="1071" spans="1:32" ht="21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>(E1071/D1071)*100</f>
        <v>38.636363636363633</v>
      </c>
      <c r="O1071" s="13">
        <f>J1071/(60*60*24)+DATE(1970,1,1)</f>
        <v>41572.229849537034</v>
      </c>
      <c r="P1071" s="13">
        <f>I1071/(60*60*24)+"1/1/1970"</f>
        <v>41604.271516203706</v>
      </c>
      <c r="Q1071" t="s">
        <v>8281</v>
      </c>
      <c r="R1071" s="18" t="str">
        <f>LEFT(Q1071,SEARCH("/",Q1071,1)-1)</f>
        <v>games</v>
      </c>
      <c r="S1071" t="str">
        <f>RIGHT(Q1071,(LEN(Q1071)-SEARCH("/",Q1071,1)))</f>
        <v>video games</v>
      </c>
      <c r="T1071" s="14">
        <f>IFERROR(E1071/L1071,0)</f>
        <v>40.476190476190474</v>
      </c>
      <c r="U1071">
        <f t="shared" si="16"/>
        <v>0</v>
      </c>
      <c r="AB1071">
        <v>850</v>
      </c>
      <c r="AC1071">
        <v>21</v>
      </c>
      <c r="AD1071">
        <v>40.476190476190474</v>
      </c>
      <c r="AE1071">
        <v>0</v>
      </c>
      <c r="AF1071">
        <v>2200</v>
      </c>
    </row>
    <row r="1072" spans="1:32" ht="27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>(E1072/D1072)*100</f>
        <v>0.70000000000000007</v>
      </c>
      <c r="O1072" s="13">
        <f>J1072/(60*60*24)+DATE(1970,1,1)</f>
        <v>41163.011828703704</v>
      </c>
      <c r="P1072" s="13">
        <f>I1072/(60*60*24)+"1/1/1970"</f>
        <v>41183.011828703704</v>
      </c>
      <c r="Q1072" t="s">
        <v>8281</v>
      </c>
      <c r="R1072" s="18" t="str">
        <f>LEFT(Q1072,SEARCH("/",Q1072,1)-1)</f>
        <v>games</v>
      </c>
      <c r="S1072" t="str">
        <f>RIGHT(Q1072,(LEN(Q1072)-SEARCH("/",Q1072,1)))</f>
        <v>video games</v>
      </c>
      <c r="T1072" s="14">
        <f>IFERROR(E1072/L1072,0)</f>
        <v>35</v>
      </c>
      <c r="U1072">
        <f t="shared" si="16"/>
        <v>0</v>
      </c>
      <c r="AB1072">
        <v>70</v>
      </c>
      <c r="AC1072">
        <v>2</v>
      </c>
      <c r="AD1072">
        <v>35</v>
      </c>
      <c r="AE1072">
        <v>0</v>
      </c>
      <c r="AF1072">
        <v>10000</v>
      </c>
    </row>
    <row r="1073" spans="1:32" ht="30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>(E1073/D1073)*100</f>
        <v>0</v>
      </c>
      <c r="O1073" s="13">
        <f>J1073/(60*60*24)+DATE(1970,1,1)</f>
        <v>42295.753391203703</v>
      </c>
      <c r="P1073" s="13">
        <f>I1073/(60*60*24)+"1/1/1970"</f>
        <v>42325.795057870375</v>
      </c>
      <c r="Q1073" t="s">
        <v>8281</v>
      </c>
      <c r="R1073" s="18" t="str">
        <f>LEFT(Q1073,SEARCH("/",Q1073,1)-1)</f>
        <v>games</v>
      </c>
      <c r="S1073" t="str">
        <f>RIGHT(Q1073,(LEN(Q1073)-SEARCH("/",Q1073,1)))</f>
        <v>video games</v>
      </c>
      <c r="T1073" s="14">
        <f>IFERROR(E1073/L1073,0)</f>
        <v>0</v>
      </c>
      <c r="U1073">
        <f t="shared" si="16"/>
        <v>0</v>
      </c>
      <c r="AB1073">
        <v>0</v>
      </c>
      <c r="AC1073">
        <v>0</v>
      </c>
      <c r="AD1073">
        <v>0</v>
      </c>
      <c r="AE1073">
        <v>0</v>
      </c>
      <c r="AF1073">
        <v>100</v>
      </c>
    </row>
    <row r="1074" spans="1:32" ht="27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>(E1074/D1074)*100</f>
        <v>6.8000000000000005E-2</v>
      </c>
      <c r="O1074" s="13">
        <f>J1074/(60*60*24)+DATE(1970,1,1)</f>
        <v>41645.832141203704</v>
      </c>
      <c r="P1074" s="13">
        <f>I1074/(60*60*24)+"1/1/1970"</f>
        <v>41675.832141203704</v>
      </c>
      <c r="Q1074" t="s">
        <v>8281</v>
      </c>
      <c r="R1074" s="18" t="str">
        <f>LEFT(Q1074,SEARCH("/",Q1074,1)-1)</f>
        <v>games</v>
      </c>
      <c r="S1074" t="str">
        <f>RIGHT(Q1074,(LEN(Q1074)-SEARCH("/",Q1074,1)))</f>
        <v>video games</v>
      </c>
      <c r="T1074" s="14">
        <f>IFERROR(E1074/L1074,0)</f>
        <v>12.75</v>
      </c>
      <c r="U1074">
        <f t="shared" si="16"/>
        <v>0</v>
      </c>
      <c r="AB1074">
        <v>51</v>
      </c>
      <c r="AC1074">
        <v>4</v>
      </c>
      <c r="AD1074">
        <v>12.75</v>
      </c>
      <c r="AE1074">
        <v>0</v>
      </c>
      <c r="AF1074">
        <v>75000</v>
      </c>
    </row>
    <row r="1075" spans="1:32" ht="19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>(E1075/D1075)*100</f>
        <v>1.3333333333333335</v>
      </c>
      <c r="O1075" s="13">
        <f>J1075/(60*60*24)+DATE(1970,1,1)</f>
        <v>40802.964594907404</v>
      </c>
      <c r="P1075" s="13">
        <f>I1075/(60*60*24)+"1/1/1970"</f>
        <v>40832.964594907404</v>
      </c>
      <c r="Q1075" t="s">
        <v>8281</v>
      </c>
      <c r="R1075" s="18" t="str">
        <f>LEFT(Q1075,SEARCH("/",Q1075,1)-1)</f>
        <v>games</v>
      </c>
      <c r="S1075" t="str">
        <f>RIGHT(Q1075,(LEN(Q1075)-SEARCH("/",Q1075,1)))</f>
        <v>video games</v>
      </c>
      <c r="T1075" s="14">
        <f>IFERROR(E1075/L1075,0)</f>
        <v>10</v>
      </c>
      <c r="U1075">
        <f t="shared" si="16"/>
        <v>0</v>
      </c>
      <c r="AB1075">
        <v>10</v>
      </c>
      <c r="AC1075">
        <v>1</v>
      </c>
      <c r="AD1075">
        <v>10</v>
      </c>
      <c r="AE1075">
        <v>0</v>
      </c>
      <c r="AF1075">
        <v>750</v>
      </c>
    </row>
    <row r="1076" spans="1:32" ht="30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>(E1076/D1076)*100</f>
        <v>6.3092592592592585</v>
      </c>
      <c r="O1076" s="13">
        <f>J1076/(60*60*24)+DATE(1970,1,1)</f>
        <v>41613.172974537039</v>
      </c>
      <c r="P1076" s="13">
        <f>I1076/(60*60*24)+"1/1/1970"</f>
        <v>41643.172974537039</v>
      </c>
      <c r="Q1076" t="s">
        <v>8281</v>
      </c>
      <c r="R1076" s="18" t="str">
        <f>LEFT(Q1076,SEARCH("/",Q1076,1)-1)</f>
        <v>games</v>
      </c>
      <c r="S1076" t="str">
        <f>RIGHT(Q1076,(LEN(Q1076)-SEARCH("/",Q1076,1)))</f>
        <v>video games</v>
      </c>
      <c r="T1076" s="14">
        <f>IFERROR(E1076/L1076,0)</f>
        <v>113.56666666666666</v>
      </c>
      <c r="U1076">
        <f t="shared" si="16"/>
        <v>0</v>
      </c>
      <c r="AB1076">
        <v>3407</v>
      </c>
      <c r="AC1076">
        <v>30</v>
      </c>
      <c r="AD1076">
        <v>113.56666666666666</v>
      </c>
      <c r="AE1076">
        <v>0</v>
      </c>
      <c r="AF1076">
        <v>54000</v>
      </c>
    </row>
    <row r="1077" spans="1:32" ht="19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>(E1077/D1077)*100</f>
        <v>4.5</v>
      </c>
      <c r="O1077" s="13">
        <f>J1077/(60*60*24)+DATE(1970,1,1)</f>
        <v>41005.904120370367</v>
      </c>
      <c r="P1077" s="13">
        <f>I1077/(60*60*24)+"1/1/1970"</f>
        <v>41035.904120370367</v>
      </c>
      <c r="Q1077" t="s">
        <v>8281</v>
      </c>
      <c r="R1077" s="18" t="str">
        <f>LEFT(Q1077,SEARCH("/",Q1077,1)-1)</f>
        <v>games</v>
      </c>
      <c r="S1077" t="str">
        <f>RIGHT(Q1077,(LEN(Q1077)-SEARCH("/",Q1077,1)))</f>
        <v>video games</v>
      </c>
      <c r="T1077" s="14">
        <f>IFERROR(E1077/L1077,0)</f>
        <v>15</v>
      </c>
      <c r="U1077">
        <f t="shared" si="16"/>
        <v>0</v>
      </c>
      <c r="AB1077">
        <v>45</v>
      </c>
      <c r="AC1077">
        <v>3</v>
      </c>
      <c r="AD1077">
        <v>15</v>
      </c>
      <c r="AE1077">
        <v>0</v>
      </c>
      <c r="AF1077">
        <v>1000</v>
      </c>
    </row>
    <row r="1078" spans="1:32" ht="25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>(E1078/D1078)*100</f>
        <v>62.765333333333331</v>
      </c>
      <c r="O1078" s="13">
        <f>J1078/(60*60*24)+DATE(1970,1,1)</f>
        <v>41838.377893518518</v>
      </c>
      <c r="P1078" s="13">
        <f>I1078/(60*60*24)+"1/1/1970"</f>
        <v>41893.377893518518</v>
      </c>
      <c r="Q1078" t="s">
        <v>8281</v>
      </c>
      <c r="R1078" s="18" t="str">
        <f>LEFT(Q1078,SEARCH("/",Q1078,1)-1)</f>
        <v>games</v>
      </c>
      <c r="S1078" t="str">
        <f>RIGHT(Q1078,(LEN(Q1078)-SEARCH("/",Q1078,1)))</f>
        <v>video games</v>
      </c>
      <c r="T1078" s="14">
        <f>IFERROR(E1078/L1078,0)</f>
        <v>48.281025641025643</v>
      </c>
      <c r="U1078">
        <f t="shared" si="16"/>
        <v>0</v>
      </c>
      <c r="AB1078">
        <v>47074</v>
      </c>
      <c r="AC1078">
        <v>975</v>
      </c>
      <c r="AD1078">
        <v>48.281025641025643</v>
      </c>
      <c r="AE1078">
        <v>0</v>
      </c>
      <c r="AF1078">
        <v>75000</v>
      </c>
    </row>
    <row r="1079" spans="1:32" ht="24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>(E1079/D1079)*100</f>
        <v>29.376000000000001</v>
      </c>
      <c r="O1079" s="13">
        <f>J1079/(60*60*24)+DATE(1970,1,1)</f>
        <v>42353.16679398148</v>
      </c>
      <c r="P1079" s="13">
        <f>I1079/(60*60*24)+"1/1/1970"</f>
        <v>42383.16679398148</v>
      </c>
      <c r="Q1079" t="s">
        <v>8281</v>
      </c>
      <c r="R1079" s="18" t="str">
        <f>LEFT(Q1079,SEARCH("/",Q1079,1)-1)</f>
        <v>games</v>
      </c>
      <c r="S1079" t="str">
        <f>RIGHT(Q1079,(LEN(Q1079)-SEARCH("/",Q1079,1)))</f>
        <v>video games</v>
      </c>
      <c r="T1079" s="14">
        <f>IFERROR(E1079/L1079,0)</f>
        <v>43.976047904191617</v>
      </c>
      <c r="U1079">
        <f t="shared" si="16"/>
        <v>0</v>
      </c>
      <c r="AB1079">
        <v>7344</v>
      </c>
      <c r="AC1079">
        <v>167</v>
      </c>
      <c r="AD1079">
        <v>43.976047904191617</v>
      </c>
      <c r="AE1079">
        <v>0</v>
      </c>
      <c r="AF1079">
        <v>25000</v>
      </c>
    </row>
    <row r="1080" spans="1:32" ht="28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>(E1080/D1080)*100</f>
        <v>7.5</v>
      </c>
      <c r="O1080" s="13">
        <f>J1080/(60*60*24)+DATE(1970,1,1)</f>
        <v>40701.195844907408</v>
      </c>
      <c r="P1080" s="13">
        <f>I1080/(60*60*24)+"1/1/1970"</f>
        <v>40746.195844907408</v>
      </c>
      <c r="Q1080" t="s">
        <v>8281</v>
      </c>
      <c r="R1080" s="18" t="str">
        <f>LEFT(Q1080,SEARCH("/",Q1080,1)-1)</f>
        <v>games</v>
      </c>
      <c r="S1080" t="str">
        <f>RIGHT(Q1080,(LEN(Q1080)-SEARCH("/",Q1080,1)))</f>
        <v>video games</v>
      </c>
      <c r="T1080" s="14">
        <f>IFERROR(E1080/L1080,0)</f>
        <v>9</v>
      </c>
      <c r="U1080">
        <f t="shared" si="16"/>
        <v>0</v>
      </c>
      <c r="AB1080">
        <v>45</v>
      </c>
      <c r="AC1080">
        <v>5</v>
      </c>
      <c r="AD1080">
        <v>9</v>
      </c>
      <c r="AE1080">
        <v>0</v>
      </c>
      <c r="AF1080">
        <v>600</v>
      </c>
    </row>
    <row r="1081" spans="1:32" ht="25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>(E1081/D1081)*100</f>
        <v>2.6076923076923078</v>
      </c>
      <c r="O1081" s="13">
        <f>J1081/(60*60*24)+DATE(1970,1,1)</f>
        <v>42479.566388888888</v>
      </c>
      <c r="P1081" s="13">
        <f>I1081/(60*60*24)+"1/1/1970"</f>
        <v>42504.566388888888</v>
      </c>
      <c r="Q1081" t="s">
        <v>8281</v>
      </c>
      <c r="R1081" s="18" t="str">
        <f>LEFT(Q1081,SEARCH("/",Q1081,1)-1)</f>
        <v>games</v>
      </c>
      <c r="S1081" t="str">
        <f>RIGHT(Q1081,(LEN(Q1081)-SEARCH("/",Q1081,1)))</f>
        <v>video games</v>
      </c>
      <c r="T1081" s="14">
        <f>IFERROR(E1081/L1081,0)</f>
        <v>37.666666666666664</v>
      </c>
      <c r="U1081">
        <f t="shared" si="16"/>
        <v>0</v>
      </c>
      <c r="AB1081">
        <v>678</v>
      </c>
      <c r="AC1081">
        <v>18</v>
      </c>
      <c r="AD1081">
        <v>37.666666666666664</v>
      </c>
      <c r="AE1081">
        <v>0</v>
      </c>
      <c r="AF1081">
        <v>26000</v>
      </c>
    </row>
    <row r="1082" spans="1:32" ht="21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>(E1082/D1082)*100</f>
        <v>9.1050000000000004</v>
      </c>
      <c r="O1082" s="13">
        <f>J1082/(60*60*24)+DATE(1970,1,1)</f>
        <v>41740.138113425928</v>
      </c>
      <c r="P1082" s="13">
        <f>I1082/(60*60*24)+"1/1/1970"</f>
        <v>41770.138113425928</v>
      </c>
      <c r="Q1082" t="s">
        <v>8281</v>
      </c>
      <c r="R1082" s="18" t="str">
        <f>LEFT(Q1082,SEARCH("/",Q1082,1)-1)</f>
        <v>games</v>
      </c>
      <c r="S1082" t="str">
        <f>RIGHT(Q1082,(LEN(Q1082)-SEARCH("/",Q1082,1)))</f>
        <v>video games</v>
      </c>
      <c r="T1082" s="14">
        <f>IFERROR(E1082/L1082,0)</f>
        <v>18.581632653061224</v>
      </c>
      <c r="U1082">
        <f t="shared" si="16"/>
        <v>0</v>
      </c>
      <c r="AB1082">
        <v>1821</v>
      </c>
      <c r="AC1082">
        <v>98</v>
      </c>
      <c r="AD1082">
        <v>18.581632653061224</v>
      </c>
      <c r="AE1082">
        <v>0</v>
      </c>
      <c r="AF1082">
        <v>20000</v>
      </c>
    </row>
    <row r="1083" spans="1:32" ht="24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>(E1083/D1083)*100</f>
        <v>1.7647058823529412E-2</v>
      </c>
      <c r="O1083" s="13">
        <f>J1083/(60*60*24)+DATE(1970,1,1)</f>
        <v>42002.926990740743</v>
      </c>
      <c r="P1083" s="13">
        <f>I1083/(60*60*24)+"1/1/1970"</f>
        <v>42032.926990740743</v>
      </c>
      <c r="Q1083" t="s">
        <v>8281</v>
      </c>
      <c r="R1083" s="18" t="str">
        <f>LEFT(Q1083,SEARCH("/",Q1083,1)-1)</f>
        <v>games</v>
      </c>
      <c r="S1083" t="str">
        <f>RIGHT(Q1083,(LEN(Q1083)-SEARCH("/",Q1083,1)))</f>
        <v>video games</v>
      </c>
      <c r="T1083" s="14">
        <f>IFERROR(E1083/L1083,0)</f>
        <v>3</v>
      </c>
      <c r="U1083">
        <f t="shared" si="16"/>
        <v>0</v>
      </c>
      <c r="AB1083">
        <v>12</v>
      </c>
      <c r="AC1083">
        <v>4</v>
      </c>
      <c r="AD1083">
        <v>3</v>
      </c>
      <c r="AE1083">
        <v>0</v>
      </c>
      <c r="AF1083">
        <v>68000</v>
      </c>
    </row>
    <row r="1084" spans="1:32" ht="19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>(E1084/D1084)*100</f>
        <v>0.55999999999999994</v>
      </c>
      <c r="O1084" s="13">
        <f>J1084/(60*60*24)+DATE(1970,1,1)</f>
        <v>41101.906111111108</v>
      </c>
      <c r="P1084" s="13">
        <f>I1084/(60*60*24)+"1/1/1970"</f>
        <v>41131.906111111108</v>
      </c>
      <c r="Q1084" t="s">
        <v>8281</v>
      </c>
      <c r="R1084" s="18" t="str">
        <f>LEFT(Q1084,SEARCH("/",Q1084,1)-1)</f>
        <v>games</v>
      </c>
      <c r="S1084" t="str">
        <f>RIGHT(Q1084,(LEN(Q1084)-SEARCH("/",Q1084,1)))</f>
        <v>video games</v>
      </c>
      <c r="T1084" s="14">
        <f>IFERROR(E1084/L1084,0)</f>
        <v>18.666666666666668</v>
      </c>
      <c r="U1084">
        <f t="shared" si="16"/>
        <v>0</v>
      </c>
      <c r="AB1084">
        <v>56</v>
      </c>
      <c r="AC1084">
        <v>3</v>
      </c>
      <c r="AD1084">
        <v>18.666666666666668</v>
      </c>
      <c r="AE1084">
        <v>0</v>
      </c>
      <c r="AF1084">
        <v>10000</v>
      </c>
    </row>
    <row r="1085" spans="1:32" ht="28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>(E1085/D1085)*100</f>
        <v>0.82000000000000006</v>
      </c>
      <c r="O1085" s="13">
        <f>J1085/(60*60*24)+DATE(1970,1,1)</f>
        <v>41793.659525462965</v>
      </c>
      <c r="P1085" s="13">
        <f>I1085/(60*60*24)+"1/1/1970"</f>
        <v>41853.659525462965</v>
      </c>
      <c r="Q1085" t="s">
        <v>8281</v>
      </c>
      <c r="R1085" s="18" t="str">
        <f>LEFT(Q1085,SEARCH("/",Q1085,1)-1)</f>
        <v>games</v>
      </c>
      <c r="S1085" t="str">
        <f>RIGHT(Q1085,(LEN(Q1085)-SEARCH("/",Q1085,1)))</f>
        <v>video games</v>
      </c>
      <c r="T1085" s="14">
        <f>IFERROR(E1085/L1085,0)</f>
        <v>410</v>
      </c>
      <c r="U1085">
        <f t="shared" si="16"/>
        <v>0</v>
      </c>
      <c r="AB1085">
        <v>410</v>
      </c>
      <c r="AC1085">
        <v>1</v>
      </c>
      <c r="AD1085">
        <v>410</v>
      </c>
      <c r="AE1085">
        <v>0</v>
      </c>
      <c r="AF1085">
        <v>50000</v>
      </c>
    </row>
    <row r="1086" spans="1:32" ht="9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>(E1086/D1086)*100</f>
        <v>0</v>
      </c>
      <c r="O1086" s="13">
        <f>J1086/(60*60*24)+DATE(1970,1,1)</f>
        <v>41829.912083333329</v>
      </c>
      <c r="P1086" s="13">
        <f>I1086/(60*60*24)+"1/1/1970"</f>
        <v>41859.912083333329</v>
      </c>
      <c r="Q1086" t="s">
        <v>8281</v>
      </c>
      <c r="R1086" s="18" t="str">
        <f>LEFT(Q1086,SEARCH("/",Q1086,1)-1)</f>
        <v>games</v>
      </c>
      <c r="S1086" t="str">
        <f>RIGHT(Q1086,(LEN(Q1086)-SEARCH("/",Q1086,1)))</f>
        <v>video games</v>
      </c>
      <c r="T1086" s="14">
        <f>IFERROR(E1086/L1086,0)</f>
        <v>0</v>
      </c>
      <c r="U1086">
        <f t="shared" si="16"/>
        <v>0</v>
      </c>
      <c r="AB1086">
        <v>0</v>
      </c>
      <c r="AC1086">
        <v>0</v>
      </c>
      <c r="AD1086">
        <v>0</v>
      </c>
      <c r="AE1086">
        <v>0</v>
      </c>
      <c r="AF1086">
        <v>550</v>
      </c>
    </row>
    <row r="1087" spans="1:32" ht="22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>(E1087/D1087)*100</f>
        <v>3.42</v>
      </c>
      <c r="O1087" s="13">
        <f>J1087/(60*60*24)+DATE(1970,1,1)</f>
        <v>42413.671006944445</v>
      </c>
      <c r="P1087" s="13">
        <f>I1087/(60*60*24)+"1/1/1970"</f>
        <v>42443.629340277781</v>
      </c>
      <c r="Q1087" t="s">
        <v>8281</v>
      </c>
      <c r="R1087" s="18" t="str">
        <f>LEFT(Q1087,SEARCH("/",Q1087,1)-1)</f>
        <v>games</v>
      </c>
      <c r="S1087" t="str">
        <f>RIGHT(Q1087,(LEN(Q1087)-SEARCH("/",Q1087,1)))</f>
        <v>video games</v>
      </c>
      <c r="T1087" s="14">
        <f>IFERROR(E1087/L1087,0)</f>
        <v>114</v>
      </c>
      <c r="U1087">
        <f t="shared" si="16"/>
        <v>0</v>
      </c>
      <c r="AB1087">
        <v>1026</v>
      </c>
      <c r="AC1087">
        <v>9</v>
      </c>
      <c r="AD1087">
        <v>114</v>
      </c>
      <c r="AE1087">
        <v>0</v>
      </c>
      <c r="AF1087">
        <v>30000</v>
      </c>
    </row>
    <row r="1088" spans="1:32" ht="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>(E1088/D1088)*100</f>
        <v>8.3333333333333343E-2</v>
      </c>
      <c r="O1088" s="13">
        <f>J1088/(60*60*24)+DATE(1970,1,1)</f>
        <v>41845.866793981484</v>
      </c>
      <c r="P1088" s="13">
        <f>I1088/(60*60*24)+"1/1/1970"</f>
        <v>41875.866793981484</v>
      </c>
      <c r="Q1088" t="s">
        <v>8281</v>
      </c>
      <c r="R1088" s="18" t="str">
        <f>LEFT(Q1088,SEARCH("/",Q1088,1)-1)</f>
        <v>games</v>
      </c>
      <c r="S1088" t="str">
        <f>RIGHT(Q1088,(LEN(Q1088)-SEARCH("/",Q1088,1)))</f>
        <v>video games</v>
      </c>
      <c r="T1088" s="14">
        <f>IFERROR(E1088/L1088,0)</f>
        <v>7.5</v>
      </c>
      <c r="U1088">
        <f t="shared" si="16"/>
        <v>0</v>
      </c>
      <c r="AB1088">
        <v>15</v>
      </c>
      <c r="AC1088">
        <v>2</v>
      </c>
      <c r="AD1088">
        <v>7.5</v>
      </c>
      <c r="AE1088">
        <v>0</v>
      </c>
      <c r="AF1088">
        <v>18000</v>
      </c>
    </row>
    <row r="1089" spans="1:32" ht="28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>(E1089/D1089)*100</f>
        <v>0</v>
      </c>
      <c r="O1089" s="13">
        <f>J1089/(60*60*24)+DATE(1970,1,1)</f>
        <v>41775.713969907403</v>
      </c>
      <c r="P1089" s="13">
        <f>I1089/(60*60*24)+"1/1/1970"</f>
        <v>41805.713969907403</v>
      </c>
      <c r="Q1089" t="s">
        <v>8281</v>
      </c>
      <c r="R1089" s="18" t="str">
        <f>LEFT(Q1089,SEARCH("/",Q1089,1)-1)</f>
        <v>games</v>
      </c>
      <c r="S1089" t="str">
        <f>RIGHT(Q1089,(LEN(Q1089)-SEARCH("/",Q1089,1)))</f>
        <v>video games</v>
      </c>
      <c r="T1089" s="14">
        <f>IFERROR(E1089/L1089,0)</f>
        <v>0</v>
      </c>
      <c r="U1089">
        <f t="shared" si="16"/>
        <v>0</v>
      </c>
      <c r="AB1089">
        <v>0</v>
      </c>
      <c r="AC1089">
        <v>0</v>
      </c>
      <c r="AD1089">
        <v>0</v>
      </c>
      <c r="AE1089">
        <v>0</v>
      </c>
      <c r="AF1089">
        <v>1100</v>
      </c>
    </row>
    <row r="1090" spans="1:32" ht="18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>(E1090/D1090)*100</f>
        <v>14.182977777777777</v>
      </c>
      <c r="O1090" s="13">
        <f>J1090/(60*60*24)+DATE(1970,1,1)</f>
        <v>41723.799386574072</v>
      </c>
      <c r="P1090" s="13">
        <f>I1090/(60*60*24)+"1/1/1970"</f>
        <v>41753.799386574072</v>
      </c>
      <c r="Q1090" t="s">
        <v>8281</v>
      </c>
      <c r="R1090" s="18" t="str">
        <f>LEFT(Q1090,SEARCH("/",Q1090,1)-1)</f>
        <v>games</v>
      </c>
      <c r="S1090" t="str">
        <f>RIGHT(Q1090,(LEN(Q1090)-SEARCH("/",Q1090,1)))</f>
        <v>video games</v>
      </c>
      <c r="T1090" s="14">
        <f>IFERROR(E1090/L1090,0)</f>
        <v>43.41727891156463</v>
      </c>
      <c r="U1090">
        <f t="shared" si="16"/>
        <v>0</v>
      </c>
      <c r="AB1090">
        <v>6382.34</v>
      </c>
      <c r="AC1090">
        <v>147</v>
      </c>
      <c r="AD1090">
        <v>43.41727891156463</v>
      </c>
      <c r="AE1090">
        <v>0</v>
      </c>
      <c r="AF1090">
        <v>45000</v>
      </c>
    </row>
    <row r="1091" spans="1:32" ht="165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>(E1091/D1091)*100</f>
        <v>7.8266666666666662</v>
      </c>
      <c r="O1091" s="13">
        <f>J1091/(60*60*24)+DATE(1970,1,1)</f>
        <v>42151.189525462964</v>
      </c>
      <c r="P1091" s="13">
        <f>I1091/(60*60*24)+"1/1/1970"</f>
        <v>42181.189525462964</v>
      </c>
      <c r="Q1091" t="s">
        <v>8281</v>
      </c>
      <c r="R1091" s="18" t="str">
        <f>LEFT(Q1091,SEARCH("/",Q1091,1)-1)</f>
        <v>games</v>
      </c>
      <c r="S1091" t="str">
        <f>RIGHT(Q1091,(LEN(Q1091)-SEARCH("/",Q1091,1)))</f>
        <v>video games</v>
      </c>
      <c r="T1091" s="14">
        <f>IFERROR(E1091/L1091,0)</f>
        <v>23.959183673469386</v>
      </c>
      <c r="U1091">
        <f t="shared" ref="U1091:U1154" si="17">IF(F1091 = "successful", 1, 0)</f>
        <v>0</v>
      </c>
      <c r="AB1091">
        <v>1174</v>
      </c>
      <c r="AC1091">
        <v>49</v>
      </c>
      <c r="AD1091">
        <v>23.959183673469386</v>
      </c>
      <c r="AE1091">
        <v>0</v>
      </c>
      <c r="AF1091">
        <v>15000</v>
      </c>
    </row>
    <row r="1092" spans="1:32" ht="28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>(E1092/D1092)*100</f>
        <v>3.8464497269020695E-2</v>
      </c>
      <c r="O1092" s="13">
        <f>J1092/(60*60*24)+DATE(1970,1,1)</f>
        <v>42123.185798611114</v>
      </c>
      <c r="P1092" s="13">
        <f>I1092/(60*60*24)+"1/1/1970"</f>
        <v>42153.185798611114</v>
      </c>
      <c r="Q1092" t="s">
        <v>8281</v>
      </c>
      <c r="R1092" s="18" t="str">
        <f>LEFT(Q1092,SEARCH("/",Q1092,1)-1)</f>
        <v>games</v>
      </c>
      <c r="S1092" t="str">
        <f>RIGHT(Q1092,(LEN(Q1092)-SEARCH("/",Q1092,1)))</f>
        <v>video games</v>
      </c>
      <c r="T1092" s="14">
        <f>IFERROR(E1092/L1092,0)</f>
        <v>5</v>
      </c>
      <c r="U1092">
        <f t="shared" si="17"/>
        <v>0</v>
      </c>
      <c r="AB1092">
        <v>5</v>
      </c>
      <c r="AC1092">
        <v>1</v>
      </c>
      <c r="AD1092">
        <v>5</v>
      </c>
      <c r="AE1092">
        <v>0</v>
      </c>
      <c r="AF1092">
        <v>12999</v>
      </c>
    </row>
    <row r="1093" spans="1:32" ht="27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>(E1093/D1093)*100</f>
        <v>12.5</v>
      </c>
      <c r="O1093" s="13">
        <f>J1093/(60*60*24)+DATE(1970,1,1)</f>
        <v>42440.820277777777</v>
      </c>
      <c r="P1093" s="13">
        <f>I1093/(60*60*24)+"1/1/1970"</f>
        <v>42470.778611111113</v>
      </c>
      <c r="Q1093" t="s">
        <v>8281</v>
      </c>
      <c r="R1093" s="18" t="str">
        <f>LEFT(Q1093,SEARCH("/",Q1093,1)-1)</f>
        <v>games</v>
      </c>
      <c r="S1093" t="str">
        <f>RIGHT(Q1093,(LEN(Q1093)-SEARCH("/",Q1093,1)))</f>
        <v>video games</v>
      </c>
      <c r="T1093" s="14">
        <f>IFERROR(E1093/L1093,0)</f>
        <v>12.5</v>
      </c>
      <c r="U1093">
        <f t="shared" si="17"/>
        <v>0</v>
      </c>
      <c r="AB1093">
        <v>25</v>
      </c>
      <c r="AC1093">
        <v>2</v>
      </c>
      <c r="AD1093">
        <v>12.5</v>
      </c>
      <c r="AE1093">
        <v>0</v>
      </c>
      <c r="AF1093">
        <v>200</v>
      </c>
    </row>
    <row r="1094" spans="1:32" ht="30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>(E1094/D1094)*100</f>
        <v>1.05</v>
      </c>
      <c r="O1094" s="13">
        <f>J1094/(60*60*24)+DATE(1970,1,1)</f>
        <v>41250.025902777779</v>
      </c>
      <c r="P1094" s="13">
        <f>I1094/(60*60*24)+"1/1/1970"</f>
        <v>41280.025902777779</v>
      </c>
      <c r="Q1094" t="s">
        <v>8281</v>
      </c>
      <c r="R1094" s="18" t="str">
        <f>LEFT(Q1094,SEARCH("/",Q1094,1)-1)</f>
        <v>games</v>
      </c>
      <c r="S1094" t="str">
        <f>RIGHT(Q1094,(LEN(Q1094)-SEARCH("/",Q1094,1)))</f>
        <v>video games</v>
      </c>
      <c r="T1094" s="14">
        <f>IFERROR(E1094/L1094,0)</f>
        <v>3</v>
      </c>
      <c r="U1094">
        <f t="shared" si="17"/>
        <v>0</v>
      </c>
      <c r="AB1094">
        <v>21</v>
      </c>
      <c r="AC1094">
        <v>7</v>
      </c>
      <c r="AD1094">
        <v>3</v>
      </c>
      <c r="AE1094">
        <v>0</v>
      </c>
      <c r="AF1094">
        <v>2000</v>
      </c>
    </row>
    <row r="1095" spans="1:32" ht="24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>(E1095/D1095)*100</f>
        <v>14.083333333333334</v>
      </c>
      <c r="O1095" s="13">
        <f>J1095/(60*60*24)+DATE(1970,1,1)</f>
        <v>42396.973807870367</v>
      </c>
      <c r="P1095" s="13">
        <f>I1095/(60*60*24)+"1/1/1970"</f>
        <v>42411.973807870367</v>
      </c>
      <c r="Q1095" t="s">
        <v>8281</v>
      </c>
      <c r="R1095" s="18" t="str">
        <f>LEFT(Q1095,SEARCH("/",Q1095,1)-1)</f>
        <v>games</v>
      </c>
      <c r="S1095" t="str">
        <f>RIGHT(Q1095,(LEN(Q1095)-SEARCH("/",Q1095,1)))</f>
        <v>video games</v>
      </c>
      <c r="T1095" s="14">
        <f>IFERROR(E1095/L1095,0)</f>
        <v>10.5625</v>
      </c>
      <c r="U1095">
        <f t="shared" si="17"/>
        <v>0</v>
      </c>
      <c r="AB1095">
        <v>42.25</v>
      </c>
      <c r="AC1095">
        <v>4</v>
      </c>
      <c r="AD1095">
        <v>10.5625</v>
      </c>
      <c r="AE1095">
        <v>0</v>
      </c>
      <c r="AF1095">
        <v>300</v>
      </c>
    </row>
    <row r="1096" spans="1:32" ht="30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>(E1096/D1096)*100</f>
        <v>18.300055555555556</v>
      </c>
      <c r="O1096" s="13">
        <f>J1096/(60*60*24)+DATE(1970,1,1)</f>
        <v>40795.71334490741</v>
      </c>
      <c r="P1096" s="13">
        <f>I1096/(60*60*24)+"1/1/1970"</f>
        <v>40825.71334490741</v>
      </c>
      <c r="Q1096" t="s">
        <v>8281</v>
      </c>
      <c r="R1096" s="18" t="str">
        <f>LEFT(Q1096,SEARCH("/",Q1096,1)-1)</f>
        <v>games</v>
      </c>
      <c r="S1096" t="str">
        <f>RIGHT(Q1096,(LEN(Q1096)-SEARCH("/",Q1096,1)))</f>
        <v>video games</v>
      </c>
      <c r="T1096" s="14">
        <f>IFERROR(E1096/L1096,0)</f>
        <v>122.00037037037038</v>
      </c>
      <c r="U1096">
        <f t="shared" si="17"/>
        <v>0</v>
      </c>
      <c r="AB1096">
        <v>3294.01</v>
      </c>
      <c r="AC1096">
        <v>27</v>
      </c>
      <c r="AD1096">
        <v>122.00037037037038</v>
      </c>
      <c r="AE1096">
        <v>0</v>
      </c>
      <c r="AF1096">
        <v>18000</v>
      </c>
    </row>
    <row r="1097" spans="1:32" ht="28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>(E1097/D1097)*100</f>
        <v>5.0347999999999997</v>
      </c>
      <c r="O1097" s="13">
        <f>J1097/(60*60*24)+DATE(1970,1,1)</f>
        <v>41486.537268518521</v>
      </c>
      <c r="P1097" s="13">
        <f>I1097/(60*60*24)+"1/1/1970"</f>
        <v>41516.537268518521</v>
      </c>
      <c r="Q1097" t="s">
        <v>8281</v>
      </c>
      <c r="R1097" s="18" t="str">
        <f>LEFT(Q1097,SEARCH("/",Q1097,1)-1)</f>
        <v>games</v>
      </c>
      <c r="S1097" t="str">
        <f>RIGHT(Q1097,(LEN(Q1097)-SEARCH("/",Q1097,1)))</f>
        <v>video games</v>
      </c>
      <c r="T1097" s="14">
        <f>IFERROR(E1097/L1097,0)</f>
        <v>267.80851063829789</v>
      </c>
      <c r="U1097">
        <f t="shared" si="17"/>
        <v>0</v>
      </c>
      <c r="AB1097">
        <v>25174</v>
      </c>
      <c r="AC1097">
        <v>94</v>
      </c>
      <c r="AD1097">
        <v>267.80851063829789</v>
      </c>
      <c r="AE1097">
        <v>0</v>
      </c>
      <c r="AF1097">
        <v>500000</v>
      </c>
    </row>
    <row r="1098" spans="1:32" ht="31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>(E1098/D1098)*100</f>
        <v>17.933333333333334</v>
      </c>
      <c r="O1098" s="13">
        <f>J1098/(60*60*24)+DATE(1970,1,1)</f>
        <v>41885.51798611111</v>
      </c>
      <c r="P1098" s="13">
        <f>I1098/(60*60*24)+"1/1/1970"</f>
        <v>41916.145833333336</v>
      </c>
      <c r="Q1098" t="s">
        <v>8281</v>
      </c>
      <c r="R1098" s="18" t="str">
        <f>LEFT(Q1098,SEARCH("/",Q1098,1)-1)</f>
        <v>games</v>
      </c>
      <c r="S1098" t="str">
        <f>RIGHT(Q1098,(LEN(Q1098)-SEARCH("/",Q1098,1)))</f>
        <v>video games</v>
      </c>
      <c r="T1098" s="14">
        <f>IFERROR(E1098/L1098,0)</f>
        <v>74.206896551724142</v>
      </c>
      <c r="U1098">
        <f t="shared" si="17"/>
        <v>0</v>
      </c>
      <c r="AB1098">
        <v>2152</v>
      </c>
      <c r="AC1098">
        <v>29</v>
      </c>
      <c r="AD1098">
        <v>74.206896551724142</v>
      </c>
      <c r="AE1098">
        <v>0</v>
      </c>
      <c r="AF1098">
        <v>12000</v>
      </c>
    </row>
    <row r="1099" spans="1:32" ht="24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>(E1099/D1099)*100</f>
        <v>4.7E-2</v>
      </c>
      <c r="O1099" s="13">
        <f>J1099/(60*60*24)+DATE(1970,1,1)</f>
        <v>41660.792557870373</v>
      </c>
      <c r="P1099" s="13">
        <f>I1099/(60*60*24)+"1/1/1970"</f>
        <v>41700.792557870373</v>
      </c>
      <c r="Q1099" t="s">
        <v>8281</v>
      </c>
      <c r="R1099" s="18" t="str">
        <f>LEFT(Q1099,SEARCH("/",Q1099,1)-1)</f>
        <v>games</v>
      </c>
      <c r="S1099" t="str">
        <f>RIGHT(Q1099,(LEN(Q1099)-SEARCH("/",Q1099,1)))</f>
        <v>video games</v>
      </c>
      <c r="T1099" s="14">
        <f>IFERROR(E1099/L1099,0)</f>
        <v>6.7142857142857144</v>
      </c>
      <c r="U1099">
        <f t="shared" si="17"/>
        <v>0</v>
      </c>
      <c r="AB1099">
        <v>47</v>
      </c>
      <c r="AC1099">
        <v>7</v>
      </c>
      <c r="AD1099">
        <v>6.7142857142857144</v>
      </c>
      <c r="AE1099">
        <v>0</v>
      </c>
      <c r="AF1099">
        <v>100000</v>
      </c>
    </row>
    <row r="1100" spans="1:32" ht="165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>(E1100/D1100)*100</f>
        <v>7.2120000000000006</v>
      </c>
      <c r="O1100" s="13">
        <f>J1100/(60*60*24)+DATE(1970,1,1)</f>
        <v>41712.762673611112</v>
      </c>
      <c r="P1100" s="13">
        <f>I1100/(60*60*24)+"1/1/1970"</f>
        <v>41742.762673611112</v>
      </c>
      <c r="Q1100" t="s">
        <v>8281</v>
      </c>
      <c r="R1100" s="18" t="str">
        <f>LEFT(Q1100,SEARCH("/",Q1100,1)-1)</f>
        <v>games</v>
      </c>
      <c r="S1100" t="str">
        <f>RIGHT(Q1100,(LEN(Q1100)-SEARCH("/",Q1100,1)))</f>
        <v>video games</v>
      </c>
      <c r="T1100" s="14">
        <f>IFERROR(E1100/L1100,0)</f>
        <v>81.954545454545453</v>
      </c>
      <c r="U1100">
        <f t="shared" si="17"/>
        <v>0</v>
      </c>
      <c r="AB1100">
        <v>1803</v>
      </c>
      <c r="AC1100">
        <v>22</v>
      </c>
      <c r="AD1100">
        <v>81.954545454545453</v>
      </c>
      <c r="AE1100">
        <v>0</v>
      </c>
      <c r="AF1100">
        <v>25000</v>
      </c>
    </row>
    <row r="1101" spans="1:32" ht="30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>(E1101/D1101)*100</f>
        <v>0.5</v>
      </c>
      <c r="O1101" s="13">
        <f>J1101/(60*60*24)+DATE(1970,1,1)</f>
        <v>42107.836435185185</v>
      </c>
      <c r="P1101" s="13">
        <f>I1101/(60*60*24)+"1/1/1970"</f>
        <v>42137.836435185185</v>
      </c>
      <c r="Q1101" t="s">
        <v>8281</v>
      </c>
      <c r="R1101" s="18" t="str">
        <f>LEFT(Q1101,SEARCH("/",Q1101,1)-1)</f>
        <v>games</v>
      </c>
      <c r="S1101" t="str">
        <f>RIGHT(Q1101,(LEN(Q1101)-SEARCH("/",Q1101,1)))</f>
        <v>video games</v>
      </c>
      <c r="T1101" s="14">
        <f>IFERROR(E1101/L1101,0)</f>
        <v>25</v>
      </c>
      <c r="U1101">
        <f t="shared" si="17"/>
        <v>0</v>
      </c>
      <c r="AB1101">
        <v>25</v>
      </c>
      <c r="AC1101">
        <v>1</v>
      </c>
      <c r="AD1101">
        <v>25</v>
      </c>
      <c r="AE1101">
        <v>0</v>
      </c>
      <c r="AF1101">
        <v>5000</v>
      </c>
    </row>
    <row r="1102" spans="1:32" ht="27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>(E1102/D1102)*100</f>
        <v>2.5</v>
      </c>
      <c r="O1102" s="13">
        <f>J1102/(60*60*24)+DATE(1970,1,1)</f>
        <v>42384.110775462963</v>
      </c>
      <c r="P1102" s="13">
        <f>I1102/(60*60*24)+"1/1/1970"</f>
        <v>42414.110775462963</v>
      </c>
      <c r="Q1102" t="s">
        <v>8281</v>
      </c>
      <c r="R1102" s="18" t="str">
        <f>LEFT(Q1102,SEARCH("/",Q1102,1)-1)</f>
        <v>games</v>
      </c>
      <c r="S1102" t="str">
        <f>RIGHT(Q1102,(LEN(Q1102)-SEARCH("/",Q1102,1)))</f>
        <v>video games</v>
      </c>
      <c r="T1102" s="14">
        <f>IFERROR(E1102/L1102,0)</f>
        <v>10</v>
      </c>
      <c r="U1102">
        <f t="shared" si="17"/>
        <v>0</v>
      </c>
      <c r="AB1102">
        <v>100</v>
      </c>
      <c r="AC1102">
        <v>10</v>
      </c>
      <c r="AD1102">
        <v>10</v>
      </c>
      <c r="AE1102">
        <v>0</v>
      </c>
      <c r="AF1102">
        <v>4000</v>
      </c>
    </row>
    <row r="1103" spans="1:32" ht="18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>(E1103/D1103)*100</f>
        <v>4.1000000000000002E-2</v>
      </c>
      <c r="O1103" s="13">
        <f>J1103/(60*60*24)+DATE(1970,1,1)</f>
        <v>42538.77243055556</v>
      </c>
      <c r="P1103" s="13">
        <f>I1103/(60*60*24)+"1/1/1970"</f>
        <v>42565.758333333331</v>
      </c>
      <c r="Q1103" t="s">
        <v>8281</v>
      </c>
      <c r="R1103" s="18" t="str">
        <f>LEFT(Q1103,SEARCH("/",Q1103,1)-1)</f>
        <v>games</v>
      </c>
      <c r="S1103" t="str">
        <f>RIGHT(Q1103,(LEN(Q1103)-SEARCH("/",Q1103,1)))</f>
        <v>video games</v>
      </c>
      <c r="T1103" s="14">
        <f>IFERROR(E1103/L1103,0)</f>
        <v>6.833333333333333</v>
      </c>
      <c r="U1103">
        <f t="shared" si="17"/>
        <v>0</v>
      </c>
      <c r="AB1103">
        <v>41</v>
      </c>
      <c r="AC1103">
        <v>6</v>
      </c>
      <c r="AD1103">
        <v>6.833333333333333</v>
      </c>
      <c r="AE1103">
        <v>0</v>
      </c>
      <c r="AF1103">
        <v>100000</v>
      </c>
    </row>
    <row r="1104" spans="1:32" ht="28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>(E1104/D1104)*100</f>
        <v>5.3125</v>
      </c>
      <c r="O1104" s="13">
        <f>J1104/(60*60*24)+DATE(1970,1,1)</f>
        <v>41577.045428240745</v>
      </c>
      <c r="P1104" s="13">
        <f>I1104/(60*60*24)+"1/1/1970"</f>
        <v>41617.249305555553</v>
      </c>
      <c r="Q1104" t="s">
        <v>8281</v>
      </c>
      <c r="R1104" s="18" t="str">
        <f>LEFT(Q1104,SEARCH("/",Q1104,1)-1)</f>
        <v>games</v>
      </c>
      <c r="S1104" t="str">
        <f>RIGHT(Q1104,(LEN(Q1104)-SEARCH("/",Q1104,1)))</f>
        <v>video games</v>
      </c>
      <c r="T1104" s="14">
        <f>IFERROR(E1104/L1104,0)</f>
        <v>17.708333333333332</v>
      </c>
      <c r="U1104">
        <f t="shared" si="17"/>
        <v>0</v>
      </c>
      <c r="AB1104">
        <v>425</v>
      </c>
      <c r="AC1104">
        <v>24</v>
      </c>
      <c r="AD1104">
        <v>17.708333333333332</v>
      </c>
      <c r="AE1104">
        <v>0</v>
      </c>
      <c r="AF1104">
        <v>8000</v>
      </c>
    </row>
    <row r="1105" spans="1:32" ht="25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>(E1105/D1105)*100</f>
        <v>1.6199999999999999</v>
      </c>
      <c r="O1105" s="13">
        <f>J1105/(60*60*24)+DATE(1970,1,1)</f>
        <v>42479.22210648148</v>
      </c>
      <c r="P1105" s="13">
        <f>I1105/(60*60*24)+"1/1/1970"</f>
        <v>42539.22210648148</v>
      </c>
      <c r="Q1105" t="s">
        <v>8281</v>
      </c>
      <c r="R1105" s="18" t="str">
        <f>LEFT(Q1105,SEARCH("/",Q1105,1)-1)</f>
        <v>games</v>
      </c>
      <c r="S1105" t="str">
        <f>RIGHT(Q1105,(LEN(Q1105)-SEARCH("/",Q1105,1)))</f>
        <v>video games</v>
      </c>
      <c r="T1105" s="14">
        <f>IFERROR(E1105/L1105,0)</f>
        <v>16.2</v>
      </c>
      <c r="U1105">
        <f t="shared" si="17"/>
        <v>0</v>
      </c>
      <c r="AB1105">
        <v>243</v>
      </c>
      <c r="AC1105">
        <v>15</v>
      </c>
      <c r="AD1105">
        <v>16.2</v>
      </c>
      <c r="AE1105">
        <v>0</v>
      </c>
      <c r="AF1105">
        <v>15000</v>
      </c>
    </row>
    <row r="1106" spans="1:32" ht="25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>(E1106/D1106)*100</f>
        <v>4.9516666666666671</v>
      </c>
      <c r="O1106" s="13">
        <f>J1106/(60*60*24)+DATE(1970,1,1)</f>
        <v>41771.40996527778</v>
      </c>
      <c r="P1106" s="13">
        <f>I1106/(60*60*24)+"1/1/1970"</f>
        <v>41801.40996527778</v>
      </c>
      <c r="Q1106" t="s">
        <v>8281</v>
      </c>
      <c r="R1106" s="18" t="str">
        <f>LEFT(Q1106,SEARCH("/",Q1106,1)-1)</f>
        <v>games</v>
      </c>
      <c r="S1106" t="str">
        <f>RIGHT(Q1106,(LEN(Q1106)-SEARCH("/",Q1106,1)))</f>
        <v>video games</v>
      </c>
      <c r="T1106" s="14">
        <f>IFERROR(E1106/L1106,0)</f>
        <v>80.297297297297291</v>
      </c>
      <c r="U1106">
        <f t="shared" si="17"/>
        <v>0</v>
      </c>
      <c r="AB1106">
        <v>2971</v>
      </c>
      <c r="AC1106">
        <v>37</v>
      </c>
      <c r="AD1106">
        <v>80.297297297297291</v>
      </c>
      <c r="AE1106">
        <v>0</v>
      </c>
      <c r="AF1106">
        <v>60000</v>
      </c>
    </row>
    <row r="1107" spans="1:32" ht="30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>(E1107/D1107)*100</f>
        <v>0.159</v>
      </c>
      <c r="O1107" s="13">
        <f>J1107/(60*60*24)+DATE(1970,1,1)</f>
        <v>41692.135729166665</v>
      </c>
      <c r="P1107" s="13">
        <f>I1107/(60*60*24)+"1/1/1970"</f>
        <v>41722.0940625</v>
      </c>
      <c r="Q1107" t="s">
        <v>8281</v>
      </c>
      <c r="R1107" s="18" t="str">
        <f>LEFT(Q1107,SEARCH("/",Q1107,1)-1)</f>
        <v>games</v>
      </c>
      <c r="S1107" t="str">
        <f>RIGHT(Q1107,(LEN(Q1107)-SEARCH("/",Q1107,1)))</f>
        <v>video games</v>
      </c>
      <c r="T1107" s="14">
        <f>IFERROR(E1107/L1107,0)</f>
        <v>71.55</v>
      </c>
      <c r="U1107">
        <f t="shared" si="17"/>
        <v>0</v>
      </c>
      <c r="AB1107">
        <v>1431</v>
      </c>
      <c r="AC1107">
        <v>20</v>
      </c>
      <c r="AD1107">
        <v>71.55</v>
      </c>
      <c r="AE1107">
        <v>0</v>
      </c>
      <c r="AF1107">
        <v>900000</v>
      </c>
    </row>
    <row r="1108" spans="1:32" ht="22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>(E1108/D1108)*100</f>
        <v>41.25</v>
      </c>
      <c r="O1108" s="13">
        <f>J1108/(60*60*24)+DATE(1970,1,1)</f>
        <v>40973.740451388891</v>
      </c>
      <c r="P1108" s="13">
        <f>I1108/(60*60*24)+"1/1/1970"</f>
        <v>41003.698784722219</v>
      </c>
      <c r="Q1108" t="s">
        <v>8281</v>
      </c>
      <c r="R1108" s="18" t="str">
        <f>LEFT(Q1108,SEARCH("/",Q1108,1)-1)</f>
        <v>games</v>
      </c>
      <c r="S1108" t="str">
        <f>RIGHT(Q1108,(LEN(Q1108)-SEARCH("/",Q1108,1)))</f>
        <v>video games</v>
      </c>
      <c r="T1108" s="14">
        <f>IFERROR(E1108/L1108,0)</f>
        <v>23.571428571428573</v>
      </c>
      <c r="U1108">
        <f t="shared" si="17"/>
        <v>0</v>
      </c>
      <c r="AB1108">
        <v>165</v>
      </c>
      <c r="AC1108">
        <v>7</v>
      </c>
      <c r="AD1108">
        <v>23.571428571428573</v>
      </c>
      <c r="AE1108">
        <v>0</v>
      </c>
      <c r="AF1108">
        <v>400</v>
      </c>
    </row>
    <row r="1109" spans="1:32" ht="31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>(E1109/D1109)*100</f>
        <v>0</v>
      </c>
      <c r="O1109" s="13">
        <f>J1109/(60*60*24)+DATE(1970,1,1)</f>
        <v>41813.861388888887</v>
      </c>
      <c r="P1109" s="13">
        <f>I1109/(60*60*24)+"1/1/1970"</f>
        <v>41843.861388888887</v>
      </c>
      <c r="Q1109" t="s">
        <v>8281</v>
      </c>
      <c r="R1109" s="18" t="str">
        <f>LEFT(Q1109,SEARCH("/",Q1109,1)-1)</f>
        <v>games</v>
      </c>
      <c r="S1109" t="str">
        <f>RIGHT(Q1109,(LEN(Q1109)-SEARCH("/",Q1109,1)))</f>
        <v>video games</v>
      </c>
      <c r="T1109" s="14">
        <f>IFERROR(E1109/L1109,0)</f>
        <v>0</v>
      </c>
      <c r="U1109">
        <f t="shared" si="17"/>
        <v>0</v>
      </c>
      <c r="AB1109">
        <v>0</v>
      </c>
      <c r="AC1109">
        <v>0</v>
      </c>
      <c r="AD1109">
        <v>0</v>
      </c>
      <c r="AE1109">
        <v>0</v>
      </c>
      <c r="AF1109">
        <v>10000</v>
      </c>
    </row>
    <row r="1110" spans="1:32" ht="28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>(E1110/D1110)*100</f>
        <v>2.93</v>
      </c>
      <c r="O1110" s="13">
        <f>J1110/(60*60*24)+DATE(1970,1,1)</f>
        <v>40952.636979166666</v>
      </c>
      <c r="P1110" s="13">
        <f>I1110/(60*60*24)+"1/1/1970"</f>
        <v>41012.595312500001</v>
      </c>
      <c r="Q1110" t="s">
        <v>8281</v>
      </c>
      <c r="R1110" s="18" t="str">
        <f>LEFT(Q1110,SEARCH("/",Q1110,1)-1)</f>
        <v>games</v>
      </c>
      <c r="S1110" t="str">
        <f>RIGHT(Q1110,(LEN(Q1110)-SEARCH("/",Q1110,1)))</f>
        <v>video games</v>
      </c>
      <c r="T1110" s="14">
        <f>IFERROR(E1110/L1110,0)</f>
        <v>34.88095238095238</v>
      </c>
      <c r="U1110">
        <f t="shared" si="17"/>
        <v>0</v>
      </c>
      <c r="AB1110">
        <v>732.5</v>
      </c>
      <c r="AC1110">
        <v>21</v>
      </c>
      <c r="AD1110">
        <v>34.88095238095238</v>
      </c>
      <c r="AE1110">
        <v>0</v>
      </c>
      <c r="AF1110">
        <v>25000</v>
      </c>
    </row>
    <row r="1111" spans="1:32" ht="30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>(E1111/D1111)*100</f>
        <v>0.44999999999999996</v>
      </c>
      <c r="O1111" s="13">
        <f>J1111/(60*60*24)+DATE(1970,1,1)</f>
        <v>42662.752199074079</v>
      </c>
      <c r="P1111" s="13">
        <f>I1111/(60*60*24)+"1/1/1970"</f>
        <v>42692.793865740736</v>
      </c>
      <c r="Q1111" t="s">
        <v>8281</v>
      </c>
      <c r="R1111" s="18" t="str">
        <f>LEFT(Q1111,SEARCH("/",Q1111,1)-1)</f>
        <v>games</v>
      </c>
      <c r="S1111" t="str">
        <f>RIGHT(Q1111,(LEN(Q1111)-SEARCH("/",Q1111,1)))</f>
        <v>video games</v>
      </c>
      <c r="T1111" s="14">
        <f>IFERROR(E1111/L1111,0)</f>
        <v>15</v>
      </c>
      <c r="U1111">
        <f t="shared" si="17"/>
        <v>0</v>
      </c>
      <c r="AB1111">
        <v>45</v>
      </c>
      <c r="AC1111">
        <v>3</v>
      </c>
      <c r="AD1111">
        <v>15</v>
      </c>
      <c r="AE1111">
        <v>0</v>
      </c>
      <c r="AF1111">
        <v>10000</v>
      </c>
    </row>
    <row r="1112" spans="1:32" ht="25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>(E1112/D1112)*100</f>
        <v>0.51</v>
      </c>
      <c r="O1112" s="13">
        <f>J1112/(60*60*24)+DATE(1970,1,1)</f>
        <v>41220.933124999996</v>
      </c>
      <c r="P1112" s="13">
        <f>I1112/(60*60*24)+"1/1/1970"</f>
        <v>41250.933124999996</v>
      </c>
      <c r="Q1112" t="s">
        <v>8281</v>
      </c>
      <c r="R1112" s="18" t="str">
        <f>LEFT(Q1112,SEARCH("/",Q1112,1)-1)</f>
        <v>games</v>
      </c>
      <c r="S1112" t="str">
        <f>RIGHT(Q1112,(LEN(Q1112)-SEARCH("/",Q1112,1)))</f>
        <v>video games</v>
      </c>
      <c r="T1112" s="14">
        <f>IFERROR(E1112/L1112,0)</f>
        <v>23.181818181818183</v>
      </c>
      <c r="U1112">
        <f t="shared" si="17"/>
        <v>0</v>
      </c>
      <c r="AB1112">
        <v>255</v>
      </c>
      <c r="AC1112">
        <v>11</v>
      </c>
      <c r="AD1112">
        <v>23.181818181818183</v>
      </c>
      <c r="AE1112">
        <v>0</v>
      </c>
      <c r="AF1112">
        <v>50000</v>
      </c>
    </row>
    <row r="1113" spans="1:32" ht="30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>(E1113/D1113)*100</f>
        <v>0.04</v>
      </c>
      <c r="O1113" s="13">
        <f>J1113/(60*60*24)+DATE(1970,1,1)</f>
        <v>42347.203587962962</v>
      </c>
      <c r="P1113" s="13">
        <f>I1113/(60*60*24)+"1/1/1970"</f>
        <v>42377.203587962962</v>
      </c>
      <c r="Q1113" t="s">
        <v>8281</v>
      </c>
      <c r="R1113" s="18" t="str">
        <f>LEFT(Q1113,SEARCH("/",Q1113,1)-1)</f>
        <v>games</v>
      </c>
      <c r="S1113" t="str">
        <f>RIGHT(Q1113,(LEN(Q1113)-SEARCH("/",Q1113,1)))</f>
        <v>video games</v>
      </c>
      <c r="T1113" s="14">
        <f>IFERROR(E1113/L1113,0)</f>
        <v>1</v>
      </c>
      <c r="U1113">
        <f t="shared" si="17"/>
        <v>0</v>
      </c>
      <c r="AB1113">
        <v>1</v>
      </c>
      <c r="AC1113">
        <v>1</v>
      </c>
      <c r="AD1113">
        <v>1</v>
      </c>
      <c r="AE1113">
        <v>0</v>
      </c>
      <c r="AF1113">
        <v>2500</v>
      </c>
    </row>
    <row r="1114" spans="1:32" ht="24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>(E1114/D1114)*100</f>
        <v>35.537409090909087</v>
      </c>
      <c r="O1114" s="13">
        <f>J1114/(60*60*24)+DATE(1970,1,1)</f>
        <v>41963.759386574078</v>
      </c>
      <c r="P1114" s="13">
        <f>I1114/(60*60*24)+"1/1/1970"</f>
        <v>42023.354166666672</v>
      </c>
      <c r="Q1114" t="s">
        <v>8281</v>
      </c>
      <c r="R1114" s="18" t="str">
        <f>LEFT(Q1114,SEARCH("/",Q1114,1)-1)</f>
        <v>games</v>
      </c>
      <c r="S1114" t="str">
        <f>RIGHT(Q1114,(LEN(Q1114)-SEARCH("/",Q1114,1)))</f>
        <v>video games</v>
      </c>
      <c r="T1114" s="14">
        <f>IFERROR(E1114/L1114,0)</f>
        <v>100.23371794871794</v>
      </c>
      <c r="U1114">
        <f t="shared" si="17"/>
        <v>0</v>
      </c>
      <c r="AB1114">
        <v>31272.92</v>
      </c>
      <c r="AC1114">
        <v>312</v>
      </c>
      <c r="AD1114">
        <v>100.23371794871794</v>
      </c>
      <c r="AE1114">
        <v>0</v>
      </c>
      <c r="AF1114">
        <v>88000</v>
      </c>
    </row>
    <row r="1115" spans="1:32" ht="28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>(E1115/D1115)*100</f>
        <v>0.5</v>
      </c>
      <c r="O1115" s="13">
        <f>J1115/(60*60*24)+DATE(1970,1,1)</f>
        <v>41835.977083333331</v>
      </c>
      <c r="P1115" s="13">
        <f>I1115/(60*60*24)+"1/1/1970"</f>
        <v>41865.977083333331</v>
      </c>
      <c r="Q1115" t="s">
        <v>8281</v>
      </c>
      <c r="R1115" s="18" t="str">
        <f>LEFT(Q1115,SEARCH("/",Q1115,1)-1)</f>
        <v>games</v>
      </c>
      <c r="S1115" t="str">
        <f>RIGHT(Q1115,(LEN(Q1115)-SEARCH("/",Q1115,1)))</f>
        <v>video games</v>
      </c>
      <c r="T1115" s="14">
        <f>IFERROR(E1115/L1115,0)</f>
        <v>5</v>
      </c>
      <c r="U1115">
        <f t="shared" si="17"/>
        <v>0</v>
      </c>
      <c r="AB1115">
        <v>5</v>
      </c>
      <c r="AC1115">
        <v>1</v>
      </c>
      <c r="AD1115">
        <v>5</v>
      </c>
      <c r="AE1115">
        <v>0</v>
      </c>
      <c r="AF1115">
        <v>1000</v>
      </c>
    </row>
    <row r="1116" spans="1:32" ht="28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>(E1116/D1116)*100</f>
        <v>0.16666666666666669</v>
      </c>
      <c r="O1116" s="13">
        <f>J1116/(60*60*24)+DATE(1970,1,1)</f>
        <v>41526.345914351856</v>
      </c>
      <c r="P1116" s="13">
        <f>I1116/(60*60*24)+"1/1/1970"</f>
        <v>41556.345914351856</v>
      </c>
      <c r="Q1116" t="s">
        <v>8281</v>
      </c>
      <c r="R1116" s="18" t="str">
        <f>LEFT(Q1116,SEARCH("/",Q1116,1)-1)</f>
        <v>games</v>
      </c>
      <c r="S1116" t="str">
        <f>RIGHT(Q1116,(LEN(Q1116)-SEARCH("/",Q1116,1)))</f>
        <v>video games</v>
      </c>
      <c r="T1116" s="14">
        <f>IFERROR(E1116/L1116,0)</f>
        <v>3.3333333333333335</v>
      </c>
      <c r="U1116">
        <f t="shared" si="17"/>
        <v>0</v>
      </c>
      <c r="AB1116">
        <v>10</v>
      </c>
      <c r="AC1116">
        <v>3</v>
      </c>
      <c r="AD1116">
        <v>3.3333333333333335</v>
      </c>
      <c r="AE1116">
        <v>0</v>
      </c>
      <c r="AF1116">
        <v>6000</v>
      </c>
    </row>
    <row r="1117" spans="1:32" ht="28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>(E1117/D1117)*100</f>
        <v>0.13250000000000001</v>
      </c>
      <c r="O1117" s="13">
        <f>J1117/(60*60*24)+DATE(1970,1,1)</f>
        <v>42429.695543981477</v>
      </c>
      <c r="P1117" s="13">
        <f>I1117/(60*60*24)+"1/1/1970"</f>
        <v>42459.653877314813</v>
      </c>
      <c r="Q1117" t="s">
        <v>8281</v>
      </c>
      <c r="R1117" s="18" t="str">
        <f>LEFT(Q1117,SEARCH("/",Q1117,1)-1)</f>
        <v>games</v>
      </c>
      <c r="S1117" t="str">
        <f>RIGHT(Q1117,(LEN(Q1117)-SEARCH("/",Q1117,1)))</f>
        <v>video games</v>
      </c>
      <c r="T1117" s="14">
        <f>IFERROR(E1117/L1117,0)</f>
        <v>13.25</v>
      </c>
      <c r="U1117">
        <f t="shared" si="17"/>
        <v>0</v>
      </c>
      <c r="AB1117">
        <v>53</v>
      </c>
      <c r="AC1117">
        <v>4</v>
      </c>
      <c r="AD1117">
        <v>13.25</v>
      </c>
      <c r="AE1117">
        <v>0</v>
      </c>
      <c r="AF1117">
        <v>40000</v>
      </c>
    </row>
    <row r="1118" spans="1:32" ht="21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>(E1118/D1118)*100</f>
        <v>3.5704000000000007E-2</v>
      </c>
      <c r="O1118" s="13">
        <f>J1118/(60*60*24)+DATE(1970,1,1)</f>
        <v>41009.847314814819</v>
      </c>
      <c r="P1118" s="13">
        <f>I1118/(60*60*24)+"1/1/1970"</f>
        <v>41069.847314814819</v>
      </c>
      <c r="Q1118" t="s">
        <v>8281</v>
      </c>
      <c r="R1118" s="18" t="str">
        <f>LEFT(Q1118,SEARCH("/",Q1118,1)-1)</f>
        <v>games</v>
      </c>
      <c r="S1118" t="str">
        <f>RIGHT(Q1118,(LEN(Q1118)-SEARCH("/",Q1118,1)))</f>
        <v>video games</v>
      </c>
      <c r="T1118" s="14">
        <f>IFERROR(E1118/L1118,0)</f>
        <v>17.852</v>
      </c>
      <c r="U1118">
        <f t="shared" si="17"/>
        <v>0</v>
      </c>
      <c r="AB1118">
        <v>178.52</v>
      </c>
      <c r="AC1118">
        <v>10</v>
      </c>
      <c r="AD1118">
        <v>17.852</v>
      </c>
      <c r="AE1118">
        <v>0</v>
      </c>
      <c r="AF1118">
        <v>500000</v>
      </c>
    </row>
    <row r="1119" spans="1:32" ht="22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>(E1119/D1119)*100</f>
        <v>8.3000000000000007</v>
      </c>
      <c r="O1119" s="13">
        <f>J1119/(60*60*24)+DATE(1970,1,1)</f>
        <v>42333.598530092597</v>
      </c>
      <c r="P1119" s="13">
        <f>I1119/(60*60*24)+"1/1/1970"</f>
        <v>42363.598530092597</v>
      </c>
      <c r="Q1119" t="s">
        <v>8281</v>
      </c>
      <c r="R1119" s="18" t="str">
        <f>LEFT(Q1119,SEARCH("/",Q1119,1)-1)</f>
        <v>games</v>
      </c>
      <c r="S1119" t="str">
        <f>RIGHT(Q1119,(LEN(Q1119)-SEARCH("/",Q1119,1)))</f>
        <v>video games</v>
      </c>
      <c r="T1119" s="14">
        <f>IFERROR(E1119/L1119,0)</f>
        <v>10.375</v>
      </c>
      <c r="U1119">
        <f t="shared" si="17"/>
        <v>0</v>
      </c>
      <c r="AB1119">
        <v>83</v>
      </c>
      <c r="AC1119">
        <v>8</v>
      </c>
      <c r="AD1119">
        <v>10.375</v>
      </c>
      <c r="AE1119">
        <v>0</v>
      </c>
      <c r="AF1119">
        <v>1000</v>
      </c>
    </row>
    <row r="1120" spans="1:32" ht="27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>(E1120/D1120)*100</f>
        <v>2.4222222222222221</v>
      </c>
      <c r="O1120" s="13">
        <f>J1120/(60*60*24)+DATE(1970,1,1)</f>
        <v>41704.16642361111</v>
      </c>
      <c r="P1120" s="13">
        <f>I1120/(60*60*24)+"1/1/1970"</f>
        <v>41734.124756944446</v>
      </c>
      <c r="Q1120" t="s">
        <v>8281</v>
      </c>
      <c r="R1120" s="18" t="str">
        <f>LEFT(Q1120,SEARCH("/",Q1120,1)-1)</f>
        <v>games</v>
      </c>
      <c r="S1120" t="str">
        <f>RIGHT(Q1120,(LEN(Q1120)-SEARCH("/",Q1120,1)))</f>
        <v>video games</v>
      </c>
      <c r="T1120" s="14">
        <f>IFERROR(E1120/L1120,0)</f>
        <v>36.333333333333336</v>
      </c>
      <c r="U1120">
        <f t="shared" si="17"/>
        <v>0</v>
      </c>
      <c r="AB1120">
        <v>109</v>
      </c>
      <c r="AC1120">
        <v>3</v>
      </c>
      <c r="AD1120">
        <v>36.333333333333336</v>
      </c>
      <c r="AE1120">
        <v>0</v>
      </c>
      <c r="AF1120">
        <v>4500</v>
      </c>
    </row>
    <row r="1121" spans="1:32" ht="30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>(E1121/D1121)*100</f>
        <v>0.23809523809523811</v>
      </c>
      <c r="O1121" s="13">
        <f>J1121/(60*60*24)+DATE(1970,1,1)</f>
        <v>41722.792407407411</v>
      </c>
      <c r="P1121" s="13">
        <f>I1121/(60*60*24)+"1/1/1970"</f>
        <v>41735.792407407411</v>
      </c>
      <c r="Q1121" t="s">
        <v>8281</v>
      </c>
      <c r="R1121" s="18" t="str">
        <f>LEFT(Q1121,SEARCH("/",Q1121,1)-1)</f>
        <v>games</v>
      </c>
      <c r="S1121" t="str">
        <f>RIGHT(Q1121,(LEN(Q1121)-SEARCH("/",Q1121,1)))</f>
        <v>video games</v>
      </c>
      <c r="T1121" s="14">
        <f>IFERROR(E1121/L1121,0)</f>
        <v>5</v>
      </c>
      <c r="U1121">
        <f t="shared" si="17"/>
        <v>0</v>
      </c>
      <c r="AB1121">
        <v>5</v>
      </c>
      <c r="AC1121">
        <v>1</v>
      </c>
      <c r="AD1121">
        <v>5</v>
      </c>
      <c r="AE1121">
        <v>0</v>
      </c>
      <c r="AF1121">
        <v>2100</v>
      </c>
    </row>
    <row r="1122" spans="1:32" ht="21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>(E1122/D1122)*100</f>
        <v>0</v>
      </c>
      <c r="O1122" s="13">
        <f>J1122/(60*60*24)+DATE(1970,1,1)</f>
        <v>40799.872685185182</v>
      </c>
      <c r="P1122" s="13">
        <f>I1122/(60*60*24)+"1/1/1970"</f>
        <v>40844.872685185182</v>
      </c>
      <c r="Q1122" t="s">
        <v>8281</v>
      </c>
      <c r="R1122" s="18" t="str">
        <f>LEFT(Q1122,SEARCH("/",Q1122,1)-1)</f>
        <v>games</v>
      </c>
      <c r="S1122" t="str">
        <f>RIGHT(Q1122,(LEN(Q1122)-SEARCH("/",Q1122,1)))</f>
        <v>video games</v>
      </c>
      <c r="T1122" s="14">
        <f>IFERROR(E1122/L1122,0)</f>
        <v>0</v>
      </c>
      <c r="U1122">
        <f t="shared" si="17"/>
        <v>0</v>
      </c>
      <c r="AB1122">
        <v>0</v>
      </c>
      <c r="AC1122">
        <v>0</v>
      </c>
      <c r="AD1122">
        <v>0</v>
      </c>
      <c r="AE1122">
        <v>0</v>
      </c>
      <c r="AF1122">
        <v>25000</v>
      </c>
    </row>
    <row r="1123" spans="1:32" ht="22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>(E1123/D1123)*100</f>
        <v>1.1599999999999999E-2</v>
      </c>
      <c r="O1123" s="13">
        <f>J1123/(60*60*24)+DATE(1970,1,1)</f>
        <v>42412.934212962966</v>
      </c>
      <c r="P1123" s="13">
        <f>I1123/(60*60*24)+"1/1/1970"</f>
        <v>42442.892546296294</v>
      </c>
      <c r="Q1123" t="s">
        <v>8281</v>
      </c>
      <c r="R1123" s="18" t="str">
        <f>LEFT(Q1123,SEARCH("/",Q1123,1)-1)</f>
        <v>games</v>
      </c>
      <c r="S1123" t="str">
        <f>RIGHT(Q1123,(LEN(Q1123)-SEARCH("/",Q1123,1)))</f>
        <v>video games</v>
      </c>
      <c r="T1123" s="14">
        <f>IFERROR(E1123/L1123,0)</f>
        <v>5.8</v>
      </c>
      <c r="U1123">
        <f t="shared" si="17"/>
        <v>0</v>
      </c>
      <c r="AB1123">
        <v>29</v>
      </c>
      <c r="AC1123">
        <v>5</v>
      </c>
      <c r="AD1123">
        <v>5.8</v>
      </c>
      <c r="AE1123">
        <v>0</v>
      </c>
      <c r="AF1123">
        <v>250000</v>
      </c>
    </row>
    <row r="1124" spans="1:32" ht="30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>(E1124/D1124)*100</f>
        <v>0</v>
      </c>
      <c r="O1124" s="13">
        <f>J1124/(60*60*24)+DATE(1970,1,1)</f>
        <v>41410.703993055555</v>
      </c>
      <c r="P1124" s="13">
        <f>I1124/(60*60*24)+"1/1/1970"</f>
        <v>41424.703993055555</v>
      </c>
      <c r="Q1124" t="s">
        <v>8281</v>
      </c>
      <c r="R1124" s="18" t="str">
        <f>LEFT(Q1124,SEARCH("/",Q1124,1)-1)</f>
        <v>games</v>
      </c>
      <c r="S1124" t="str">
        <f>RIGHT(Q1124,(LEN(Q1124)-SEARCH("/",Q1124,1)))</f>
        <v>video games</v>
      </c>
      <c r="T1124" s="14">
        <f>IFERROR(E1124/L1124,0)</f>
        <v>0</v>
      </c>
      <c r="U1124">
        <f t="shared" si="17"/>
        <v>0</v>
      </c>
      <c r="AB1124">
        <v>0</v>
      </c>
      <c r="AC1124">
        <v>0</v>
      </c>
      <c r="AD1124">
        <v>0</v>
      </c>
      <c r="AE1124">
        <v>0</v>
      </c>
      <c r="AF1124">
        <v>3200</v>
      </c>
    </row>
    <row r="1125" spans="1:32" ht="30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>(E1125/D1125)*100</f>
        <v>0.22</v>
      </c>
      <c r="O1125" s="13">
        <f>J1125/(60*60*24)+DATE(1970,1,1)</f>
        <v>41718.5237037037</v>
      </c>
      <c r="P1125" s="13">
        <f>I1125/(60*60*24)+"1/1/1970"</f>
        <v>41748.5237037037</v>
      </c>
      <c r="Q1125" t="s">
        <v>8281</v>
      </c>
      <c r="R1125" s="18" t="str">
        <f>LEFT(Q1125,SEARCH("/",Q1125,1)-1)</f>
        <v>games</v>
      </c>
      <c r="S1125" t="str">
        <f>RIGHT(Q1125,(LEN(Q1125)-SEARCH("/",Q1125,1)))</f>
        <v>video games</v>
      </c>
      <c r="T1125" s="14">
        <f>IFERROR(E1125/L1125,0)</f>
        <v>3.6666666666666665</v>
      </c>
      <c r="U1125">
        <f t="shared" si="17"/>
        <v>0</v>
      </c>
      <c r="AB1125">
        <v>11</v>
      </c>
      <c r="AC1125">
        <v>3</v>
      </c>
      <c r="AD1125">
        <v>3.6666666666666665</v>
      </c>
      <c r="AE1125">
        <v>0</v>
      </c>
      <c r="AF1125">
        <v>5000</v>
      </c>
    </row>
    <row r="1126" spans="1:32" ht="25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>(E1126/D1126)*100</f>
        <v>0.47222222222222221</v>
      </c>
      <c r="O1126" s="13">
        <f>J1126/(60*60*24)+DATE(1970,1,1)</f>
        <v>42094.667256944449</v>
      </c>
      <c r="P1126" s="13">
        <f>I1126/(60*60*24)+"1/1/1970"</f>
        <v>42124.667256944449</v>
      </c>
      <c r="Q1126" t="s">
        <v>8282</v>
      </c>
      <c r="R1126" s="18" t="str">
        <f>LEFT(Q1126,SEARCH("/",Q1126,1)-1)</f>
        <v>games</v>
      </c>
      <c r="S1126" t="str">
        <f>RIGHT(Q1126,(LEN(Q1126)-SEARCH("/",Q1126,1)))</f>
        <v>mobile games</v>
      </c>
      <c r="T1126" s="14">
        <f>IFERROR(E1126/L1126,0)</f>
        <v>60.714285714285715</v>
      </c>
      <c r="U1126">
        <f t="shared" si="17"/>
        <v>0</v>
      </c>
      <c r="AB1126">
        <v>425</v>
      </c>
      <c r="AC1126">
        <v>7</v>
      </c>
      <c r="AD1126">
        <v>60.714285714285715</v>
      </c>
      <c r="AE1126">
        <v>0</v>
      </c>
      <c r="AF1126">
        <v>90000</v>
      </c>
    </row>
    <row r="1127" spans="1:32" ht="28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>(E1127/D1127)*100</f>
        <v>0</v>
      </c>
      <c r="O1127" s="13">
        <f>J1127/(60*60*24)+DATE(1970,1,1)</f>
        <v>42212.624189814815</v>
      </c>
      <c r="P1127" s="13">
        <f>I1127/(60*60*24)+"1/1/1970"</f>
        <v>42272.624189814815</v>
      </c>
      <c r="Q1127" t="s">
        <v>8282</v>
      </c>
      <c r="R1127" s="18" t="str">
        <f>LEFT(Q1127,SEARCH("/",Q1127,1)-1)</f>
        <v>games</v>
      </c>
      <c r="S1127" t="str">
        <f>RIGHT(Q1127,(LEN(Q1127)-SEARCH("/",Q1127,1)))</f>
        <v>mobile games</v>
      </c>
      <c r="T1127" s="14">
        <f>IFERROR(E1127/L1127,0)</f>
        <v>0</v>
      </c>
      <c r="U1127">
        <f t="shared" si="17"/>
        <v>0</v>
      </c>
      <c r="AB1127">
        <v>0</v>
      </c>
      <c r="AC1127">
        <v>0</v>
      </c>
      <c r="AD1127">
        <v>0</v>
      </c>
      <c r="AE1127">
        <v>0</v>
      </c>
      <c r="AF1127">
        <v>3000</v>
      </c>
    </row>
    <row r="1128" spans="1:32" ht="21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>(E1128/D1128)*100</f>
        <v>0.5</v>
      </c>
      <c r="O1128" s="13">
        <f>J1128/(60*60*24)+DATE(1970,1,1)</f>
        <v>42535.327476851853</v>
      </c>
      <c r="P1128" s="13">
        <f>I1128/(60*60*24)+"1/1/1970"</f>
        <v>42565.327476851853</v>
      </c>
      <c r="Q1128" t="s">
        <v>8282</v>
      </c>
      <c r="R1128" s="18" t="str">
        <f>LEFT(Q1128,SEARCH("/",Q1128,1)-1)</f>
        <v>games</v>
      </c>
      <c r="S1128" t="str">
        <f>RIGHT(Q1128,(LEN(Q1128)-SEARCH("/",Q1128,1)))</f>
        <v>mobile games</v>
      </c>
      <c r="T1128" s="14">
        <f>IFERROR(E1128/L1128,0)</f>
        <v>5</v>
      </c>
      <c r="U1128">
        <f t="shared" si="17"/>
        <v>0</v>
      </c>
      <c r="AB1128">
        <v>10</v>
      </c>
      <c r="AC1128">
        <v>2</v>
      </c>
      <c r="AD1128">
        <v>5</v>
      </c>
      <c r="AE1128">
        <v>0</v>
      </c>
      <c r="AF1128">
        <v>2000</v>
      </c>
    </row>
    <row r="1129" spans="1:32" ht="28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>(E1129/D1129)*100</f>
        <v>1.6714285714285713</v>
      </c>
      <c r="O1129" s="13">
        <f>J1129/(60*60*24)+DATE(1970,1,1)</f>
        <v>41926.854166666664</v>
      </c>
      <c r="P1129" s="13">
        <f>I1129/(60*60*24)+"1/1/1970"</f>
        <v>41957.895833333328</v>
      </c>
      <c r="Q1129" t="s">
        <v>8282</v>
      </c>
      <c r="R1129" s="18" t="str">
        <f>LEFT(Q1129,SEARCH("/",Q1129,1)-1)</f>
        <v>games</v>
      </c>
      <c r="S1129" t="str">
        <f>RIGHT(Q1129,(LEN(Q1129)-SEARCH("/",Q1129,1)))</f>
        <v>mobile games</v>
      </c>
      <c r="T1129" s="14">
        <f>IFERROR(E1129/L1129,0)</f>
        <v>25.434782608695652</v>
      </c>
      <c r="U1129">
        <f t="shared" si="17"/>
        <v>0</v>
      </c>
      <c r="AB1129">
        <v>585</v>
      </c>
      <c r="AC1129">
        <v>23</v>
      </c>
      <c r="AD1129">
        <v>25.434782608695652</v>
      </c>
      <c r="AE1129">
        <v>0</v>
      </c>
      <c r="AF1129">
        <v>35000</v>
      </c>
    </row>
    <row r="1130" spans="1:32" ht="3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>(E1130/D1130)*100</f>
        <v>0.1</v>
      </c>
      <c r="O1130" s="13">
        <f>J1130/(60*60*24)+DATE(1970,1,1)</f>
        <v>41828.649502314816</v>
      </c>
      <c r="P1130" s="13">
        <f>I1130/(60*60*24)+"1/1/1970"</f>
        <v>41858.649502314816</v>
      </c>
      <c r="Q1130" t="s">
        <v>8282</v>
      </c>
      <c r="R1130" s="18" t="str">
        <f>LEFT(Q1130,SEARCH("/",Q1130,1)-1)</f>
        <v>games</v>
      </c>
      <c r="S1130" t="str">
        <f>RIGHT(Q1130,(LEN(Q1130)-SEARCH("/",Q1130,1)))</f>
        <v>mobile games</v>
      </c>
      <c r="T1130" s="14">
        <f>IFERROR(E1130/L1130,0)</f>
        <v>1</v>
      </c>
      <c r="U1130">
        <f t="shared" si="17"/>
        <v>0</v>
      </c>
      <c r="AB1130">
        <v>1</v>
      </c>
      <c r="AC1130">
        <v>1</v>
      </c>
      <c r="AD1130">
        <v>1</v>
      </c>
      <c r="AE1130">
        <v>0</v>
      </c>
      <c r="AF1130">
        <v>1000</v>
      </c>
    </row>
    <row r="1131" spans="1:32" ht="24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>(E1131/D1131)*100</f>
        <v>0.105</v>
      </c>
      <c r="O1131" s="13">
        <f>J1131/(60*60*24)+DATE(1970,1,1)</f>
        <v>42496.264965277776</v>
      </c>
      <c r="P1131" s="13">
        <f>I1131/(60*60*24)+"1/1/1970"</f>
        <v>42526.264965277776</v>
      </c>
      <c r="Q1131" t="s">
        <v>8282</v>
      </c>
      <c r="R1131" s="18" t="str">
        <f>LEFT(Q1131,SEARCH("/",Q1131,1)-1)</f>
        <v>games</v>
      </c>
      <c r="S1131" t="str">
        <f>RIGHT(Q1131,(LEN(Q1131)-SEARCH("/",Q1131,1)))</f>
        <v>mobile games</v>
      </c>
      <c r="T1131" s="14">
        <f>IFERROR(E1131/L1131,0)</f>
        <v>10.5</v>
      </c>
      <c r="U1131">
        <f t="shared" si="17"/>
        <v>0</v>
      </c>
      <c r="AB1131">
        <v>21</v>
      </c>
      <c r="AC1131">
        <v>2</v>
      </c>
      <c r="AD1131">
        <v>10.5</v>
      </c>
      <c r="AE1131">
        <v>0</v>
      </c>
      <c r="AF1131">
        <v>20000</v>
      </c>
    </row>
    <row r="1132" spans="1:32" ht="30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>(E1132/D1132)*100</f>
        <v>0.22</v>
      </c>
      <c r="O1132" s="13">
        <f>J1132/(60*60*24)+DATE(1970,1,1)</f>
        <v>41908.996527777781</v>
      </c>
      <c r="P1132" s="13">
        <f>I1132/(60*60*24)+"1/1/1970"</f>
        <v>41969.038194444445</v>
      </c>
      <c r="Q1132" t="s">
        <v>8282</v>
      </c>
      <c r="R1132" s="18" t="str">
        <f>LEFT(Q1132,SEARCH("/",Q1132,1)-1)</f>
        <v>games</v>
      </c>
      <c r="S1132" t="str">
        <f>RIGHT(Q1132,(LEN(Q1132)-SEARCH("/",Q1132,1)))</f>
        <v>mobile games</v>
      </c>
      <c r="T1132" s="14">
        <f>IFERROR(E1132/L1132,0)</f>
        <v>3.6666666666666665</v>
      </c>
      <c r="U1132">
        <f t="shared" si="17"/>
        <v>0</v>
      </c>
      <c r="AB1132">
        <v>11</v>
      </c>
      <c r="AC1132">
        <v>3</v>
      </c>
      <c r="AD1132">
        <v>3.6666666666666665</v>
      </c>
      <c r="AE1132">
        <v>0</v>
      </c>
      <c r="AF1132">
        <v>5000</v>
      </c>
    </row>
    <row r="1133" spans="1:32" ht="25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>(E1133/D1133)*100</f>
        <v>0</v>
      </c>
      <c r="O1133" s="13">
        <f>J1133/(60*60*24)+DATE(1970,1,1)</f>
        <v>42332.908194444448</v>
      </c>
      <c r="P1133" s="13">
        <f>I1133/(60*60*24)+"1/1/1970"</f>
        <v>42362.908194444448</v>
      </c>
      <c r="Q1133" t="s">
        <v>8282</v>
      </c>
      <c r="R1133" s="18" t="str">
        <f>LEFT(Q1133,SEARCH("/",Q1133,1)-1)</f>
        <v>games</v>
      </c>
      <c r="S1133" t="str">
        <f>RIGHT(Q1133,(LEN(Q1133)-SEARCH("/",Q1133,1)))</f>
        <v>mobile games</v>
      </c>
      <c r="T1133" s="14">
        <f>IFERROR(E1133/L1133,0)</f>
        <v>0</v>
      </c>
      <c r="U1133">
        <f t="shared" si="17"/>
        <v>0</v>
      </c>
      <c r="AB1133">
        <v>0</v>
      </c>
      <c r="AC1133">
        <v>0</v>
      </c>
      <c r="AD1133">
        <v>0</v>
      </c>
      <c r="AE1133">
        <v>0</v>
      </c>
      <c r="AF1133">
        <v>40000</v>
      </c>
    </row>
    <row r="1134" spans="1:32" ht="24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>(E1134/D1134)*100</f>
        <v>14.38</v>
      </c>
      <c r="O1134" s="13">
        <f>J1134/(60*60*24)+DATE(1970,1,1)</f>
        <v>42706.115405092598</v>
      </c>
      <c r="P1134" s="13">
        <f>I1134/(60*60*24)+"1/1/1970"</f>
        <v>42736.115405092598</v>
      </c>
      <c r="Q1134" t="s">
        <v>8282</v>
      </c>
      <c r="R1134" s="18" t="str">
        <f>LEFT(Q1134,SEARCH("/",Q1134,1)-1)</f>
        <v>games</v>
      </c>
      <c r="S1134" t="str">
        <f>RIGHT(Q1134,(LEN(Q1134)-SEARCH("/",Q1134,1)))</f>
        <v>mobile games</v>
      </c>
      <c r="T1134" s="14">
        <f>IFERROR(E1134/L1134,0)</f>
        <v>110.61538461538461</v>
      </c>
      <c r="U1134">
        <f t="shared" si="17"/>
        <v>0</v>
      </c>
      <c r="AB1134">
        <v>1438</v>
      </c>
      <c r="AC1134">
        <v>13</v>
      </c>
      <c r="AD1134">
        <v>110.61538461538461</v>
      </c>
      <c r="AE1134">
        <v>0</v>
      </c>
      <c r="AF1134">
        <v>10000</v>
      </c>
    </row>
    <row r="1135" spans="1:32" ht="25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>(E1135/D1135)*100</f>
        <v>0.66666666666666674</v>
      </c>
      <c r="O1135" s="13">
        <f>J1135/(60*60*24)+DATE(1970,1,1)</f>
        <v>41821.407187500001</v>
      </c>
      <c r="P1135" s="13">
        <f>I1135/(60*60*24)+"1/1/1970"</f>
        <v>41851.407187500001</v>
      </c>
      <c r="Q1135" t="s">
        <v>8282</v>
      </c>
      <c r="R1135" s="18" t="str">
        <f>LEFT(Q1135,SEARCH("/",Q1135,1)-1)</f>
        <v>games</v>
      </c>
      <c r="S1135" t="str">
        <f>RIGHT(Q1135,(LEN(Q1135)-SEARCH("/",Q1135,1)))</f>
        <v>mobile games</v>
      </c>
      <c r="T1135" s="14">
        <f>IFERROR(E1135/L1135,0)</f>
        <v>20</v>
      </c>
      <c r="U1135">
        <f t="shared" si="17"/>
        <v>0</v>
      </c>
      <c r="AB1135">
        <v>20</v>
      </c>
      <c r="AC1135">
        <v>1</v>
      </c>
      <c r="AD1135">
        <v>20</v>
      </c>
      <c r="AE1135">
        <v>0</v>
      </c>
      <c r="AF1135">
        <v>3000</v>
      </c>
    </row>
    <row r="1136" spans="1:32" ht="24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>(E1136/D1136)*100</f>
        <v>4.0000000000000001E-3</v>
      </c>
      <c r="O1136" s="13">
        <f>J1136/(60*60*24)+DATE(1970,1,1)</f>
        <v>41958.285046296296</v>
      </c>
      <c r="P1136" s="13">
        <f>I1136/(60*60*24)+"1/1/1970"</f>
        <v>41972.189583333333</v>
      </c>
      <c r="Q1136" t="s">
        <v>8282</v>
      </c>
      <c r="R1136" s="18" t="str">
        <f>LEFT(Q1136,SEARCH("/",Q1136,1)-1)</f>
        <v>games</v>
      </c>
      <c r="S1136" t="str">
        <f>RIGHT(Q1136,(LEN(Q1136)-SEARCH("/",Q1136,1)))</f>
        <v>mobile games</v>
      </c>
      <c r="T1136" s="14">
        <f>IFERROR(E1136/L1136,0)</f>
        <v>1</v>
      </c>
      <c r="U1136">
        <f t="shared" si="17"/>
        <v>0</v>
      </c>
      <c r="AB1136">
        <v>1</v>
      </c>
      <c r="AC1136">
        <v>1</v>
      </c>
      <c r="AD1136">
        <v>1</v>
      </c>
      <c r="AE1136">
        <v>0</v>
      </c>
      <c r="AF1136">
        <v>25000</v>
      </c>
    </row>
    <row r="1137" spans="1:32" ht="25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>(E1137/D1137)*100</f>
        <v>5</v>
      </c>
      <c r="O1137" s="13">
        <f>J1137/(60*60*24)+DATE(1970,1,1)</f>
        <v>42558.98951388889</v>
      </c>
      <c r="P1137" s="13">
        <f>I1137/(60*60*24)+"1/1/1970"</f>
        <v>42588.98951388889</v>
      </c>
      <c r="Q1137" t="s">
        <v>8282</v>
      </c>
      <c r="R1137" s="18" t="str">
        <f>LEFT(Q1137,SEARCH("/",Q1137,1)-1)</f>
        <v>games</v>
      </c>
      <c r="S1137" t="str">
        <f>RIGHT(Q1137,(LEN(Q1137)-SEARCH("/",Q1137,1)))</f>
        <v>mobile games</v>
      </c>
      <c r="T1137" s="14">
        <f>IFERROR(E1137/L1137,0)</f>
        <v>50</v>
      </c>
      <c r="U1137">
        <f t="shared" si="17"/>
        <v>0</v>
      </c>
      <c r="AB1137">
        <v>50</v>
      </c>
      <c r="AC1137">
        <v>1</v>
      </c>
      <c r="AD1137">
        <v>50</v>
      </c>
      <c r="AE1137">
        <v>0</v>
      </c>
      <c r="AF1137">
        <v>1000</v>
      </c>
    </row>
    <row r="1138" spans="1:32" ht="28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>(E1138/D1138)*100</f>
        <v>6.4439140811455857</v>
      </c>
      <c r="O1138" s="13">
        <f>J1138/(60*60*24)+DATE(1970,1,1)</f>
        <v>42327.671631944446</v>
      </c>
      <c r="P1138" s="13">
        <f>I1138/(60*60*24)+"1/1/1970"</f>
        <v>42357.671631944446</v>
      </c>
      <c r="Q1138" t="s">
        <v>8282</v>
      </c>
      <c r="R1138" s="18" t="str">
        <f>LEFT(Q1138,SEARCH("/",Q1138,1)-1)</f>
        <v>games</v>
      </c>
      <c r="S1138" t="str">
        <f>RIGHT(Q1138,(LEN(Q1138)-SEARCH("/",Q1138,1)))</f>
        <v>mobile games</v>
      </c>
      <c r="T1138" s="14">
        <f>IFERROR(E1138/L1138,0)</f>
        <v>45</v>
      </c>
      <c r="U1138">
        <f t="shared" si="17"/>
        <v>0</v>
      </c>
      <c r="AB1138">
        <v>270</v>
      </c>
      <c r="AC1138">
        <v>6</v>
      </c>
      <c r="AD1138">
        <v>45</v>
      </c>
      <c r="AE1138">
        <v>0</v>
      </c>
      <c r="AF1138">
        <v>4190</v>
      </c>
    </row>
    <row r="1139" spans="1:32" ht="27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>(E1139/D1139)*100</f>
        <v>39.5</v>
      </c>
      <c r="O1139" s="13">
        <f>J1139/(60*60*24)+DATE(1970,1,1)</f>
        <v>42453.819687499999</v>
      </c>
      <c r="P1139" s="13">
        <f>I1139/(60*60*24)+"1/1/1970"</f>
        <v>42483.819687499999</v>
      </c>
      <c r="Q1139" t="s">
        <v>8282</v>
      </c>
      <c r="R1139" s="18" t="str">
        <f>LEFT(Q1139,SEARCH("/",Q1139,1)-1)</f>
        <v>games</v>
      </c>
      <c r="S1139" t="str">
        <f>RIGHT(Q1139,(LEN(Q1139)-SEARCH("/",Q1139,1)))</f>
        <v>mobile games</v>
      </c>
      <c r="T1139" s="14">
        <f>IFERROR(E1139/L1139,0)</f>
        <v>253.2051282051282</v>
      </c>
      <c r="U1139">
        <f t="shared" si="17"/>
        <v>0</v>
      </c>
      <c r="AB1139">
        <v>9875</v>
      </c>
      <c r="AC1139">
        <v>39</v>
      </c>
      <c r="AD1139">
        <v>253.2051282051282</v>
      </c>
      <c r="AE1139">
        <v>0</v>
      </c>
      <c r="AF1139">
        <v>25000</v>
      </c>
    </row>
    <row r="1140" spans="1:32" ht="27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>(E1140/D1140)*100</f>
        <v>0.35714285714285715</v>
      </c>
      <c r="O1140" s="13">
        <f>J1140/(60*60*24)+DATE(1970,1,1)</f>
        <v>42736.9066087963</v>
      </c>
      <c r="P1140" s="13">
        <f>I1140/(60*60*24)+"1/1/1970"</f>
        <v>42756.9066087963</v>
      </c>
      <c r="Q1140" t="s">
        <v>8282</v>
      </c>
      <c r="R1140" s="18" t="str">
        <f>LEFT(Q1140,SEARCH("/",Q1140,1)-1)</f>
        <v>games</v>
      </c>
      <c r="S1140" t="str">
        <f>RIGHT(Q1140,(LEN(Q1140)-SEARCH("/",Q1140,1)))</f>
        <v>mobile games</v>
      </c>
      <c r="T1140" s="14">
        <f>IFERROR(E1140/L1140,0)</f>
        <v>31.25</v>
      </c>
      <c r="U1140">
        <f t="shared" si="17"/>
        <v>0</v>
      </c>
      <c r="AB1140">
        <v>125</v>
      </c>
      <c r="AC1140">
        <v>4</v>
      </c>
      <c r="AD1140">
        <v>31.25</v>
      </c>
      <c r="AE1140">
        <v>0</v>
      </c>
      <c r="AF1140">
        <v>35000</v>
      </c>
    </row>
    <row r="1141" spans="1:32" ht="30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>(E1141/D1141)*100</f>
        <v>6.25E-2</v>
      </c>
      <c r="O1141" s="13">
        <f>J1141/(60*60*24)+DATE(1970,1,1)</f>
        <v>41975.34752314815</v>
      </c>
      <c r="P1141" s="13">
        <f>I1141/(60*60*24)+"1/1/1970"</f>
        <v>42005.34752314815</v>
      </c>
      <c r="Q1141" t="s">
        <v>8282</v>
      </c>
      <c r="R1141" s="18" t="str">
        <f>LEFT(Q1141,SEARCH("/",Q1141,1)-1)</f>
        <v>games</v>
      </c>
      <c r="S1141" t="str">
        <f>RIGHT(Q1141,(LEN(Q1141)-SEARCH("/",Q1141,1)))</f>
        <v>mobile games</v>
      </c>
      <c r="T1141" s="14">
        <f>IFERROR(E1141/L1141,0)</f>
        <v>5</v>
      </c>
      <c r="U1141">
        <f t="shared" si="17"/>
        <v>0</v>
      </c>
      <c r="AB1141">
        <v>5</v>
      </c>
      <c r="AC1141">
        <v>1</v>
      </c>
      <c r="AD1141">
        <v>5</v>
      </c>
      <c r="AE1141">
        <v>0</v>
      </c>
      <c r="AF1141">
        <v>8000</v>
      </c>
    </row>
    <row r="1142" spans="1:32" ht="25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>(E1142/D1142)*100</f>
        <v>0</v>
      </c>
      <c r="O1142" s="13">
        <f>J1142/(60*60*24)+DATE(1970,1,1)</f>
        <v>42192.462048611109</v>
      </c>
      <c r="P1142" s="13">
        <f>I1142/(60*60*24)+"1/1/1970"</f>
        <v>42222.462048611109</v>
      </c>
      <c r="Q1142" t="s">
        <v>8282</v>
      </c>
      <c r="R1142" s="18" t="str">
        <f>LEFT(Q1142,SEARCH("/",Q1142,1)-1)</f>
        <v>games</v>
      </c>
      <c r="S1142" t="str">
        <f>RIGHT(Q1142,(LEN(Q1142)-SEARCH("/",Q1142,1)))</f>
        <v>mobile games</v>
      </c>
      <c r="T1142" s="14">
        <f>IFERROR(E1142/L1142,0)</f>
        <v>0</v>
      </c>
      <c r="U1142">
        <f t="shared" si="17"/>
        <v>0</v>
      </c>
      <c r="AB1142">
        <v>0</v>
      </c>
      <c r="AC1142">
        <v>0</v>
      </c>
      <c r="AD1142">
        <v>0</v>
      </c>
      <c r="AE1142">
        <v>0</v>
      </c>
      <c r="AF1142">
        <v>5000</v>
      </c>
    </row>
    <row r="1143" spans="1:32" ht="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>(E1143/D1143)*100</f>
        <v>0</v>
      </c>
      <c r="O1143" s="13">
        <f>J1143/(60*60*24)+DATE(1970,1,1)</f>
        <v>42164.699652777781</v>
      </c>
      <c r="P1143" s="13">
        <f>I1143/(60*60*24)+"1/1/1970"</f>
        <v>42194.699652777781</v>
      </c>
      <c r="Q1143" t="s">
        <v>8282</v>
      </c>
      <c r="R1143" s="18" t="str">
        <f>LEFT(Q1143,SEARCH("/",Q1143,1)-1)</f>
        <v>games</v>
      </c>
      <c r="S1143" t="str">
        <f>RIGHT(Q1143,(LEN(Q1143)-SEARCH("/",Q1143,1)))</f>
        <v>mobile games</v>
      </c>
      <c r="T1143" s="14">
        <f>IFERROR(E1143/L1143,0)</f>
        <v>0</v>
      </c>
      <c r="U1143">
        <f t="shared" si="17"/>
        <v>0</v>
      </c>
      <c r="AB1143">
        <v>0</v>
      </c>
      <c r="AC1143">
        <v>0</v>
      </c>
      <c r="AD1143">
        <v>0</v>
      </c>
      <c r="AE1143">
        <v>0</v>
      </c>
      <c r="AF1143">
        <v>500</v>
      </c>
    </row>
    <row r="1144" spans="1:32" ht="300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>(E1144/D1144)*100</f>
        <v>0</v>
      </c>
      <c r="O1144" s="13">
        <f>J1144/(60*60*24)+DATE(1970,1,1)</f>
        <v>42022.006099537037</v>
      </c>
      <c r="P1144" s="13">
        <f>I1144/(60*60*24)+"1/1/1970"</f>
        <v>42052.006099537037</v>
      </c>
      <c r="Q1144" t="s">
        <v>8282</v>
      </c>
      <c r="R1144" s="18" t="str">
        <f>LEFT(Q1144,SEARCH("/",Q1144,1)-1)</f>
        <v>games</v>
      </c>
      <c r="S1144" t="str">
        <f>RIGHT(Q1144,(LEN(Q1144)-SEARCH("/",Q1144,1)))</f>
        <v>mobile games</v>
      </c>
      <c r="T1144" s="14">
        <f>IFERROR(E1144/L1144,0)</f>
        <v>0</v>
      </c>
      <c r="U1144">
        <f t="shared" si="17"/>
        <v>0</v>
      </c>
      <c r="AB1144">
        <v>0</v>
      </c>
      <c r="AC1144">
        <v>0</v>
      </c>
      <c r="AD1144">
        <v>0</v>
      </c>
      <c r="AE1144">
        <v>0</v>
      </c>
      <c r="AF1144">
        <v>4000</v>
      </c>
    </row>
    <row r="1145" spans="1:32" ht="25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>(E1145/D1145)*100</f>
        <v>0.41333333333333333</v>
      </c>
      <c r="O1145" s="13">
        <f>J1145/(60*60*24)+DATE(1970,1,1)</f>
        <v>42325.19358796296</v>
      </c>
      <c r="P1145" s="13">
        <f>I1145/(60*60*24)+"1/1/1970"</f>
        <v>42355.19358796296</v>
      </c>
      <c r="Q1145" t="s">
        <v>8282</v>
      </c>
      <c r="R1145" s="18" t="str">
        <f>LEFT(Q1145,SEARCH("/",Q1145,1)-1)</f>
        <v>games</v>
      </c>
      <c r="S1145" t="str">
        <f>RIGHT(Q1145,(LEN(Q1145)-SEARCH("/",Q1145,1)))</f>
        <v>mobile games</v>
      </c>
      <c r="T1145" s="14">
        <f>IFERROR(E1145/L1145,0)</f>
        <v>23.25</v>
      </c>
      <c r="U1145">
        <f t="shared" si="17"/>
        <v>0</v>
      </c>
      <c r="AB1145">
        <v>186</v>
      </c>
      <c r="AC1145">
        <v>8</v>
      </c>
      <c r="AD1145">
        <v>23.25</v>
      </c>
      <c r="AE1145">
        <v>0</v>
      </c>
      <c r="AF1145">
        <v>45000</v>
      </c>
    </row>
    <row r="1146" spans="1:32" ht="22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>(E1146/D1146)*100</f>
        <v>0</v>
      </c>
      <c r="O1146" s="13">
        <f>J1146/(60*60*24)+DATE(1970,1,1)</f>
        <v>42093.181944444441</v>
      </c>
      <c r="P1146" s="13">
        <f>I1146/(60*60*24)+"1/1/1970"</f>
        <v>42123.181944444441</v>
      </c>
      <c r="Q1146" t="s">
        <v>8283</v>
      </c>
      <c r="R1146" s="18" t="str">
        <f>LEFT(Q1146,SEARCH("/",Q1146,1)-1)</f>
        <v>food</v>
      </c>
      <c r="S1146" t="str">
        <f>RIGHT(Q1146,(LEN(Q1146)-SEARCH("/",Q1146,1)))</f>
        <v>food trucks</v>
      </c>
      <c r="T1146" s="14">
        <f>IFERROR(E1146/L1146,0)</f>
        <v>0</v>
      </c>
      <c r="U1146">
        <f t="shared" si="17"/>
        <v>0</v>
      </c>
      <c r="AB1146">
        <v>0</v>
      </c>
      <c r="AC1146">
        <v>0</v>
      </c>
      <c r="AD1146">
        <v>0</v>
      </c>
      <c r="AE1146">
        <v>0</v>
      </c>
      <c r="AF1146">
        <v>9300</v>
      </c>
    </row>
    <row r="1147" spans="1:32" ht="22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>(E1147/D1147)*100</f>
        <v>0.125</v>
      </c>
      <c r="O1147" s="13">
        <f>J1147/(60*60*24)+DATE(1970,1,1)</f>
        <v>41854.74759259259</v>
      </c>
      <c r="P1147" s="13">
        <f>I1147/(60*60*24)+"1/1/1970"</f>
        <v>41914.74759259259</v>
      </c>
      <c r="Q1147" t="s">
        <v>8283</v>
      </c>
      <c r="R1147" s="18" t="str">
        <f>LEFT(Q1147,SEARCH("/",Q1147,1)-1)</f>
        <v>food</v>
      </c>
      <c r="S1147" t="str">
        <f>RIGHT(Q1147,(LEN(Q1147)-SEARCH("/",Q1147,1)))</f>
        <v>food trucks</v>
      </c>
      <c r="T1147" s="14">
        <f>IFERROR(E1147/L1147,0)</f>
        <v>100</v>
      </c>
      <c r="U1147">
        <f t="shared" si="17"/>
        <v>0</v>
      </c>
      <c r="AB1147">
        <v>100</v>
      </c>
      <c r="AC1147">
        <v>1</v>
      </c>
      <c r="AD1147">
        <v>100</v>
      </c>
      <c r="AE1147">
        <v>0</v>
      </c>
      <c r="AF1147">
        <v>80000</v>
      </c>
    </row>
    <row r="1148" spans="1:32" ht="19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>(E1148/D1148)*100</f>
        <v>8.8333333333333339</v>
      </c>
      <c r="O1148" s="13">
        <f>J1148/(60*60*24)+DATE(1970,1,1)</f>
        <v>41723.9533912037</v>
      </c>
      <c r="P1148" s="13">
        <f>I1148/(60*60*24)+"1/1/1970"</f>
        <v>41761.9533912037</v>
      </c>
      <c r="Q1148" t="s">
        <v>8283</v>
      </c>
      <c r="R1148" s="18" t="str">
        <f>LEFT(Q1148,SEARCH("/",Q1148,1)-1)</f>
        <v>food</v>
      </c>
      <c r="S1148" t="str">
        <f>RIGHT(Q1148,(LEN(Q1148)-SEARCH("/",Q1148,1)))</f>
        <v>food trucks</v>
      </c>
      <c r="T1148" s="14">
        <f>IFERROR(E1148/L1148,0)</f>
        <v>44.166666666666664</v>
      </c>
      <c r="U1148">
        <f t="shared" si="17"/>
        <v>0</v>
      </c>
      <c r="AB1148">
        <v>530</v>
      </c>
      <c r="AC1148">
        <v>12</v>
      </c>
      <c r="AD1148">
        <v>44.166666666666664</v>
      </c>
      <c r="AE1148">
        <v>0</v>
      </c>
      <c r="AF1148">
        <v>6000</v>
      </c>
    </row>
    <row r="1149" spans="1:32" ht="27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>(E1149/D1149)*100</f>
        <v>0</v>
      </c>
      <c r="O1149" s="13">
        <f>J1149/(60*60*24)+DATE(1970,1,1)</f>
        <v>41871.972025462965</v>
      </c>
      <c r="P1149" s="13">
        <f>I1149/(60*60*24)+"1/1/1970"</f>
        <v>41931.972025462965</v>
      </c>
      <c r="Q1149" t="s">
        <v>8283</v>
      </c>
      <c r="R1149" s="18" t="str">
        <f>LEFT(Q1149,SEARCH("/",Q1149,1)-1)</f>
        <v>food</v>
      </c>
      <c r="S1149" t="str">
        <f>RIGHT(Q1149,(LEN(Q1149)-SEARCH("/",Q1149,1)))</f>
        <v>food trucks</v>
      </c>
      <c r="T1149" s="14">
        <f>IFERROR(E1149/L1149,0)</f>
        <v>0</v>
      </c>
      <c r="U1149">
        <f t="shared" si="17"/>
        <v>0</v>
      </c>
      <c r="AB1149">
        <v>0</v>
      </c>
      <c r="AC1149">
        <v>0</v>
      </c>
      <c r="AD1149">
        <v>0</v>
      </c>
      <c r="AE1149">
        <v>0</v>
      </c>
      <c r="AF1149">
        <v>25000</v>
      </c>
    </row>
    <row r="1150" spans="1:32" ht="165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>(E1150/D1150)*100</f>
        <v>0.48666666666666669</v>
      </c>
      <c r="O1150" s="13">
        <f>J1150/(60*60*24)+DATE(1970,1,1)</f>
        <v>42675.171076388884</v>
      </c>
      <c r="P1150" s="13">
        <f>I1150/(60*60*24)+"1/1/1970"</f>
        <v>42705.212743055556</v>
      </c>
      <c r="Q1150" t="s">
        <v>8283</v>
      </c>
      <c r="R1150" s="18" t="str">
        <f>LEFT(Q1150,SEARCH("/",Q1150,1)-1)</f>
        <v>food</v>
      </c>
      <c r="S1150" t="str">
        <f>RIGHT(Q1150,(LEN(Q1150)-SEARCH("/",Q1150,1)))</f>
        <v>food trucks</v>
      </c>
      <c r="T1150" s="14">
        <f>IFERROR(E1150/L1150,0)</f>
        <v>24.333333333333332</v>
      </c>
      <c r="U1150">
        <f t="shared" si="17"/>
        <v>0</v>
      </c>
      <c r="AB1150">
        <v>73</v>
      </c>
      <c r="AC1150">
        <v>3</v>
      </c>
      <c r="AD1150">
        <v>24.333333333333332</v>
      </c>
      <c r="AE1150">
        <v>0</v>
      </c>
      <c r="AF1150">
        <v>15000</v>
      </c>
    </row>
    <row r="1151" spans="1:32" ht="105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>(E1151/D1151)*100</f>
        <v>0.15</v>
      </c>
      <c r="O1151" s="13">
        <f>J1151/(60*60*24)+DATE(1970,1,1)</f>
        <v>42507.71025462963</v>
      </c>
      <c r="P1151" s="13">
        <f>I1151/(60*60*24)+"1/1/1970"</f>
        <v>42537.71025462963</v>
      </c>
      <c r="Q1151" t="s">
        <v>8283</v>
      </c>
      <c r="R1151" s="18" t="str">
        <f>LEFT(Q1151,SEARCH("/",Q1151,1)-1)</f>
        <v>food</v>
      </c>
      <c r="S1151" t="str">
        <f>RIGHT(Q1151,(LEN(Q1151)-SEARCH("/",Q1151,1)))</f>
        <v>food trucks</v>
      </c>
      <c r="T1151" s="14">
        <f>IFERROR(E1151/L1151,0)</f>
        <v>37.5</v>
      </c>
      <c r="U1151">
        <f t="shared" si="17"/>
        <v>0</v>
      </c>
      <c r="AB1151">
        <v>75</v>
      </c>
      <c r="AC1151">
        <v>2</v>
      </c>
      <c r="AD1151">
        <v>37.5</v>
      </c>
      <c r="AE1151">
        <v>0</v>
      </c>
      <c r="AF1151">
        <v>50000</v>
      </c>
    </row>
    <row r="1152" spans="1:32" ht="15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>(E1152/D1152)*100</f>
        <v>10.08</v>
      </c>
      <c r="O1152" s="13">
        <f>J1152/(60*60*24)+DATE(1970,1,1)</f>
        <v>42317.954571759255</v>
      </c>
      <c r="P1152" s="13">
        <f>I1152/(60*60*24)+"1/1/1970"</f>
        <v>42377.954571759255</v>
      </c>
      <c r="Q1152" t="s">
        <v>8283</v>
      </c>
      <c r="R1152" s="18" t="str">
        <f>LEFT(Q1152,SEARCH("/",Q1152,1)-1)</f>
        <v>food</v>
      </c>
      <c r="S1152" t="str">
        <f>RIGHT(Q1152,(LEN(Q1152)-SEARCH("/",Q1152,1)))</f>
        <v>food trucks</v>
      </c>
      <c r="T1152" s="14">
        <f>IFERROR(E1152/L1152,0)</f>
        <v>42</v>
      </c>
      <c r="U1152">
        <f t="shared" si="17"/>
        <v>0</v>
      </c>
      <c r="AB1152">
        <v>252</v>
      </c>
      <c r="AC1152">
        <v>6</v>
      </c>
      <c r="AD1152">
        <v>42</v>
      </c>
      <c r="AE1152">
        <v>0</v>
      </c>
      <c r="AF1152">
        <v>2500</v>
      </c>
    </row>
    <row r="1153" spans="1:32" ht="31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>(E1153/D1153)*100</f>
        <v>0</v>
      </c>
      <c r="O1153" s="13">
        <f>J1153/(60*60*24)+DATE(1970,1,1)</f>
        <v>42224.102581018524</v>
      </c>
      <c r="P1153" s="13">
        <f>I1153/(60*60*24)+"1/1/1970"</f>
        <v>42254.102581018524</v>
      </c>
      <c r="Q1153" t="s">
        <v>8283</v>
      </c>
      <c r="R1153" s="18" t="str">
        <f>LEFT(Q1153,SEARCH("/",Q1153,1)-1)</f>
        <v>food</v>
      </c>
      <c r="S1153" t="str">
        <f>RIGHT(Q1153,(LEN(Q1153)-SEARCH("/",Q1153,1)))</f>
        <v>food trucks</v>
      </c>
      <c r="T1153" s="14">
        <f>IFERROR(E1153/L1153,0)</f>
        <v>0</v>
      </c>
      <c r="U1153">
        <f t="shared" si="17"/>
        <v>0</v>
      </c>
      <c r="AB1153">
        <v>0</v>
      </c>
      <c r="AC1153">
        <v>0</v>
      </c>
      <c r="AD1153">
        <v>0</v>
      </c>
      <c r="AE1153">
        <v>0</v>
      </c>
      <c r="AF1153">
        <v>25000</v>
      </c>
    </row>
    <row r="1154" spans="1:32" ht="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>(E1154/D1154)*100</f>
        <v>5.6937500000000005</v>
      </c>
      <c r="O1154" s="13">
        <f>J1154/(60*60*24)+DATE(1970,1,1)</f>
        <v>42109.709629629629</v>
      </c>
      <c r="P1154" s="13">
        <f>I1154/(60*60*24)+"1/1/1970"</f>
        <v>42139.709629629629</v>
      </c>
      <c r="Q1154" t="s">
        <v>8283</v>
      </c>
      <c r="R1154" s="18" t="str">
        <f>LEFT(Q1154,SEARCH("/",Q1154,1)-1)</f>
        <v>food</v>
      </c>
      <c r="S1154" t="str">
        <f>RIGHT(Q1154,(LEN(Q1154)-SEARCH("/",Q1154,1)))</f>
        <v>food trucks</v>
      </c>
      <c r="T1154" s="14">
        <f>IFERROR(E1154/L1154,0)</f>
        <v>60.733333333333334</v>
      </c>
      <c r="U1154">
        <f t="shared" si="17"/>
        <v>0</v>
      </c>
      <c r="AB1154">
        <v>911</v>
      </c>
      <c r="AC1154">
        <v>15</v>
      </c>
      <c r="AD1154">
        <v>60.733333333333334</v>
      </c>
      <c r="AE1154">
        <v>0</v>
      </c>
      <c r="AF1154">
        <v>16000</v>
      </c>
    </row>
    <row r="1155" spans="1:32" ht="15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>(E1155/D1155)*100</f>
        <v>0.625</v>
      </c>
      <c r="O1155" s="13">
        <f>J1155/(60*60*24)+DATE(1970,1,1)</f>
        <v>42143.714178240742</v>
      </c>
      <c r="P1155" s="13">
        <f>I1155/(60*60*24)+"1/1/1970"</f>
        <v>42173.714178240742</v>
      </c>
      <c r="Q1155" t="s">
        <v>8283</v>
      </c>
      <c r="R1155" s="18" t="str">
        <f>LEFT(Q1155,SEARCH("/",Q1155,1)-1)</f>
        <v>food</v>
      </c>
      <c r="S1155" t="str">
        <f>RIGHT(Q1155,(LEN(Q1155)-SEARCH("/",Q1155,1)))</f>
        <v>food trucks</v>
      </c>
      <c r="T1155" s="14">
        <f>IFERROR(E1155/L1155,0)</f>
        <v>50</v>
      </c>
      <c r="U1155">
        <f t="shared" ref="U1155:U1218" si="18">IF(F1155 = "successful", 1, 0)</f>
        <v>0</v>
      </c>
      <c r="AB1155">
        <v>50</v>
      </c>
      <c r="AC1155">
        <v>1</v>
      </c>
      <c r="AD1155">
        <v>50</v>
      </c>
      <c r="AE1155">
        <v>0</v>
      </c>
      <c r="AF1155">
        <v>8000</v>
      </c>
    </row>
    <row r="1156" spans="1:32" ht="25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>(E1156/D1156)*100</f>
        <v>6.5</v>
      </c>
      <c r="O1156" s="13">
        <f>J1156/(60*60*24)+DATE(1970,1,1)</f>
        <v>42223.108865740738</v>
      </c>
      <c r="P1156" s="13">
        <f>I1156/(60*60*24)+"1/1/1970"</f>
        <v>42253.108865740738</v>
      </c>
      <c r="Q1156" t="s">
        <v>8283</v>
      </c>
      <c r="R1156" s="18" t="str">
        <f>LEFT(Q1156,SEARCH("/",Q1156,1)-1)</f>
        <v>food</v>
      </c>
      <c r="S1156" t="str">
        <f>RIGHT(Q1156,(LEN(Q1156)-SEARCH("/",Q1156,1)))</f>
        <v>food trucks</v>
      </c>
      <c r="T1156" s="14">
        <f>IFERROR(E1156/L1156,0)</f>
        <v>108.33333333333333</v>
      </c>
      <c r="U1156">
        <f t="shared" si="18"/>
        <v>0</v>
      </c>
      <c r="AB1156">
        <v>325</v>
      </c>
      <c r="AC1156">
        <v>3</v>
      </c>
      <c r="AD1156">
        <v>108.33333333333333</v>
      </c>
      <c r="AE1156">
        <v>0</v>
      </c>
      <c r="AF1156">
        <v>5000</v>
      </c>
    </row>
    <row r="1157" spans="1:32" ht="25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>(E1157/D1157)*100</f>
        <v>0.752</v>
      </c>
      <c r="O1157" s="13">
        <f>J1157/(60*60*24)+DATE(1970,1,1)</f>
        <v>41835.763981481483</v>
      </c>
      <c r="P1157" s="13">
        <f>I1157/(60*60*24)+"1/1/1970"</f>
        <v>41865.763981481483</v>
      </c>
      <c r="Q1157" t="s">
        <v>8283</v>
      </c>
      <c r="R1157" s="18" t="str">
        <f>LEFT(Q1157,SEARCH("/",Q1157,1)-1)</f>
        <v>food</v>
      </c>
      <c r="S1157" t="str">
        <f>RIGHT(Q1157,(LEN(Q1157)-SEARCH("/",Q1157,1)))</f>
        <v>food trucks</v>
      </c>
      <c r="T1157" s="14">
        <f>IFERROR(E1157/L1157,0)</f>
        <v>23.5</v>
      </c>
      <c r="U1157">
        <f t="shared" si="18"/>
        <v>0</v>
      </c>
      <c r="AB1157">
        <v>188</v>
      </c>
      <c r="AC1157">
        <v>8</v>
      </c>
      <c r="AD1157">
        <v>23.5</v>
      </c>
      <c r="AE1157">
        <v>0</v>
      </c>
      <c r="AF1157">
        <v>25000</v>
      </c>
    </row>
    <row r="1158" spans="1:32" ht="30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>(E1158/D1158)*100</f>
        <v>0</v>
      </c>
      <c r="O1158" s="13">
        <f>J1158/(60*60*24)+DATE(1970,1,1)</f>
        <v>42029.07131944444</v>
      </c>
      <c r="P1158" s="13">
        <f>I1158/(60*60*24)+"1/1/1970"</f>
        <v>42059.07131944444</v>
      </c>
      <c r="Q1158" t="s">
        <v>8283</v>
      </c>
      <c r="R1158" s="18" t="str">
        <f>LEFT(Q1158,SEARCH("/",Q1158,1)-1)</f>
        <v>food</v>
      </c>
      <c r="S1158" t="str">
        <f>RIGHT(Q1158,(LEN(Q1158)-SEARCH("/",Q1158,1)))</f>
        <v>food trucks</v>
      </c>
      <c r="T1158" s="14">
        <f>IFERROR(E1158/L1158,0)</f>
        <v>0</v>
      </c>
      <c r="U1158">
        <f t="shared" si="18"/>
        <v>0</v>
      </c>
      <c r="AB1158">
        <v>0</v>
      </c>
      <c r="AC1158">
        <v>0</v>
      </c>
      <c r="AD1158">
        <v>0</v>
      </c>
      <c r="AE1158">
        <v>0</v>
      </c>
      <c r="AF1158">
        <v>6500</v>
      </c>
    </row>
    <row r="1159" spans="1:32" ht="30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>(E1159/D1159)*100</f>
        <v>1.51</v>
      </c>
      <c r="O1159" s="13">
        <f>J1159/(60*60*24)+DATE(1970,1,1)</f>
        <v>41918.628240740742</v>
      </c>
      <c r="P1159" s="13">
        <f>I1159/(60*60*24)+"1/1/1970"</f>
        <v>41978.669907407406</v>
      </c>
      <c r="Q1159" t="s">
        <v>8283</v>
      </c>
      <c r="R1159" s="18" t="str">
        <f>LEFT(Q1159,SEARCH("/",Q1159,1)-1)</f>
        <v>food</v>
      </c>
      <c r="S1159" t="str">
        <f>RIGHT(Q1159,(LEN(Q1159)-SEARCH("/",Q1159,1)))</f>
        <v>food trucks</v>
      </c>
      <c r="T1159" s="14">
        <f>IFERROR(E1159/L1159,0)</f>
        <v>50.333333333333336</v>
      </c>
      <c r="U1159">
        <f t="shared" si="18"/>
        <v>0</v>
      </c>
      <c r="AB1159">
        <v>151</v>
      </c>
      <c r="AC1159">
        <v>3</v>
      </c>
      <c r="AD1159">
        <v>50.333333333333336</v>
      </c>
      <c r="AE1159">
        <v>0</v>
      </c>
      <c r="AF1159">
        <v>10000</v>
      </c>
    </row>
    <row r="1160" spans="1:32" ht="27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>(E1160/D1160)*100</f>
        <v>0.46666666666666673</v>
      </c>
      <c r="O1160" s="13">
        <f>J1160/(60*60*24)+DATE(1970,1,1)</f>
        <v>41952.09175925926</v>
      </c>
      <c r="P1160" s="13">
        <f>I1160/(60*60*24)+"1/1/1970"</f>
        <v>41982.09175925926</v>
      </c>
      <c r="Q1160" t="s">
        <v>8283</v>
      </c>
      <c r="R1160" s="18" t="str">
        <f>LEFT(Q1160,SEARCH("/",Q1160,1)-1)</f>
        <v>food</v>
      </c>
      <c r="S1160" t="str">
        <f>RIGHT(Q1160,(LEN(Q1160)-SEARCH("/",Q1160,1)))</f>
        <v>food trucks</v>
      </c>
      <c r="T1160" s="14">
        <f>IFERROR(E1160/L1160,0)</f>
        <v>11.666666666666666</v>
      </c>
      <c r="U1160">
        <f t="shared" si="18"/>
        <v>0</v>
      </c>
      <c r="AB1160">
        <v>35</v>
      </c>
      <c r="AC1160">
        <v>3</v>
      </c>
      <c r="AD1160">
        <v>11.666666666666666</v>
      </c>
      <c r="AE1160">
        <v>0</v>
      </c>
      <c r="AF1160">
        <v>7500</v>
      </c>
    </row>
    <row r="1161" spans="1:32" ht="25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>(E1161/D1161)*100</f>
        <v>0</v>
      </c>
      <c r="O1161" s="13">
        <f>J1161/(60*60*24)+DATE(1970,1,1)</f>
        <v>42154.726446759261</v>
      </c>
      <c r="P1161" s="13">
        <f>I1161/(60*60*24)+"1/1/1970"</f>
        <v>42185.65625</v>
      </c>
      <c r="Q1161" t="s">
        <v>8283</v>
      </c>
      <c r="R1161" s="18" t="str">
        <f>LEFT(Q1161,SEARCH("/",Q1161,1)-1)</f>
        <v>food</v>
      </c>
      <c r="S1161" t="str">
        <f>RIGHT(Q1161,(LEN(Q1161)-SEARCH("/",Q1161,1)))</f>
        <v>food trucks</v>
      </c>
      <c r="T1161" s="14">
        <f>IFERROR(E1161/L1161,0)</f>
        <v>0</v>
      </c>
      <c r="U1161">
        <f t="shared" si="18"/>
        <v>0</v>
      </c>
      <c r="AB1161">
        <v>0</v>
      </c>
      <c r="AC1161">
        <v>0</v>
      </c>
      <c r="AD1161">
        <v>0</v>
      </c>
      <c r="AE1161">
        <v>0</v>
      </c>
      <c r="AF1161">
        <v>6750</v>
      </c>
    </row>
    <row r="1162" spans="1:32" ht="24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>(E1162/D1162)*100</f>
        <v>3.85</v>
      </c>
      <c r="O1162" s="13">
        <f>J1162/(60*60*24)+DATE(1970,1,1)</f>
        <v>42061.154930555553</v>
      </c>
      <c r="P1162" s="13">
        <f>I1162/(60*60*24)+"1/1/1970"</f>
        <v>42091.113263888888</v>
      </c>
      <c r="Q1162" t="s">
        <v>8283</v>
      </c>
      <c r="R1162" s="18" t="str">
        <f>LEFT(Q1162,SEARCH("/",Q1162,1)-1)</f>
        <v>food</v>
      </c>
      <c r="S1162" t="str">
        <f>RIGHT(Q1162,(LEN(Q1162)-SEARCH("/",Q1162,1)))</f>
        <v>food trucks</v>
      </c>
      <c r="T1162" s="14">
        <f>IFERROR(E1162/L1162,0)</f>
        <v>60.789473684210527</v>
      </c>
      <c r="U1162">
        <f t="shared" si="18"/>
        <v>0</v>
      </c>
      <c r="AB1162">
        <v>1155</v>
      </c>
      <c r="AC1162">
        <v>19</v>
      </c>
      <c r="AD1162">
        <v>60.789473684210527</v>
      </c>
      <c r="AE1162">
        <v>0</v>
      </c>
      <c r="AF1162">
        <v>30000</v>
      </c>
    </row>
    <row r="1163" spans="1:32" ht="27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>(E1163/D1163)*100</f>
        <v>0</v>
      </c>
      <c r="O1163" s="13">
        <f>J1163/(60*60*24)+DATE(1970,1,1)</f>
        <v>42122.629502314812</v>
      </c>
      <c r="P1163" s="13">
        <f>I1163/(60*60*24)+"1/1/1970"</f>
        <v>42143.629502314812</v>
      </c>
      <c r="Q1163" t="s">
        <v>8283</v>
      </c>
      <c r="R1163" s="18" t="str">
        <f>LEFT(Q1163,SEARCH("/",Q1163,1)-1)</f>
        <v>food</v>
      </c>
      <c r="S1163" t="str">
        <f>RIGHT(Q1163,(LEN(Q1163)-SEARCH("/",Q1163,1)))</f>
        <v>food trucks</v>
      </c>
      <c r="T1163" s="14">
        <f>IFERROR(E1163/L1163,0)</f>
        <v>0</v>
      </c>
      <c r="U1163">
        <f t="shared" si="18"/>
        <v>0</v>
      </c>
      <c r="AB1163">
        <v>0</v>
      </c>
      <c r="AC1163">
        <v>0</v>
      </c>
      <c r="AD1163">
        <v>0</v>
      </c>
      <c r="AE1163">
        <v>0</v>
      </c>
      <c r="AF1163">
        <v>18000</v>
      </c>
    </row>
    <row r="1164" spans="1:32" ht="31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>(E1164/D1164)*100</f>
        <v>5.8333333333333341E-2</v>
      </c>
      <c r="O1164" s="13">
        <f>J1164/(60*60*24)+DATE(1970,1,1)</f>
        <v>41876.683611111112</v>
      </c>
      <c r="P1164" s="13">
        <f>I1164/(60*60*24)+"1/1/1970"</f>
        <v>41907.683611111112</v>
      </c>
      <c r="Q1164" t="s">
        <v>8283</v>
      </c>
      <c r="R1164" s="18" t="str">
        <f>LEFT(Q1164,SEARCH("/",Q1164,1)-1)</f>
        <v>food</v>
      </c>
      <c r="S1164" t="str">
        <f>RIGHT(Q1164,(LEN(Q1164)-SEARCH("/",Q1164,1)))</f>
        <v>food trucks</v>
      </c>
      <c r="T1164" s="14">
        <f>IFERROR(E1164/L1164,0)</f>
        <v>17.5</v>
      </c>
      <c r="U1164">
        <f t="shared" si="18"/>
        <v>0</v>
      </c>
      <c r="AB1164">
        <v>35</v>
      </c>
      <c r="AC1164">
        <v>2</v>
      </c>
      <c r="AD1164">
        <v>17.5</v>
      </c>
      <c r="AE1164">
        <v>0</v>
      </c>
      <c r="AF1164">
        <v>60000</v>
      </c>
    </row>
    <row r="1165" spans="1:32" ht="27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>(E1165/D1165)*100</f>
        <v>0</v>
      </c>
      <c r="O1165" s="13">
        <f>J1165/(60*60*24)+DATE(1970,1,1)</f>
        <v>41830.723611111112</v>
      </c>
      <c r="P1165" s="13">
        <f>I1165/(60*60*24)+"1/1/1970"</f>
        <v>41860.723611111112</v>
      </c>
      <c r="Q1165" t="s">
        <v>8283</v>
      </c>
      <c r="R1165" s="18" t="str">
        <f>LEFT(Q1165,SEARCH("/",Q1165,1)-1)</f>
        <v>food</v>
      </c>
      <c r="S1165" t="str">
        <f>RIGHT(Q1165,(LEN(Q1165)-SEARCH("/",Q1165,1)))</f>
        <v>food trucks</v>
      </c>
      <c r="T1165" s="14">
        <f>IFERROR(E1165/L1165,0)</f>
        <v>0</v>
      </c>
      <c r="U1165">
        <f t="shared" si="18"/>
        <v>0</v>
      </c>
      <c r="AB1165">
        <v>0</v>
      </c>
      <c r="AC1165">
        <v>0</v>
      </c>
      <c r="AD1165">
        <v>0</v>
      </c>
      <c r="AE1165">
        <v>0</v>
      </c>
      <c r="AF1165">
        <v>5200</v>
      </c>
    </row>
    <row r="1166" spans="1:32" ht="28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>(E1166/D1166)*100</f>
        <v>0</v>
      </c>
      <c r="O1166" s="13">
        <f>J1166/(60*60*24)+DATE(1970,1,1)</f>
        <v>42509.724328703705</v>
      </c>
      <c r="P1166" s="13">
        <f>I1166/(60*60*24)+"1/1/1970"</f>
        <v>42539.724328703705</v>
      </c>
      <c r="Q1166" t="s">
        <v>8283</v>
      </c>
      <c r="R1166" s="18" t="str">
        <f>LEFT(Q1166,SEARCH("/",Q1166,1)-1)</f>
        <v>food</v>
      </c>
      <c r="S1166" t="str">
        <f>RIGHT(Q1166,(LEN(Q1166)-SEARCH("/",Q1166,1)))</f>
        <v>food trucks</v>
      </c>
      <c r="T1166" s="14">
        <f>IFERROR(E1166/L1166,0)</f>
        <v>0</v>
      </c>
      <c r="U1166">
        <f t="shared" si="18"/>
        <v>0</v>
      </c>
      <c r="AB1166">
        <v>0</v>
      </c>
      <c r="AC1166">
        <v>0</v>
      </c>
      <c r="AD1166">
        <v>0</v>
      </c>
      <c r="AE1166">
        <v>0</v>
      </c>
      <c r="AF1166">
        <v>10000</v>
      </c>
    </row>
    <row r="1167" spans="1:32" ht="27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>(E1167/D1167)*100</f>
        <v>20.705000000000002</v>
      </c>
      <c r="O1167" s="13">
        <f>J1167/(60*60*24)+DATE(1970,1,1)</f>
        <v>41792.214467592596</v>
      </c>
      <c r="P1167" s="13">
        <f>I1167/(60*60*24)+"1/1/1970"</f>
        <v>41826.214467592596</v>
      </c>
      <c r="Q1167" t="s">
        <v>8283</v>
      </c>
      <c r="R1167" s="18" t="str">
        <f>LEFT(Q1167,SEARCH("/",Q1167,1)-1)</f>
        <v>food</v>
      </c>
      <c r="S1167" t="str">
        <f>RIGHT(Q1167,(LEN(Q1167)-SEARCH("/",Q1167,1)))</f>
        <v>food trucks</v>
      </c>
      <c r="T1167" s="14">
        <f>IFERROR(E1167/L1167,0)</f>
        <v>82.82</v>
      </c>
      <c r="U1167">
        <f t="shared" si="18"/>
        <v>0</v>
      </c>
      <c r="AB1167">
        <v>2070.5</v>
      </c>
      <c r="AC1167">
        <v>25</v>
      </c>
      <c r="AD1167">
        <v>82.82</v>
      </c>
      <c r="AE1167">
        <v>0</v>
      </c>
      <c r="AF1167">
        <v>10000</v>
      </c>
    </row>
    <row r="1168" spans="1:32" ht="27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>(E1168/D1168)*100</f>
        <v>19.139999999999997</v>
      </c>
      <c r="O1168" s="13">
        <f>J1168/(60*60*24)+DATE(1970,1,1)</f>
        <v>42150.485439814816</v>
      </c>
      <c r="P1168" s="13">
        <f>I1168/(60*60*24)+"1/1/1970"</f>
        <v>42181.166666666672</v>
      </c>
      <c r="Q1168" t="s">
        <v>8283</v>
      </c>
      <c r="R1168" s="18" t="str">
        <f>LEFT(Q1168,SEARCH("/",Q1168,1)-1)</f>
        <v>food</v>
      </c>
      <c r="S1168" t="str">
        <f>RIGHT(Q1168,(LEN(Q1168)-SEARCH("/",Q1168,1)))</f>
        <v>food trucks</v>
      </c>
      <c r="T1168" s="14">
        <f>IFERROR(E1168/L1168,0)</f>
        <v>358.875</v>
      </c>
      <c r="U1168">
        <f t="shared" si="18"/>
        <v>0</v>
      </c>
      <c r="AB1168">
        <v>2871</v>
      </c>
      <c r="AC1168">
        <v>8</v>
      </c>
      <c r="AD1168">
        <v>358.875</v>
      </c>
      <c r="AE1168">
        <v>0</v>
      </c>
      <c r="AF1168">
        <v>15000</v>
      </c>
    </row>
    <row r="1169" spans="1:32" ht="22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>(E1169/D1169)*100</f>
        <v>1.6316666666666666</v>
      </c>
      <c r="O1169" s="13">
        <f>J1169/(60*60*24)+DATE(1970,1,1)</f>
        <v>41863.734895833331</v>
      </c>
      <c r="P1169" s="13">
        <f>I1169/(60*60*24)+"1/1/1970"</f>
        <v>41894.734895833331</v>
      </c>
      <c r="Q1169" t="s">
        <v>8283</v>
      </c>
      <c r="R1169" s="18" t="str">
        <f>LEFT(Q1169,SEARCH("/",Q1169,1)-1)</f>
        <v>food</v>
      </c>
      <c r="S1169" t="str">
        <f>RIGHT(Q1169,(LEN(Q1169)-SEARCH("/",Q1169,1)))</f>
        <v>food trucks</v>
      </c>
      <c r="T1169" s="14">
        <f>IFERROR(E1169/L1169,0)</f>
        <v>61.1875</v>
      </c>
      <c r="U1169">
        <f t="shared" si="18"/>
        <v>0</v>
      </c>
      <c r="AB1169">
        <v>979</v>
      </c>
      <c r="AC1169">
        <v>16</v>
      </c>
      <c r="AD1169">
        <v>61.1875</v>
      </c>
      <c r="AE1169">
        <v>0</v>
      </c>
      <c r="AF1169">
        <v>60000</v>
      </c>
    </row>
    <row r="1170" spans="1:32" ht="25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>(E1170/D1170)*100</f>
        <v>5.6666666666666661</v>
      </c>
      <c r="O1170" s="13">
        <f>J1170/(60*60*24)+DATE(1970,1,1)</f>
        <v>42605.053993055553</v>
      </c>
      <c r="P1170" s="13">
        <f>I1170/(60*60*24)+"1/1/1970"</f>
        <v>42635.053993055553</v>
      </c>
      <c r="Q1170" t="s">
        <v>8283</v>
      </c>
      <c r="R1170" s="18" t="str">
        <f>LEFT(Q1170,SEARCH("/",Q1170,1)-1)</f>
        <v>food</v>
      </c>
      <c r="S1170" t="str">
        <f>RIGHT(Q1170,(LEN(Q1170)-SEARCH("/",Q1170,1)))</f>
        <v>food trucks</v>
      </c>
      <c r="T1170" s="14">
        <f>IFERROR(E1170/L1170,0)</f>
        <v>340</v>
      </c>
      <c r="U1170">
        <f t="shared" si="18"/>
        <v>0</v>
      </c>
      <c r="AB1170">
        <v>1020</v>
      </c>
      <c r="AC1170">
        <v>3</v>
      </c>
      <c r="AD1170">
        <v>340</v>
      </c>
      <c r="AE1170">
        <v>0</v>
      </c>
      <c r="AF1170">
        <v>18000</v>
      </c>
    </row>
    <row r="1171" spans="1:32" ht="25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>(E1171/D1171)*100</f>
        <v>0.16999999999999998</v>
      </c>
      <c r="O1171" s="13">
        <f>J1171/(60*60*24)+DATE(1970,1,1)</f>
        <v>42027.353738425925</v>
      </c>
      <c r="P1171" s="13">
        <f>I1171/(60*60*24)+"1/1/1970"</f>
        <v>42057.353738425925</v>
      </c>
      <c r="Q1171" t="s">
        <v>8283</v>
      </c>
      <c r="R1171" s="18" t="str">
        <f>LEFT(Q1171,SEARCH("/",Q1171,1)-1)</f>
        <v>food</v>
      </c>
      <c r="S1171" t="str">
        <f>RIGHT(Q1171,(LEN(Q1171)-SEARCH("/",Q1171,1)))</f>
        <v>food trucks</v>
      </c>
      <c r="T1171" s="14">
        <f>IFERROR(E1171/L1171,0)</f>
        <v>5.666666666666667</v>
      </c>
      <c r="U1171">
        <f t="shared" si="18"/>
        <v>0</v>
      </c>
      <c r="AB1171">
        <v>17</v>
      </c>
      <c r="AC1171">
        <v>3</v>
      </c>
      <c r="AD1171">
        <v>5.666666666666667</v>
      </c>
      <c r="AE1171">
        <v>0</v>
      </c>
      <c r="AF1171">
        <v>10000</v>
      </c>
    </row>
    <row r="1172" spans="1:32" ht="25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>(E1172/D1172)*100</f>
        <v>0.4</v>
      </c>
      <c r="O1172" s="13">
        <f>J1172/(60*60*24)+DATE(1970,1,1)</f>
        <v>42124.893182870372</v>
      </c>
      <c r="P1172" s="13">
        <f>I1172/(60*60*24)+"1/1/1970"</f>
        <v>42154.893182870372</v>
      </c>
      <c r="Q1172" t="s">
        <v>8283</v>
      </c>
      <c r="R1172" s="18" t="str">
        <f>LEFT(Q1172,SEARCH("/",Q1172,1)-1)</f>
        <v>food</v>
      </c>
      <c r="S1172" t="str">
        <f>RIGHT(Q1172,(LEN(Q1172)-SEARCH("/",Q1172,1)))</f>
        <v>food trucks</v>
      </c>
      <c r="T1172" s="14">
        <f>IFERROR(E1172/L1172,0)</f>
        <v>50</v>
      </c>
      <c r="U1172">
        <f t="shared" si="18"/>
        <v>0</v>
      </c>
      <c r="AB1172">
        <v>100</v>
      </c>
      <c r="AC1172">
        <v>2</v>
      </c>
      <c r="AD1172">
        <v>50</v>
      </c>
      <c r="AE1172">
        <v>0</v>
      </c>
      <c r="AF1172">
        <v>25000</v>
      </c>
    </row>
    <row r="1173" spans="1:32" ht="21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>(E1173/D1173)*100</f>
        <v>0.1</v>
      </c>
      <c r="O1173" s="13">
        <f>J1173/(60*60*24)+DATE(1970,1,1)</f>
        <v>41938.804710648146</v>
      </c>
      <c r="P1173" s="13">
        <f>I1173/(60*60*24)+"1/1/1970"</f>
        <v>41956.846377314811</v>
      </c>
      <c r="Q1173" t="s">
        <v>8283</v>
      </c>
      <c r="R1173" s="18" t="str">
        <f>LEFT(Q1173,SEARCH("/",Q1173,1)-1)</f>
        <v>food</v>
      </c>
      <c r="S1173" t="str">
        <f>RIGHT(Q1173,(LEN(Q1173)-SEARCH("/",Q1173,1)))</f>
        <v>food trucks</v>
      </c>
      <c r="T1173" s="14">
        <f>IFERROR(E1173/L1173,0)</f>
        <v>25</v>
      </c>
      <c r="U1173">
        <f t="shared" si="18"/>
        <v>0</v>
      </c>
      <c r="AB1173">
        <v>25</v>
      </c>
      <c r="AC1173">
        <v>1</v>
      </c>
      <c r="AD1173">
        <v>25</v>
      </c>
      <c r="AE1173">
        <v>0</v>
      </c>
      <c r="AF1173">
        <v>25000</v>
      </c>
    </row>
    <row r="1174" spans="1:32" ht="105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>(E1174/D1174)*100</f>
        <v>0</v>
      </c>
      <c r="O1174" s="13">
        <f>J1174/(60*60*24)+DATE(1970,1,1)</f>
        <v>41841.682314814811</v>
      </c>
      <c r="P1174" s="13">
        <f>I1174/(60*60*24)+"1/1/1970"</f>
        <v>41871.682314814811</v>
      </c>
      <c r="Q1174" t="s">
        <v>8283</v>
      </c>
      <c r="R1174" s="18" t="str">
        <f>LEFT(Q1174,SEARCH("/",Q1174,1)-1)</f>
        <v>food</v>
      </c>
      <c r="S1174" t="str">
        <f>RIGHT(Q1174,(LEN(Q1174)-SEARCH("/",Q1174,1)))</f>
        <v>food trucks</v>
      </c>
      <c r="T1174" s="14">
        <f>IFERROR(E1174/L1174,0)</f>
        <v>0</v>
      </c>
      <c r="U1174">
        <f t="shared" si="18"/>
        <v>0</v>
      </c>
      <c r="AB1174">
        <v>0</v>
      </c>
      <c r="AC1174">
        <v>0</v>
      </c>
      <c r="AD1174">
        <v>0</v>
      </c>
      <c r="AE1174">
        <v>0</v>
      </c>
      <c r="AF1174">
        <v>9000</v>
      </c>
    </row>
    <row r="1175" spans="1:32" ht="27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>(E1175/D1175)*100</f>
        <v>2.4E-2</v>
      </c>
      <c r="O1175" s="13">
        <f>J1175/(60*60*24)+DATE(1970,1,1)</f>
        <v>42184.185844907406</v>
      </c>
      <c r="P1175" s="13">
        <f>I1175/(60*60*24)+"1/1/1970"</f>
        <v>42219.185844907406</v>
      </c>
      <c r="Q1175" t="s">
        <v>8283</v>
      </c>
      <c r="R1175" s="18" t="str">
        <f>LEFT(Q1175,SEARCH("/",Q1175,1)-1)</f>
        <v>food</v>
      </c>
      <c r="S1175" t="str">
        <f>RIGHT(Q1175,(LEN(Q1175)-SEARCH("/",Q1175,1)))</f>
        <v>food trucks</v>
      </c>
      <c r="T1175" s="14">
        <f>IFERROR(E1175/L1175,0)</f>
        <v>30</v>
      </c>
      <c r="U1175">
        <f t="shared" si="18"/>
        <v>0</v>
      </c>
      <c r="AB1175">
        <v>30</v>
      </c>
      <c r="AC1175">
        <v>1</v>
      </c>
      <c r="AD1175">
        <v>30</v>
      </c>
      <c r="AE1175">
        <v>0</v>
      </c>
      <c r="AF1175">
        <v>125000</v>
      </c>
    </row>
    <row r="1176" spans="1:32" ht="19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>(E1176/D1176)*100</f>
        <v>5.9066666666666672</v>
      </c>
      <c r="O1176" s="13">
        <f>J1176/(60*60*24)+DATE(1970,1,1)</f>
        <v>42468.84174768519</v>
      </c>
      <c r="P1176" s="13">
        <f>I1176/(60*60*24)+"1/1/1970"</f>
        <v>42498.84174768519</v>
      </c>
      <c r="Q1176" t="s">
        <v>8283</v>
      </c>
      <c r="R1176" s="18" t="str">
        <f>LEFT(Q1176,SEARCH("/",Q1176,1)-1)</f>
        <v>food</v>
      </c>
      <c r="S1176" t="str">
        <f>RIGHT(Q1176,(LEN(Q1176)-SEARCH("/",Q1176,1)))</f>
        <v>food trucks</v>
      </c>
      <c r="T1176" s="14">
        <f>IFERROR(E1176/L1176,0)</f>
        <v>46.631578947368418</v>
      </c>
      <c r="U1176">
        <f t="shared" si="18"/>
        <v>0</v>
      </c>
      <c r="AB1176">
        <v>886</v>
      </c>
      <c r="AC1176">
        <v>19</v>
      </c>
      <c r="AD1176">
        <v>46.631578947368418</v>
      </c>
      <c r="AE1176">
        <v>0</v>
      </c>
      <c r="AF1176">
        <v>15000</v>
      </c>
    </row>
    <row r="1177" spans="1:32" ht="24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>(E1177/D1177)*100</f>
        <v>2.9250000000000003</v>
      </c>
      <c r="O1177" s="13">
        <f>J1177/(60*60*24)+DATE(1970,1,1)</f>
        <v>42170.728460648148</v>
      </c>
      <c r="P1177" s="13">
        <f>I1177/(60*60*24)+"1/1/1970"</f>
        <v>42200.728460648148</v>
      </c>
      <c r="Q1177" t="s">
        <v>8283</v>
      </c>
      <c r="R1177" s="18" t="str">
        <f>LEFT(Q1177,SEARCH("/",Q1177,1)-1)</f>
        <v>food</v>
      </c>
      <c r="S1177" t="str">
        <f>RIGHT(Q1177,(LEN(Q1177)-SEARCH("/",Q1177,1)))</f>
        <v>food trucks</v>
      </c>
      <c r="T1177" s="14">
        <f>IFERROR(E1177/L1177,0)</f>
        <v>65</v>
      </c>
      <c r="U1177">
        <f t="shared" si="18"/>
        <v>0</v>
      </c>
      <c r="AB1177">
        <v>585</v>
      </c>
      <c r="AC1177">
        <v>9</v>
      </c>
      <c r="AD1177">
        <v>65</v>
      </c>
      <c r="AE1177">
        <v>0</v>
      </c>
      <c r="AF1177">
        <v>20000</v>
      </c>
    </row>
    <row r="1178" spans="1:32" ht="27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>(E1178/D1178)*100</f>
        <v>5.7142857142857143E-3</v>
      </c>
      <c r="O1178" s="13">
        <f>J1178/(60*60*24)+DATE(1970,1,1)</f>
        <v>42746.019652777773</v>
      </c>
      <c r="P1178" s="13">
        <f>I1178/(60*60*24)+"1/1/1970"</f>
        <v>42800.541666666672</v>
      </c>
      <c r="Q1178" t="s">
        <v>8283</v>
      </c>
      <c r="R1178" s="18" t="str">
        <f>LEFT(Q1178,SEARCH("/",Q1178,1)-1)</f>
        <v>food</v>
      </c>
      <c r="S1178" t="str">
        <f>RIGHT(Q1178,(LEN(Q1178)-SEARCH("/",Q1178,1)))</f>
        <v>food trucks</v>
      </c>
      <c r="T1178" s="14">
        <f>IFERROR(E1178/L1178,0)</f>
        <v>10</v>
      </c>
      <c r="U1178">
        <f t="shared" si="18"/>
        <v>0</v>
      </c>
      <c r="AB1178">
        <v>10</v>
      </c>
      <c r="AC1178">
        <v>1</v>
      </c>
      <c r="AD1178">
        <v>10</v>
      </c>
      <c r="AE1178">
        <v>0</v>
      </c>
      <c r="AF1178">
        <v>175000</v>
      </c>
    </row>
    <row r="1179" spans="1:32" ht="27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>(E1179/D1179)*100</f>
        <v>0</v>
      </c>
      <c r="O1179" s="13">
        <f>J1179/(60*60*24)+DATE(1970,1,1)</f>
        <v>41897.660833333335</v>
      </c>
      <c r="P1179" s="13">
        <f>I1179/(60*60*24)+"1/1/1970"</f>
        <v>41927.660833333335</v>
      </c>
      <c r="Q1179" t="s">
        <v>8283</v>
      </c>
      <c r="R1179" s="18" t="str">
        <f>LEFT(Q1179,SEARCH("/",Q1179,1)-1)</f>
        <v>food</v>
      </c>
      <c r="S1179" t="str">
        <f>RIGHT(Q1179,(LEN(Q1179)-SEARCH("/",Q1179,1)))</f>
        <v>food trucks</v>
      </c>
      <c r="T1179" s="14">
        <f>IFERROR(E1179/L1179,0)</f>
        <v>0</v>
      </c>
      <c r="U1179">
        <f t="shared" si="18"/>
        <v>0</v>
      </c>
      <c r="AB1179">
        <v>0</v>
      </c>
      <c r="AC1179">
        <v>0</v>
      </c>
      <c r="AD1179">
        <v>0</v>
      </c>
      <c r="AE1179">
        <v>0</v>
      </c>
      <c r="AF1179">
        <v>6000</v>
      </c>
    </row>
    <row r="1180" spans="1:32" ht="28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>(E1180/D1180)*100</f>
        <v>6.6666666666666671E-3</v>
      </c>
      <c r="O1180" s="13">
        <f>J1180/(60*60*24)+DATE(1970,1,1)</f>
        <v>41837.905694444446</v>
      </c>
      <c r="P1180" s="13">
        <f>I1180/(60*60*24)+"1/1/1970"</f>
        <v>41867.905694444446</v>
      </c>
      <c r="Q1180" t="s">
        <v>8283</v>
      </c>
      <c r="R1180" s="18" t="str">
        <f>LEFT(Q1180,SEARCH("/",Q1180,1)-1)</f>
        <v>food</v>
      </c>
      <c r="S1180" t="str">
        <f>RIGHT(Q1180,(LEN(Q1180)-SEARCH("/",Q1180,1)))</f>
        <v>food trucks</v>
      </c>
      <c r="T1180" s="14">
        <f>IFERROR(E1180/L1180,0)</f>
        <v>5</v>
      </c>
      <c r="U1180">
        <f t="shared" si="18"/>
        <v>0</v>
      </c>
      <c r="AB1180">
        <v>5</v>
      </c>
      <c r="AC1180">
        <v>1</v>
      </c>
      <c r="AD1180">
        <v>5</v>
      </c>
      <c r="AE1180">
        <v>0</v>
      </c>
      <c r="AF1180">
        <v>75000</v>
      </c>
    </row>
    <row r="1181" spans="1:32" ht="25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>(E1181/D1181)*100</f>
        <v>5.3333333333333339</v>
      </c>
      <c r="O1181" s="13">
        <f>J1181/(60*60*24)+DATE(1970,1,1)</f>
        <v>42275.720219907409</v>
      </c>
      <c r="P1181" s="13">
        <f>I1181/(60*60*24)+"1/1/1970"</f>
        <v>42305.720219907409</v>
      </c>
      <c r="Q1181" t="s">
        <v>8283</v>
      </c>
      <c r="R1181" s="18" t="str">
        <f>LEFT(Q1181,SEARCH("/",Q1181,1)-1)</f>
        <v>food</v>
      </c>
      <c r="S1181" t="str">
        <f>RIGHT(Q1181,(LEN(Q1181)-SEARCH("/",Q1181,1)))</f>
        <v>food trucks</v>
      </c>
      <c r="T1181" s="14">
        <f>IFERROR(E1181/L1181,0)</f>
        <v>640</v>
      </c>
      <c r="U1181">
        <f t="shared" si="18"/>
        <v>0</v>
      </c>
      <c r="AB1181">
        <v>3200</v>
      </c>
      <c r="AC1181">
        <v>5</v>
      </c>
      <c r="AD1181">
        <v>640</v>
      </c>
      <c r="AE1181">
        <v>0</v>
      </c>
      <c r="AF1181">
        <v>60000</v>
      </c>
    </row>
    <row r="1182" spans="1:32" ht="21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>(E1182/D1182)*100</f>
        <v>11.75</v>
      </c>
      <c r="O1182" s="13">
        <f>J1182/(60*60*24)+DATE(1970,1,1)</f>
        <v>41781.806875000002</v>
      </c>
      <c r="P1182" s="13">
        <f>I1182/(60*60*24)+"1/1/1970"</f>
        <v>41818.806875000002</v>
      </c>
      <c r="Q1182" t="s">
        <v>8283</v>
      </c>
      <c r="R1182" s="18" t="str">
        <f>LEFT(Q1182,SEARCH("/",Q1182,1)-1)</f>
        <v>food</v>
      </c>
      <c r="S1182" t="str">
        <f>RIGHT(Q1182,(LEN(Q1182)-SEARCH("/",Q1182,1)))</f>
        <v>food trucks</v>
      </c>
      <c r="T1182" s="14">
        <f>IFERROR(E1182/L1182,0)</f>
        <v>69.117647058823536</v>
      </c>
      <c r="U1182">
        <f t="shared" si="18"/>
        <v>0</v>
      </c>
      <c r="AB1182">
        <v>5875</v>
      </c>
      <c r="AC1182">
        <v>85</v>
      </c>
      <c r="AD1182">
        <v>69.117647058823536</v>
      </c>
      <c r="AE1182">
        <v>0</v>
      </c>
      <c r="AF1182">
        <v>50000</v>
      </c>
    </row>
    <row r="1183" spans="1:32" ht="105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>(E1183/D1183)*100</f>
        <v>8.0000000000000002E-3</v>
      </c>
      <c r="O1183" s="13">
        <f>J1183/(60*60*24)+DATE(1970,1,1)</f>
        <v>42034.339363425926</v>
      </c>
      <c r="P1183" s="13">
        <f>I1183/(60*60*24)+"1/1/1970"</f>
        <v>42064.339363425926</v>
      </c>
      <c r="Q1183" t="s">
        <v>8283</v>
      </c>
      <c r="R1183" s="18" t="str">
        <f>LEFT(Q1183,SEARCH("/",Q1183,1)-1)</f>
        <v>food</v>
      </c>
      <c r="S1183" t="str">
        <f>RIGHT(Q1183,(LEN(Q1183)-SEARCH("/",Q1183,1)))</f>
        <v>food trucks</v>
      </c>
      <c r="T1183" s="14">
        <f>IFERROR(E1183/L1183,0)</f>
        <v>1.3333333333333333</v>
      </c>
      <c r="U1183">
        <f t="shared" si="18"/>
        <v>0</v>
      </c>
      <c r="AB1183">
        <v>4</v>
      </c>
      <c r="AC1183">
        <v>3</v>
      </c>
      <c r="AD1183">
        <v>1.3333333333333333</v>
      </c>
      <c r="AE1183">
        <v>0</v>
      </c>
      <c r="AF1183">
        <v>50000</v>
      </c>
    </row>
    <row r="1184" spans="1:32" ht="27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>(E1184/D1184)*100</f>
        <v>4.2</v>
      </c>
      <c r="O1184" s="13">
        <f>J1184/(60*60*24)+DATE(1970,1,1)</f>
        <v>42728.827407407407</v>
      </c>
      <c r="P1184" s="13">
        <f>I1184/(60*60*24)+"1/1/1970"</f>
        <v>42747.695833333331</v>
      </c>
      <c r="Q1184" t="s">
        <v>8283</v>
      </c>
      <c r="R1184" s="18" t="str">
        <f>LEFT(Q1184,SEARCH("/",Q1184,1)-1)</f>
        <v>food</v>
      </c>
      <c r="S1184" t="str">
        <f>RIGHT(Q1184,(LEN(Q1184)-SEARCH("/",Q1184,1)))</f>
        <v>food trucks</v>
      </c>
      <c r="T1184" s="14">
        <f>IFERROR(E1184/L1184,0)</f>
        <v>10.5</v>
      </c>
      <c r="U1184">
        <f t="shared" si="18"/>
        <v>0</v>
      </c>
      <c r="AB1184">
        <v>42</v>
      </c>
      <c r="AC1184">
        <v>4</v>
      </c>
      <c r="AD1184">
        <v>10.5</v>
      </c>
      <c r="AE1184">
        <v>0</v>
      </c>
      <c r="AF1184">
        <v>1000</v>
      </c>
    </row>
    <row r="1185" spans="1:32" ht="27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>(E1185/D1185)*100</f>
        <v>4</v>
      </c>
      <c r="O1185" s="13">
        <f>J1185/(60*60*24)+DATE(1970,1,1)</f>
        <v>42656.86137731481</v>
      </c>
      <c r="P1185" s="13">
        <f>I1185/(60*60*24)+"1/1/1970"</f>
        <v>42676.165972222225</v>
      </c>
      <c r="Q1185" t="s">
        <v>8283</v>
      </c>
      <c r="R1185" s="18" t="str">
        <f>LEFT(Q1185,SEARCH("/",Q1185,1)-1)</f>
        <v>food</v>
      </c>
      <c r="S1185" t="str">
        <f>RIGHT(Q1185,(LEN(Q1185)-SEARCH("/",Q1185,1)))</f>
        <v>food trucks</v>
      </c>
      <c r="T1185" s="14">
        <f>IFERROR(E1185/L1185,0)</f>
        <v>33.333333333333336</v>
      </c>
      <c r="U1185">
        <f t="shared" si="18"/>
        <v>0</v>
      </c>
      <c r="AB1185">
        <v>100</v>
      </c>
      <c r="AC1185">
        <v>3</v>
      </c>
      <c r="AD1185">
        <v>33.333333333333336</v>
      </c>
      <c r="AE1185">
        <v>0</v>
      </c>
      <c r="AF1185">
        <v>2500</v>
      </c>
    </row>
    <row r="1186" spans="1:32" ht="30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>(E1186/D1186)*100</f>
        <v>104.93636363636362</v>
      </c>
      <c r="O1186" s="13">
        <f>J1186/(60*60*24)+DATE(1970,1,1)</f>
        <v>42741.599664351852</v>
      </c>
      <c r="P1186" s="13">
        <f>I1186/(60*60*24)+"1/1/1970"</f>
        <v>42772.599664351852</v>
      </c>
      <c r="Q1186" t="s">
        <v>8284</v>
      </c>
      <c r="R1186" s="18" t="str">
        <f>LEFT(Q1186,SEARCH("/",Q1186,1)-1)</f>
        <v>photography</v>
      </c>
      <c r="S1186" t="str">
        <f>RIGHT(Q1186,(LEN(Q1186)-SEARCH("/",Q1186,1)))</f>
        <v>photobooks</v>
      </c>
      <c r="T1186" s="14">
        <f>IFERROR(E1186/L1186,0)</f>
        <v>61.562666666666665</v>
      </c>
      <c r="U1186">
        <f t="shared" si="18"/>
        <v>1</v>
      </c>
      <c r="AB1186">
        <v>23086</v>
      </c>
      <c r="AC1186">
        <v>375</v>
      </c>
      <c r="AD1186">
        <v>61.562666666666665</v>
      </c>
      <c r="AE1186">
        <v>1</v>
      </c>
      <c r="AF1186">
        <v>22000</v>
      </c>
    </row>
    <row r="1187" spans="1:32" ht="30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>(E1187/D1187)*100</f>
        <v>105.44</v>
      </c>
      <c r="O1187" s="13">
        <f>J1187/(60*60*24)+DATE(1970,1,1)</f>
        <v>42130.865150462967</v>
      </c>
      <c r="P1187" s="13">
        <f>I1187/(60*60*24)+"1/1/1970"</f>
        <v>42163.166666666672</v>
      </c>
      <c r="Q1187" t="s">
        <v>8284</v>
      </c>
      <c r="R1187" s="18" t="str">
        <f>LEFT(Q1187,SEARCH("/",Q1187,1)-1)</f>
        <v>photography</v>
      </c>
      <c r="S1187" t="str">
        <f>RIGHT(Q1187,(LEN(Q1187)-SEARCH("/",Q1187,1)))</f>
        <v>photobooks</v>
      </c>
      <c r="T1187" s="14">
        <f>IFERROR(E1187/L1187,0)</f>
        <v>118.73873873873873</v>
      </c>
      <c r="U1187">
        <f t="shared" si="18"/>
        <v>1</v>
      </c>
      <c r="AB1187">
        <v>13180</v>
      </c>
      <c r="AC1187">
        <v>111</v>
      </c>
      <c r="AD1187">
        <v>118.73873873873873</v>
      </c>
      <c r="AE1187">
        <v>1</v>
      </c>
      <c r="AF1187">
        <v>12500</v>
      </c>
    </row>
    <row r="1188" spans="1:32" ht="28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>(E1188/D1188)*100</f>
        <v>106.73333333333332</v>
      </c>
      <c r="O1188" s="13">
        <f>J1188/(60*60*24)+DATE(1970,1,1)</f>
        <v>42123.86336805555</v>
      </c>
      <c r="P1188" s="13">
        <f>I1188/(60*60*24)+"1/1/1970"</f>
        <v>42156.945833333331</v>
      </c>
      <c r="Q1188" t="s">
        <v>8284</v>
      </c>
      <c r="R1188" s="18" t="str">
        <f>LEFT(Q1188,SEARCH("/",Q1188,1)-1)</f>
        <v>photography</v>
      </c>
      <c r="S1188" t="str">
        <f>RIGHT(Q1188,(LEN(Q1188)-SEARCH("/",Q1188,1)))</f>
        <v>photobooks</v>
      </c>
      <c r="T1188" s="14">
        <f>IFERROR(E1188/L1188,0)</f>
        <v>65.081300813008127</v>
      </c>
      <c r="U1188">
        <f t="shared" si="18"/>
        <v>1</v>
      </c>
      <c r="AB1188">
        <v>8005</v>
      </c>
      <c r="AC1188">
        <v>123</v>
      </c>
      <c r="AD1188">
        <v>65.081300813008127</v>
      </c>
      <c r="AE1188">
        <v>1</v>
      </c>
      <c r="AF1188">
        <v>7500</v>
      </c>
    </row>
    <row r="1189" spans="1:32" ht="28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>(E1189/D1189)*100</f>
        <v>104.12571428571428</v>
      </c>
      <c r="O1189" s="13">
        <f>J1189/(60*60*24)+DATE(1970,1,1)</f>
        <v>42109.894942129627</v>
      </c>
      <c r="P1189" s="13">
        <f>I1189/(60*60*24)+"1/1/1970"</f>
        <v>42141.75</v>
      </c>
      <c r="Q1189" t="s">
        <v>8284</v>
      </c>
      <c r="R1189" s="18" t="str">
        <f>LEFT(Q1189,SEARCH("/",Q1189,1)-1)</f>
        <v>photography</v>
      </c>
      <c r="S1189" t="str">
        <f>RIGHT(Q1189,(LEN(Q1189)-SEARCH("/",Q1189,1)))</f>
        <v>photobooks</v>
      </c>
      <c r="T1189" s="14">
        <f>IFERROR(E1189/L1189,0)</f>
        <v>130.15714285714284</v>
      </c>
      <c r="U1189">
        <f t="shared" si="18"/>
        <v>1</v>
      </c>
      <c r="AB1189">
        <v>9111</v>
      </c>
      <c r="AC1189">
        <v>70</v>
      </c>
      <c r="AD1189">
        <v>130.15714285714284</v>
      </c>
      <c r="AE1189">
        <v>1</v>
      </c>
      <c r="AF1189">
        <v>8750</v>
      </c>
    </row>
    <row r="1190" spans="1:32" ht="22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>(E1190/D1190)*100</f>
        <v>160.54999999999998</v>
      </c>
      <c r="O1190" s="13">
        <f>J1190/(60*60*24)+DATE(1970,1,1)</f>
        <v>42711.700694444444</v>
      </c>
      <c r="P1190" s="13">
        <f>I1190/(60*60*24)+"1/1/1970"</f>
        <v>42732.700694444444</v>
      </c>
      <c r="Q1190" t="s">
        <v>8284</v>
      </c>
      <c r="R1190" s="18" t="str">
        <f>LEFT(Q1190,SEARCH("/",Q1190,1)-1)</f>
        <v>photography</v>
      </c>
      <c r="S1190" t="str">
        <f>RIGHT(Q1190,(LEN(Q1190)-SEARCH("/",Q1190,1)))</f>
        <v>photobooks</v>
      </c>
      <c r="T1190" s="14">
        <f>IFERROR(E1190/L1190,0)</f>
        <v>37.776470588235291</v>
      </c>
      <c r="U1190">
        <f t="shared" si="18"/>
        <v>1</v>
      </c>
      <c r="AB1190">
        <v>3211</v>
      </c>
      <c r="AC1190">
        <v>85</v>
      </c>
      <c r="AD1190">
        <v>37.776470588235291</v>
      </c>
      <c r="AE1190">
        <v>1</v>
      </c>
      <c r="AF1190">
        <v>2000</v>
      </c>
    </row>
    <row r="1191" spans="1:32" ht="25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>(E1191/D1191)*100</f>
        <v>107.77777777777777</v>
      </c>
      <c r="O1191" s="13">
        <f>J1191/(60*60*24)+DATE(1970,1,1)</f>
        <v>42529.979108796295</v>
      </c>
      <c r="P1191" s="13">
        <f>I1191/(60*60*24)+"1/1/1970"</f>
        <v>42550.979108796295</v>
      </c>
      <c r="Q1191" t="s">
        <v>8284</v>
      </c>
      <c r="R1191" s="18" t="str">
        <f>LEFT(Q1191,SEARCH("/",Q1191,1)-1)</f>
        <v>photography</v>
      </c>
      <c r="S1191" t="str">
        <f>RIGHT(Q1191,(LEN(Q1191)-SEARCH("/",Q1191,1)))</f>
        <v>photobooks</v>
      </c>
      <c r="T1191" s="14">
        <f>IFERROR(E1191/L1191,0)</f>
        <v>112.79069767441861</v>
      </c>
      <c r="U1191">
        <f t="shared" si="18"/>
        <v>1</v>
      </c>
      <c r="AB1191">
        <v>9700</v>
      </c>
      <c r="AC1191">
        <v>86</v>
      </c>
      <c r="AD1191">
        <v>112.79069767441861</v>
      </c>
      <c r="AE1191">
        <v>1</v>
      </c>
      <c r="AF1191">
        <v>9000</v>
      </c>
    </row>
    <row r="1192" spans="1:32" ht="18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>(E1192/D1192)*100</f>
        <v>135</v>
      </c>
      <c r="O1192" s="13">
        <f>J1192/(60*60*24)+DATE(1970,1,1)</f>
        <v>41852.665798611109</v>
      </c>
      <c r="P1192" s="13">
        <f>I1192/(60*60*24)+"1/1/1970"</f>
        <v>41882.665798611109</v>
      </c>
      <c r="Q1192" t="s">
        <v>8284</v>
      </c>
      <c r="R1192" s="18" t="str">
        <f>LEFT(Q1192,SEARCH("/",Q1192,1)-1)</f>
        <v>photography</v>
      </c>
      <c r="S1192" t="str">
        <f>RIGHT(Q1192,(LEN(Q1192)-SEARCH("/",Q1192,1)))</f>
        <v>photobooks</v>
      </c>
      <c r="T1192" s="14">
        <f>IFERROR(E1192/L1192,0)</f>
        <v>51.92307692307692</v>
      </c>
      <c r="U1192">
        <f t="shared" si="18"/>
        <v>1</v>
      </c>
      <c r="AB1192">
        <v>675</v>
      </c>
      <c r="AC1192">
        <v>13</v>
      </c>
      <c r="AD1192">
        <v>51.92307692307692</v>
      </c>
      <c r="AE1192">
        <v>1</v>
      </c>
      <c r="AF1192">
        <v>500</v>
      </c>
    </row>
    <row r="1193" spans="1:32" ht="28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>(E1193/D1193)*100</f>
        <v>109.07407407407408</v>
      </c>
      <c r="O1193" s="13">
        <f>J1193/(60*60*24)+DATE(1970,1,1)</f>
        <v>42419.603703703702</v>
      </c>
      <c r="P1193" s="13">
        <f>I1193/(60*60*24)+"1/1/1970"</f>
        <v>42449.562037037038</v>
      </c>
      <c r="Q1193" t="s">
        <v>8284</v>
      </c>
      <c r="R1193" s="18" t="str">
        <f>LEFT(Q1193,SEARCH("/",Q1193,1)-1)</f>
        <v>photography</v>
      </c>
      <c r="S1193" t="str">
        <f>RIGHT(Q1193,(LEN(Q1193)-SEARCH("/",Q1193,1)))</f>
        <v>photobooks</v>
      </c>
      <c r="T1193" s="14">
        <f>IFERROR(E1193/L1193,0)</f>
        <v>89.242424242424249</v>
      </c>
      <c r="U1193">
        <f t="shared" si="18"/>
        <v>1</v>
      </c>
      <c r="AB1193">
        <v>2945</v>
      </c>
      <c r="AC1193">
        <v>33</v>
      </c>
      <c r="AD1193">
        <v>89.242424242424249</v>
      </c>
      <c r="AE1193">
        <v>1</v>
      </c>
      <c r="AF1193">
        <v>2700</v>
      </c>
    </row>
    <row r="1194" spans="1:32" ht="18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>(E1194/D1194)*100</f>
        <v>290</v>
      </c>
      <c r="O1194" s="13">
        <f>J1194/(60*60*24)+DATE(1970,1,1)</f>
        <v>42747.506689814814</v>
      </c>
      <c r="P1194" s="13">
        <f>I1194/(60*60*24)+"1/1/1970"</f>
        <v>42777.506689814814</v>
      </c>
      <c r="Q1194" t="s">
        <v>8284</v>
      </c>
      <c r="R1194" s="18" t="str">
        <f>LEFT(Q1194,SEARCH("/",Q1194,1)-1)</f>
        <v>photography</v>
      </c>
      <c r="S1194" t="str">
        <f>RIGHT(Q1194,(LEN(Q1194)-SEARCH("/",Q1194,1)))</f>
        <v>photobooks</v>
      </c>
      <c r="T1194" s="14">
        <f>IFERROR(E1194/L1194,0)</f>
        <v>19.333333333333332</v>
      </c>
      <c r="U1194">
        <f t="shared" si="18"/>
        <v>1</v>
      </c>
      <c r="AB1194">
        <v>290</v>
      </c>
      <c r="AC1194">
        <v>15</v>
      </c>
      <c r="AD1194">
        <v>19.333333333333332</v>
      </c>
      <c r="AE1194">
        <v>1</v>
      </c>
      <c r="AF1194">
        <v>100</v>
      </c>
    </row>
    <row r="1195" spans="1:32" ht="28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>(E1195/D1195)*100</f>
        <v>103.95714285714286</v>
      </c>
      <c r="O1195" s="13">
        <f>J1195/(60*60*24)+DATE(1970,1,1)</f>
        <v>42409.776076388887</v>
      </c>
      <c r="P1195" s="13">
        <f>I1195/(60*60*24)+"1/1/1970"</f>
        <v>42469.734409722223</v>
      </c>
      <c r="Q1195" t="s">
        <v>8284</v>
      </c>
      <c r="R1195" s="18" t="str">
        <f>LEFT(Q1195,SEARCH("/",Q1195,1)-1)</f>
        <v>photography</v>
      </c>
      <c r="S1195" t="str">
        <f>RIGHT(Q1195,(LEN(Q1195)-SEARCH("/",Q1195,1)))</f>
        <v>photobooks</v>
      </c>
      <c r="T1195" s="14">
        <f>IFERROR(E1195/L1195,0)</f>
        <v>79.967032967032964</v>
      </c>
      <c r="U1195">
        <f t="shared" si="18"/>
        <v>1</v>
      </c>
      <c r="AB1195">
        <v>21831</v>
      </c>
      <c r="AC1195">
        <v>273</v>
      </c>
      <c r="AD1195">
        <v>79.967032967032964</v>
      </c>
      <c r="AE1195">
        <v>1</v>
      </c>
      <c r="AF1195">
        <v>21000</v>
      </c>
    </row>
    <row r="1196" spans="1:32" ht="28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>(E1196/D1196)*100</f>
        <v>322.24</v>
      </c>
      <c r="O1196" s="13">
        <f>J1196/(60*60*24)+DATE(1970,1,1)</f>
        <v>42072.488182870366</v>
      </c>
      <c r="P1196" s="13">
        <f>I1196/(60*60*24)+"1/1/1970"</f>
        <v>42102.488182870366</v>
      </c>
      <c r="Q1196" t="s">
        <v>8284</v>
      </c>
      <c r="R1196" s="18" t="str">
        <f>LEFT(Q1196,SEARCH("/",Q1196,1)-1)</f>
        <v>photography</v>
      </c>
      <c r="S1196" t="str">
        <f>RIGHT(Q1196,(LEN(Q1196)-SEARCH("/",Q1196,1)))</f>
        <v>photobooks</v>
      </c>
      <c r="T1196" s="14">
        <f>IFERROR(E1196/L1196,0)</f>
        <v>56.414565826330531</v>
      </c>
      <c r="U1196">
        <f t="shared" si="18"/>
        <v>1</v>
      </c>
      <c r="AB1196">
        <v>40280</v>
      </c>
      <c r="AC1196">
        <v>714</v>
      </c>
      <c r="AD1196">
        <v>56.414565826330531</v>
      </c>
      <c r="AE1196">
        <v>1</v>
      </c>
      <c r="AF1196">
        <v>12500</v>
      </c>
    </row>
    <row r="1197" spans="1:32" ht="28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>(E1197/D1197)*100</f>
        <v>135</v>
      </c>
      <c r="O1197" s="13">
        <f>J1197/(60*60*24)+DATE(1970,1,1)</f>
        <v>42298.34783564815</v>
      </c>
      <c r="P1197" s="13">
        <f>I1197/(60*60*24)+"1/1/1970"</f>
        <v>42358.375</v>
      </c>
      <c r="Q1197" t="s">
        <v>8284</v>
      </c>
      <c r="R1197" s="18" t="str">
        <f>LEFT(Q1197,SEARCH("/",Q1197,1)-1)</f>
        <v>photography</v>
      </c>
      <c r="S1197" t="str">
        <f>RIGHT(Q1197,(LEN(Q1197)-SEARCH("/",Q1197,1)))</f>
        <v>photobooks</v>
      </c>
      <c r="T1197" s="14">
        <f>IFERROR(E1197/L1197,0)</f>
        <v>79.411764705882348</v>
      </c>
      <c r="U1197">
        <f t="shared" si="18"/>
        <v>1</v>
      </c>
      <c r="AB1197">
        <v>13500</v>
      </c>
      <c r="AC1197">
        <v>170</v>
      </c>
      <c r="AD1197">
        <v>79.411764705882348</v>
      </c>
      <c r="AE1197">
        <v>1</v>
      </c>
      <c r="AF1197">
        <v>10000</v>
      </c>
    </row>
    <row r="1198" spans="1:32" ht="15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>(E1198/D1198)*100</f>
        <v>269.91034482758624</v>
      </c>
      <c r="O1198" s="13">
        <f>J1198/(60*60*24)+DATE(1970,1,1)</f>
        <v>42326.818738425922</v>
      </c>
      <c r="P1198" s="13">
        <f>I1198/(60*60*24)+"1/1/1970"</f>
        <v>42356.818738425922</v>
      </c>
      <c r="Q1198" t="s">
        <v>8284</v>
      </c>
      <c r="R1198" s="18" t="str">
        <f>LEFT(Q1198,SEARCH("/",Q1198,1)-1)</f>
        <v>photography</v>
      </c>
      <c r="S1198" t="str">
        <f>RIGHT(Q1198,(LEN(Q1198)-SEARCH("/",Q1198,1)))</f>
        <v>photobooks</v>
      </c>
      <c r="T1198" s="14">
        <f>IFERROR(E1198/L1198,0)</f>
        <v>76.439453125</v>
      </c>
      <c r="U1198">
        <f t="shared" si="18"/>
        <v>1</v>
      </c>
      <c r="AB1198">
        <v>39137</v>
      </c>
      <c r="AC1198">
        <v>512</v>
      </c>
      <c r="AD1198">
        <v>76.439453125</v>
      </c>
      <c r="AE1198">
        <v>1</v>
      </c>
      <c r="AF1198">
        <v>14500</v>
      </c>
    </row>
    <row r="1199" spans="1:32" ht="30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>(E1199/D1199)*100</f>
        <v>253.29333333333332</v>
      </c>
      <c r="O1199" s="13">
        <f>J1199/(60*60*24)+DATE(1970,1,1)</f>
        <v>42503.66474537037</v>
      </c>
      <c r="P1199" s="13">
        <f>I1199/(60*60*24)+"1/1/1970"</f>
        <v>42534.249305555553</v>
      </c>
      <c r="Q1199" t="s">
        <v>8284</v>
      </c>
      <c r="R1199" s="18" t="str">
        <f>LEFT(Q1199,SEARCH("/",Q1199,1)-1)</f>
        <v>photography</v>
      </c>
      <c r="S1199" t="str">
        <f>RIGHT(Q1199,(LEN(Q1199)-SEARCH("/",Q1199,1)))</f>
        <v>photobooks</v>
      </c>
      <c r="T1199" s="14">
        <f>IFERROR(E1199/L1199,0)</f>
        <v>121</v>
      </c>
      <c r="U1199">
        <f t="shared" si="18"/>
        <v>1</v>
      </c>
      <c r="AB1199">
        <v>37994</v>
      </c>
      <c r="AC1199">
        <v>314</v>
      </c>
      <c r="AD1199">
        <v>121</v>
      </c>
      <c r="AE1199">
        <v>1</v>
      </c>
      <c r="AF1199">
        <v>15000</v>
      </c>
    </row>
    <row r="1200" spans="1:32" ht="24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>(E1200/D1200)*100</f>
        <v>260.59999999999997</v>
      </c>
      <c r="O1200" s="13">
        <f>J1200/(60*60*24)+DATE(1970,1,1)</f>
        <v>42333.619050925925</v>
      </c>
      <c r="P1200" s="13">
        <f>I1200/(60*60*24)+"1/1/1970"</f>
        <v>42369.125</v>
      </c>
      <c r="Q1200" t="s">
        <v>8284</v>
      </c>
      <c r="R1200" s="18" t="str">
        <f>LEFT(Q1200,SEARCH("/",Q1200,1)-1)</f>
        <v>photography</v>
      </c>
      <c r="S1200" t="str">
        <f>RIGHT(Q1200,(LEN(Q1200)-SEARCH("/",Q1200,1)))</f>
        <v>photobooks</v>
      </c>
      <c r="T1200" s="14">
        <f>IFERROR(E1200/L1200,0)</f>
        <v>54.616766467065865</v>
      </c>
      <c r="U1200">
        <f t="shared" si="18"/>
        <v>1</v>
      </c>
      <c r="AB1200">
        <v>9121</v>
      </c>
      <c r="AC1200">
        <v>167</v>
      </c>
      <c r="AD1200">
        <v>54.616766467065865</v>
      </c>
      <c r="AE1200">
        <v>1</v>
      </c>
      <c r="AF1200">
        <v>3500</v>
      </c>
    </row>
    <row r="1201" spans="1:32" ht="25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>(E1201/D1201)*100</f>
        <v>101.31677953348381</v>
      </c>
      <c r="O1201" s="13">
        <f>J1201/(60*60*24)+DATE(1970,1,1)</f>
        <v>42161.770833333328</v>
      </c>
      <c r="P1201" s="13">
        <f>I1201/(60*60*24)+"1/1/1970"</f>
        <v>42193.770833333328</v>
      </c>
      <c r="Q1201" t="s">
        <v>8284</v>
      </c>
      <c r="R1201" s="18" t="str">
        <f>LEFT(Q1201,SEARCH("/",Q1201,1)-1)</f>
        <v>photography</v>
      </c>
      <c r="S1201" t="str">
        <f>RIGHT(Q1201,(LEN(Q1201)-SEARCH("/",Q1201,1)))</f>
        <v>photobooks</v>
      </c>
      <c r="T1201" s="14">
        <f>IFERROR(E1201/L1201,0)</f>
        <v>299.22222222222223</v>
      </c>
      <c r="U1201">
        <f t="shared" si="18"/>
        <v>1</v>
      </c>
      <c r="AB1201">
        <v>2693</v>
      </c>
      <c r="AC1201">
        <v>9</v>
      </c>
      <c r="AD1201">
        <v>299.22222222222223</v>
      </c>
      <c r="AE1201">
        <v>1</v>
      </c>
      <c r="AF1201">
        <v>2658</v>
      </c>
    </row>
    <row r="1202" spans="1:32" ht="25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>(E1202/D1202)*100</f>
        <v>125.60416666666667</v>
      </c>
      <c r="O1202" s="13">
        <f>J1202/(60*60*24)+DATE(1970,1,1)</f>
        <v>42089.477500000001</v>
      </c>
      <c r="P1202" s="13">
        <f>I1202/(60*60*24)+"1/1/1970"</f>
        <v>42110.477500000001</v>
      </c>
      <c r="Q1202" t="s">
        <v>8284</v>
      </c>
      <c r="R1202" s="18" t="str">
        <f>LEFT(Q1202,SEARCH("/",Q1202,1)-1)</f>
        <v>photography</v>
      </c>
      <c r="S1202" t="str">
        <f>RIGHT(Q1202,(LEN(Q1202)-SEARCH("/",Q1202,1)))</f>
        <v>photobooks</v>
      </c>
      <c r="T1202" s="14">
        <f>IFERROR(E1202/L1202,0)</f>
        <v>58.533980582524272</v>
      </c>
      <c r="U1202">
        <f t="shared" si="18"/>
        <v>1</v>
      </c>
      <c r="AB1202">
        <v>6029</v>
      </c>
      <c r="AC1202">
        <v>103</v>
      </c>
      <c r="AD1202">
        <v>58.533980582524272</v>
      </c>
      <c r="AE1202">
        <v>1</v>
      </c>
      <c r="AF1202">
        <v>4800</v>
      </c>
    </row>
    <row r="1203" spans="1:32" ht="27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>(E1203/D1203)*100</f>
        <v>102.43783333333334</v>
      </c>
      <c r="O1203" s="13">
        <f>J1203/(60*60*24)+DATE(1970,1,1)</f>
        <v>42536.60701388889</v>
      </c>
      <c r="P1203" s="13">
        <f>I1203/(60*60*24)+"1/1/1970"</f>
        <v>42566.60701388889</v>
      </c>
      <c r="Q1203" t="s">
        <v>8284</v>
      </c>
      <c r="R1203" s="18" t="str">
        <f>LEFT(Q1203,SEARCH("/",Q1203,1)-1)</f>
        <v>photography</v>
      </c>
      <c r="S1203" t="str">
        <f>RIGHT(Q1203,(LEN(Q1203)-SEARCH("/",Q1203,1)))</f>
        <v>photobooks</v>
      </c>
      <c r="T1203" s="14">
        <f>IFERROR(E1203/L1203,0)</f>
        <v>55.371801801801809</v>
      </c>
      <c r="U1203">
        <f t="shared" si="18"/>
        <v>1</v>
      </c>
      <c r="AB1203">
        <v>6146.27</v>
      </c>
      <c r="AC1203">
        <v>111</v>
      </c>
      <c r="AD1203">
        <v>55.371801801801809</v>
      </c>
      <c r="AE1203">
        <v>1</v>
      </c>
      <c r="AF1203">
        <v>6000</v>
      </c>
    </row>
    <row r="1204" spans="1:32" ht="31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>(E1204/D1204)*100</f>
        <v>199.244</v>
      </c>
      <c r="O1204" s="13">
        <f>J1204/(60*60*24)+DATE(1970,1,1)</f>
        <v>42152.288819444446</v>
      </c>
      <c r="P1204" s="13">
        <f>I1204/(60*60*24)+"1/1/1970"</f>
        <v>42182.288819444446</v>
      </c>
      <c r="Q1204" t="s">
        <v>8284</v>
      </c>
      <c r="R1204" s="18" t="str">
        <f>LEFT(Q1204,SEARCH("/",Q1204,1)-1)</f>
        <v>photography</v>
      </c>
      <c r="S1204" t="str">
        <f>RIGHT(Q1204,(LEN(Q1204)-SEARCH("/",Q1204,1)))</f>
        <v>photobooks</v>
      </c>
      <c r="T1204" s="14">
        <f>IFERROR(E1204/L1204,0)</f>
        <v>183.80442804428046</v>
      </c>
      <c r="U1204">
        <f t="shared" si="18"/>
        <v>1</v>
      </c>
      <c r="AB1204">
        <v>49811</v>
      </c>
      <c r="AC1204">
        <v>271</v>
      </c>
      <c r="AD1204">
        <v>183.80442804428046</v>
      </c>
      <c r="AE1204">
        <v>1</v>
      </c>
      <c r="AF1204">
        <v>25000</v>
      </c>
    </row>
    <row r="1205" spans="1:32" ht="25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>(E1205/D1205)*100</f>
        <v>102.45398773006136</v>
      </c>
      <c r="O1205" s="13">
        <f>J1205/(60*60*24)+DATE(1970,1,1)</f>
        <v>42125.614895833336</v>
      </c>
      <c r="P1205" s="13">
        <f>I1205/(60*60*24)+"1/1/1970"</f>
        <v>42155.614895833336</v>
      </c>
      <c r="Q1205" t="s">
        <v>8284</v>
      </c>
      <c r="R1205" s="18" t="str">
        <f>LEFT(Q1205,SEARCH("/",Q1205,1)-1)</f>
        <v>photography</v>
      </c>
      <c r="S1205" t="str">
        <f>RIGHT(Q1205,(LEN(Q1205)-SEARCH("/",Q1205,1)))</f>
        <v>photobooks</v>
      </c>
      <c r="T1205" s="14">
        <f>IFERROR(E1205/L1205,0)</f>
        <v>165.34653465346534</v>
      </c>
      <c r="U1205">
        <f t="shared" si="18"/>
        <v>1</v>
      </c>
      <c r="AB1205">
        <v>16700</v>
      </c>
      <c r="AC1205">
        <v>101</v>
      </c>
      <c r="AD1205">
        <v>165.34653465346534</v>
      </c>
      <c r="AE1205">
        <v>1</v>
      </c>
      <c r="AF1205">
        <v>16300</v>
      </c>
    </row>
    <row r="1206" spans="1:32" ht="24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>(E1206/D1206)*100</f>
        <v>102.94615384615385</v>
      </c>
      <c r="O1206" s="13">
        <f>J1206/(60*60*24)+DATE(1970,1,1)</f>
        <v>42297.748067129629</v>
      </c>
      <c r="P1206" s="13">
        <f>I1206/(60*60*24)+"1/1/1970"</f>
        <v>42342.208333333328</v>
      </c>
      <c r="Q1206" t="s">
        <v>8284</v>
      </c>
      <c r="R1206" s="18" t="str">
        <f>LEFT(Q1206,SEARCH("/",Q1206,1)-1)</f>
        <v>photography</v>
      </c>
      <c r="S1206" t="str">
        <f>RIGHT(Q1206,(LEN(Q1206)-SEARCH("/",Q1206,1)))</f>
        <v>photobooks</v>
      </c>
      <c r="T1206" s="14">
        <f>IFERROR(E1206/L1206,0)</f>
        <v>234.78947368421052</v>
      </c>
      <c r="U1206">
        <f t="shared" si="18"/>
        <v>1</v>
      </c>
      <c r="AB1206">
        <v>13383</v>
      </c>
      <c r="AC1206">
        <v>57</v>
      </c>
      <c r="AD1206">
        <v>234.78947368421052</v>
      </c>
      <c r="AE1206">
        <v>1</v>
      </c>
      <c r="AF1206">
        <v>13000</v>
      </c>
    </row>
    <row r="1207" spans="1:32" ht="27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>(E1207/D1207)*100</f>
        <v>100.86153846153847</v>
      </c>
      <c r="O1207" s="13">
        <f>J1207/(60*60*24)+DATE(1970,1,1)</f>
        <v>42138.506377314814</v>
      </c>
      <c r="P1207" s="13">
        <f>I1207/(60*60*24)+"1/1/1970"</f>
        <v>42168.506377314814</v>
      </c>
      <c r="Q1207" t="s">
        <v>8284</v>
      </c>
      <c r="R1207" s="18" t="str">
        <f>LEFT(Q1207,SEARCH("/",Q1207,1)-1)</f>
        <v>photography</v>
      </c>
      <c r="S1207" t="str">
        <f>RIGHT(Q1207,(LEN(Q1207)-SEARCH("/",Q1207,1)))</f>
        <v>photobooks</v>
      </c>
      <c r="T1207" s="14">
        <f>IFERROR(E1207/L1207,0)</f>
        <v>211.48387096774192</v>
      </c>
      <c r="U1207">
        <f t="shared" si="18"/>
        <v>1</v>
      </c>
      <c r="AB1207">
        <v>13112</v>
      </c>
      <c r="AC1207">
        <v>62</v>
      </c>
      <c r="AD1207">
        <v>211.48387096774192</v>
      </c>
      <c r="AE1207">
        <v>1</v>
      </c>
      <c r="AF1207">
        <v>13000</v>
      </c>
    </row>
    <row r="1208" spans="1:32" ht="27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>(E1208/D1208)*100</f>
        <v>114.99999999999999</v>
      </c>
      <c r="O1208" s="13">
        <f>J1208/(60*60*24)+DATE(1970,1,1)</f>
        <v>42772.776076388887</v>
      </c>
      <c r="P1208" s="13">
        <f>I1208/(60*60*24)+"1/1/1970"</f>
        <v>42805.561805555553</v>
      </c>
      <c r="Q1208" t="s">
        <v>8284</v>
      </c>
      <c r="R1208" s="18" t="str">
        <f>LEFT(Q1208,SEARCH("/",Q1208,1)-1)</f>
        <v>photography</v>
      </c>
      <c r="S1208" t="str">
        <f>RIGHT(Q1208,(LEN(Q1208)-SEARCH("/",Q1208,1)))</f>
        <v>photobooks</v>
      </c>
      <c r="T1208" s="14">
        <f>IFERROR(E1208/L1208,0)</f>
        <v>32.34375</v>
      </c>
      <c r="U1208">
        <f t="shared" si="18"/>
        <v>1</v>
      </c>
      <c r="AB1208">
        <v>1035</v>
      </c>
      <c r="AC1208">
        <v>32</v>
      </c>
      <c r="AD1208">
        <v>32.34375</v>
      </c>
      <c r="AE1208">
        <v>1</v>
      </c>
      <c r="AF1208">
        <v>900</v>
      </c>
    </row>
    <row r="1209" spans="1:32" ht="135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>(E1209/D1209)*100</f>
        <v>104.16766467065868</v>
      </c>
      <c r="O1209" s="13">
        <f>J1209/(60*60*24)+DATE(1970,1,1)</f>
        <v>42430.430243055554</v>
      </c>
      <c r="P1209" s="13">
        <f>I1209/(60*60*24)+"1/1/1970"</f>
        <v>42460.416666666672</v>
      </c>
      <c r="Q1209" t="s">
        <v>8284</v>
      </c>
      <c r="R1209" s="18" t="str">
        <f>LEFT(Q1209,SEARCH("/",Q1209,1)-1)</f>
        <v>photography</v>
      </c>
      <c r="S1209" t="str">
        <f>RIGHT(Q1209,(LEN(Q1209)-SEARCH("/",Q1209,1)))</f>
        <v>photobooks</v>
      </c>
      <c r="T1209" s="14">
        <f>IFERROR(E1209/L1209,0)</f>
        <v>123.37588652482269</v>
      </c>
      <c r="U1209">
        <f t="shared" si="18"/>
        <v>1</v>
      </c>
      <c r="AB1209">
        <v>17396</v>
      </c>
      <c r="AC1209">
        <v>141</v>
      </c>
      <c r="AD1209">
        <v>123.37588652482269</v>
      </c>
      <c r="AE1209">
        <v>1</v>
      </c>
      <c r="AF1209">
        <v>16700</v>
      </c>
    </row>
    <row r="1210" spans="1:32" ht="24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>(E1210/D1210)*100</f>
        <v>155.29999999999998</v>
      </c>
      <c r="O1210" s="13">
        <f>J1210/(60*60*24)+DATE(1970,1,1)</f>
        <v>42423.709074074075</v>
      </c>
      <c r="P1210" s="13">
        <f>I1210/(60*60*24)+"1/1/1970"</f>
        <v>42453.667407407411</v>
      </c>
      <c r="Q1210" t="s">
        <v>8284</v>
      </c>
      <c r="R1210" s="18" t="str">
        <f>LEFT(Q1210,SEARCH("/",Q1210,1)-1)</f>
        <v>photography</v>
      </c>
      <c r="S1210" t="str">
        <f>RIGHT(Q1210,(LEN(Q1210)-SEARCH("/",Q1210,1)))</f>
        <v>photobooks</v>
      </c>
      <c r="T1210" s="14">
        <f>IFERROR(E1210/L1210,0)</f>
        <v>207.06666666666666</v>
      </c>
      <c r="U1210">
        <f t="shared" si="18"/>
        <v>1</v>
      </c>
      <c r="AB1210">
        <v>15530</v>
      </c>
      <c r="AC1210">
        <v>75</v>
      </c>
      <c r="AD1210">
        <v>207.06666666666666</v>
      </c>
      <c r="AE1210">
        <v>1</v>
      </c>
      <c r="AF1210">
        <v>10000</v>
      </c>
    </row>
    <row r="1211" spans="1:32" ht="30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>(E1211/D1211)*100</f>
        <v>106</v>
      </c>
      <c r="O1211" s="13">
        <f>J1211/(60*60*24)+DATE(1970,1,1)</f>
        <v>42761.846122685187</v>
      </c>
      <c r="P1211" s="13">
        <f>I1211/(60*60*24)+"1/1/1970"</f>
        <v>42791.846122685187</v>
      </c>
      <c r="Q1211" t="s">
        <v>8284</v>
      </c>
      <c r="R1211" s="18" t="str">
        <f>LEFT(Q1211,SEARCH("/",Q1211,1)-1)</f>
        <v>photography</v>
      </c>
      <c r="S1211" t="str">
        <f>RIGHT(Q1211,(LEN(Q1211)-SEARCH("/",Q1211,1)))</f>
        <v>photobooks</v>
      </c>
      <c r="T1211" s="14">
        <f>IFERROR(E1211/L1211,0)</f>
        <v>138.2608695652174</v>
      </c>
      <c r="U1211">
        <f t="shared" si="18"/>
        <v>1</v>
      </c>
      <c r="AB1211">
        <v>6360</v>
      </c>
      <c r="AC1211">
        <v>46</v>
      </c>
      <c r="AD1211">
        <v>138.2608695652174</v>
      </c>
      <c r="AE1211">
        <v>1</v>
      </c>
      <c r="AF1211">
        <v>6000</v>
      </c>
    </row>
    <row r="1212" spans="1:32" ht="135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>(E1212/D1212)*100</f>
        <v>254.31499999999997</v>
      </c>
      <c r="O1212" s="13">
        <f>J1212/(60*60*24)+DATE(1970,1,1)</f>
        <v>42132.941805555558</v>
      </c>
      <c r="P1212" s="13">
        <f>I1212/(60*60*24)+"1/1/1970"</f>
        <v>42155.875</v>
      </c>
      <c r="Q1212" t="s">
        <v>8284</v>
      </c>
      <c r="R1212" s="18" t="str">
        <f>LEFT(Q1212,SEARCH("/",Q1212,1)-1)</f>
        <v>photography</v>
      </c>
      <c r="S1212" t="str">
        <f>RIGHT(Q1212,(LEN(Q1212)-SEARCH("/",Q1212,1)))</f>
        <v>photobooks</v>
      </c>
      <c r="T1212" s="14">
        <f>IFERROR(E1212/L1212,0)</f>
        <v>493.81553398058253</v>
      </c>
      <c r="U1212">
        <f t="shared" si="18"/>
        <v>1</v>
      </c>
      <c r="AB1212">
        <v>50863</v>
      </c>
      <c r="AC1212">
        <v>103</v>
      </c>
      <c r="AD1212">
        <v>493.81553398058253</v>
      </c>
      <c r="AE1212">
        <v>1</v>
      </c>
      <c r="AF1212">
        <v>20000</v>
      </c>
    </row>
    <row r="1213" spans="1:32" ht="27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>(E1213/D1213)*100</f>
        <v>101.1</v>
      </c>
      <c r="O1213" s="13">
        <f>J1213/(60*60*24)+DATE(1970,1,1)</f>
        <v>42515.866446759261</v>
      </c>
      <c r="P1213" s="13">
        <f>I1213/(60*60*24)+"1/1/1970"</f>
        <v>42530.866446759261</v>
      </c>
      <c r="Q1213" t="s">
        <v>8284</v>
      </c>
      <c r="R1213" s="18" t="str">
        <f>LEFT(Q1213,SEARCH("/",Q1213,1)-1)</f>
        <v>photography</v>
      </c>
      <c r="S1213" t="str">
        <f>RIGHT(Q1213,(LEN(Q1213)-SEARCH("/",Q1213,1)))</f>
        <v>photobooks</v>
      </c>
      <c r="T1213" s="14">
        <f>IFERROR(E1213/L1213,0)</f>
        <v>168.5</v>
      </c>
      <c r="U1213">
        <f t="shared" si="18"/>
        <v>1</v>
      </c>
      <c r="AB1213">
        <v>1011</v>
      </c>
      <c r="AC1213">
        <v>6</v>
      </c>
      <c r="AD1213">
        <v>168.5</v>
      </c>
      <c r="AE1213">
        <v>1</v>
      </c>
      <c r="AF1213">
        <v>1000</v>
      </c>
    </row>
    <row r="1214" spans="1:32" ht="27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>(E1214/D1214)*100</f>
        <v>129.04</v>
      </c>
      <c r="O1214" s="13">
        <f>J1214/(60*60*24)+DATE(1970,1,1)</f>
        <v>42318.950173611112</v>
      </c>
      <c r="P1214" s="13">
        <f>I1214/(60*60*24)+"1/1/1970"</f>
        <v>42335.041666666672</v>
      </c>
      <c r="Q1214" t="s">
        <v>8284</v>
      </c>
      <c r="R1214" s="18" t="str">
        <f>LEFT(Q1214,SEARCH("/",Q1214,1)-1)</f>
        <v>photography</v>
      </c>
      <c r="S1214" t="str">
        <f>RIGHT(Q1214,(LEN(Q1214)-SEARCH("/",Q1214,1)))</f>
        <v>photobooks</v>
      </c>
      <c r="T1214" s="14">
        <f>IFERROR(E1214/L1214,0)</f>
        <v>38.867469879518069</v>
      </c>
      <c r="U1214">
        <f t="shared" si="18"/>
        <v>1</v>
      </c>
      <c r="AB1214">
        <v>3226</v>
      </c>
      <c r="AC1214">
        <v>83</v>
      </c>
      <c r="AD1214">
        <v>38.867469879518069</v>
      </c>
      <c r="AE1214">
        <v>1</v>
      </c>
      <c r="AF1214">
        <v>2500</v>
      </c>
    </row>
    <row r="1215" spans="1:32" ht="28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>(E1215/D1215)*100</f>
        <v>102.23076923076924</v>
      </c>
      <c r="O1215" s="13">
        <f>J1215/(60*60*24)+DATE(1970,1,1)</f>
        <v>42731.755787037036</v>
      </c>
      <c r="P1215" s="13">
        <f>I1215/(60*60*24)+"1/1/1970"</f>
        <v>42766.755787037036</v>
      </c>
      <c r="Q1215" t="s">
        <v>8284</v>
      </c>
      <c r="R1215" s="18" t="str">
        <f>LEFT(Q1215,SEARCH("/",Q1215,1)-1)</f>
        <v>photography</v>
      </c>
      <c r="S1215" t="str">
        <f>RIGHT(Q1215,(LEN(Q1215)-SEARCH("/",Q1215,1)))</f>
        <v>photobooks</v>
      </c>
      <c r="T1215" s="14">
        <f>IFERROR(E1215/L1215,0)</f>
        <v>61.527777777777779</v>
      </c>
      <c r="U1215">
        <f t="shared" si="18"/>
        <v>1</v>
      </c>
      <c r="AB1215">
        <v>6645</v>
      </c>
      <c r="AC1215">
        <v>108</v>
      </c>
      <c r="AD1215">
        <v>61.527777777777779</v>
      </c>
      <c r="AE1215">
        <v>1</v>
      </c>
      <c r="AF1215">
        <v>6500</v>
      </c>
    </row>
    <row r="1216" spans="1:32" ht="27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>(E1216/D1216)*100</f>
        <v>131.80000000000001</v>
      </c>
      <c r="O1216" s="13">
        <f>J1216/(60*60*24)+DATE(1970,1,1)</f>
        <v>42104.840335648143</v>
      </c>
      <c r="P1216" s="13">
        <f>I1216/(60*60*24)+"1/1/1970"</f>
        <v>42164.840335648143</v>
      </c>
      <c r="Q1216" t="s">
        <v>8284</v>
      </c>
      <c r="R1216" s="18" t="str">
        <f>LEFT(Q1216,SEARCH("/",Q1216,1)-1)</f>
        <v>photography</v>
      </c>
      <c r="S1216" t="str">
        <f>RIGHT(Q1216,(LEN(Q1216)-SEARCH("/",Q1216,1)))</f>
        <v>photobooks</v>
      </c>
      <c r="T1216" s="14">
        <f>IFERROR(E1216/L1216,0)</f>
        <v>105.44</v>
      </c>
      <c r="U1216">
        <f t="shared" si="18"/>
        <v>1</v>
      </c>
      <c r="AB1216">
        <v>2636</v>
      </c>
      <c r="AC1216">
        <v>25</v>
      </c>
      <c r="AD1216">
        <v>105.44</v>
      </c>
      <c r="AE1216">
        <v>1</v>
      </c>
      <c r="AF1216">
        <v>2000</v>
      </c>
    </row>
    <row r="1217" spans="1:32" ht="28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>(E1217/D1217)*100</f>
        <v>786.0802000000001</v>
      </c>
      <c r="O1217" s="13">
        <f>J1217/(60*60*24)+DATE(1970,1,1)</f>
        <v>41759.923101851848</v>
      </c>
      <c r="P1217" s="13">
        <f>I1217/(60*60*24)+"1/1/1970"</f>
        <v>41789.923101851848</v>
      </c>
      <c r="Q1217" t="s">
        <v>8284</v>
      </c>
      <c r="R1217" s="18" t="str">
        <f>LEFT(Q1217,SEARCH("/",Q1217,1)-1)</f>
        <v>photography</v>
      </c>
      <c r="S1217" t="str">
        <f>RIGHT(Q1217,(LEN(Q1217)-SEARCH("/",Q1217,1)))</f>
        <v>photobooks</v>
      </c>
      <c r="T1217" s="14">
        <f>IFERROR(E1217/L1217,0)</f>
        <v>71.592003642987251</v>
      </c>
      <c r="U1217">
        <f t="shared" si="18"/>
        <v>1</v>
      </c>
      <c r="AB1217">
        <v>39304.01</v>
      </c>
      <c r="AC1217">
        <v>549</v>
      </c>
      <c r="AD1217">
        <v>71.592003642987251</v>
      </c>
      <c r="AE1217">
        <v>1</v>
      </c>
      <c r="AF1217">
        <v>5000</v>
      </c>
    </row>
    <row r="1218" spans="1:32" ht="12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>(E1218/D1218)*100</f>
        <v>145.70000000000002</v>
      </c>
      <c r="O1218" s="13">
        <f>J1218/(60*60*24)+DATE(1970,1,1)</f>
        <v>42247.616400462968</v>
      </c>
      <c r="P1218" s="13">
        <f>I1218/(60*60*24)+"1/1/1970"</f>
        <v>42279.960416666669</v>
      </c>
      <c r="Q1218" t="s">
        <v>8284</v>
      </c>
      <c r="R1218" s="18" t="str">
        <f>LEFT(Q1218,SEARCH("/",Q1218,1)-1)</f>
        <v>photography</v>
      </c>
      <c r="S1218" t="str">
        <f>RIGHT(Q1218,(LEN(Q1218)-SEARCH("/",Q1218,1)))</f>
        <v>photobooks</v>
      </c>
      <c r="T1218" s="14">
        <f>IFERROR(E1218/L1218,0)</f>
        <v>91.882882882882882</v>
      </c>
      <c r="U1218">
        <f t="shared" si="18"/>
        <v>1</v>
      </c>
      <c r="AB1218">
        <v>20398</v>
      </c>
      <c r="AC1218">
        <v>222</v>
      </c>
      <c r="AD1218">
        <v>91.882882882882882</v>
      </c>
      <c r="AE1218">
        <v>1</v>
      </c>
      <c r="AF1218">
        <v>14000</v>
      </c>
    </row>
    <row r="1219" spans="1:32" ht="25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>(E1219/D1219)*100</f>
        <v>102.60000000000001</v>
      </c>
      <c r="O1219" s="13">
        <f>J1219/(60*60*24)+DATE(1970,1,1)</f>
        <v>42535.809490740736</v>
      </c>
      <c r="P1219" s="13">
        <f>I1219/(60*60*24)+"1/1/1970"</f>
        <v>42565.809490740736</v>
      </c>
      <c r="Q1219" t="s">
        <v>8284</v>
      </c>
      <c r="R1219" s="18" t="str">
        <f>LEFT(Q1219,SEARCH("/",Q1219,1)-1)</f>
        <v>photography</v>
      </c>
      <c r="S1219" t="str">
        <f>RIGHT(Q1219,(LEN(Q1219)-SEARCH("/",Q1219,1)))</f>
        <v>photobooks</v>
      </c>
      <c r="T1219" s="14">
        <f>IFERROR(E1219/L1219,0)</f>
        <v>148.57377049180329</v>
      </c>
      <c r="U1219">
        <f t="shared" ref="U1219:U1282" si="19">IF(F1219 = "successful", 1, 0)</f>
        <v>1</v>
      </c>
      <c r="AB1219">
        <v>27189</v>
      </c>
      <c r="AC1219">
        <v>183</v>
      </c>
      <c r="AD1219">
        <v>148.57377049180329</v>
      </c>
      <c r="AE1219">
        <v>1</v>
      </c>
      <c r="AF1219">
        <v>26500</v>
      </c>
    </row>
    <row r="1220" spans="1:32" ht="27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>(E1220/D1220)*100</f>
        <v>172.27777777777777</v>
      </c>
      <c r="O1220" s="13">
        <f>J1220/(60*60*24)+DATE(1970,1,1)</f>
        <v>42278.662037037036</v>
      </c>
      <c r="P1220" s="13">
        <f>I1220/(60*60*24)+"1/1/1970"</f>
        <v>42309.125</v>
      </c>
      <c r="Q1220" t="s">
        <v>8284</v>
      </c>
      <c r="R1220" s="18" t="str">
        <f>LEFT(Q1220,SEARCH("/",Q1220,1)-1)</f>
        <v>photography</v>
      </c>
      <c r="S1220" t="str">
        <f>RIGHT(Q1220,(LEN(Q1220)-SEARCH("/",Q1220,1)))</f>
        <v>photobooks</v>
      </c>
      <c r="T1220" s="14">
        <f>IFERROR(E1220/L1220,0)</f>
        <v>174.2134831460674</v>
      </c>
      <c r="U1220">
        <f t="shared" si="19"/>
        <v>1</v>
      </c>
      <c r="AB1220">
        <v>15505</v>
      </c>
      <c r="AC1220">
        <v>89</v>
      </c>
      <c r="AD1220">
        <v>174.2134831460674</v>
      </c>
      <c r="AE1220">
        <v>1</v>
      </c>
      <c r="AF1220">
        <v>9000</v>
      </c>
    </row>
    <row r="1221" spans="1:32" ht="18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>(E1221/D1221)*100</f>
        <v>159.16819571865443</v>
      </c>
      <c r="O1221" s="13">
        <f>J1221/(60*60*24)+DATE(1970,1,1)</f>
        <v>42633.461956018524</v>
      </c>
      <c r="P1221" s="13">
        <f>I1221/(60*60*24)+"1/1/1970"</f>
        <v>42663.461956018524</v>
      </c>
      <c r="Q1221" t="s">
        <v>8284</v>
      </c>
      <c r="R1221" s="18" t="str">
        <f>LEFT(Q1221,SEARCH("/",Q1221,1)-1)</f>
        <v>photography</v>
      </c>
      <c r="S1221" t="str">
        <f>RIGHT(Q1221,(LEN(Q1221)-SEARCH("/",Q1221,1)))</f>
        <v>photobooks</v>
      </c>
      <c r="T1221" s="14">
        <f>IFERROR(E1221/L1221,0)</f>
        <v>102.86166007905139</v>
      </c>
      <c r="U1221">
        <f t="shared" si="19"/>
        <v>1</v>
      </c>
      <c r="AB1221">
        <v>26024</v>
      </c>
      <c r="AC1221">
        <v>253</v>
      </c>
      <c r="AD1221">
        <v>102.86166007905139</v>
      </c>
      <c r="AE1221">
        <v>1</v>
      </c>
      <c r="AF1221">
        <v>16350</v>
      </c>
    </row>
    <row r="1222" spans="1:32" ht="22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>(E1222/D1222)*100</f>
        <v>103.76666666666668</v>
      </c>
      <c r="O1222" s="13">
        <f>J1222/(60*60*24)+DATE(1970,1,1)</f>
        <v>42211.628611111111</v>
      </c>
      <c r="P1222" s="13">
        <f>I1222/(60*60*24)+"1/1/1970"</f>
        <v>42241.628611111111</v>
      </c>
      <c r="Q1222" t="s">
        <v>8284</v>
      </c>
      <c r="R1222" s="18" t="str">
        <f>LEFT(Q1222,SEARCH("/",Q1222,1)-1)</f>
        <v>photography</v>
      </c>
      <c r="S1222" t="str">
        <f>RIGHT(Q1222,(LEN(Q1222)-SEARCH("/",Q1222,1)))</f>
        <v>photobooks</v>
      </c>
      <c r="T1222" s="14">
        <f>IFERROR(E1222/L1222,0)</f>
        <v>111.17857142857143</v>
      </c>
      <c r="U1222">
        <f t="shared" si="19"/>
        <v>1</v>
      </c>
      <c r="AB1222">
        <v>15565</v>
      </c>
      <c r="AC1222">
        <v>140</v>
      </c>
      <c r="AD1222">
        <v>111.17857142857143</v>
      </c>
      <c r="AE1222">
        <v>1</v>
      </c>
      <c r="AF1222">
        <v>15000</v>
      </c>
    </row>
    <row r="1223" spans="1:32" ht="27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>(E1223/D1223)*100</f>
        <v>111.40954545454547</v>
      </c>
      <c r="O1223" s="13">
        <f>J1223/(60*60*24)+DATE(1970,1,1)</f>
        <v>42680.47555555556</v>
      </c>
      <c r="P1223" s="13">
        <f>I1223/(60*60*24)+"1/1/1970"</f>
        <v>42708</v>
      </c>
      <c r="Q1223" t="s">
        <v>8284</v>
      </c>
      <c r="R1223" s="18" t="str">
        <f>LEFT(Q1223,SEARCH("/",Q1223,1)-1)</f>
        <v>photography</v>
      </c>
      <c r="S1223" t="str">
        <f>RIGHT(Q1223,(LEN(Q1223)-SEARCH("/",Q1223,1)))</f>
        <v>photobooks</v>
      </c>
      <c r="T1223" s="14">
        <f>IFERROR(E1223/L1223,0)</f>
        <v>23.796213592233013</v>
      </c>
      <c r="U1223">
        <f t="shared" si="19"/>
        <v>1</v>
      </c>
      <c r="AB1223">
        <v>2451.0100000000002</v>
      </c>
      <c r="AC1223">
        <v>103</v>
      </c>
      <c r="AD1223">
        <v>23.796213592233013</v>
      </c>
      <c r="AE1223">
        <v>1</v>
      </c>
      <c r="AF1223">
        <v>2200</v>
      </c>
    </row>
    <row r="1224" spans="1:32" ht="15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>(E1224/D1224)*100</f>
        <v>280.375</v>
      </c>
      <c r="O1224" s="13">
        <f>J1224/(60*60*24)+DATE(1970,1,1)</f>
        <v>42430.720451388886</v>
      </c>
      <c r="P1224" s="13">
        <f>I1224/(60*60*24)+"1/1/1970"</f>
        <v>42461.166666666672</v>
      </c>
      <c r="Q1224" t="s">
        <v>8284</v>
      </c>
      <c r="R1224" s="18" t="str">
        <f>LEFT(Q1224,SEARCH("/",Q1224,1)-1)</f>
        <v>photography</v>
      </c>
      <c r="S1224" t="str">
        <f>RIGHT(Q1224,(LEN(Q1224)-SEARCH("/",Q1224,1)))</f>
        <v>photobooks</v>
      </c>
      <c r="T1224" s="14">
        <f>IFERROR(E1224/L1224,0)</f>
        <v>81.268115942028984</v>
      </c>
      <c r="U1224">
        <f t="shared" si="19"/>
        <v>1</v>
      </c>
      <c r="AB1224">
        <v>11215</v>
      </c>
      <c r="AC1224">
        <v>138</v>
      </c>
      <c r="AD1224">
        <v>81.268115942028984</v>
      </c>
      <c r="AE1224">
        <v>1</v>
      </c>
      <c r="AF1224">
        <v>4000</v>
      </c>
    </row>
    <row r="1225" spans="1:32" ht="19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>(E1225/D1225)*100</f>
        <v>112.10606060606061</v>
      </c>
      <c r="O1225" s="13">
        <f>J1225/(60*60*24)+DATE(1970,1,1)</f>
        <v>42654.177187499998</v>
      </c>
      <c r="P1225" s="13">
        <f>I1225/(60*60*24)+"1/1/1970"</f>
        <v>42684.218854166669</v>
      </c>
      <c r="Q1225" t="s">
        <v>8284</v>
      </c>
      <c r="R1225" s="18" t="str">
        <f>LEFT(Q1225,SEARCH("/",Q1225,1)-1)</f>
        <v>photography</v>
      </c>
      <c r="S1225" t="str">
        <f>RIGHT(Q1225,(LEN(Q1225)-SEARCH("/",Q1225,1)))</f>
        <v>photobooks</v>
      </c>
      <c r="T1225" s="14">
        <f>IFERROR(E1225/L1225,0)</f>
        <v>116.21465968586388</v>
      </c>
      <c r="U1225">
        <f t="shared" si="19"/>
        <v>1</v>
      </c>
      <c r="AB1225">
        <v>22197</v>
      </c>
      <c r="AC1225">
        <v>191</v>
      </c>
      <c r="AD1225">
        <v>116.21465968586388</v>
      </c>
      <c r="AE1225">
        <v>1</v>
      </c>
      <c r="AF1225">
        <v>19800</v>
      </c>
    </row>
    <row r="1226" spans="1:32" ht="165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>(E1226/D1226)*100</f>
        <v>7.0666666666666673</v>
      </c>
      <c r="O1226" s="13">
        <f>J1226/(60*60*24)+DATE(1970,1,1)</f>
        <v>41736.549791666665</v>
      </c>
      <c r="P1226" s="13">
        <f>I1226/(60*60*24)+"1/1/1970"</f>
        <v>41796.549791666665</v>
      </c>
      <c r="Q1226" t="s">
        <v>8285</v>
      </c>
      <c r="R1226" s="18" t="str">
        <f>LEFT(Q1226,SEARCH("/",Q1226,1)-1)</f>
        <v>music</v>
      </c>
      <c r="S1226" t="str">
        <f>RIGHT(Q1226,(LEN(Q1226)-SEARCH("/",Q1226,1)))</f>
        <v>world music</v>
      </c>
      <c r="T1226" s="14">
        <f>IFERROR(E1226/L1226,0)</f>
        <v>58.888888888888886</v>
      </c>
      <c r="U1226">
        <f t="shared" si="19"/>
        <v>0</v>
      </c>
      <c r="AB1226">
        <v>1060</v>
      </c>
      <c r="AC1226">
        <v>18</v>
      </c>
      <c r="AD1226">
        <v>58.888888888888886</v>
      </c>
      <c r="AE1226">
        <v>0</v>
      </c>
      <c r="AF1226">
        <v>15000</v>
      </c>
    </row>
    <row r="1227" spans="1:32" ht="25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>(E1227/D1227)*100</f>
        <v>4.3999999999999995</v>
      </c>
      <c r="O1227" s="13">
        <f>J1227/(60*60*24)+DATE(1970,1,1)</f>
        <v>41509.905995370369</v>
      </c>
      <c r="P1227" s="13">
        <f>I1227/(60*60*24)+"1/1/1970"</f>
        <v>41569.905995370369</v>
      </c>
      <c r="Q1227" t="s">
        <v>8285</v>
      </c>
      <c r="R1227" s="18" t="str">
        <f>LEFT(Q1227,SEARCH("/",Q1227,1)-1)</f>
        <v>music</v>
      </c>
      <c r="S1227" t="str">
        <f>RIGHT(Q1227,(LEN(Q1227)-SEARCH("/",Q1227,1)))</f>
        <v>world music</v>
      </c>
      <c r="T1227" s="14">
        <f>IFERROR(E1227/L1227,0)</f>
        <v>44</v>
      </c>
      <c r="U1227">
        <f t="shared" si="19"/>
        <v>0</v>
      </c>
      <c r="AB1227">
        <v>132</v>
      </c>
      <c r="AC1227">
        <v>3</v>
      </c>
      <c r="AD1227">
        <v>44</v>
      </c>
      <c r="AE1227">
        <v>0</v>
      </c>
      <c r="AF1227">
        <v>3000</v>
      </c>
    </row>
    <row r="1228" spans="1:32" ht="25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>(E1228/D1228)*100</f>
        <v>3.8739999999999997</v>
      </c>
      <c r="O1228" s="13">
        <f>J1228/(60*60*24)+DATE(1970,1,1)</f>
        <v>41715.874780092592</v>
      </c>
      <c r="P1228" s="13">
        <f>I1228/(60*60*24)+"1/1/1970"</f>
        <v>41750.041666666664</v>
      </c>
      <c r="Q1228" t="s">
        <v>8285</v>
      </c>
      <c r="R1228" s="18" t="str">
        <f>LEFT(Q1228,SEARCH("/",Q1228,1)-1)</f>
        <v>music</v>
      </c>
      <c r="S1228" t="str">
        <f>RIGHT(Q1228,(LEN(Q1228)-SEARCH("/",Q1228,1)))</f>
        <v>world music</v>
      </c>
      <c r="T1228" s="14">
        <f>IFERROR(E1228/L1228,0)</f>
        <v>48.424999999999997</v>
      </c>
      <c r="U1228">
        <f t="shared" si="19"/>
        <v>0</v>
      </c>
      <c r="AB1228">
        <v>1937</v>
      </c>
      <c r="AC1228">
        <v>40</v>
      </c>
      <c r="AD1228">
        <v>48.424999999999997</v>
      </c>
      <c r="AE1228">
        <v>0</v>
      </c>
      <c r="AF1228">
        <v>50000</v>
      </c>
    </row>
    <row r="1229" spans="1:32" ht="30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>(E1229/D1229)*100</f>
        <v>0</v>
      </c>
      <c r="O1229" s="13">
        <f>J1229/(60*60*24)+DATE(1970,1,1)</f>
        <v>41827.919166666667</v>
      </c>
      <c r="P1229" s="13">
        <f>I1229/(60*60*24)+"1/1/1970"</f>
        <v>41858.291666666664</v>
      </c>
      <c r="Q1229" t="s">
        <v>8285</v>
      </c>
      <c r="R1229" s="18" t="str">
        <f>LEFT(Q1229,SEARCH("/",Q1229,1)-1)</f>
        <v>music</v>
      </c>
      <c r="S1229" t="str">
        <f>RIGHT(Q1229,(LEN(Q1229)-SEARCH("/",Q1229,1)))</f>
        <v>world music</v>
      </c>
      <c r="T1229" s="14">
        <f>IFERROR(E1229/L1229,0)</f>
        <v>0</v>
      </c>
      <c r="U1229">
        <f t="shared" si="19"/>
        <v>0</v>
      </c>
      <c r="AB1229">
        <v>0</v>
      </c>
      <c r="AC1229">
        <v>0</v>
      </c>
      <c r="AD1229">
        <v>0</v>
      </c>
      <c r="AE1229">
        <v>0</v>
      </c>
      <c r="AF1229">
        <v>2000</v>
      </c>
    </row>
    <row r="1230" spans="1:32" ht="19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>(E1230/D1230)*100</f>
        <v>29.299999999999997</v>
      </c>
      <c r="O1230" s="13">
        <f>J1230/(60*60*24)+DATE(1970,1,1)</f>
        <v>40754.729259259257</v>
      </c>
      <c r="P1230" s="13">
        <f>I1230/(60*60*24)+"1/1/1970"</f>
        <v>40814.729259259257</v>
      </c>
      <c r="Q1230" t="s">
        <v>8285</v>
      </c>
      <c r="R1230" s="18" t="str">
        <f>LEFT(Q1230,SEARCH("/",Q1230,1)-1)</f>
        <v>music</v>
      </c>
      <c r="S1230" t="str">
        <f>RIGHT(Q1230,(LEN(Q1230)-SEARCH("/",Q1230,1)))</f>
        <v>world music</v>
      </c>
      <c r="T1230" s="14">
        <f>IFERROR(E1230/L1230,0)</f>
        <v>61.041666666666664</v>
      </c>
      <c r="U1230">
        <f t="shared" si="19"/>
        <v>0</v>
      </c>
      <c r="AB1230">
        <v>1465</v>
      </c>
      <c r="AC1230">
        <v>24</v>
      </c>
      <c r="AD1230">
        <v>61.041666666666664</v>
      </c>
      <c r="AE1230">
        <v>0</v>
      </c>
      <c r="AF1230">
        <v>5000</v>
      </c>
    </row>
    <row r="1231" spans="1:32" ht="30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>(E1231/D1231)*100</f>
        <v>0.90909090909090906</v>
      </c>
      <c r="O1231" s="13">
        <f>J1231/(60*60*24)+DATE(1970,1,1)</f>
        <v>40985.459803240738</v>
      </c>
      <c r="P1231" s="13">
        <f>I1231/(60*60*24)+"1/1/1970"</f>
        <v>41015.666666666664</v>
      </c>
      <c r="Q1231" t="s">
        <v>8285</v>
      </c>
      <c r="R1231" s="18" t="str">
        <f>LEFT(Q1231,SEARCH("/",Q1231,1)-1)</f>
        <v>music</v>
      </c>
      <c r="S1231" t="str">
        <f>RIGHT(Q1231,(LEN(Q1231)-SEARCH("/",Q1231,1)))</f>
        <v>world music</v>
      </c>
      <c r="T1231" s="14">
        <f>IFERROR(E1231/L1231,0)</f>
        <v>25</v>
      </c>
      <c r="U1231">
        <f t="shared" si="19"/>
        <v>0</v>
      </c>
      <c r="AB1231">
        <v>25</v>
      </c>
      <c r="AC1231">
        <v>1</v>
      </c>
      <c r="AD1231">
        <v>25</v>
      </c>
      <c r="AE1231">
        <v>0</v>
      </c>
      <c r="AF1231">
        <v>2750</v>
      </c>
    </row>
    <row r="1232" spans="1:32" ht="25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>(E1232/D1232)*100</f>
        <v>0</v>
      </c>
      <c r="O1232" s="13">
        <f>J1232/(60*60*24)+DATE(1970,1,1)</f>
        <v>40568.972569444442</v>
      </c>
      <c r="P1232" s="13">
        <f>I1232/(60*60*24)+"1/1/1970"</f>
        <v>40598.972569444442</v>
      </c>
      <c r="Q1232" t="s">
        <v>8285</v>
      </c>
      <c r="R1232" s="18" t="str">
        <f>LEFT(Q1232,SEARCH("/",Q1232,1)-1)</f>
        <v>music</v>
      </c>
      <c r="S1232" t="str">
        <f>RIGHT(Q1232,(LEN(Q1232)-SEARCH("/",Q1232,1)))</f>
        <v>world music</v>
      </c>
      <c r="T1232" s="14">
        <f>IFERROR(E1232/L1232,0)</f>
        <v>0</v>
      </c>
      <c r="U1232">
        <f t="shared" si="19"/>
        <v>0</v>
      </c>
      <c r="AB1232">
        <v>0</v>
      </c>
      <c r="AC1232">
        <v>0</v>
      </c>
      <c r="AD1232">
        <v>0</v>
      </c>
      <c r="AE1232">
        <v>0</v>
      </c>
      <c r="AF1232">
        <v>500000</v>
      </c>
    </row>
    <row r="1233" spans="1:32" ht="28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>(E1233/D1233)*100</f>
        <v>0</v>
      </c>
      <c r="O1233" s="13">
        <f>J1233/(60*60*24)+DATE(1970,1,1)</f>
        <v>42193.941759259258</v>
      </c>
      <c r="P1233" s="13">
        <f>I1233/(60*60*24)+"1/1/1970"</f>
        <v>42244.041666666672</v>
      </c>
      <c r="Q1233" t="s">
        <v>8285</v>
      </c>
      <c r="R1233" s="18" t="str">
        <f>LEFT(Q1233,SEARCH("/",Q1233,1)-1)</f>
        <v>music</v>
      </c>
      <c r="S1233" t="str">
        <f>RIGHT(Q1233,(LEN(Q1233)-SEARCH("/",Q1233,1)))</f>
        <v>world music</v>
      </c>
      <c r="T1233" s="14">
        <f>IFERROR(E1233/L1233,0)</f>
        <v>0</v>
      </c>
      <c r="U1233">
        <f t="shared" si="19"/>
        <v>0</v>
      </c>
      <c r="AB1233">
        <v>0</v>
      </c>
      <c r="AC1233">
        <v>0</v>
      </c>
      <c r="AD1233">
        <v>0</v>
      </c>
      <c r="AE1233">
        <v>0</v>
      </c>
      <c r="AF1233">
        <v>5000</v>
      </c>
    </row>
    <row r="1234" spans="1:32" ht="27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>(E1234/D1234)*100</f>
        <v>0.8</v>
      </c>
      <c r="O1234" s="13">
        <f>J1234/(60*60*24)+DATE(1970,1,1)</f>
        <v>41506.848032407404</v>
      </c>
      <c r="P1234" s="13">
        <f>I1234/(60*60*24)+"1/1/1970"</f>
        <v>41553.848032407404</v>
      </c>
      <c r="Q1234" t="s">
        <v>8285</v>
      </c>
      <c r="R1234" s="18" t="str">
        <f>LEFT(Q1234,SEARCH("/",Q1234,1)-1)</f>
        <v>music</v>
      </c>
      <c r="S1234" t="str">
        <f>RIGHT(Q1234,(LEN(Q1234)-SEARCH("/",Q1234,1)))</f>
        <v>world music</v>
      </c>
      <c r="T1234" s="14">
        <f>IFERROR(E1234/L1234,0)</f>
        <v>40</v>
      </c>
      <c r="U1234">
        <f t="shared" si="19"/>
        <v>0</v>
      </c>
      <c r="AB1234">
        <v>40</v>
      </c>
      <c r="AC1234">
        <v>1</v>
      </c>
      <c r="AD1234">
        <v>40</v>
      </c>
      <c r="AE1234">
        <v>0</v>
      </c>
      <c r="AF1234">
        <v>5000</v>
      </c>
    </row>
    <row r="1235" spans="1:32" ht="27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>(E1235/D1235)*100</f>
        <v>11.600000000000001</v>
      </c>
      <c r="O1235" s="13">
        <f>J1235/(60*60*24)+DATE(1970,1,1)</f>
        <v>40939.948773148149</v>
      </c>
      <c r="P1235" s="13">
        <f>I1235/(60*60*24)+"1/1/1970"</f>
        <v>40960.948773148149</v>
      </c>
      <c r="Q1235" t="s">
        <v>8285</v>
      </c>
      <c r="R1235" s="18" t="str">
        <f>LEFT(Q1235,SEARCH("/",Q1235,1)-1)</f>
        <v>music</v>
      </c>
      <c r="S1235" t="str">
        <f>RIGHT(Q1235,(LEN(Q1235)-SEARCH("/",Q1235,1)))</f>
        <v>world music</v>
      </c>
      <c r="T1235" s="14">
        <f>IFERROR(E1235/L1235,0)</f>
        <v>19.333333333333332</v>
      </c>
      <c r="U1235">
        <f t="shared" si="19"/>
        <v>0</v>
      </c>
      <c r="AB1235">
        <v>116</v>
      </c>
      <c r="AC1235">
        <v>6</v>
      </c>
      <c r="AD1235">
        <v>19.333333333333332</v>
      </c>
      <c r="AE1235">
        <v>0</v>
      </c>
      <c r="AF1235">
        <v>1000</v>
      </c>
    </row>
    <row r="1236" spans="1:32" ht="240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>(E1236/D1236)*100</f>
        <v>0</v>
      </c>
      <c r="O1236" s="13">
        <f>J1236/(60*60*24)+DATE(1970,1,1)</f>
        <v>42007.788680555561</v>
      </c>
      <c r="P1236" s="13">
        <f>I1236/(60*60*24)+"1/1/1970"</f>
        <v>42037.788680555561</v>
      </c>
      <c r="Q1236" t="s">
        <v>8285</v>
      </c>
      <c r="R1236" s="18" t="str">
        <f>LEFT(Q1236,SEARCH("/",Q1236,1)-1)</f>
        <v>music</v>
      </c>
      <c r="S1236" t="str">
        <f>RIGHT(Q1236,(LEN(Q1236)-SEARCH("/",Q1236,1)))</f>
        <v>world music</v>
      </c>
      <c r="T1236" s="14">
        <f>IFERROR(E1236/L1236,0)</f>
        <v>0</v>
      </c>
      <c r="U1236">
        <f t="shared" si="19"/>
        <v>0</v>
      </c>
      <c r="AB1236">
        <v>0</v>
      </c>
      <c r="AC1236">
        <v>0</v>
      </c>
      <c r="AD1236">
        <v>0</v>
      </c>
      <c r="AE1236">
        <v>0</v>
      </c>
      <c r="AF1236">
        <v>50000</v>
      </c>
    </row>
    <row r="1237" spans="1:32" ht="25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>(E1237/D1237)*100</f>
        <v>2.7873639500929119</v>
      </c>
      <c r="O1237" s="13">
        <f>J1237/(60*60*24)+DATE(1970,1,1)</f>
        <v>41583.135405092595</v>
      </c>
      <c r="P1237" s="13">
        <f>I1237/(60*60*24)+"1/1/1970"</f>
        <v>41623.135405092595</v>
      </c>
      <c r="Q1237" t="s">
        <v>8285</v>
      </c>
      <c r="R1237" s="18" t="str">
        <f>LEFT(Q1237,SEARCH("/",Q1237,1)-1)</f>
        <v>music</v>
      </c>
      <c r="S1237" t="str">
        <f>RIGHT(Q1237,(LEN(Q1237)-SEARCH("/",Q1237,1)))</f>
        <v>world music</v>
      </c>
      <c r="T1237" s="14">
        <f>IFERROR(E1237/L1237,0)</f>
        <v>35</v>
      </c>
      <c r="U1237">
        <f t="shared" si="19"/>
        <v>0</v>
      </c>
      <c r="AB1237">
        <v>210</v>
      </c>
      <c r="AC1237">
        <v>6</v>
      </c>
      <c r="AD1237">
        <v>35</v>
      </c>
      <c r="AE1237">
        <v>0</v>
      </c>
      <c r="AF1237">
        <v>7534</v>
      </c>
    </row>
    <row r="1238" spans="1:32" ht="105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>(E1238/D1238)*100</f>
        <v>0</v>
      </c>
      <c r="O1238" s="13">
        <f>J1238/(60*60*24)+DATE(1970,1,1)</f>
        <v>41110.680138888885</v>
      </c>
      <c r="P1238" s="13">
        <f>I1238/(60*60*24)+"1/1/1970"</f>
        <v>41118.666666666664</v>
      </c>
      <c r="Q1238" t="s">
        <v>8285</v>
      </c>
      <c r="R1238" s="18" t="str">
        <f>LEFT(Q1238,SEARCH("/",Q1238,1)-1)</f>
        <v>music</v>
      </c>
      <c r="S1238" t="str">
        <f>RIGHT(Q1238,(LEN(Q1238)-SEARCH("/",Q1238,1)))</f>
        <v>world music</v>
      </c>
      <c r="T1238" s="14">
        <f>IFERROR(E1238/L1238,0)</f>
        <v>0</v>
      </c>
      <c r="U1238">
        <f t="shared" si="19"/>
        <v>0</v>
      </c>
      <c r="AB1238">
        <v>0</v>
      </c>
      <c r="AC1238">
        <v>0</v>
      </c>
      <c r="AD1238">
        <v>0</v>
      </c>
      <c r="AE1238">
        <v>0</v>
      </c>
      <c r="AF1238">
        <v>2500</v>
      </c>
    </row>
    <row r="1239" spans="1:32" ht="30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>(E1239/D1239)*100</f>
        <v>0</v>
      </c>
      <c r="O1239" s="13">
        <f>J1239/(60*60*24)+DATE(1970,1,1)</f>
        <v>41125.283159722225</v>
      </c>
      <c r="P1239" s="13">
        <f>I1239/(60*60*24)+"1/1/1970"</f>
        <v>41145.283159722225</v>
      </c>
      <c r="Q1239" t="s">
        <v>8285</v>
      </c>
      <c r="R1239" s="18" t="str">
        <f>LEFT(Q1239,SEARCH("/",Q1239,1)-1)</f>
        <v>music</v>
      </c>
      <c r="S1239" t="str">
        <f>RIGHT(Q1239,(LEN(Q1239)-SEARCH("/",Q1239,1)))</f>
        <v>world music</v>
      </c>
      <c r="T1239" s="14">
        <f>IFERROR(E1239/L1239,0)</f>
        <v>0</v>
      </c>
      <c r="U1239">
        <f t="shared" si="19"/>
        <v>0</v>
      </c>
      <c r="AB1239">
        <v>0</v>
      </c>
      <c r="AC1239">
        <v>0</v>
      </c>
      <c r="AD1239">
        <v>0</v>
      </c>
      <c r="AE1239">
        <v>0</v>
      </c>
      <c r="AF1239">
        <v>25000</v>
      </c>
    </row>
    <row r="1240" spans="1:32" ht="30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>(E1240/D1240)*100</f>
        <v>17.8</v>
      </c>
      <c r="O1240" s="13">
        <f>J1240/(60*60*24)+DATE(1970,1,1)</f>
        <v>40731.61037037037</v>
      </c>
      <c r="P1240" s="13">
        <f>I1240/(60*60*24)+"1/1/1970"</f>
        <v>40761.61037037037</v>
      </c>
      <c r="Q1240" t="s">
        <v>8285</v>
      </c>
      <c r="R1240" s="18" t="str">
        <f>LEFT(Q1240,SEARCH("/",Q1240,1)-1)</f>
        <v>music</v>
      </c>
      <c r="S1240" t="str">
        <f>RIGHT(Q1240,(LEN(Q1240)-SEARCH("/",Q1240,1)))</f>
        <v>world music</v>
      </c>
      <c r="T1240" s="14">
        <f>IFERROR(E1240/L1240,0)</f>
        <v>59.333333333333336</v>
      </c>
      <c r="U1240">
        <f t="shared" si="19"/>
        <v>0</v>
      </c>
      <c r="AB1240">
        <v>178</v>
      </c>
      <c r="AC1240">
        <v>3</v>
      </c>
      <c r="AD1240">
        <v>59.333333333333336</v>
      </c>
      <c r="AE1240">
        <v>0</v>
      </c>
      <c r="AF1240">
        <v>1000</v>
      </c>
    </row>
    <row r="1241" spans="1:32" ht="12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>(E1241/D1241)*100</f>
        <v>0</v>
      </c>
      <c r="O1241" s="13">
        <f>J1241/(60*60*24)+DATE(1970,1,1)</f>
        <v>40883.962581018517</v>
      </c>
      <c r="P1241" s="13">
        <f>I1241/(60*60*24)+"1/1/1970"</f>
        <v>40913.962581018517</v>
      </c>
      <c r="Q1241" t="s">
        <v>8285</v>
      </c>
      <c r="R1241" s="18" t="str">
        <f>LEFT(Q1241,SEARCH("/",Q1241,1)-1)</f>
        <v>music</v>
      </c>
      <c r="S1241" t="str">
        <f>RIGHT(Q1241,(LEN(Q1241)-SEARCH("/",Q1241,1)))</f>
        <v>world music</v>
      </c>
      <c r="T1241" s="14">
        <f>IFERROR(E1241/L1241,0)</f>
        <v>0</v>
      </c>
      <c r="U1241">
        <f t="shared" si="19"/>
        <v>0</v>
      </c>
      <c r="AB1241">
        <v>0</v>
      </c>
      <c r="AC1241">
        <v>0</v>
      </c>
      <c r="AD1241">
        <v>0</v>
      </c>
      <c r="AE1241">
        <v>0</v>
      </c>
      <c r="AF1241">
        <v>2500</v>
      </c>
    </row>
    <row r="1242" spans="1:32" ht="18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>(E1242/D1242)*100</f>
        <v>3.0124999999999997</v>
      </c>
      <c r="O1242" s="13">
        <f>J1242/(60*60*24)+DATE(1970,1,1)</f>
        <v>41409.040011574078</v>
      </c>
      <c r="P1242" s="13">
        <f>I1242/(60*60*24)+"1/1/1970"</f>
        <v>41467.910416666666</v>
      </c>
      <c r="Q1242" t="s">
        <v>8285</v>
      </c>
      <c r="R1242" s="18" t="str">
        <f>LEFT(Q1242,SEARCH("/",Q1242,1)-1)</f>
        <v>music</v>
      </c>
      <c r="S1242" t="str">
        <f>RIGHT(Q1242,(LEN(Q1242)-SEARCH("/",Q1242,1)))</f>
        <v>world music</v>
      </c>
      <c r="T1242" s="14">
        <f>IFERROR(E1242/L1242,0)</f>
        <v>30.125</v>
      </c>
      <c r="U1242">
        <f t="shared" si="19"/>
        <v>0</v>
      </c>
      <c r="AB1242">
        <v>241</v>
      </c>
      <c r="AC1242">
        <v>8</v>
      </c>
      <c r="AD1242">
        <v>30.125</v>
      </c>
      <c r="AE1242">
        <v>0</v>
      </c>
      <c r="AF1242">
        <v>8000</v>
      </c>
    </row>
    <row r="1243" spans="1:32" ht="30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>(E1243/D1243)*100</f>
        <v>50.739999999999995</v>
      </c>
      <c r="O1243" s="13">
        <f>J1243/(60*60*24)+DATE(1970,1,1)</f>
        <v>41923.837731481479</v>
      </c>
      <c r="P1243" s="13">
        <f>I1243/(60*60*24)+"1/1/1970"</f>
        <v>41946.249305555553</v>
      </c>
      <c r="Q1243" t="s">
        <v>8285</v>
      </c>
      <c r="R1243" s="18" t="str">
        <f>LEFT(Q1243,SEARCH("/",Q1243,1)-1)</f>
        <v>music</v>
      </c>
      <c r="S1243" t="str">
        <f>RIGHT(Q1243,(LEN(Q1243)-SEARCH("/",Q1243,1)))</f>
        <v>world music</v>
      </c>
      <c r="T1243" s="14">
        <f>IFERROR(E1243/L1243,0)</f>
        <v>74.617647058823536</v>
      </c>
      <c r="U1243">
        <f t="shared" si="19"/>
        <v>0</v>
      </c>
      <c r="AB1243">
        <v>2537</v>
      </c>
      <c r="AC1243">
        <v>34</v>
      </c>
      <c r="AD1243">
        <v>74.617647058823536</v>
      </c>
      <c r="AE1243">
        <v>0</v>
      </c>
      <c r="AF1243">
        <v>5000</v>
      </c>
    </row>
    <row r="1244" spans="1:32" ht="27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>(E1244/D1244)*100</f>
        <v>0.54884742041712409</v>
      </c>
      <c r="O1244" s="13">
        <f>J1244/(60*60*24)+DATE(1970,1,1)</f>
        <v>40782.165532407409</v>
      </c>
      <c r="P1244" s="13">
        <f>I1244/(60*60*24)+"1/1/1970"</f>
        <v>40797.554166666669</v>
      </c>
      <c r="Q1244" t="s">
        <v>8285</v>
      </c>
      <c r="R1244" s="18" t="str">
        <f>LEFT(Q1244,SEARCH("/",Q1244,1)-1)</f>
        <v>music</v>
      </c>
      <c r="S1244" t="str">
        <f>RIGHT(Q1244,(LEN(Q1244)-SEARCH("/",Q1244,1)))</f>
        <v>world music</v>
      </c>
      <c r="T1244" s="14">
        <f>IFERROR(E1244/L1244,0)</f>
        <v>5</v>
      </c>
      <c r="U1244">
        <f t="shared" si="19"/>
        <v>0</v>
      </c>
      <c r="AB1244">
        <v>5</v>
      </c>
      <c r="AC1244">
        <v>1</v>
      </c>
      <c r="AD1244">
        <v>5</v>
      </c>
      <c r="AE1244">
        <v>0</v>
      </c>
      <c r="AF1244">
        <v>911</v>
      </c>
    </row>
    <row r="1245" spans="1:32" ht="22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>(E1245/D1245)*100</f>
        <v>14.091666666666667</v>
      </c>
      <c r="O1245" s="13">
        <f>J1245/(60*60*24)+DATE(1970,1,1)</f>
        <v>40671.879293981481</v>
      </c>
      <c r="P1245" s="13">
        <f>I1245/(60*60*24)+"1/1/1970"</f>
        <v>40732.875</v>
      </c>
      <c r="Q1245" t="s">
        <v>8285</v>
      </c>
      <c r="R1245" s="18" t="str">
        <f>LEFT(Q1245,SEARCH("/",Q1245,1)-1)</f>
        <v>music</v>
      </c>
      <c r="S1245" t="str">
        <f>RIGHT(Q1245,(LEN(Q1245)-SEARCH("/",Q1245,1)))</f>
        <v>world music</v>
      </c>
      <c r="T1245" s="14">
        <f>IFERROR(E1245/L1245,0)</f>
        <v>44.5</v>
      </c>
      <c r="U1245">
        <f t="shared" si="19"/>
        <v>0</v>
      </c>
      <c r="AB1245">
        <v>1691</v>
      </c>
      <c r="AC1245">
        <v>38</v>
      </c>
      <c r="AD1245">
        <v>44.5</v>
      </c>
      <c r="AE1245">
        <v>0</v>
      </c>
      <c r="AF1245">
        <v>12000</v>
      </c>
    </row>
    <row r="1246" spans="1:32" ht="22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>(E1246/D1246)*100</f>
        <v>103.8</v>
      </c>
      <c r="O1246" s="13">
        <f>J1246/(60*60*24)+DATE(1970,1,1)</f>
        <v>41355.825497685189</v>
      </c>
      <c r="P1246" s="13">
        <f>I1246/(60*60*24)+"1/1/1970"</f>
        <v>41386.875</v>
      </c>
      <c r="Q1246" t="s">
        <v>8275</v>
      </c>
      <c r="R1246" s="18" t="str">
        <f>LEFT(Q1246,SEARCH("/",Q1246,1)-1)</f>
        <v>music</v>
      </c>
      <c r="S1246" t="str">
        <f>RIGHT(Q1246,(LEN(Q1246)-SEARCH("/",Q1246,1)))</f>
        <v>rock</v>
      </c>
      <c r="T1246" s="14">
        <f>IFERROR(E1246/L1246,0)</f>
        <v>46.133333333333333</v>
      </c>
      <c r="U1246">
        <f t="shared" si="19"/>
        <v>1</v>
      </c>
      <c r="AB1246">
        <v>2076</v>
      </c>
      <c r="AC1246">
        <v>45</v>
      </c>
      <c r="AD1246">
        <v>46.133333333333333</v>
      </c>
      <c r="AE1246">
        <v>1</v>
      </c>
      <c r="AF1246">
        <v>2000</v>
      </c>
    </row>
    <row r="1247" spans="1:32" ht="25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>(E1247/D1247)*100</f>
        <v>120.24999999999999</v>
      </c>
      <c r="O1247" s="13">
        <f>J1247/(60*60*24)+DATE(1970,1,1)</f>
        <v>41774.59993055556</v>
      </c>
      <c r="P1247" s="13">
        <f>I1247/(60*60*24)+"1/1/1970"</f>
        <v>41804.59993055556</v>
      </c>
      <c r="Q1247" t="s">
        <v>8275</v>
      </c>
      <c r="R1247" s="18" t="str">
        <f>LEFT(Q1247,SEARCH("/",Q1247,1)-1)</f>
        <v>music</v>
      </c>
      <c r="S1247" t="str">
        <f>RIGHT(Q1247,(LEN(Q1247)-SEARCH("/",Q1247,1)))</f>
        <v>rock</v>
      </c>
      <c r="T1247" s="14">
        <f>IFERROR(E1247/L1247,0)</f>
        <v>141.47058823529412</v>
      </c>
      <c r="U1247">
        <f t="shared" si="19"/>
        <v>1</v>
      </c>
      <c r="AB1247">
        <v>2405</v>
      </c>
      <c r="AC1247">
        <v>17</v>
      </c>
      <c r="AD1247">
        <v>141.47058823529412</v>
      </c>
      <c r="AE1247">
        <v>1</v>
      </c>
      <c r="AF1247">
        <v>2000</v>
      </c>
    </row>
    <row r="1248" spans="1:32" ht="28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>(E1248/D1248)*100</f>
        <v>117</v>
      </c>
      <c r="O1248" s="13">
        <f>J1248/(60*60*24)+DATE(1970,1,1)</f>
        <v>40838.043391203704</v>
      </c>
      <c r="P1248" s="13">
        <f>I1248/(60*60*24)+"1/1/1970"</f>
        <v>40883.085057870368</v>
      </c>
      <c r="Q1248" t="s">
        <v>8275</v>
      </c>
      <c r="R1248" s="18" t="str">
        <f>LEFT(Q1248,SEARCH("/",Q1248,1)-1)</f>
        <v>music</v>
      </c>
      <c r="S1248" t="str">
        <f>RIGHT(Q1248,(LEN(Q1248)-SEARCH("/",Q1248,1)))</f>
        <v>rock</v>
      </c>
      <c r="T1248" s="14">
        <f>IFERROR(E1248/L1248,0)</f>
        <v>75.483870967741936</v>
      </c>
      <c r="U1248">
        <f t="shared" si="19"/>
        <v>1</v>
      </c>
      <c r="AB1248">
        <v>2340</v>
      </c>
      <c r="AC1248">
        <v>31</v>
      </c>
      <c r="AD1248">
        <v>75.483870967741936</v>
      </c>
      <c r="AE1248">
        <v>1</v>
      </c>
      <c r="AF1248">
        <v>2000</v>
      </c>
    </row>
    <row r="1249" spans="1:32" ht="165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>(E1249/D1249)*100</f>
        <v>122.14285714285715</v>
      </c>
      <c r="O1249" s="13">
        <f>J1249/(60*60*24)+DATE(1970,1,1)</f>
        <v>41370.292303240742</v>
      </c>
      <c r="P1249" s="13">
        <f>I1249/(60*60*24)+"1/1/1970"</f>
        <v>41400.292303240742</v>
      </c>
      <c r="Q1249" t="s">
        <v>8275</v>
      </c>
      <c r="R1249" s="18" t="str">
        <f>LEFT(Q1249,SEARCH("/",Q1249,1)-1)</f>
        <v>music</v>
      </c>
      <c r="S1249" t="str">
        <f>RIGHT(Q1249,(LEN(Q1249)-SEARCH("/",Q1249,1)))</f>
        <v>rock</v>
      </c>
      <c r="T1249" s="14">
        <f>IFERROR(E1249/L1249,0)</f>
        <v>85.5</v>
      </c>
      <c r="U1249">
        <f t="shared" si="19"/>
        <v>1</v>
      </c>
      <c r="AB1249">
        <v>4275</v>
      </c>
      <c r="AC1249">
        <v>50</v>
      </c>
      <c r="AD1249">
        <v>85.5</v>
      </c>
      <c r="AE1249">
        <v>1</v>
      </c>
      <c r="AF1249">
        <v>3500</v>
      </c>
    </row>
    <row r="1250" spans="1:32" ht="19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>(E1250/D1250)*100</f>
        <v>151.63999999999999</v>
      </c>
      <c r="O1250" s="13">
        <f>J1250/(60*60*24)+DATE(1970,1,1)</f>
        <v>41767.656863425924</v>
      </c>
      <c r="P1250" s="13">
        <f>I1250/(60*60*24)+"1/1/1970"</f>
        <v>41803.290972222225</v>
      </c>
      <c r="Q1250" t="s">
        <v>8275</v>
      </c>
      <c r="R1250" s="18" t="str">
        <f>LEFT(Q1250,SEARCH("/",Q1250,1)-1)</f>
        <v>music</v>
      </c>
      <c r="S1250" t="str">
        <f>RIGHT(Q1250,(LEN(Q1250)-SEARCH("/",Q1250,1)))</f>
        <v>rock</v>
      </c>
      <c r="T1250" s="14">
        <f>IFERROR(E1250/L1250,0)</f>
        <v>64.254237288135599</v>
      </c>
      <c r="U1250">
        <f t="shared" si="19"/>
        <v>1</v>
      </c>
      <c r="AB1250">
        <v>3791</v>
      </c>
      <c r="AC1250">
        <v>59</v>
      </c>
      <c r="AD1250">
        <v>64.254237288135599</v>
      </c>
      <c r="AE1250">
        <v>1</v>
      </c>
      <c r="AF1250">
        <v>2500</v>
      </c>
    </row>
    <row r="1251" spans="1:32" ht="21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>(E1251/D1251)*100</f>
        <v>104.44</v>
      </c>
      <c r="O1251" s="13">
        <f>J1251/(60*60*24)+DATE(1970,1,1)</f>
        <v>41067.740868055553</v>
      </c>
      <c r="P1251" s="13">
        <f>I1251/(60*60*24)+"1/1/1970"</f>
        <v>41097.740868055553</v>
      </c>
      <c r="Q1251" t="s">
        <v>8275</v>
      </c>
      <c r="R1251" s="18" t="str">
        <f>LEFT(Q1251,SEARCH("/",Q1251,1)-1)</f>
        <v>music</v>
      </c>
      <c r="S1251" t="str">
        <f>RIGHT(Q1251,(LEN(Q1251)-SEARCH("/",Q1251,1)))</f>
        <v>rock</v>
      </c>
      <c r="T1251" s="14">
        <f>IFERROR(E1251/L1251,0)</f>
        <v>64.46913580246914</v>
      </c>
      <c r="U1251">
        <f t="shared" si="19"/>
        <v>1</v>
      </c>
      <c r="AB1251">
        <v>5222</v>
      </c>
      <c r="AC1251">
        <v>81</v>
      </c>
      <c r="AD1251">
        <v>64.46913580246914</v>
      </c>
      <c r="AE1251">
        <v>1</v>
      </c>
      <c r="AF1251">
        <v>5000</v>
      </c>
    </row>
    <row r="1252" spans="1:32" ht="27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>(E1252/D1252)*100</f>
        <v>200.15333333333331</v>
      </c>
      <c r="O1252" s="13">
        <f>J1252/(60*60*24)+DATE(1970,1,1)</f>
        <v>41843.64271990741</v>
      </c>
      <c r="P1252" s="13">
        <f>I1252/(60*60*24)+"1/1/1970"</f>
        <v>41888.64271990741</v>
      </c>
      <c r="Q1252" t="s">
        <v>8275</v>
      </c>
      <c r="R1252" s="18" t="str">
        <f>LEFT(Q1252,SEARCH("/",Q1252,1)-1)</f>
        <v>music</v>
      </c>
      <c r="S1252" t="str">
        <f>RIGHT(Q1252,(LEN(Q1252)-SEARCH("/",Q1252,1)))</f>
        <v>rock</v>
      </c>
      <c r="T1252" s="14">
        <f>IFERROR(E1252/L1252,0)</f>
        <v>118.2007874015748</v>
      </c>
      <c r="U1252">
        <f t="shared" si="19"/>
        <v>1</v>
      </c>
      <c r="AB1252">
        <v>60046</v>
      </c>
      <c r="AC1252">
        <v>508</v>
      </c>
      <c r="AD1252">
        <v>118.2007874015748</v>
      </c>
      <c r="AE1252">
        <v>1</v>
      </c>
      <c r="AF1252">
        <v>30000</v>
      </c>
    </row>
    <row r="1253" spans="1:32" ht="18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>(E1253/D1253)*100</f>
        <v>101.8</v>
      </c>
      <c r="O1253" s="13">
        <f>J1253/(60*60*24)+DATE(1970,1,1)</f>
        <v>40751.814432870371</v>
      </c>
      <c r="P1253" s="13">
        <f>I1253/(60*60*24)+"1/1/1970"</f>
        <v>40811.814432870371</v>
      </c>
      <c r="Q1253" t="s">
        <v>8275</v>
      </c>
      <c r="R1253" s="18" t="str">
        <f>LEFT(Q1253,SEARCH("/",Q1253,1)-1)</f>
        <v>music</v>
      </c>
      <c r="S1253" t="str">
        <f>RIGHT(Q1253,(LEN(Q1253)-SEARCH("/",Q1253,1)))</f>
        <v>rock</v>
      </c>
      <c r="T1253" s="14">
        <f>IFERROR(E1253/L1253,0)</f>
        <v>82.540540540540547</v>
      </c>
      <c r="U1253">
        <f t="shared" si="19"/>
        <v>1</v>
      </c>
      <c r="AB1253">
        <v>6108</v>
      </c>
      <c r="AC1253">
        <v>74</v>
      </c>
      <c r="AD1253">
        <v>82.540540540540547</v>
      </c>
      <c r="AE1253">
        <v>1</v>
      </c>
      <c r="AF1253">
        <v>6000</v>
      </c>
    </row>
    <row r="1254" spans="1:32" ht="27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>(E1254/D1254)*100</f>
        <v>137.65714285714284</v>
      </c>
      <c r="O1254" s="13">
        <f>J1254/(60*60*24)+DATE(1970,1,1)</f>
        <v>41543.988067129627</v>
      </c>
      <c r="P1254" s="13">
        <f>I1254/(60*60*24)+"1/1/1970"</f>
        <v>41571.988067129627</v>
      </c>
      <c r="Q1254" t="s">
        <v>8275</v>
      </c>
      <c r="R1254" s="18" t="str">
        <f>LEFT(Q1254,SEARCH("/",Q1254,1)-1)</f>
        <v>music</v>
      </c>
      <c r="S1254" t="str">
        <f>RIGHT(Q1254,(LEN(Q1254)-SEARCH("/",Q1254,1)))</f>
        <v>rock</v>
      </c>
      <c r="T1254" s="14">
        <f>IFERROR(E1254/L1254,0)</f>
        <v>34.170212765957444</v>
      </c>
      <c r="U1254">
        <f t="shared" si="19"/>
        <v>1</v>
      </c>
      <c r="AB1254">
        <v>4818</v>
      </c>
      <c r="AC1254">
        <v>141</v>
      </c>
      <c r="AD1254">
        <v>34.170212765957444</v>
      </c>
      <c r="AE1254">
        <v>1</v>
      </c>
      <c r="AF1254">
        <v>3500</v>
      </c>
    </row>
    <row r="1255" spans="1:32" ht="28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>(E1255/D1255)*100</f>
        <v>303833.2</v>
      </c>
      <c r="O1255" s="13">
        <f>J1255/(60*60*24)+DATE(1970,1,1)</f>
        <v>41855.783645833333</v>
      </c>
      <c r="P1255" s="13">
        <f>I1255/(60*60*24)+"1/1/1970"</f>
        <v>41885.783645833333</v>
      </c>
      <c r="Q1255" t="s">
        <v>8275</v>
      </c>
      <c r="R1255" s="18" t="str">
        <f>LEFT(Q1255,SEARCH("/",Q1255,1)-1)</f>
        <v>music</v>
      </c>
      <c r="S1255" t="str">
        <f>RIGHT(Q1255,(LEN(Q1255)-SEARCH("/",Q1255,1)))</f>
        <v>rock</v>
      </c>
      <c r="T1255" s="14">
        <f>IFERROR(E1255/L1255,0)</f>
        <v>42.73322081575246</v>
      </c>
      <c r="U1255">
        <f t="shared" si="19"/>
        <v>1</v>
      </c>
      <c r="AB1255">
        <v>30383.32</v>
      </c>
      <c r="AC1255">
        <v>711</v>
      </c>
      <c r="AD1255">
        <v>42.73322081575246</v>
      </c>
      <c r="AE1255">
        <v>1</v>
      </c>
      <c r="AF1255">
        <v>10</v>
      </c>
    </row>
    <row r="1256" spans="1:32" ht="28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>(E1256/D1256)*100</f>
        <v>198.85074626865671</v>
      </c>
      <c r="O1256" s="13">
        <f>J1256/(60*60*24)+DATE(1970,1,1)</f>
        <v>40487.621365740742</v>
      </c>
      <c r="P1256" s="13">
        <f>I1256/(60*60*24)+"1/1/1970"</f>
        <v>40544.207638888889</v>
      </c>
      <c r="Q1256" t="s">
        <v>8275</v>
      </c>
      <c r="R1256" s="18" t="str">
        <f>LEFT(Q1256,SEARCH("/",Q1256,1)-1)</f>
        <v>music</v>
      </c>
      <c r="S1256" t="str">
        <f>RIGHT(Q1256,(LEN(Q1256)-SEARCH("/",Q1256,1)))</f>
        <v>rock</v>
      </c>
      <c r="T1256" s="14">
        <f>IFERROR(E1256/L1256,0)</f>
        <v>94.489361702127653</v>
      </c>
      <c r="U1256">
        <f t="shared" si="19"/>
        <v>1</v>
      </c>
      <c r="AB1256">
        <v>13323</v>
      </c>
      <c r="AC1256">
        <v>141</v>
      </c>
      <c r="AD1256">
        <v>94.489361702127653</v>
      </c>
      <c r="AE1256">
        <v>1</v>
      </c>
      <c r="AF1256">
        <v>6700</v>
      </c>
    </row>
    <row r="1257" spans="1:32" ht="24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>(E1257/D1257)*100</f>
        <v>202.36666666666667</v>
      </c>
      <c r="O1257" s="13">
        <f>J1257/(60*60*24)+DATE(1970,1,1)</f>
        <v>41579.845509259263</v>
      </c>
      <c r="P1257" s="13">
        <f>I1257/(60*60*24)+"1/1/1970"</f>
        <v>41609.887175925927</v>
      </c>
      <c r="Q1257" t="s">
        <v>8275</v>
      </c>
      <c r="R1257" s="18" t="str">
        <f>LEFT(Q1257,SEARCH("/",Q1257,1)-1)</f>
        <v>music</v>
      </c>
      <c r="S1257" t="str">
        <f>RIGHT(Q1257,(LEN(Q1257)-SEARCH("/",Q1257,1)))</f>
        <v>rock</v>
      </c>
      <c r="T1257" s="14">
        <f>IFERROR(E1257/L1257,0)</f>
        <v>55.697247706422019</v>
      </c>
      <c r="U1257">
        <f t="shared" si="19"/>
        <v>1</v>
      </c>
      <c r="AB1257">
        <v>6071</v>
      </c>
      <c r="AC1257">
        <v>109</v>
      </c>
      <c r="AD1257">
        <v>55.697247706422019</v>
      </c>
      <c r="AE1257">
        <v>1</v>
      </c>
      <c r="AF1257">
        <v>3000</v>
      </c>
    </row>
    <row r="1258" spans="1:32" ht="27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>(E1258/D1258)*100</f>
        <v>117.96376666666666</v>
      </c>
      <c r="O1258" s="13">
        <f>J1258/(60*60*24)+DATE(1970,1,1)</f>
        <v>40921.919340277775</v>
      </c>
      <c r="P1258" s="13">
        <f>I1258/(60*60*24)+"1/1/1970"</f>
        <v>40951.919340277775</v>
      </c>
      <c r="Q1258" t="s">
        <v>8275</v>
      </c>
      <c r="R1258" s="18" t="str">
        <f>LEFT(Q1258,SEARCH("/",Q1258,1)-1)</f>
        <v>music</v>
      </c>
      <c r="S1258" t="str">
        <f>RIGHT(Q1258,(LEN(Q1258)-SEARCH("/",Q1258,1)))</f>
        <v>rock</v>
      </c>
      <c r="T1258" s="14">
        <f>IFERROR(E1258/L1258,0)</f>
        <v>98.030831024930734</v>
      </c>
      <c r="U1258">
        <f t="shared" si="19"/>
        <v>1</v>
      </c>
      <c r="AB1258">
        <v>35389.129999999997</v>
      </c>
      <c r="AC1258">
        <v>361</v>
      </c>
      <c r="AD1258">
        <v>98.030831024930734</v>
      </c>
      <c r="AE1258">
        <v>1</v>
      </c>
      <c r="AF1258">
        <v>30000</v>
      </c>
    </row>
    <row r="1259" spans="1:32" ht="25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>(E1259/D1259)*100</f>
        <v>294.72727272727275</v>
      </c>
      <c r="O1259" s="13">
        <f>J1259/(60*60*24)+DATE(1970,1,1)</f>
        <v>40587.085532407407</v>
      </c>
      <c r="P1259" s="13">
        <f>I1259/(60*60*24)+"1/1/1970"</f>
        <v>40636.043865740743</v>
      </c>
      <c r="Q1259" t="s">
        <v>8275</v>
      </c>
      <c r="R1259" s="18" t="str">
        <f>LEFT(Q1259,SEARCH("/",Q1259,1)-1)</f>
        <v>music</v>
      </c>
      <c r="S1259" t="str">
        <f>RIGHT(Q1259,(LEN(Q1259)-SEARCH("/",Q1259,1)))</f>
        <v>rock</v>
      </c>
      <c r="T1259" s="14">
        <f>IFERROR(E1259/L1259,0)</f>
        <v>92.102272727272734</v>
      </c>
      <c r="U1259">
        <f t="shared" si="19"/>
        <v>1</v>
      </c>
      <c r="AB1259">
        <v>16210</v>
      </c>
      <c r="AC1259">
        <v>176</v>
      </c>
      <c r="AD1259">
        <v>92.102272727272734</v>
      </c>
      <c r="AE1259">
        <v>1</v>
      </c>
      <c r="AF1259">
        <v>5500</v>
      </c>
    </row>
    <row r="1260" spans="1:32" ht="24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>(E1260/D1260)*100</f>
        <v>213.14633333333336</v>
      </c>
      <c r="O1260" s="13">
        <f>J1260/(60*60*24)+DATE(1970,1,1)</f>
        <v>41487.611250000002</v>
      </c>
      <c r="P1260" s="13">
        <f>I1260/(60*60*24)+"1/1/1970"</f>
        <v>41517.611250000002</v>
      </c>
      <c r="Q1260" t="s">
        <v>8275</v>
      </c>
      <c r="R1260" s="18" t="str">
        <f>LEFT(Q1260,SEARCH("/",Q1260,1)-1)</f>
        <v>music</v>
      </c>
      <c r="S1260" t="str">
        <f>RIGHT(Q1260,(LEN(Q1260)-SEARCH("/",Q1260,1)))</f>
        <v>rock</v>
      </c>
      <c r="T1260" s="14">
        <f>IFERROR(E1260/L1260,0)</f>
        <v>38.175462686567165</v>
      </c>
      <c r="U1260">
        <f t="shared" si="19"/>
        <v>1</v>
      </c>
      <c r="AB1260">
        <v>25577.56</v>
      </c>
      <c r="AC1260">
        <v>670</v>
      </c>
      <c r="AD1260">
        <v>38.175462686567165</v>
      </c>
      <c r="AE1260">
        <v>1</v>
      </c>
      <c r="AF1260">
        <v>12000</v>
      </c>
    </row>
    <row r="1261" spans="1:32" ht="19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>(E1261/D1261)*100</f>
        <v>104.24</v>
      </c>
      <c r="O1261" s="13">
        <f>J1261/(60*60*24)+DATE(1970,1,1)</f>
        <v>41766.970648148148</v>
      </c>
      <c r="P1261" s="13">
        <f>I1261/(60*60*24)+"1/1/1970"</f>
        <v>41799.165972222225</v>
      </c>
      <c r="Q1261" t="s">
        <v>8275</v>
      </c>
      <c r="R1261" s="18" t="str">
        <f>LEFT(Q1261,SEARCH("/",Q1261,1)-1)</f>
        <v>music</v>
      </c>
      <c r="S1261" t="str">
        <f>RIGHT(Q1261,(LEN(Q1261)-SEARCH("/",Q1261,1)))</f>
        <v>rock</v>
      </c>
      <c r="T1261" s="14">
        <f>IFERROR(E1261/L1261,0)</f>
        <v>27.145833333333332</v>
      </c>
      <c r="U1261">
        <f t="shared" si="19"/>
        <v>1</v>
      </c>
      <c r="AB1261">
        <v>2606</v>
      </c>
      <c r="AC1261">
        <v>96</v>
      </c>
      <c r="AD1261">
        <v>27.145833333333332</v>
      </c>
      <c r="AE1261">
        <v>1</v>
      </c>
      <c r="AF1261">
        <v>2500</v>
      </c>
    </row>
    <row r="1262" spans="1:32" ht="25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>(E1262/D1262)*100</f>
        <v>113.66666666666667</v>
      </c>
      <c r="O1262" s="13">
        <f>J1262/(60*60*24)+DATE(1970,1,1)</f>
        <v>41666.842824074076</v>
      </c>
      <c r="P1262" s="13">
        <f>I1262/(60*60*24)+"1/1/1970"</f>
        <v>41696.842824074076</v>
      </c>
      <c r="Q1262" t="s">
        <v>8275</v>
      </c>
      <c r="R1262" s="18" t="str">
        <f>LEFT(Q1262,SEARCH("/",Q1262,1)-1)</f>
        <v>music</v>
      </c>
      <c r="S1262" t="str">
        <f>RIGHT(Q1262,(LEN(Q1262)-SEARCH("/",Q1262,1)))</f>
        <v>rock</v>
      </c>
      <c r="T1262" s="14">
        <f>IFERROR(E1262/L1262,0)</f>
        <v>50.689189189189186</v>
      </c>
      <c r="U1262">
        <f t="shared" si="19"/>
        <v>1</v>
      </c>
      <c r="AB1262">
        <v>3751</v>
      </c>
      <c r="AC1262">
        <v>74</v>
      </c>
      <c r="AD1262">
        <v>50.689189189189186</v>
      </c>
      <c r="AE1262">
        <v>1</v>
      </c>
      <c r="AF1262">
        <v>3300</v>
      </c>
    </row>
    <row r="1263" spans="1:32" ht="19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>(E1263/D1263)*100</f>
        <v>101.25</v>
      </c>
      <c r="O1263" s="13">
        <f>J1263/(60*60*24)+DATE(1970,1,1)</f>
        <v>41638.342905092592</v>
      </c>
      <c r="P1263" s="13">
        <f>I1263/(60*60*24)+"1/1/1970"</f>
        <v>41668.342905092592</v>
      </c>
      <c r="Q1263" t="s">
        <v>8275</v>
      </c>
      <c r="R1263" s="18" t="str">
        <f>LEFT(Q1263,SEARCH("/",Q1263,1)-1)</f>
        <v>music</v>
      </c>
      <c r="S1263" t="str">
        <f>RIGHT(Q1263,(LEN(Q1263)-SEARCH("/",Q1263,1)))</f>
        <v>rock</v>
      </c>
      <c r="T1263" s="14">
        <f>IFERROR(E1263/L1263,0)</f>
        <v>38.942307692307693</v>
      </c>
      <c r="U1263">
        <f t="shared" si="19"/>
        <v>1</v>
      </c>
      <c r="AB1263">
        <v>2025</v>
      </c>
      <c r="AC1263">
        <v>52</v>
      </c>
      <c r="AD1263">
        <v>38.942307692307693</v>
      </c>
      <c r="AE1263">
        <v>1</v>
      </c>
      <c r="AF1263">
        <v>2000</v>
      </c>
    </row>
    <row r="1264" spans="1:32" ht="25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>(E1264/D1264)*100</f>
        <v>125.41538461538462</v>
      </c>
      <c r="O1264" s="13">
        <f>J1264/(60*60*24)+DATE(1970,1,1)</f>
        <v>41656.762638888889</v>
      </c>
      <c r="P1264" s="13">
        <f>I1264/(60*60*24)+"1/1/1970"</f>
        <v>41686.762638888889</v>
      </c>
      <c r="Q1264" t="s">
        <v>8275</v>
      </c>
      <c r="R1264" s="18" t="str">
        <f>LEFT(Q1264,SEARCH("/",Q1264,1)-1)</f>
        <v>music</v>
      </c>
      <c r="S1264" t="str">
        <f>RIGHT(Q1264,(LEN(Q1264)-SEARCH("/",Q1264,1)))</f>
        <v>rock</v>
      </c>
      <c r="T1264" s="14">
        <f>IFERROR(E1264/L1264,0)</f>
        <v>77.638095238095232</v>
      </c>
      <c r="U1264">
        <f t="shared" si="19"/>
        <v>1</v>
      </c>
      <c r="AB1264">
        <v>8152</v>
      </c>
      <c r="AC1264">
        <v>105</v>
      </c>
      <c r="AD1264">
        <v>77.638095238095232</v>
      </c>
      <c r="AE1264">
        <v>1</v>
      </c>
      <c r="AF1264">
        <v>6500</v>
      </c>
    </row>
    <row r="1265" spans="1:32" ht="15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>(E1265/D1265)*100</f>
        <v>119</v>
      </c>
      <c r="O1265" s="13">
        <f>J1265/(60*60*24)+DATE(1970,1,1)</f>
        <v>41692.084143518521</v>
      </c>
      <c r="P1265" s="13">
        <f>I1265/(60*60*24)+"1/1/1970"</f>
        <v>41727.041666666664</v>
      </c>
      <c r="Q1265" t="s">
        <v>8275</v>
      </c>
      <c r="R1265" s="18" t="str">
        <f>LEFT(Q1265,SEARCH("/",Q1265,1)-1)</f>
        <v>music</v>
      </c>
      <c r="S1265" t="str">
        <f>RIGHT(Q1265,(LEN(Q1265)-SEARCH("/",Q1265,1)))</f>
        <v>rock</v>
      </c>
      <c r="T1265" s="14">
        <f>IFERROR(E1265/L1265,0)</f>
        <v>43.536585365853661</v>
      </c>
      <c r="U1265">
        <f t="shared" si="19"/>
        <v>1</v>
      </c>
      <c r="AB1265">
        <v>1785</v>
      </c>
      <c r="AC1265">
        <v>41</v>
      </c>
      <c r="AD1265">
        <v>43.536585365853661</v>
      </c>
      <c r="AE1265">
        <v>1</v>
      </c>
      <c r="AF1265">
        <v>1500</v>
      </c>
    </row>
    <row r="1266" spans="1:32" ht="28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>(E1266/D1266)*100</f>
        <v>166.46153846153845</v>
      </c>
      <c r="O1266" s="13">
        <f>J1266/(60*60*24)+DATE(1970,1,1)</f>
        <v>41547.662997685184</v>
      </c>
      <c r="P1266" s="13">
        <f>I1266/(60*60*24)+"1/1/1970"</f>
        <v>41576.662997685184</v>
      </c>
      <c r="Q1266" t="s">
        <v>8275</v>
      </c>
      <c r="R1266" s="18" t="str">
        <f>LEFT(Q1266,SEARCH("/",Q1266,1)-1)</f>
        <v>music</v>
      </c>
      <c r="S1266" t="str">
        <f>RIGHT(Q1266,(LEN(Q1266)-SEARCH("/",Q1266,1)))</f>
        <v>rock</v>
      </c>
      <c r="T1266" s="14">
        <f>IFERROR(E1266/L1266,0)</f>
        <v>31.823529411764707</v>
      </c>
      <c r="U1266">
        <f t="shared" si="19"/>
        <v>1</v>
      </c>
      <c r="AB1266">
        <v>1082</v>
      </c>
      <c r="AC1266">
        <v>34</v>
      </c>
      <c r="AD1266">
        <v>31.823529411764707</v>
      </c>
      <c r="AE1266">
        <v>1</v>
      </c>
      <c r="AF1266">
        <v>650</v>
      </c>
    </row>
    <row r="1267" spans="1:32" ht="3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>(E1267/D1267)*100</f>
        <v>119.14771428571429</v>
      </c>
      <c r="O1267" s="13">
        <f>J1267/(60*60*24)+DATE(1970,1,1)</f>
        <v>40465.655266203699</v>
      </c>
      <c r="P1267" s="13">
        <f>I1267/(60*60*24)+"1/1/1970"</f>
        <v>40512.655266203699</v>
      </c>
      <c r="Q1267" t="s">
        <v>8275</v>
      </c>
      <c r="R1267" s="18" t="str">
        <f>LEFT(Q1267,SEARCH("/",Q1267,1)-1)</f>
        <v>music</v>
      </c>
      <c r="S1267" t="str">
        <f>RIGHT(Q1267,(LEN(Q1267)-SEARCH("/",Q1267,1)))</f>
        <v>rock</v>
      </c>
      <c r="T1267" s="14">
        <f>IFERROR(E1267/L1267,0)</f>
        <v>63.184393939393942</v>
      </c>
      <c r="U1267">
        <f t="shared" si="19"/>
        <v>1</v>
      </c>
      <c r="AB1267">
        <v>4170.17</v>
      </c>
      <c r="AC1267">
        <v>66</v>
      </c>
      <c r="AD1267">
        <v>63.184393939393942</v>
      </c>
      <c r="AE1267">
        <v>1</v>
      </c>
      <c r="AF1267">
        <v>3500</v>
      </c>
    </row>
    <row r="1268" spans="1:32" ht="19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>(E1268/D1268)*100</f>
        <v>100.47368421052632</v>
      </c>
      <c r="O1268" s="13">
        <f>J1268/(60*60*24)+DATE(1970,1,1)</f>
        <v>41620.87667824074</v>
      </c>
      <c r="P1268" s="13">
        <f>I1268/(60*60*24)+"1/1/1970"</f>
        <v>41650.87667824074</v>
      </c>
      <c r="Q1268" t="s">
        <v>8275</v>
      </c>
      <c r="R1268" s="18" t="str">
        <f>LEFT(Q1268,SEARCH("/",Q1268,1)-1)</f>
        <v>music</v>
      </c>
      <c r="S1268" t="str">
        <f>RIGHT(Q1268,(LEN(Q1268)-SEARCH("/",Q1268,1)))</f>
        <v>rock</v>
      </c>
      <c r="T1268" s="14">
        <f>IFERROR(E1268/L1268,0)</f>
        <v>190.9</v>
      </c>
      <c r="U1268">
        <f t="shared" si="19"/>
        <v>1</v>
      </c>
      <c r="AB1268">
        <v>9545</v>
      </c>
      <c r="AC1268">
        <v>50</v>
      </c>
      <c r="AD1268">
        <v>190.9</v>
      </c>
      <c r="AE1268">
        <v>1</v>
      </c>
      <c r="AF1268">
        <v>9500</v>
      </c>
    </row>
    <row r="1269" spans="1:32" ht="27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>(E1269/D1269)*100</f>
        <v>101.8</v>
      </c>
      <c r="O1269" s="13">
        <f>J1269/(60*60*24)+DATE(1970,1,1)</f>
        <v>41449.585162037038</v>
      </c>
      <c r="P1269" s="13">
        <f>I1269/(60*60*24)+"1/1/1970"</f>
        <v>41479.585162037038</v>
      </c>
      <c r="Q1269" t="s">
        <v>8275</v>
      </c>
      <c r="R1269" s="18" t="str">
        <f>LEFT(Q1269,SEARCH("/",Q1269,1)-1)</f>
        <v>music</v>
      </c>
      <c r="S1269" t="str">
        <f>RIGHT(Q1269,(LEN(Q1269)-SEARCH("/",Q1269,1)))</f>
        <v>rock</v>
      </c>
      <c r="T1269" s="14">
        <f>IFERROR(E1269/L1269,0)</f>
        <v>140.85534591194968</v>
      </c>
      <c r="U1269">
        <f t="shared" si="19"/>
        <v>1</v>
      </c>
      <c r="AB1269">
        <v>22396</v>
      </c>
      <c r="AC1269">
        <v>159</v>
      </c>
      <c r="AD1269">
        <v>140.85534591194968</v>
      </c>
      <c r="AE1269">
        <v>1</v>
      </c>
      <c r="AF1269">
        <v>22000</v>
      </c>
    </row>
    <row r="1270" spans="1:32" ht="19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>(E1270/D1270)*100</f>
        <v>116.66666666666667</v>
      </c>
      <c r="O1270" s="13">
        <f>J1270/(60*60*24)+DATE(1970,1,1)</f>
        <v>41507.845451388886</v>
      </c>
      <c r="P1270" s="13">
        <f>I1270/(60*60*24)+"1/1/1970"</f>
        <v>41537.845451388886</v>
      </c>
      <c r="Q1270" t="s">
        <v>8275</v>
      </c>
      <c r="R1270" s="18" t="str">
        <f>LEFT(Q1270,SEARCH("/",Q1270,1)-1)</f>
        <v>music</v>
      </c>
      <c r="S1270" t="str">
        <f>RIGHT(Q1270,(LEN(Q1270)-SEARCH("/",Q1270,1)))</f>
        <v>rock</v>
      </c>
      <c r="T1270" s="14">
        <f>IFERROR(E1270/L1270,0)</f>
        <v>76.92307692307692</v>
      </c>
      <c r="U1270">
        <f t="shared" si="19"/>
        <v>1</v>
      </c>
      <c r="AB1270">
        <v>14000</v>
      </c>
      <c r="AC1270">
        <v>182</v>
      </c>
      <c r="AD1270">
        <v>76.92307692307692</v>
      </c>
      <c r="AE1270">
        <v>1</v>
      </c>
      <c r="AF1270">
        <v>12000</v>
      </c>
    </row>
    <row r="1271" spans="1:32" ht="31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>(E1271/D1271)*100</f>
        <v>108.64893617021276</v>
      </c>
      <c r="O1271" s="13">
        <f>J1271/(60*60*24)+DATE(1970,1,1)</f>
        <v>42445.823055555556</v>
      </c>
      <c r="P1271" s="13">
        <f>I1271/(60*60*24)+"1/1/1970"</f>
        <v>42476</v>
      </c>
      <c r="Q1271" t="s">
        <v>8275</v>
      </c>
      <c r="R1271" s="18" t="str">
        <f>LEFT(Q1271,SEARCH("/",Q1271,1)-1)</f>
        <v>music</v>
      </c>
      <c r="S1271" t="str">
        <f>RIGHT(Q1271,(LEN(Q1271)-SEARCH("/",Q1271,1)))</f>
        <v>rock</v>
      </c>
      <c r="T1271" s="14">
        <f>IFERROR(E1271/L1271,0)</f>
        <v>99.15533980582525</v>
      </c>
      <c r="U1271">
        <f t="shared" si="19"/>
        <v>1</v>
      </c>
      <c r="AB1271">
        <v>20426</v>
      </c>
      <c r="AC1271">
        <v>206</v>
      </c>
      <c r="AD1271">
        <v>99.15533980582525</v>
      </c>
      <c r="AE1271">
        <v>1</v>
      </c>
      <c r="AF1271">
        <v>18800</v>
      </c>
    </row>
    <row r="1272" spans="1:32" ht="19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>(E1272/D1272)*100</f>
        <v>114.72</v>
      </c>
      <c r="O1272" s="13">
        <f>J1272/(60*60*24)+DATE(1970,1,1)</f>
        <v>40933.85696759259</v>
      </c>
      <c r="P1272" s="13">
        <f>I1272/(60*60*24)+"1/1/1970"</f>
        <v>40993.815300925926</v>
      </c>
      <c r="Q1272" t="s">
        <v>8275</v>
      </c>
      <c r="R1272" s="18" t="str">
        <f>LEFT(Q1272,SEARCH("/",Q1272,1)-1)</f>
        <v>music</v>
      </c>
      <c r="S1272" t="str">
        <f>RIGHT(Q1272,(LEN(Q1272)-SEARCH("/",Q1272,1)))</f>
        <v>rock</v>
      </c>
      <c r="T1272" s="14">
        <f>IFERROR(E1272/L1272,0)</f>
        <v>67.881656804733723</v>
      </c>
      <c r="U1272">
        <f t="shared" si="19"/>
        <v>1</v>
      </c>
      <c r="AB1272">
        <v>11472</v>
      </c>
      <c r="AC1272">
        <v>169</v>
      </c>
      <c r="AD1272">
        <v>67.881656804733723</v>
      </c>
      <c r="AE1272">
        <v>1</v>
      </c>
      <c r="AF1272">
        <v>10000</v>
      </c>
    </row>
    <row r="1273" spans="1:32" ht="28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>(E1273/D1273)*100</f>
        <v>101.8</v>
      </c>
      <c r="O1273" s="13">
        <f>J1273/(60*60*24)+DATE(1970,1,1)</f>
        <v>41561.683553240742</v>
      </c>
      <c r="P1273" s="13">
        <f>I1273/(60*60*24)+"1/1/1970"</f>
        <v>41591.725219907406</v>
      </c>
      <c r="Q1273" t="s">
        <v>8275</v>
      </c>
      <c r="R1273" s="18" t="str">
        <f>LEFT(Q1273,SEARCH("/",Q1273,1)-1)</f>
        <v>music</v>
      </c>
      <c r="S1273" t="str">
        <f>RIGHT(Q1273,(LEN(Q1273)-SEARCH("/",Q1273,1)))</f>
        <v>rock</v>
      </c>
      <c r="T1273" s="14">
        <f>IFERROR(E1273/L1273,0)</f>
        <v>246.29032258064515</v>
      </c>
      <c r="U1273">
        <f t="shared" si="19"/>
        <v>1</v>
      </c>
      <c r="AB1273">
        <v>7635</v>
      </c>
      <c r="AC1273">
        <v>31</v>
      </c>
      <c r="AD1273">
        <v>246.29032258064515</v>
      </c>
      <c r="AE1273">
        <v>1</v>
      </c>
      <c r="AF1273">
        <v>7500</v>
      </c>
    </row>
    <row r="1274" spans="1:32" ht="30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>(E1274/D1274)*100</f>
        <v>106</v>
      </c>
      <c r="O1274" s="13">
        <f>J1274/(60*60*24)+DATE(1970,1,1)</f>
        <v>40274.745127314818</v>
      </c>
      <c r="P1274" s="13">
        <f>I1274/(60*60*24)+"1/1/1970"</f>
        <v>40344.166666666664</v>
      </c>
      <c r="Q1274" t="s">
        <v>8275</v>
      </c>
      <c r="R1274" s="18" t="str">
        <f>LEFT(Q1274,SEARCH("/",Q1274,1)-1)</f>
        <v>music</v>
      </c>
      <c r="S1274" t="str">
        <f>RIGHT(Q1274,(LEN(Q1274)-SEARCH("/",Q1274,1)))</f>
        <v>rock</v>
      </c>
      <c r="T1274" s="14">
        <f>IFERROR(E1274/L1274,0)</f>
        <v>189.28571428571428</v>
      </c>
      <c r="U1274">
        <f t="shared" si="19"/>
        <v>1</v>
      </c>
      <c r="AB1274">
        <v>5300</v>
      </c>
      <c r="AC1274">
        <v>28</v>
      </c>
      <c r="AD1274">
        <v>189.28571428571428</v>
      </c>
      <c r="AE1274">
        <v>1</v>
      </c>
      <c r="AF1274">
        <v>5000</v>
      </c>
    </row>
    <row r="1275" spans="1:32" ht="19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>(E1275/D1275)*100</f>
        <v>103.49999999999999</v>
      </c>
      <c r="O1275" s="13">
        <f>J1275/(60*60*24)+DATE(1970,1,1)</f>
        <v>41852.730219907404</v>
      </c>
      <c r="P1275" s="13">
        <f>I1275/(60*60*24)+"1/1/1970"</f>
        <v>41882.730219907404</v>
      </c>
      <c r="Q1275" t="s">
        <v>8275</v>
      </c>
      <c r="R1275" s="18" t="str">
        <f>LEFT(Q1275,SEARCH("/",Q1275,1)-1)</f>
        <v>music</v>
      </c>
      <c r="S1275" t="str">
        <f>RIGHT(Q1275,(LEN(Q1275)-SEARCH("/",Q1275,1)))</f>
        <v>rock</v>
      </c>
      <c r="T1275" s="14">
        <f>IFERROR(E1275/L1275,0)</f>
        <v>76.666666666666671</v>
      </c>
      <c r="U1275">
        <f t="shared" si="19"/>
        <v>1</v>
      </c>
      <c r="AB1275">
        <v>4140</v>
      </c>
      <c r="AC1275">
        <v>54</v>
      </c>
      <c r="AD1275">
        <v>76.666666666666671</v>
      </c>
      <c r="AE1275">
        <v>1</v>
      </c>
      <c r="AF1275">
        <v>4000</v>
      </c>
    </row>
    <row r="1276" spans="1:32" ht="27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>(E1276/D1276)*100</f>
        <v>154.97535999999999</v>
      </c>
      <c r="O1276" s="13">
        <f>J1276/(60*60*24)+DATE(1970,1,1)</f>
        <v>41116.690104166664</v>
      </c>
      <c r="P1276" s="13">
        <f>I1276/(60*60*24)+"1/1/1970"</f>
        <v>41151.690104166664</v>
      </c>
      <c r="Q1276" t="s">
        <v>8275</v>
      </c>
      <c r="R1276" s="18" t="str">
        <f>LEFT(Q1276,SEARCH("/",Q1276,1)-1)</f>
        <v>music</v>
      </c>
      <c r="S1276" t="str">
        <f>RIGHT(Q1276,(LEN(Q1276)-SEARCH("/",Q1276,1)))</f>
        <v>rock</v>
      </c>
      <c r="T1276" s="14">
        <f>IFERROR(E1276/L1276,0)</f>
        <v>82.963254817987149</v>
      </c>
      <c r="U1276">
        <f t="shared" si="19"/>
        <v>1</v>
      </c>
      <c r="AB1276">
        <v>38743.839999999997</v>
      </c>
      <c r="AC1276">
        <v>467</v>
      </c>
      <c r="AD1276">
        <v>82.963254817987149</v>
      </c>
      <c r="AE1276">
        <v>1</v>
      </c>
      <c r="AF1276">
        <v>25000</v>
      </c>
    </row>
    <row r="1277" spans="1:32" ht="27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>(E1277/D1277)*100</f>
        <v>162.14066666666668</v>
      </c>
      <c r="O1277" s="13">
        <f>J1277/(60*60*24)+DATE(1970,1,1)</f>
        <v>41458.867905092593</v>
      </c>
      <c r="P1277" s="13">
        <f>I1277/(60*60*24)+"1/1/1970"</f>
        <v>41493.867905092593</v>
      </c>
      <c r="Q1277" t="s">
        <v>8275</v>
      </c>
      <c r="R1277" s="18" t="str">
        <f>LEFT(Q1277,SEARCH("/",Q1277,1)-1)</f>
        <v>music</v>
      </c>
      <c r="S1277" t="str">
        <f>RIGHT(Q1277,(LEN(Q1277)-SEARCH("/",Q1277,1)))</f>
        <v>rock</v>
      </c>
      <c r="T1277" s="14">
        <f>IFERROR(E1277/L1277,0)</f>
        <v>62.522107969151669</v>
      </c>
      <c r="U1277">
        <f t="shared" si="19"/>
        <v>1</v>
      </c>
      <c r="AB1277">
        <v>24321.1</v>
      </c>
      <c r="AC1277">
        <v>389</v>
      </c>
      <c r="AD1277">
        <v>62.522107969151669</v>
      </c>
      <c r="AE1277">
        <v>1</v>
      </c>
      <c r="AF1277">
        <v>15000</v>
      </c>
    </row>
    <row r="1278" spans="1:32" ht="165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>(E1278/D1278)*100</f>
        <v>104.42100000000001</v>
      </c>
      <c r="O1278" s="13">
        <f>J1278/(60*60*24)+DATE(1970,1,1)</f>
        <v>40007.704247685186</v>
      </c>
      <c r="P1278" s="13">
        <f>I1278/(60*60*24)+"1/1/1970"</f>
        <v>40057.166666666664</v>
      </c>
      <c r="Q1278" t="s">
        <v>8275</v>
      </c>
      <c r="R1278" s="18" t="str">
        <f>LEFT(Q1278,SEARCH("/",Q1278,1)-1)</f>
        <v>music</v>
      </c>
      <c r="S1278" t="str">
        <f>RIGHT(Q1278,(LEN(Q1278)-SEARCH("/",Q1278,1)))</f>
        <v>rock</v>
      </c>
      <c r="T1278" s="14">
        <f>IFERROR(E1278/L1278,0)</f>
        <v>46.06808823529412</v>
      </c>
      <c r="U1278">
        <f t="shared" si="19"/>
        <v>1</v>
      </c>
      <c r="AB1278">
        <v>3132.63</v>
      </c>
      <c r="AC1278">
        <v>68</v>
      </c>
      <c r="AD1278">
        <v>46.06808823529412</v>
      </c>
      <c r="AE1278">
        <v>1</v>
      </c>
      <c r="AF1278">
        <v>3000</v>
      </c>
    </row>
    <row r="1279" spans="1:32" ht="27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>(E1279/D1279)*100</f>
        <v>106.12433333333333</v>
      </c>
      <c r="O1279" s="13">
        <f>J1279/(60*60*24)+DATE(1970,1,1)</f>
        <v>41121.561886574076</v>
      </c>
      <c r="P1279" s="13">
        <f>I1279/(60*60*24)+"1/1/1970"</f>
        <v>41156.561886574076</v>
      </c>
      <c r="Q1279" t="s">
        <v>8275</v>
      </c>
      <c r="R1279" s="18" t="str">
        <f>LEFT(Q1279,SEARCH("/",Q1279,1)-1)</f>
        <v>music</v>
      </c>
      <c r="S1279" t="str">
        <f>RIGHT(Q1279,(LEN(Q1279)-SEARCH("/",Q1279,1)))</f>
        <v>rock</v>
      </c>
      <c r="T1279" s="14">
        <f>IFERROR(E1279/L1279,0)</f>
        <v>38.543946731234868</v>
      </c>
      <c r="U1279">
        <f t="shared" si="19"/>
        <v>1</v>
      </c>
      <c r="AB1279">
        <v>15918.65</v>
      </c>
      <c r="AC1279">
        <v>413</v>
      </c>
      <c r="AD1279">
        <v>38.543946731234868</v>
      </c>
      <c r="AE1279">
        <v>1</v>
      </c>
      <c r="AF1279">
        <v>15000</v>
      </c>
    </row>
    <row r="1280" spans="1:32" ht="28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>(E1280/D1280)*100</f>
        <v>154.93846153846152</v>
      </c>
      <c r="O1280" s="13">
        <f>J1280/(60*60*24)+DATE(1970,1,1)</f>
        <v>41786.555162037039</v>
      </c>
      <c r="P1280" s="13">
        <f>I1280/(60*60*24)+"1/1/1970"</f>
        <v>41815.083333333336</v>
      </c>
      <c r="Q1280" t="s">
        <v>8275</v>
      </c>
      <c r="R1280" s="18" t="str">
        <f>LEFT(Q1280,SEARCH("/",Q1280,1)-1)</f>
        <v>music</v>
      </c>
      <c r="S1280" t="str">
        <f>RIGHT(Q1280,(LEN(Q1280)-SEARCH("/",Q1280,1)))</f>
        <v>rock</v>
      </c>
      <c r="T1280" s="14">
        <f>IFERROR(E1280/L1280,0)</f>
        <v>53.005263157894738</v>
      </c>
      <c r="U1280">
        <f t="shared" si="19"/>
        <v>1</v>
      </c>
      <c r="AB1280">
        <v>10071</v>
      </c>
      <c r="AC1280">
        <v>190</v>
      </c>
      <c r="AD1280">
        <v>53.005263157894738</v>
      </c>
      <c r="AE1280">
        <v>1</v>
      </c>
      <c r="AF1280">
        <v>6500</v>
      </c>
    </row>
    <row r="1281" spans="1:32" ht="27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>(E1281/D1281)*100</f>
        <v>110.77157238734421</v>
      </c>
      <c r="O1281" s="13">
        <f>J1281/(60*60*24)+DATE(1970,1,1)</f>
        <v>41682.099189814813</v>
      </c>
      <c r="P1281" s="13">
        <f>I1281/(60*60*24)+"1/1/1970"</f>
        <v>41722.057523148149</v>
      </c>
      <c r="Q1281" t="s">
        <v>8275</v>
      </c>
      <c r="R1281" s="18" t="str">
        <f>LEFT(Q1281,SEARCH("/",Q1281,1)-1)</f>
        <v>music</v>
      </c>
      <c r="S1281" t="str">
        <f>RIGHT(Q1281,(LEN(Q1281)-SEARCH("/",Q1281,1)))</f>
        <v>rock</v>
      </c>
      <c r="T1281" s="14">
        <f>IFERROR(E1281/L1281,0)</f>
        <v>73.355396825396824</v>
      </c>
      <c r="U1281">
        <f t="shared" si="19"/>
        <v>1</v>
      </c>
      <c r="AB1281">
        <v>13864.17</v>
      </c>
      <c r="AC1281">
        <v>189</v>
      </c>
      <c r="AD1281">
        <v>73.355396825396824</v>
      </c>
      <c r="AE1281">
        <v>1</v>
      </c>
      <c r="AF1281">
        <v>12516</v>
      </c>
    </row>
    <row r="1282" spans="1:32" ht="24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>(E1282/D1282)*100</f>
        <v>110.91186666666665</v>
      </c>
      <c r="O1282" s="13">
        <f>J1282/(60*60*24)+DATE(1970,1,1)</f>
        <v>40513.757569444446</v>
      </c>
      <c r="P1282" s="13">
        <f>I1282/(60*60*24)+"1/1/1970"</f>
        <v>40603.757569444446</v>
      </c>
      <c r="Q1282" t="s">
        <v>8275</v>
      </c>
      <c r="R1282" s="18" t="str">
        <f>LEFT(Q1282,SEARCH("/",Q1282,1)-1)</f>
        <v>music</v>
      </c>
      <c r="S1282" t="str">
        <f>RIGHT(Q1282,(LEN(Q1282)-SEARCH("/",Q1282,1)))</f>
        <v>rock</v>
      </c>
      <c r="T1282" s="14">
        <f>IFERROR(E1282/L1282,0)</f>
        <v>127.97523076923076</v>
      </c>
      <c r="U1282">
        <f t="shared" si="19"/>
        <v>1</v>
      </c>
      <c r="AB1282">
        <v>16636.78</v>
      </c>
      <c r="AC1282">
        <v>130</v>
      </c>
      <c r="AD1282">
        <v>127.97523076923076</v>
      </c>
      <c r="AE1282">
        <v>1</v>
      </c>
      <c r="AF1282">
        <v>15000</v>
      </c>
    </row>
    <row r="1283" spans="1:32" ht="27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>(E1283/D1283)*100</f>
        <v>110.71428571428572</v>
      </c>
      <c r="O1283" s="13">
        <f>J1283/(60*60*24)+DATE(1970,1,1)</f>
        <v>41463.743472222224</v>
      </c>
      <c r="P1283" s="13">
        <f>I1283/(60*60*24)+"1/1/1970"</f>
        <v>41483.743472222224</v>
      </c>
      <c r="Q1283" t="s">
        <v>8275</v>
      </c>
      <c r="R1283" s="18" t="str">
        <f>LEFT(Q1283,SEARCH("/",Q1283,1)-1)</f>
        <v>music</v>
      </c>
      <c r="S1283" t="str">
        <f>RIGHT(Q1283,(LEN(Q1283)-SEARCH("/",Q1283,1)))</f>
        <v>rock</v>
      </c>
      <c r="T1283" s="14">
        <f>IFERROR(E1283/L1283,0)</f>
        <v>104.72972972972973</v>
      </c>
      <c r="U1283">
        <f t="shared" ref="U1283:U1346" si="20">IF(F1283 = "successful", 1, 0)</f>
        <v>1</v>
      </c>
      <c r="AB1283">
        <v>7750</v>
      </c>
      <c r="AC1283">
        <v>74</v>
      </c>
      <c r="AD1283">
        <v>104.72972972972973</v>
      </c>
      <c r="AE1283">
        <v>1</v>
      </c>
      <c r="AF1283">
        <v>7000</v>
      </c>
    </row>
    <row r="1284" spans="1:32" ht="27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>(E1284/D1284)*100</f>
        <v>123.61333333333333</v>
      </c>
      <c r="O1284" s="13">
        <f>J1284/(60*60*24)+DATE(1970,1,1)</f>
        <v>41586.475173611107</v>
      </c>
      <c r="P1284" s="13">
        <f>I1284/(60*60*24)+"1/1/1970"</f>
        <v>41617.207638888889</v>
      </c>
      <c r="Q1284" t="s">
        <v>8275</v>
      </c>
      <c r="R1284" s="18" t="str">
        <f>LEFT(Q1284,SEARCH("/",Q1284,1)-1)</f>
        <v>music</v>
      </c>
      <c r="S1284" t="str">
        <f>RIGHT(Q1284,(LEN(Q1284)-SEARCH("/",Q1284,1)))</f>
        <v>rock</v>
      </c>
      <c r="T1284" s="14">
        <f>IFERROR(E1284/L1284,0)</f>
        <v>67.671532846715323</v>
      </c>
      <c r="U1284">
        <f t="shared" si="20"/>
        <v>1</v>
      </c>
      <c r="AB1284">
        <v>18542</v>
      </c>
      <c r="AC1284">
        <v>274</v>
      </c>
      <c r="AD1284">
        <v>67.671532846715323</v>
      </c>
      <c r="AE1284">
        <v>1</v>
      </c>
      <c r="AF1284">
        <v>15000</v>
      </c>
    </row>
    <row r="1285" spans="1:32" ht="19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>(E1285/D1285)*100</f>
        <v>211.05</v>
      </c>
      <c r="O1285" s="13">
        <f>J1285/(60*60*24)+DATE(1970,1,1)</f>
        <v>41320.717465277776</v>
      </c>
      <c r="P1285" s="13">
        <f>I1285/(60*60*24)+"1/1/1970"</f>
        <v>41344.166666666664</v>
      </c>
      <c r="Q1285" t="s">
        <v>8275</v>
      </c>
      <c r="R1285" s="18" t="str">
        <f>LEFT(Q1285,SEARCH("/",Q1285,1)-1)</f>
        <v>music</v>
      </c>
      <c r="S1285" t="str">
        <f>RIGHT(Q1285,(LEN(Q1285)-SEARCH("/",Q1285,1)))</f>
        <v>rock</v>
      </c>
      <c r="T1285" s="14">
        <f>IFERROR(E1285/L1285,0)</f>
        <v>95.931818181818187</v>
      </c>
      <c r="U1285">
        <f t="shared" si="20"/>
        <v>1</v>
      </c>
      <c r="AB1285">
        <v>2110.5</v>
      </c>
      <c r="AC1285">
        <v>22</v>
      </c>
      <c r="AD1285">
        <v>95.931818181818187</v>
      </c>
      <c r="AE1285">
        <v>1</v>
      </c>
      <c r="AF1285">
        <v>1000</v>
      </c>
    </row>
    <row r="1286" spans="1:32" ht="25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>(E1286/D1286)*100</f>
        <v>101</v>
      </c>
      <c r="O1286" s="13">
        <f>J1286/(60*60*24)+DATE(1970,1,1)</f>
        <v>42712.23474537037</v>
      </c>
      <c r="P1286" s="13">
        <f>I1286/(60*60*24)+"1/1/1970"</f>
        <v>42735.707638888889</v>
      </c>
      <c r="Q1286" t="s">
        <v>8270</v>
      </c>
      <c r="R1286" s="18" t="str">
        <f>LEFT(Q1286,SEARCH("/",Q1286,1)-1)</f>
        <v>theater</v>
      </c>
      <c r="S1286" t="str">
        <f>RIGHT(Q1286,(LEN(Q1286)-SEARCH("/",Q1286,1)))</f>
        <v>plays</v>
      </c>
      <c r="T1286" s="14">
        <f>IFERROR(E1286/L1286,0)</f>
        <v>65.161290322580641</v>
      </c>
      <c r="U1286">
        <f t="shared" si="20"/>
        <v>1</v>
      </c>
      <c r="AB1286">
        <v>2020</v>
      </c>
      <c r="AC1286">
        <v>31</v>
      </c>
      <c r="AD1286">
        <v>65.161290322580641</v>
      </c>
      <c r="AE1286">
        <v>1</v>
      </c>
      <c r="AF1286">
        <v>2000</v>
      </c>
    </row>
    <row r="1287" spans="1:32" ht="28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>(E1287/D1287)*100</f>
        <v>101.64999999999999</v>
      </c>
      <c r="O1287" s="13">
        <f>J1287/(60*60*24)+DATE(1970,1,1)</f>
        <v>42160.583043981482</v>
      </c>
      <c r="P1287" s="13">
        <f>I1287/(60*60*24)+"1/1/1970"</f>
        <v>42175.583043981482</v>
      </c>
      <c r="Q1287" t="s">
        <v>8270</v>
      </c>
      <c r="R1287" s="18" t="str">
        <f>LEFT(Q1287,SEARCH("/",Q1287,1)-1)</f>
        <v>theater</v>
      </c>
      <c r="S1287" t="str">
        <f>RIGHT(Q1287,(LEN(Q1287)-SEARCH("/",Q1287,1)))</f>
        <v>plays</v>
      </c>
      <c r="T1287" s="14">
        <f>IFERROR(E1287/L1287,0)</f>
        <v>32.269841269841272</v>
      </c>
      <c r="U1287">
        <f t="shared" si="20"/>
        <v>1</v>
      </c>
      <c r="AB1287">
        <v>2033</v>
      </c>
      <c r="AC1287">
        <v>63</v>
      </c>
      <c r="AD1287">
        <v>32.269841269841272</v>
      </c>
      <c r="AE1287">
        <v>1</v>
      </c>
      <c r="AF1287">
        <v>2000</v>
      </c>
    </row>
    <row r="1288" spans="1:32" ht="24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>(E1288/D1288)*100</f>
        <v>108.33333333333333</v>
      </c>
      <c r="O1288" s="13">
        <f>J1288/(60*60*24)+DATE(1970,1,1)</f>
        <v>42039.384571759263</v>
      </c>
      <c r="P1288" s="13">
        <f>I1288/(60*60*24)+"1/1/1970"</f>
        <v>42052.583333333328</v>
      </c>
      <c r="Q1288" t="s">
        <v>8270</v>
      </c>
      <c r="R1288" s="18" t="str">
        <f>LEFT(Q1288,SEARCH("/",Q1288,1)-1)</f>
        <v>theater</v>
      </c>
      <c r="S1288" t="str">
        <f>RIGHT(Q1288,(LEN(Q1288)-SEARCH("/",Q1288,1)))</f>
        <v>plays</v>
      </c>
      <c r="T1288" s="14">
        <f>IFERROR(E1288/L1288,0)</f>
        <v>81.25</v>
      </c>
      <c r="U1288">
        <f t="shared" si="20"/>
        <v>1</v>
      </c>
      <c r="AB1288">
        <v>1625</v>
      </c>
      <c r="AC1288">
        <v>20</v>
      </c>
      <c r="AD1288">
        <v>81.25</v>
      </c>
      <c r="AE1288">
        <v>1</v>
      </c>
      <c r="AF1288">
        <v>1500</v>
      </c>
    </row>
    <row r="1289" spans="1:32" ht="31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>(E1289/D1289)*100</f>
        <v>242</v>
      </c>
      <c r="O1289" s="13">
        <f>J1289/(60*60*24)+DATE(1970,1,1)</f>
        <v>42107.621018518519</v>
      </c>
      <c r="P1289" s="13">
        <f>I1289/(60*60*24)+"1/1/1970"</f>
        <v>42167.621018518519</v>
      </c>
      <c r="Q1289" t="s">
        <v>8270</v>
      </c>
      <c r="R1289" s="18" t="str">
        <f>LEFT(Q1289,SEARCH("/",Q1289,1)-1)</f>
        <v>theater</v>
      </c>
      <c r="S1289" t="str">
        <f>RIGHT(Q1289,(LEN(Q1289)-SEARCH("/",Q1289,1)))</f>
        <v>plays</v>
      </c>
      <c r="T1289" s="14">
        <f>IFERROR(E1289/L1289,0)</f>
        <v>24.2</v>
      </c>
      <c r="U1289">
        <f t="shared" si="20"/>
        <v>1</v>
      </c>
      <c r="AB1289">
        <v>605</v>
      </c>
      <c r="AC1289">
        <v>25</v>
      </c>
      <c r="AD1289">
        <v>24.2</v>
      </c>
      <c r="AE1289">
        <v>1</v>
      </c>
      <c r="AF1289">
        <v>250</v>
      </c>
    </row>
    <row r="1290" spans="1:32" ht="30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>(E1290/D1290)*100</f>
        <v>100.44999999999999</v>
      </c>
      <c r="O1290" s="13">
        <f>J1290/(60*60*24)+DATE(1970,1,1)</f>
        <v>42561.154664351852</v>
      </c>
      <c r="P1290" s="13">
        <f>I1290/(60*60*24)+"1/1/1970"</f>
        <v>42592.166666666672</v>
      </c>
      <c r="Q1290" t="s">
        <v>8270</v>
      </c>
      <c r="R1290" s="18" t="str">
        <f>LEFT(Q1290,SEARCH("/",Q1290,1)-1)</f>
        <v>theater</v>
      </c>
      <c r="S1290" t="str">
        <f>RIGHT(Q1290,(LEN(Q1290)-SEARCH("/",Q1290,1)))</f>
        <v>plays</v>
      </c>
      <c r="T1290" s="14">
        <f>IFERROR(E1290/L1290,0)</f>
        <v>65.868852459016395</v>
      </c>
      <c r="U1290">
        <f t="shared" si="20"/>
        <v>1</v>
      </c>
      <c r="AB1290">
        <v>4018</v>
      </c>
      <c r="AC1290">
        <v>61</v>
      </c>
      <c r="AD1290">
        <v>65.868852459016395</v>
      </c>
      <c r="AE1290">
        <v>1</v>
      </c>
      <c r="AF1290">
        <v>4000</v>
      </c>
    </row>
    <row r="1291" spans="1:32" ht="22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>(E1291/D1291)*100</f>
        <v>125.06666666666666</v>
      </c>
      <c r="O1291" s="13">
        <f>J1291/(60*60*24)+DATE(1970,1,1)</f>
        <v>42709.134780092594</v>
      </c>
      <c r="P1291" s="13">
        <f>I1291/(60*60*24)+"1/1/1970"</f>
        <v>42739.134780092594</v>
      </c>
      <c r="Q1291" t="s">
        <v>8270</v>
      </c>
      <c r="R1291" s="18" t="str">
        <f>LEFT(Q1291,SEARCH("/",Q1291,1)-1)</f>
        <v>theater</v>
      </c>
      <c r="S1291" t="str">
        <f>RIGHT(Q1291,(LEN(Q1291)-SEARCH("/",Q1291,1)))</f>
        <v>plays</v>
      </c>
      <c r="T1291" s="14">
        <f>IFERROR(E1291/L1291,0)</f>
        <v>36.07692307692308</v>
      </c>
      <c r="U1291">
        <f t="shared" si="20"/>
        <v>1</v>
      </c>
      <c r="AB1291">
        <v>1876</v>
      </c>
      <c r="AC1291">
        <v>52</v>
      </c>
      <c r="AD1291">
        <v>36.07692307692308</v>
      </c>
      <c r="AE1291">
        <v>1</v>
      </c>
      <c r="AF1291">
        <v>1500</v>
      </c>
    </row>
    <row r="1292" spans="1:32" ht="12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>(E1292/D1292)*100</f>
        <v>108.57142857142857</v>
      </c>
      <c r="O1292" s="13">
        <f>J1292/(60*60*24)+DATE(1970,1,1)</f>
        <v>42086.614942129629</v>
      </c>
      <c r="P1292" s="13">
        <f>I1292/(60*60*24)+"1/1/1970"</f>
        <v>42117.290972222225</v>
      </c>
      <c r="Q1292" t="s">
        <v>8270</v>
      </c>
      <c r="R1292" s="18" t="str">
        <f>LEFT(Q1292,SEARCH("/",Q1292,1)-1)</f>
        <v>theater</v>
      </c>
      <c r="S1292" t="str">
        <f>RIGHT(Q1292,(LEN(Q1292)-SEARCH("/",Q1292,1)))</f>
        <v>plays</v>
      </c>
      <c r="T1292" s="14">
        <f>IFERROR(E1292/L1292,0)</f>
        <v>44.186046511627907</v>
      </c>
      <c r="U1292">
        <f t="shared" si="20"/>
        <v>1</v>
      </c>
      <c r="AB1292">
        <v>3800</v>
      </c>
      <c r="AC1292">
        <v>86</v>
      </c>
      <c r="AD1292">
        <v>44.186046511627907</v>
      </c>
      <c r="AE1292">
        <v>1</v>
      </c>
      <c r="AF1292">
        <v>3500</v>
      </c>
    </row>
    <row r="1293" spans="1:32" ht="27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>(E1293/D1293)*100</f>
        <v>145.70000000000002</v>
      </c>
      <c r="O1293" s="13">
        <f>J1293/(60*60*24)+DATE(1970,1,1)</f>
        <v>42064.652673611112</v>
      </c>
      <c r="P1293" s="13">
        <f>I1293/(60*60*24)+"1/1/1970"</f>
        <v>42101.291666666672</v>
      </c>
      <c r="Q1293" t="s">
        <v>8270</v>
      </c>
      <c r="R1293" s="18" t="str">
        <f>LEFT(Q1293,SEARCH("/",Q1293,1)-1)</f>
        <v>theater</v>
      </c>
      <c r="S1293" t="str">
        <f>RIGHT(Q1293,(LEN(Q1293)-SEARCH("/",Q1293,1)))</f>
        <v>plays</v>
      </c>
      <c r="T1293" s="14">
        <f>IFERROR(E1293/L1293,0)</f>
        <v>104.07142857142857</v>
      </c>
      <c r="U1293">
        <f t="shared" si="20"/>
        <v>1</v>
      </c>
      <c r="AB1293">
        <v>4371</v>
      </c>
      <c r="AC1293">
        <v>42</v>
      </c>
      <c r="AD1293">
        <v>104.07142857142857</v>
      </c>
      <c r="AE1293">
        <v>1</v>
      </c>
      <c r="AF1293">
        <v>3000</v>
      </c>
    </row>
    <row r="1294" spans="1:32" ht="30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>(E1294/D1294)*100</f>
        <v>110.00000000000001</v>
      </c>
      <c r="O1294" s="13">
        <f>J1294/(60*60*24)+DATE(1970,1,1)</f>
        <v>42256.764212962968</v>
      </c>
      <c r="P1294" s="13">
        <f>I1294/(60*60*24)+"1/1/1970"</f>
        <v>42283.957638888889</v>
      </c>
      <c r="Q1294" t="s">
        <v>8270</v>
      </c>
      <c r="R1294" s="18" t="str">
        <f>LEFT(Q1294,SEARCH("/",Q1294,1)-1)</f>
        <v>theater</v>
      </c>
      <c r="S1294" t="str">
        <f>RIGHT(Q1294,(LEN(Q1294)-SEARCH("/",Q1294,1)))</f>
        <v>plays</v>
      </c>
      <c r="T1294" s="14">
        <f>IFERROR(E1294/L1294,0)</f>
        <v>35.96153846153846</v>
      </c>
      <c r="U1294">
        <f t="shared" si="20"/>
        <v>1</v>
      </c>
      <c r="AB1294">
        <v>1870</v>
      </c>
      <c r="AC1294">
        <v>52</v>
      </c>
      <c r="AD1294">
        <v>35.96153846153846</v>
      </c>
      <c r="AE1294">
        <v>1</v>
      </c>
      <c r="AF1294">
        <v>1700</v>
      </c>
    </row>
    <row r="1295" spans="1:32" ht="28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>(E1295/D1295)*100</f>
        <v>102.23333333333333</v>
      </c>
      <c r="O1295" s="13">
        <f>J1295/(60*60*24)+DATE(1970,1,1)</f>
        <v>42292.701053240744</v>
      </c>
      <c r="P1295" s="13">
        <f>I1295/(60*60*24)+"1/1/1970"</f>
        <v>42322.742719907408</v>
      </c>
      <c r="Q1295" t="s">
        <v>8270</v>
      </c>
      <c r="R1295" s="18" t="str">
        <f>LEFT(Q1295,SEARCH("/",Q1295,1)-1)</f>
        <v>theater</v>
      </c>
      <c r="S1295" t="str">
        <f>RIGHT(Q1295,(LEN(Q1295)-SEARCH("/",Q1295,1)))</f>
        <v>plays</v>
      </c>
      <c r="T1295" s="14">
        <f>IFERROR(E1295/L1295,0)</f>
        <v>127.79166666666667</v>
      </c>
      <c r="U1295">
        <f t="shared" si="20"/>
        <v>1</v>
      </c>
      <c r="AB1295">
        <v>15335</v>
      </c>
      <c r="AC1295">
        <v>120</v>
      </c>
      <c r="AD1295">
        <v>127.79166666666667</v>
      </c>
      <c r="AE1295">
        <v>1</v>
      </c>
      <c r="AF1295">
        <v>15000</v>
      </c>
    </row>
    <row r="1296" spans="1:32" ht="25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>(E1296/D1296)*100</f>
        <v>122</v>
      </c>
      <c r="O1296" s="13">
        <f>J1296/(60*60*24)+DATE(1970,1,1)</f>
        <v>42278.453668981485</v>
      </c>
      <c r="P1296" s="13">
        <f>I1296/(60*60*24)+"1/1/1970"</f>
        <v>42296.458333333328</v>
      </c>
      <c r="Q1296" t="s">
        <v>8270</v>
      </c>
      <c r="R1296" s="18" t="str">
        <f>LEFT(Q1296,SEARCH("/",Q1296,1)-1)</f>
        <v>theater</v>
      </c>
      <c r="S1296" t="str">
        <f>RIGHT(Q1296,(LEN(Q1296)-SEARCH("/",Q1296,1)))</f>
        <v>plays</v>
      </c>
      <c r="T1296" s="14">
        <f>IFERROR(E1296/L1296,0)</f>
        <v>27.727272727272727</v>
      </c>
      <c r="U1296">
        <f t="shared" si="20"/>
        <v>1</v>
      </c>
      <c r="AB1296">
        <v>610</v>
      </c>
      <c r="AC1296">
        <v>22</v>
      </c>
      <c r="AD1296">
        <v>27.727272727272727</v>
      </c>
      <c r="AE1296">
        <v>1</v>
      </c>
      <c r="AF1296">
        <v>500</v>
      </c>
    </row>
    <row r="1297" spans="1:32" ht="30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>(E1297/D1297)*100</f>
        <v>101.96000000000001</v>
      </c>
      <c r="O1297" s="13">
        <f>J1297/(60*60*24)+DATE(1970,1,1)</f>
        <v>42184.572881944448</v>
      </c>
      <c r="P1297" s="13">
        <f>I1297/(60*60*24)+"1/1/1970"</f>
        <v>42214.708333333328</v>
      </c>
      <c r="Q1297" t="s">
        <v>8270</v>
      </c>
      <c r="R1297" s="18" t="str">
        <f>LEFT(Q1297,SEARCH("/",Q1297,1)-1)</f>
        <v>theater</v>
      </c>
      <c r="S1297" t="str">
        <f>RIGHT(Q1297,(LEN(Q1297)-SEARCH("/",Q1297,1)))</f>
        <v>plays</v>
      </c>
      <c r="T1297" s="14">
        <f>IFERROR(E1297/L1297,0)</f>
        <v>39.828125</v>
      </c>
      <c r="U1297">
        <f t="shared" si="20"/>
        <v>1</v>
      </c>
      <c r="AB1297">
        <v>2549</v>
      </c>
      <c r="AC1297">
        <v>64</v>
      </c>
      <c r="AD1297">
        <v>39.828125</v>
      </c>
      <c r="AE1297">
        <v>1</v>
      </c>
      <c r="AF1297">
        <v>2500</v>
      </c>
    </row>
    <row r="1298" spans="1:32" ht="28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>(E1298/D1298)*100</f>
        <v>141.1764705882353</v>
      </c>
      <c r="O1298" s="13">
        <f>J1298/(60*60*24)+DATE(1970,1,1)</f>
        <v>42423.050613425927</v>
      </c>
      <c r="P1298" s="13">
        <f>I1298/(60*60*24)+"1/1/1970"</f>
        <v>42443.008946759262</v>
      </c>
      <c r="Q1298" t="s">
        <v>8270</v>
      </c>
      <c r="R1298" s="18" t="str">
        <f>LEFT(Q1298,SEARCH("/",Q1298,1)-1)</f>
        <v>theater</v>
      </c>
      <c r="S1298" t="str">
        <f>RIGHT(Q1298,(LEN(Q1298)-SEARCH("/",Q1298,1)))</f>
        <v>plays</v>
      </c>
      <c r="T1298" s="14">
        <f>IFERROR(E1298/L1298,0)</f>
        <v>52.173913043478258</v>
      </c>
      <c r="U1298">
        <f t="shared" si="20"/>
        <v>1</v>
      </c>
      <c r="AB1298">
        <v>1200</v>
      </c>
      <c r="AC1298">
        <v>23</v>
      </c>
      <c r="AD1298">
        <v>52.173913043478258</v>
      </c>
      <c r="AE1298">
        <v>1</v>
      </c>
      <c r="AF1298">
        <v>850</v>
      </c>
    </row>
    <row r="1299" spans="1:32" ht="27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>(E1299/D1299)*100</f>
        <v>109.52500000000001</v>
      </c>
      <c r="O1299" s="13">
        <f>J1299/(60*60*24)+DATE(1970,1,1)</f>
        <v>42461.747199074074</v>
      </c>
      <c r="P1299" s="13">
        <f>I1299/(60*60*24)+"1/1/1970"</f>
        <v>42491.747199074074</v>
      </c>
      <c r="Q1299" t="s">
        <v>8270</v>
      </c>
      <c r="R1299" s="18" t="str">
        <f>LEFT(Q1299,SEARCH("/",Q1299,1)-1)</f>
        <v>theater</v>
      </c>
      <c r="S1299" t="str">
        <f>RIGHT(Q1299,(LEN(Q1299)-SEARCH("/",Q1299,1)))</f>
        <v>plays</v>
      </c>
      <c r="T1299" s="14">
        <f>IFERROR(E1299/L1299,0)</f>
        <v>92.037815126050418</v>
      </c>
      <c r="U1299">
        <f t="shared" si="20"/>
        <v>1</v>
      </c>
      <c r="AB1299">
        <v>21905</v>
      </c>
      <c r="AC1299">
        <v>238</v>
      </c>
      <c r="AD1299">
        <v>92.037815126050418</v>
      </c>
      <c r="AE1299">
        <v>1</v>
      </c>
      <c r="AF1299">
        <v>20000</v>
      </c>
    </row>
    <row r="1300" spans="1:32" ht="27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>(E1300/D1300)*100</f>
        <v>104.65</v>
      </c>
      <c r="O1300" s="13">
        <f>J1300/(60*60*24)+DATE(1970,1,1)</f>
        <v>42458.680925925924</v>
      </c>
      <c r="P1300" s="13">
        <f>I1300/(60*60*24)+"1/1/1970"</f>
        <v>42488.680925925924</v>
      </c>
      <c r="Q1300" t="s">
        <v>8270</v>
      </c>
      <c r="R1300" s="18" t="str">
        <f>LEFT(Q1300,SEARCH("/",Q1300,1)-1)</f>
        <v>theater</v>
      </c>
      <c r="S1300" t="str">
        <f>RIGHT(Q1300,(LEN(Q1300)-SEARCH("/",Q1300,1)))</f>
        <v>plays</v>
      </c>
      <c r="T1300" s="14">
        <f>IFERROR(E1300/L1300,0)</f>
        <v>63.424242424242422</v>
      </c>
      <c r="U1300">
        <f t="shared" si="20"/>
        <v>1</v>
      </c>
      <c r="AB1300">
        <v>2093</v>
      </c>
      <c r="AC1300">
        <v>33</v>
      </c>
      <c r="AD1300">
        <v>63.424242424242422</v>
      </c>
      <c r="AE1300">
        <v>1</v>
      </c>
      <c r="AF1300">
        <v>2000</v>
      </c>
    </row>
    <row r="1301" spans="1:32" ht="25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>(E1301/D1301)*100</f>
        <v>124</v>
      </c>
      <c r="O1301" s="13">
        <f>J1301/(60*60*24)+DATE(1970,1,1)</f>
        <v>42169.814340277779</v>
      </c>
      <c r="P1301" s="13">
        <f>I1301/(60*60*24)+"1/1/1970"</f>
        <v>42199.814340277779</v>
      </c>
      <c r="Q1301" t="s">
        <v>8270</v>
      </c>
      <c r="R1301" s="18" t="str">
        <f>LEFT(Q1301,SEARCH("/",Q1301,1)-1)</f>
        <v>theater</v>
      </c>
      <c r="S1301" t="str">
        <f>RIGHT(Q1301,(LEN(Q1301)-SEARCH("/",Q1301,1)))</f>
        <v>plays</v>
      </c>
      <c r="T1301" s="14">
        <f>IFERROR(E1301/L1301,0)</f>
        <v>135.625</v>
      </c>
      <c r="U1301">
        <f t="shared" si="20"/>
        <v>1</v>
      </c>
      <c r="AB1301">
        <v>4340</v>
      </c>
      <c r="AC1301">
        <v>32</v>
      </c>
      <c r="AD1301">
        <v>135.625</v>
      </c>
      <c r="AE1301">
        <v>1</v>
      </c>
      <c r="AF1301">
        <v>3500</v>
      </c>
    </row>
    <row r="1302" spans="1:32" ht="28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>(E1302/D1302)*100</f>
        <v>135</v>
      </c>
      <c r="O1302" s="13">
        <f>J1302/(60*60*24)+DATE(1970,1,1)</f>
        <v>42483.675208333334</v>
      </c>
      <c r="P1302" s="13">
        <f>I1302/(60*60*24)+"1/1/1970"</f>
        <v>42522.789583333331</v>
      </c>
      <c r="Q1302" t="s">
        <v>8270</v>
      </c>
      <c r="R1302" s="18" t="str">
        <f>LEFT(Q1302,SEARCH("/",Q1302,1)-1)</f>
        <v>theater</v>
      </c>
      <c r="S1302" t="str">
        <f>RIGHT(Q1302,(LEN(Q1302)-SEARCH("/",Q1302,1)))</f>
        <v>plays</v>
      </c>
      <c r="T1302" s="14">
        <f>IFERROR(E1302/L1302,0)</f>
        <v>168.75</v>
      </c>
      <c r="U1302">
        <f t="shared" si="20"/>
        <v>1</v>
      </c>
      <c r="AB1302">
        <v>4050</v>
      </c>
      <c r="AC1302">
        <v>24</v>
      </c>
      <c r="AD1302">
        <v>168.75</v>
      </c>
      <c r="AE1302">
        <v>1</v>
      </c>
      <c r="AF1302">
        <v>3000</v>
      </c>
    </row>
    <row r="1303" spans="1:32" ht="28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>(E1303/D1303)*100</f>
        <v>102.75000000000001</v>
      </c>
      <c r="O1303" s="13">
        <f>J1303/(60*60*24)+DATE(1970,1,1)</f>
        <v>42195.749745370369</v>
      </c>
      <c r="P1303" s="13">
        <f>I1303/(60*60*24)+"1/1/1970"</f>
        <v>42206.125</v>
      </c>
      <c r="Q1303" t="s">
        <v>8270</v>
      </c>
      <c r="R1303" s="18" t="str">
        <f>LEFT(Q1303,SEARCH("/",Q1303,1)-1)</f>
        <v>theater</v>
      </c>
      <c r="S1303" t="str">
        <f>RIGHT(Q1303,(LEN(Q1303)-SEARCH("/",Q1303,1)))</f>
        <v>plays</v>
      </c>
      <c r="T1303" s="14">
        <f>IFERROR(E1303/L1303,0)</f>
        <v>70.862068965517238</v>
      </c>
      <c r="U1303">
        <f t="shared" si="20"/>
        <v>1</v>
      </c>
      <c r="AB1303">
        <v>2055</v>
      </c>
      <c r="AC1303">
        <v>29</v>
      </c>
      <c r="AD1303">
        <v>70.862068965517238</v>
      </c>
      <c r="AE1303">
        <v>1</v>
      </c>
      <c r="AF1303">
        <v>2000</v>
      </c>
    </row>
    <row r="1304" spans="1:32" ht="21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>(E1304/D1304)*100</f>
        <v>100</v>
      </c>
      <c r="O1304" s="13">
        <f>J1304/(60*60*24)+DATE(1970,1,1)</f>
        <v>42675.057997685188</v>
      </c>
      <c r="P1304" s="13">
        <f>I1304/(60*60*24)+"1/1/1970"</f>
        <v>42705.099664351852</v>
      </c>
      <c r="Q1304" t="s">
        <v>8270</v>
      </c>
      <c r="R1304" s="18" t="str">
        <f>LEFT(Q1304,SEARCH("/",Q1304,1)-1)</f>
        <v>theater</v>
      </c>
      <c r="S1304" t="str">
        <f>RIGHT(Q1304,(LEN(Q1304)-SEARCH("/",Q1304,1)))</f>
        <v>plays</v>
      </c>
      <c r="T1304" s="14">
        <f>IFERROR(E1304/L1304,0)</f>
        <v>50</v>
      </c>
      <c r="U1304">
        <f t="shared" si="20"/>
        <v>1</v>
      </c>
      <c r="AB1304">
        <v>2500</v>
      </c>
      <c r="AC1304">
        <v>50</v>
      </c>
      <c r="AD1304">
        <v>50</v>
      </c>
      <c r="AE1304">
        <v>1</v>
      </c>
      <c r="AF1304">
        <v>2500</v>
      </c>
    </row>
    <row r="1305" spans="1:32" ht="105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>(E1305/D1305)*100</f>
        <v>130.26085714285716</v>
      </c>
      <c r="O1305" s="13">
        <f>J1305/(60*60*24)+DATE(1970,1,1)</f>
        <v>42566.441203703704</v>
      </c>
      <c r="P1305" s="13">
        <f>I1305/(60*60*24)+"1/1/1970"</f>
        <v>42582.458333333328</v>
      </c>
      <c r="Q1305" t="s">
        <v>8270</v>
      </c>
      <c r="R1305" s="18" t="str">
        <f>LEFT(Q1305,SEARCH("/",Q1305,1)-1)</f>
        <v>theater</v>
      </c>
      <c r="S1305" t="str">
        <f>RIGHT(Q1305,(LEN(Q1305)-SEARCH("/",Q1305,1)))</f>
        <v>plays</v>
      </c>
      <c r="T1305" s="14">
        <f>IFERROR(E1305/L1305,0)</f>
        <v>42.214166666666671</v>
      </c>
      <c r="U1305">
        <f t="shared" si="20"/>
        <v>1</v>
      </c>
      <c r="AB1305">
        <v>4559.13</v>
      </c>
      <c r="AC1305">
        <v>108</v>
      </c>
      <c r="AD1305">
        <v>42.214166666666671</v>
      </c>
      <c r="AE1305">
        <v>1</v>
      </c>
      <c r="AF1305">
        <v>3500</v>
      </c>
    </row>
    <row r="1306" spans="1:32" ht="24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>(E1306/D1306)*100</f>
        <v>39.627499999999998</v>
      </c>
      <c r="O1306" s="13">
        <f>J1306/(60*60*24)+DATE(1970,1,1)</f>
        <v>42747.194502314815</v>
      </c>
      <c r="P1306" s="13">
        <f>I1306/(60*60*24)+"1/1/1970"</f>
        <v>42807.152835648143</v>
      </c>
      <c r="Q1306" t="s">
        <v>8272</v>
      </c>
      <c r="R1306" s="18" t="str">
        <f>LEFT(Q1306,SEARCH("/",Q1306,1)-1)</f>
        <v>technology</v>
      </c>
      <c r="S1306" t="str">
        <f>RIGHT(Q1306,(LEN(Q1306)-SEARCH("/",Q1306,1)))</f>
        <v>wearables</v>
      </c>
      <c r="T1306" s="14">
        <f>IFERROR(E1306/L1306,0)</f>
        <v>152.41346153846155</v>
      </c>
      <c r="U1306">
        <f t="shared" si="20"/>
        <v>0</v>
      </c>
      <c r="AB1306">
        <v>15851</v>
      </c>
      <c r="AC1306">
        <v>104</v>
      </c>
      <c r="AD1306">
        <v>152.41346153846155</v>
      </c>
      <c r="AE1306">
        <v>0</v>
      </c>
      <c r="AF1306">
        <v>40000</v>
      </c>
    </row>
    <row r="1307" spans="1:32" ht="27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>(E1307/D1307)*100</f>
        <v>25.976666666666663</v>
      </c>
      <c r="O1307" s="13">
        <f>J1307/(60*60*24)+DATE(1970,1,1)</f>
        <v>42543.665601851855</v>
      </c>
      <c r="P1307" s="13">
        <f>I1307/(60*60*24)+"1/1/1970"</f>
        <v>42572.729166666672</v>
      </c>
      <c r="Q1307" t="s">
        <v>8272</v>
      </c>
      <c r="R1307" s="18" t="str">
        <f>LEFT(Q1307,SEARCH("/",Q1307,1)-1)</f>
        <v>technology</v>
      </c>
      <c r="S1307" t="str">
        <f>RIGHT(Q1307,(LEN(Q1307)-SEARCH("/",Q1307,1)))</f>
        <v>wearables</v>
      </c>
      <c r="T1307" s="14">
        <f>IFERROR(E1307/L1307,0)</f>
        <v>90.616279069767444</v>
      </c>
      <c r="U1307">
        <f t="shared" si="20"/>
        <v>0</v>
      </c>
      <c r="AB1307">
        <v>7793</v>
      </c>
      <c r="AC1307">
        <v>86</v>
      </c>
      <c r="AD1307">
        <v>90.616279069767444</v>
      </c>
      <c r="AE1307">
        <v>0</v>
      </c>
      <c r="AF1307">
        <v>30000</v>
      </c>
    </row>
    <row r="1308" spans="1:32" ht="31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>(E1308/D1308)*100</f>
        <v>65.24636363636364</v>
      </c>
      <c r="O1308" s="13">
        <f>J1308/(60*60*24)+DATE(1970,1,1)</f>
        <v>41947.457569444443</v>
      </c>
      <c r="P1308" s="13">
        <f>I1308/(60*60*24)+"1/1/1970"</f>
        <v>41977.457569444443</v>
      </c>
      <c r="Q1308" t="s">
        <v>8272</v>
      </c>
      <c r="R1308" s="18" t="str">
        <f>LEFT(Q1308,SEARCH("/",Q1308,1)-1)</f>
        <v>technology</v>
      </c>
      <c r="S1308" t="str">
        <f>RIGHT(Q1308,(LEN(Q1308)-SEARCH("/",Q1308,1)))</f>
        <v>wearables</v>
      </c>
      <c r="T1308" s="14">
        <f>IFERROR(E1308/L1308,0)</f>
        <v>201.60393258426967</v>
      </c>
      <c r="U1308">
        <f t="shared" si="20"/>
        <v>0</v>
      </c>
      <c r="AB1308">
        <v>71771</v>
      </c>
      <c r="AC1308">
        <v>356</v>
      </c>
      <c r="AD1308">
        <v>201.60393258426967</v>
      </c>
      <c r="AE1308">
        <v>0</v>
      </c>
      <c r="AF1308">
        <v>110000</v>
      </c>
    </row>
    <row r="1309" spans="1:32" ht="12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>(E1309/D1309)*100</f>
        <v>11.514000000000001</v>
      </c>
      <c r="O1309" s="13">
        <f>J1309/(60*60*24)+DATE(1970,1,1)</f>
        <v>42387.503229166672</v>
      </c>
      <c r="P1309" s="13">
        <f>I1309/(60*60*24)+"1/1/1970"</f>
        <v>42417.503229166672</v>
      </c>
      <c r="Q1309" t="s">
        <v>8272</v>
      </c>
      <c r="R1309" s="18" t="str">
        <f>LEFT(Q1309,SEARCH("/",Q1309,1)-1)</f>
        <v>technology</v>
      </c>
      <c r="S1309" t="str">
        <f>RIGHT(Q1309,(LEN(Q1309)-SEARCH("/",Q1309,1)))</f>
        <v>wearables</v>
      </c>
      <c r="T1309" s="14">
        <f>IFERROR(E1309/L1309,0)</f>
        <v>127.93333333333334</v>
      </c>
      <c r="U1309">
        <f t="shared" si="20"/>
        <v>0</v>
      </c>
      <c r="AB1309">
        <v>5757</v>
      </c>
      <c r="AC1309">
        <v>45</v>
      </c>
      <c r="AD1309">
        <v>127.93333333333334</v>
      </c>
      <c r="AE1309">
        <v>0</v>
      </c>
      <c r="AF1309">
        <v>50000</v>
      </c>
    </row>
    <row r="1310" spans="1:32" ht="105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>(E1310/D1310)*100</f>
        <v>11.360000000000001</v>
      </c>
      <c r="O1310" s="13">
        <f>J1310/(60*60*24)+DATE(1970,1,1)</f>
        <v>42611.613564814819</v>
      </c>
      <c r="P1310" s="13">
        <f>I1310/(60*60*24)+"1/1/1970"</f>
        <v>42651.613564814819</v>
      </c>
      <c r="Q1310" t="s">
        <v>8272</v>
      </c>
      <c r="R1310" s="18" t="str">
        <f>LEFT(Q1310,SEARCH("/",Q1310,1)-1)</f>
        <v>technology</v>
      </c>
      <c r="S1310" t="str">
        <f>RIGHT(Q1310,(LEN(Q1310)-SEARCH("/",Q1310,1)))</f>
        <v>wearables</v>
      </c>
      <c r="T1310" s="14">
        <f>IFERROR(E1310/L1310,0)</f>
        <v>29.894736842105264</v>
      </c>
      <c r="U1310">
        <f t="shared" si="20"/>
        <v>0</v>
      </c>
      <c r="AB1310">
        <v>1136</v>
      </c>
      <c r="AC1310">
        <v>38</v>
      </c>
      <c r="AD1310">
        <v>29.894736842105264</v>
      </c>
      <c r="AE1310">
        <v>0</v>
      </c>
      <c r="AF1310">
        <v>10000</v>
      </c>
    </row>
    <row r="1311" spans="1:32" ht="21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>(E1311/D1311)*100</f>
        <v>111.99130434782609</v>
      </c>
      <c r="O1311" s="13">
        <f>J1311/(60*60*24)+DATE(1970,1,1)</f>
        <v>42257.882731481484</v>
      </c>
      <c r="P1311" s="13">
        <f>I1311/(60*60*24)+"1/1/1970"</f>
        <v>42292.882731481484</v>
      </c>
      <c r="Q1311" t="s">
        <v>8272</v>
      </c>
      <c r="R1311" s="18" t="str">
        <f>LEFT(Q1311,SEARCH("/",Q1311,1)-1)</f>
        <v>technology</v>
      </c>
      <c r="S1311" t="str">
        <f>RIGHT(Q1311,(LEN(Q1311)-SEARCH("/",Q1311,1)))</f>
        <v>wearables</v>
      </c>
      <c r="T1311" s="14">
        <f>IFERROR(E1311/L1311,0)</f>
        <v>367.97142857142859</v>
      </c>
      <c r="U1311">
        <f t="shared" si="20"/>
        <v>0</v>
      </c>
      <c r="AB1311">
        <v>12879</v>
      </c>
      <c r="AC1311">
        <v>35</v>
      </c>
      <c r="AD1311">
        <v>367.97142857142859</v>
      </c>
      <c r="AE1311">
        <v>0</v>
      </c>
      <c r="AF1311">
        <v>11500</v>
      </c>
    </row>
    <row r="1312" spans="1:32" ht="21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>(E1312/D1312)*100</f>
        <v>15.5</v>
      </c>
      <c r="O1312" s="13">
        <f>J1312/(60*60*24)+DATE(1970,1,1)</f>
        <v>42556.667245370365</v>
      </c>
      <c r="P1312" s="13">
        <f>I1312/(60*60*24)+"1/1/1970"</f>
        <v>42601.667245370365</v>
      </c>
      <c r="Q1312" t="s">
        <v>8272</v>
      </c>
      <c r="R1312" s="18" t="str">
        <f>LEFT(Q1312,SEARCH("/",Q1312,1)-1)</f>
        <v>technology</v>
      </c>
      <c r="S1312" t="str">
        <f>RIGHT(Q1312,(LEN(Q1312)-SEARCH("/",Q1312,1)))</f>
        <v>wearables</v>
      </c>
      <c r="T1312" s="14">
        <f>IFERROR(E1312/L1312,0)</f>
        <v>129.16666666666666</v>
      </c>
      <c r="U1312">
        <f t="shared" si="20"/>
        <v>0</v>
      </c>
      <c r="AB1312">
        <v>3100</v>
      </c>
      <c r="AC1312">
        <v>24</v>
      </c>
      <c r="AD1312">
        <v>129.16666666666666</v>
      </c>
      <c r="AE1312">
        <v>0</v>
      </c>
      <c r="AF1312">
        <v>20000</v>
      </c>
    </row>
    <row r="1313" spans="1:32" ht="27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>(E1313/D1313)*100</f>
        <v>32.027999999999999</v>
      </c>
      <c r="O1313" s="13">
        <f>J1313/(60*60*24)+DATE(1970,1,1)</f>
        <v>42669.802303240736</v>
      </c>
      <c r="P1313" s="13">
        <f>I1313/(60*60*24)+"1/1/1970"</f>
        <v>42704.843969907408</v>
      </c>
      <c r="Q1313" t="s">
        <v>8272</v>
      </c>
      <c r="R1313" s="18" t="str">
        <f>LEFT(Q1313,SEARCH("/",Q1313,1)-1)</f>
        <v>technology</v>
      </c>
      <c r="S1313" t="str">
        <f>RIGHT(Q1313,(LEN(Q1313)-SEARCH("/",Q1313,1)))</f>
        <v>wearables</v>
      </c>
      <c r="T1313" s="14">
        <f>IFERROR(E1313/L1313,0)</f>
        <v>800.7</v>
      </c>
      <c r="U1313">
        <f t="shared" si="20"/>
        <v>0</v>
      </c>
      <c r="AB1313">
        <v>80070</v>
      </c>
      <c r="AC1313">
        <v>100</v>
      </c>
      <c r="AD1313">
        <v>800.7</v>
      </c>
      <c r="AE1313">
        <v>0</v>
      </c>
      <c r="AF1313">
        <v>250000</v>
      </c>
    </row>
    <row r="1314" spans="1:32" ht="24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>(E1314/D1314)*100</f>
        <v>0.60869565217391308</v>
      </c>
      <c r="O1314" s="13">
        <f>J1314/(60*60*24)+DATE(1970,1,1)</f>
        <v>42082.702800925923</v>
      </c>
      <c r="P1314" s="13">
        <f>I1314/(60*60*24)+"1/1/1970"</f>
        <v>42112.702800925923</v>
      </c>
      <c r="Q1314" t="s">
        <v>8272</v>
      </c>
      <c r="R1314" s="18" t="str">
        <f>LEFT(Q1314,SEARCH("/",Q1314,1)-1)</f>
        <v>technology</v>
      </c>
      <c r="S1314" t="str">
        <f>RIGHT(Q1314,(LEN(Q1314)-SEARCH("/",Q1314,1)))</f>
        <v>wearables</v>
      </c>
      <c r="T1314" s="14">
        <f>IFERROR(E1314/L1314,0)</f>
        <v>28</v>
      </c>
      <c r="U1314">
        <f t="shared" si="20"/>
        <v>0</v>
      </c>
      <c r="AB1314">
        <v>28</v>
      </c>
      <c r="AC1314">
        <v>1</v>
      </c>
      <c r="AD1314">
        <v>28</v>
      </c>
      <c r="AE1314">
        <v>0</v>
      </c>
      <c r="AF1314">
        <v>4600</v>
      </c>
    </row>
    <row r="1315" spans="1:32" ht="28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>(E1315/D1315)*100</f>
        <v>31.114999999999998</v>
      </c>
      <c r="O1315" s="13">
        <f>J1315/(60*60*24)+DATE(1970,1,1)</f>
        <v>42402.709652777776</v>
      </c>
      <c r="P1315" s="13">
        <f>I1315/(60*60*24)+"1/1/1970"</f>
        <v>42432.709652777776</v>
      </c>
      <c r="Q1315" t="s">
        <v>8272</v>
      </c>
      <c r="R1315" s="18" t="str">
        <f>LEFT(Q1315,SEARCH("/",Q1315,1)-1)</f>
        <v>technology</v>
      </c>
      <c r="S1315" t="str">
        <f>RIGHT(Q1315,(LEN(Q1315)-SEARCH("/",Q1315,1)))</f>
        <v>wearables</v>
      </c>
      <c r="T1315" s="14">
        <f>IFERROR(E1315/L1315,0)</f>
        <v>102.01639344262296</v>
      </c>
      <c r="U1315">
        <f t="shared" si="20"/>
        <v>0</v>
      </c>
      <c r="AB1315">
        <v>12446</v>
      </c>
      <c r="AC1315">
        <v>122</v>
      </c>
      <c r="AD1315">
        <v>102.01639344262296</v>
      </c>
      <c r="AE1315">
        <v>0</v>
      </c>
      <c r="AF1315">
        <v>40000</v>
      </c>
    </row>
    <row r="1316" spans="1:32" ht="28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>(E1316/D1316)*100</f>
        <v>1.1266666666666667</v>
      </c>
      <c r="O1316" s="13">
        <f>J1316/(60*60*24)+DATE(1970,1,1)</f>
        <v>42604.669675925921</v>
      </c>
      <c r="P1316" s="13">
        <f>I1316/(60*60*24)+"1/1/1970"</f>
        <v>42664.669675925921</v>
      </c>
      <c r="Q1316" t="s">
        <v>8272</v>
      </c>
      <c r="R1316" s="18" t="str">
        <f>LEFT(Q1316,SEARCH("/",Q1316,1)-1)</f>
        <v>technology</v>
      </c>
      <c r="S1316" t="str">
        <f>RIGHT(Q1316,(LEN(Q1316)-SEARCH("/",Q1316,1)))</f>
        <v>wearables</v>
      </c>
      <c r="T1316" s="14">
        <f>IFERROR(E1316/L1316,0)</f>
        <v>184.36363636363637</v>
      </c>
      <c r="U1316">
        <f t="shared" si="20"/>
        <v>0</v>
      </c>
      <c r="AB1316">
        <v>2028</v>
      </c>
      <c r="AC1316">
        <v>11</v>
      </c>
      <c r="AD1316">
        <v>184.36363636363637</v>
      </c>
      <c r="AE1316">
        <v>0</v>
      </c>
      <c r="AF1316">
        <v>180000</v>
      </c>
    </row>
    <row r="1317" spans="1:32" ht="18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>(E1317/D1317)*100</f>
        <v>40.404000000000003</v>
      </c>
      <c r="O1317" s="13">
        <f>J1317/(60*60*24)+DATE(1970,1,1)</f>
        <v>42278.498240740737</v>
      </c>
      <c r="P1317" s="13">
        <f>I1317/(60*60*24)+"1/1/1970"</f>
        <v>42314.041666666672</v>
      </c>
      <c r="Q1317" t="s">
        <v>8272</v>
      </c>
      <c r="R1317" s="18" t="str">
        <f>LEFT(Q1317,SEARCH("/",Q1317,1)-1)</f>
        <v>technology</v>
      </c>
      <c r="S1317" t="str">
        <f>RIGHT(Q1317,(LEN(Q1317)-SEARCH("/",Q1317,1)))</f>
        <v>wearables</v>
      </c>
      <c r="T1317" s="14">
        <f>IFERROR(E1317/L1317,0)</f>
        <v>162.91935483870967</v>
      </c>
      <c r="U1317">
        <f t="shared" si="20"/>
        <v>0</v>
      </c>
      <c r="AB1317">
        <v>40404</v>
      </c>
      <c r="AC1317">
        <v>248</v>
      </c>
      <c r="AD1317">
        <v>162.91935483870967</v>
      </c>
      <c r="AE1317">
        <v>0</v>
      </c>
      <c r="AF1317">
        <v>100000</v>
      </c>
    </row>
    <row r="1318" spans="1:32" ht="28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>(E1318/D1318)*100</f>
        <v>1.3333333333333333E-3</v>
      </c>
      <c r="O1318" s="13">
        <f>J1318/(60*60*24)+DATE(1970,1,1)</f>
        <v>42393.961909722224</v>
      </c>
      <c r="P1318" s="13">
        <f>I1318/(60*60*24)+"1/1/1970"</f>
        <v>42428.961909722224</v>
      </c>
      <c r="Q1318" t="s">
        <v>8272</v>
      </c>
      <c r="R1318" s="18" t="str">
        <f>LEFT(Q1318,SEARCH("/",Q1318,1)-1)</f>
        <v>technology</v>
      </c>
      <c r="S1318" t="str">
        <f>RIGHT(Q1318,(LEN(Q1318)-SEARCH("/",Q1318,1)))</f>
        <v>wearables</v>
      </c>
      <c r="T1318" s="14">
        <f>IFERROR(E1318/L1318,0)</f>
        <v>1</v>
      </c>
      <c r="U1318">
        <f t="shared" si="20"/>
        <v>0</v>
      </c>
      <c r="AB1318">
        <v>1</v>
      </c>
      <c r="AC1318">
        <v>1</v>
      </c>
      <c r="AD1318">
        <v>1</v>
      </c>
      <c r="AE1318">
        <v>0</v>
      </c>
      <c r="AF1318">
        <v>75000</v>
      </c>
    </row>
    <row r="1319" spans="1:32" ht="30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>(E1319/D1319)*100</f>
        <v>5.7334999999999994</v>
      </c>
      <c r="O1319" s="13">
        <f>J1319/(60*60*24)+DATE(1970,1,1)</f>
        <v>42520.235486111109</v>
      </c>
      <c r="P1319" s="13">
        <f>I1319/(60*60*24)+"1/1/1970"</f>
        <v>42572.583333333328</v>
      </c>
      <c r="Q1319" t="s">
        <v>8272</v>
      </c>
      <c r="R1319" s="18" t="str">
        <f>LEFT(Q1319,SEARCH("/",Q1319,1)-1)</f>
        <v>technology</v>
      </c>
      <c r="S1319" t="str">
        <f>RIGHT(Q1319,(LEN(Q1319)-SEARCH("/",Q1319,1)))</f>
        <v>wearables</v>
      </c>
      <c r="T1319" s="14">
        <f>IFERROR(E1319/L1319,0)</f>
        <v>603.52631578947364</v>
      </c>
      <c r="U1319">
        <f t="shared" si="20"/>
        <v>0</v>
      </c>
      <c r="AB1319">
        <v>11467</v>
      </c>
      <c r="AC1319">
        <v>19</v>
      </c>
      <c r="AD1319">
        <v>603.52631578947364</v>
      </c>
      <c r="AE1319">
        <v>0</v>
      </c>
      <c r="AF1319">
        <v>200000</v>
      </c>
    </row>
    <row r="1320" spans="1:32" ht="22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>(E1320/D1320)*100</f>
        <v>15.324999999999999</v>
      </c>
      <c r="O1320" s="13">
        <f>J1320/(60*60*24)+DATE(1970,1,1)</f>
        <v>41985.043657407412</v>
      </c>
      <c r="P1320" s="13">
        <f>I1320/(60*60*24)+"1/1/1970"</f>
        <v>42015.043657407412</v>
      </c>
      <c r="Q1320" t="s">
        <v>8272</v>
      </c>
      <c r="R1320" s="18" t="str">
        <f>LEFT(Q1320,SEARCH("/",Q1320,1)-1)</f>
        <v>technology</v>
      </c>
      <c r="S1320" t="str">
        <f>RIGHT(Q1320,(LEN(Q1320)-SEARCH("/",Q1320,1)))</f>
        <v>wearables</v>
      </c>
      <c r="T1320" s="14">
        <f>IFERROR(E1320/L1320,0)</f>
        <v>45.407407407407405</v>
      </c>
      <c r="U1320">
        <f t="shared" si="20"/>
        <v>0</v>
      </c>
      <c r="AB1320">
        <v>6130</v>
      </c>
      <c r="AC1320">
        <v>135</v>
      </c>
      <c r="AD1320">
        <v>45.407407407407405</v>
      </c>
      <c r="AE1320">
        <v>0</v>
      </c>
      <c r="AF1320">
        <v>40000</v>
      </c>
    </row>
    <row r="1321" spans="1:32" ht="30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>(E1321/D1321)*100</f>
        <v>15.103448275862069</v>
      </c>
      <c r="O1321" s="13">
        <f>J1321/(60*60*24)+DATE(1970,1,1)</f>
        <v>41816.812094907407</v>
      </c>
      <c r="P1321" s="13">
        <f>I1321/(60*60*24)+"1/1/1970"</f>
        <v>41831.666666666664</v>
      </c>
      <c r="Q1321" t="s">
        <v>8272</v>
      </c>
      <c r="R1321" s="18" t="str">
        <f>LEFT(Q1321,SEARCH("/",Q1321,1)-1)</f>
        <v>technology</v>
      </c>
      <c r="S1321" t="str">
        <f>RIGHT(Q1321,(LEN(Q1321)-SEARCH("/",Q1321,1)))</f>
        <v>wearables</v>
      </c>
      <c r="T1321" s="14">
        <f>IFERROR(E1321/L1321,0)</f>
        <v>97.333333333333329</v>
      </c>
      <c r="U1321">
        <f t="shared" si="20"/>
        <v>0</v>
      </c>
      <c r="AB1321">
        <v>876</v>
      </c>
      <c r="AC1321">
        <v>9</v>
      </c>
      <c r="AD1321">
        <v>97.333333333333329</v>
      </c>
      <c r="AE1321">
        <v>0</v>
      </c>
      <c r="AF1321">
        <v>5800</v>
      </c>
    </row>
    <row r="1322" spans="1:32" ht="25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>(E1322/D1322)*100</f>
        <v>0.503</v>
      </c>
      <c r="O1322" s="13">
        <f>J1322/(60*60*24)+DATE(1970,1,1)</f>
        <v>42705.690347222218</v>
      </c>
      <c r="P1322" s="13">
        <f>I1322/(60*60*24)+"1/1/1970"</f>
        <v>42734.958333333328</v>
      </c>
      <c r="Q1322" t="s">
        <v>8272</v>
      </c>
      <c r="R1322" s="18" t="str">
        <f>LEFT(Q1322,SEARCH("/",Q1322,1)-1)</f>
        <v>technology</v>
      </c>
      <c r="S1322" t="str">
        <f>RIGHT(Q1322,(LEN(Q1322)-SEARCH("/",Q1322,1)))</f>
        <v>wearables</v>
      </c>
      <c r="T1322" s="14">
        <f>IFERROR(E1322/L1322,0)</f>
        <v>167.66666666666666</v>
      </c>
      <c r="U1322">
        <f t="shared" si="20"/>
        <v>0</v>
      </c>
      <c r="AB1322">
        <v>503</v>
      </c>
      <c r="AC1322">
        <v>3</v>
      </c>
      <c r="AD1322">
        <v>167.66666666666666</v>
      </c>
      <c r="AE1322">
        <v>0</v>
      </c>
      <c r="AF1322">
        <v>100000</v>
      </c>
    </row>
    <row r="1323" spans="1:32" ht="27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>(E1323/D1323)*100</f>
        <v>1.3028138528138529</v>
      </c>
      <c r="O1323" s="13">
        <f>J1323/(60*60*24)+DATE(1970,1,1)</f>
        <v>42697.74927083333</v>
      </c>
      <c r="P1323" s="13">
        <f>I1323/(60*60*24)+"1/1/1970"</f>
        <v>42727.74927083333</v>
      </c>
      <c r="Q1323" t="s">
        <v>8272</v>
      </c>
      <c r="R1323" s="18" t="str">
        <f>LEFT(Q1323,SEARCH("/",Q1323,1)-1)</f>
        <v>technology</v>
      </c>
      <c r="S1323" t="str">
        <f>RIGHT(Q1323,(LEN(Q1323)-SEARCH("/",Q1323,1)))</f>
        <v>wearables</v>
      </c>
      <c r="T1323" s="14">
        <f>IFERROR(E1323/L1323,0)</f>
        <v>859.85714285714289</v>
      </c>
      <c r="U1323">
        <f t="shared" si="20"/>
        <v>0</v>
      </c>
      <c r="AB1323">
        <v>6019</v>
      </c>
      <c r="AC1323">
        <v>7</v>
      </c>
      <c r="AD1323">
        <v>859.85714285714289</v>
      </c>
      <c r="AE1323">
        <v>0</v>
      </c>
      <c r="AF1323">
        <v>462000</v>
      </c>
    </row>
    <row r="1324" spans="1:32" ht="30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>(E1324/D1324)*100</f>
        <v>0.30285714285714288</v>
      </c>
      <c r="O1324" s="13">
        <f>J1324/(60*60*24)+DATE(1970,1,1)</f>
        <v>42115.656539351854</v>
      </c>
      <c r="P1324" s="13">
        <f>I1324/(60*60*24)+"1/1/1970"</f>
        <v>42145.656539351854</v>
      </c>
      <c r="Q1324" t="s">
        <v>8272</v>
      </c>
      <c r="R1324" s="18" t="str">
        <f>LEFT(Q1324,SEARCH("/",Q1324,1)-1)</f>
        <v>technology</v>
      </c>
      <c r="S1324" t="str">
        <f>RIGHT(Q1324,(LEN(Q1324)-SEARCH("/",Q1324,1)))</f>
        <v>wearables</v>
      </c>
      <c r="T1324" s="14">
        <f>IFERROR(E1324/L1324,0)</f>
        <v>26.5</v>
      </c>
      <c r="U1324">
        <f t="shared" si="20"/>
        <v>0</v>
      </c>
      <c r="AB1324">
        <v>106</v>
      </c>
      <c r="AC1324">
        <v>4</v>
      </c>
      <c r="AD1324">
        <v>26.5</v>
      </c>
      <c r="AE1324">
        <v>0</v>
      </c>
      <c r="AF1324">
        <v>35000</v>
      </c>
    </row>
    <row r="1325" spans="1:32" ht="28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>(E1325/D1325)*100</f>
        <v>8.8800000000000008</v>
      </c>
      <c r="O1325" s="13">
        <f>J1325/(60*60*24)+DATE(1970,1,1)</f>
        <v>42451.698449074072</v>
      </c>
      <c r="P1325" s="13">
        <f>I1325/(60*60*24)+"1/1/1970"</f>
        <v>42486.288194444445</v>
      </c>
      <c r="Q1325" t="s">
        <v>8272</v>
      </c>
      <c r="R1325" s="18" t="str">
        <f>LEFT(Q1325,SEARCH("/",Q1325,1)-1)</f>
        <v>technology</v>
      </c>
      <c r="S1325" t="str">
        <f>RIGHT(Q1325,(LEN(Q1325)-SEARCH("/",Q1325,1)))</f>
        <v>wearables</v>
      </c>
      <c r="T1325" s="14">
        <f>IFERROR(E1325/L1325,0)</f>
        <v>30.272727272727273</v>
      </c>
      <c r="U1325">
        <f t="shared" si="20"/>
        <v>0</v>
      </c>
      <c r="AB1325">
        <v>1332</v>
      </c>
      <c r="AC1325">
        <v>44</v>
      </c>
      <c r="AD1325">
        <v>30.272727272727273</v>
      </c>
      <c r="AE1325">
        <v>0</v>
      </c>
      <c r="AF1325">
        <v>15000</v>
      </c>
    </row>
    <row r="1326" spans="1:32" ht="28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>(E1326/D1326)*100</f>
        <v>9.84</v>
      </c>
      <c r="O1326" s="13">
        <f>J1326/(60*60*24)+DATE(1970,1,1)</f>
        <v>42626.633703703701</v>
      </c>
      <c r="P1326" s="13">
        <f>I1326/(60*60*24)+"1/1/1970"</f>
        <v>42656.633703703701</v>
      </c>
      <c r="Q1326" t="s">
        <v>8272</v>
      </c>
      <c r="R1326" s="18" t="str">
        <f>LEFT(Q1326,SEARCH("/",Q1326,1)-1)</f>
        <v>technology</v>
      </c>
      <c r="S1326" t="str">
        <f>RIGHT(Q1326,(LEN(Q1326)-SEARCH("/",Q1326,1)))</f>
        <v>wearables</v>
      </c>
      <c r="T1326" s="14">
        <f>IFERROR(E1326/L1326,0)</f>
        <v>54.666666666666664</v>
      </c>
      <c r="U1326">
        <f t="shared" si="20"/>
        <v>0</v>
      </c>
      <c r="AB1326">
        <v>4920</v>
      </c>
      <c r="AC1326">
        <v>90</v>
      </c>
      <c r="AD1326">
        <v>54.666666666666664</v>
      </c>
      <c r="AE1326">
        <v>0</v>
      </c>
      <c r="AF1326">
        <v>50000</v>
      </c>
    </row>
    <row r="1327" spans="1:32" ht="27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>(E1327/D1327)*100</f>
        <v>2.4299999999999997</v>
      </c>
      <c r="O1327" s="13">
        <f>J1327/(60*60*24)+DATE(1970,1,1)</f>
        <v>42704.086053240739</v>
      </c>
      <c r="P1327" s="13">
        <f>I1327/(60*60*24)+"1/1/1970"</f>
        <v>42734.086053240739</v>
      </c>
      <c r="Q1327" t="s">
        <v>8272</v>
      </c>
      <c r="R1327" s="18" t="str">
        <f>LEFT(Q1327,SEARCH("/",Q1327,1)-1)</f>
        <v>technology</v>
      </c>
      <c r="S1327" t="str">
        <f>RIGHT(Q1327,(LEN(Q1327)-SEARCH("/",Q1327,1)))</f>
        <v>wearables</v>
      </c>
      <c r="T1327" s="14">
        <f>IFERROR(E1327/L1327,0)</f>
        <v>60.75</v>
      </c>
      <c r="U1327">
        <f t="shared" si="20"/>
        <v>0</v>
      </c>
      <c r="AB1327">
        <v>486</v>
      </c>
      <c r="AC1327">
        <v>8</v>
      </c>
      <c r="AD1327">
        <v>60.75</v>
      </c>
      <c r="AE1327">
        <v>0</v>
      </c>
      <c r="AF1327">
        <v>20000</v>
      </c>
    </row>
    <row r="1328" spans="1:32" ht="28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>(E1328/D1328)*100</f>
        <v>1.1299999999999999</v>
      </c>
      <c r="O1328" s="13">
        <f>J1328/(60*60*24)+DATE(1970,1,1)</f>
        <v>41974.791990740741</v>
      </c>
      <c r="P1328" s="13">
        <f>I1328/(60*60*24)+"1/1/1970"</f>
        <v>42019.791990740741</v>
      </c>
      <c r="Q1328" t="s">
        <v>8272</v>
      </c>
      <c r="R1328" s="18" t="str">
        <f>LEFT(Q1328,SEARCH("/",Q1328,1)-1)</f>
        <v>technology</v>
      </c>
      <c r="S1328" t="str">
        <f>RIGHT(Q1328,(LEN(Q1328)-SEARCH("/",Q1328,1)))</f>
        <v>wearables</v>
      </c>
      <c r="T1328" s="14">
        <f>IFERROR(E1328/L1328,0)</f>
        <v>102.72727272727273</v>
      </c>
      <c r="U1328">
        <f t="shared" si="20"/>
        <v>0</v>
      </c>
      <c r="AB1328">
        <v>1130</v>
      </c>
      <c r="AC1328">
        <v>11</v>
      </c>
      <c r="AD1328">
        <v>102.72727272727273</v>
      </c>
      <c r="AE1328">
        <v>0</v>
      </c>
      <c r="AF1328">
        <v>100000</v>
      </c>
    </row>
    <row r="1329" spans="1:32" ht="27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>(E1329/D1329)*100</f>
        <v>3.5520833333333335</v>
      </c>
      <c r="O1329" s="13">
        <f>J1329/(60*60*24)+DATE(1970,1,1)</f>
        <v>42123.678645833337</v>
      </c>
      <c r="P1329" s="13">
        <f>I1329/(60*60*24)+"1/1/1970"</f>
        <v>42153.678645833337</v>
      </c>
      <c r="Q1329" t="s">
        <v>8272</v>
      </c>
      <c r="R1329" s="18" t="str">
        <f>LEFT(Q1329,SEARCH("/",Q1329,1)-1)</f>
        <v>technology</v>
      </c>
      <c r="S1329" t="str">
        <f>RIGHT(Q1329,(LEN(Q1329)-SEARCH("/",Q1329,1)))</f>
        <v>wearables</v>
      </c>
      <c r="T1329" s="14">
        <f>IFERROR(E1329/L1329,0)</f>
        <v>41.585365853658537</v>
      </c>
      <c r="U1329">
        <f t="shared" si="20"/>
        <v>0</v>
      </c>
      <c r="AB1329">
        <v>1705</v>
      </c>
      <c r="AC1329">
        <v>41</v>
      </c>
      <c r="AD1329">
        <v>41.585365853658537</v>
      </c>
      <c r="AE1329">
        <v>0</v>
      </c>
      <c r="AF1329">
        <v>48000</v>
      </c>
    </row>
    <row r="1330" spans="1:32" ht="28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>(E1330/D1330)*100</f>
        <v>2.3306666666666667</v>
      </c>
      <c r="O1330" s="13">
        <f>J1330/(60*60*24)+DATE(1970,1,1)</f>
        <v>42612.642754629633</v>
      </c>
      <c r="P1330" s="13">
        <f>I1330/(60*60*24)+"1/1/1970"</f>
        <v>42657.642754629633</v>
      </c>
      <c r="Q1330" t="s">
        <v>8272</v>
      </c>
      <c r="R1330" s="18" t="str">
        <f>LEFT(Q1330,SEARCH("/",Q1330,1)-1)</f>
        <v>technology</v>
      </c>
      <c r="S1330" t="str">
        <f>RIGHT(Q1330,(LEN(Q1330)-SEARCH("/",Q1330,1)))</f>
        <v>wearables</v>
      </c>
      <c r="T1330" s="14">
        <f>IFERROR(E1330/L1330,0)</f>
        <v>116.53333333333333</v>
      </c>
      <c r="U1330">
        <f t="shared" si="20"/>
        <v>0</v>
      </c>
      <c r="AB1330">
        <v>1748</v>
      </c>
      <c r="AC1330">
        <v>15</v>
      </c>
      <c r="AD1330">
        <v>116.53333333333333</v>
      </c>
      <c r="AE1330">
        <v>0</v>
      </c>
      <c r="AF1330">
        <v>75000</v>
      </c>
    </row>
    <row r="1331" spans="1:32" ht="25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>(E1331/D1331)*100</f>
        <v>0.81600000000000006</v>
      </c>
      <c r="O1331" s="13">
        <f>J1331/(60*60*24)+DATE(1970,1,1)</f>
        <v>41935.221585648149</v>
      </c>
      <c r="P1331" s="13">
        <f>I1331/(60*60*24)+"1/1/1970"</f>
        <v>41975.263252314813</v>
      </c>
      <c r="Q1331" t="s">
        <v>8272</v>
      </c>
      <c r="R1331" s="18" t="str">
        <f>LEFT(Q1331,SEARCH("/",Q1331,1)-1)</f>
        <v>technology</v>
      </c>
      <c r="S1331" t="str">
        <f>RIGHT(Q1331,(LEN(Q1331)-SEARCH("/",Q1331,1)))</f>
        <v>wearables</v>
      </c>
      <c r="T1331" s="14">
        <f>IFERROR(E1331/L1331,0)</f>
        <v>45.333333333333336</v>
      </c>
      <c r="U1331">
        <f t="shared" si="20"/>
        <v>0</v>
      </c>
      <c r="AB1331">
        <v>408</v>
      </c>
      <c r="AC1331">
        <v>9</v>
      </c>
      <c r="AD1331">
        <v>45.333333333333336</v>
      </c>
      <c r="AE1331">
        <v>0</v>
      </c>
      <c r="AF1331">
        <v>50000</v>
      </c>
    </row>
    <row r="1332" spans="1:32" ht="22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>(E1332/D1332)*100</f>
        <v>22.494285714285713</v>
      </c>
      <c r="O1332" s="13">
        <f>J1332/(60*60*24)+DATE(1970,1,1)</f>
        <v>42522.276724537034</v>
      </c>
      <c r="P1332" s="13">
        <f>I1332/(60*60*24)+"1/1/1970"</f>
        <v>42553.166666666672</v>
      </c>
      <c r="Q1332" t="s">
        <v>8272</v>
      </c>
      <c r="R1332" s="18" t="str">
        <f>LEFT(Q1332,SEARCH("/",Q1332,1)-1)</f>
        <v>technology</v>
      </c>
      <c r="S1332" t="str">
        <f>RIGHT(Q1332,(LEN(Q1332)-SEARCH("/",Q1332,1)))</f>
        <v>wearables</v>
      </c>
      <c r="T1332" s="14">
        <f>IFERROR(E1332/L1332,0)</f>
        <v>157.46</v>
      </c>
      <c r="U1332">
        <f t="shared" si="20"/>
        <v>0</v>
      </c>
      <c r="AB1332">
        <v>7873</v>
      </c>
      <c r="AC1332">
        <v>50</v>
      </c>
      <c r="AD1332">
        <v>157.46</v>
      </c>
      <c r="AE1332">
        <v>0</v>
      </c>
      <c r="AF1332">
        <v>35000</v>
      </c>
    </row>
    <row r="1333" spans="1:32" ht="22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>(E1333/D1333)*100</f>
        <v>1.3668</v>
      </c>
      <c r="O1333" s="13">
        <f>J1333/(60*60*24)+DATE(1970,1,1)</f>
        <v>42569.50409722222</v>
      </c>
      <c r="P1333" s="13">
        <f>I1333/(60*60*24)+"1/1/1970"</f>
        <v>42599.50409722222</v>
      </c>
      <c r="Q1333" t="s">
        <v>8272</v>
      </c>
      <c r="R1333" s="18" t="str">
        <f>LEFT(Q1333,SEARCH("/",Q1333,1)-1)</f>
        <v>technology</v>
      </c>
      <c r="S1333" t="str">
        <f>RIGHT(Q1333,(LEN(Q1333)-SEARCH("/",Q1333,1)))</f>
        <v>wearables</v>
      </c>
      <c r="T1333" s="14">
        <f>IFERROR(E1333/L1333,0)</f>
        <v>100.5</v>
      </c>
      <c r="U1333">
        <f t="shared" si="20"/>
        <v>0</v>
      </c>
      <c r="AB1333">
        <v>3417</v>
      </c>
      <c r="AC1333">
        <v>34</v>
      </c>
      <c r="AD1333">
        <v>100.5</v>
      </c>
      <c r="AE1333">
        <v>0</v>
      </c>
      <c r="AF1333">
        <v>250000</v>
      </c>
    </row>
    <row r="1334" spans="1:32" ht="27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>(E1334/D1334)*100</f>
        <v>0</v>
      </c>
      <c r="O1334" s="13">
        <f>J1334/(60*60*24)+DATE(1970,1,1)</f>
        <v>42732.060277777782</v>
      </c>
      <c r="P1334" s="13">
        <f>I1334/(60*60*24)+"1/1/1970"</f>
        <v>42762.060277777782</v>
      </c>
      <c r="Q1334" t="s">
        <v>8272</v>
      </c>
      <c r="R1334" s="18" t="str">
        <f>LEFT(Q1334,SEARCH("/",Q1334,1)-1)</f>
        <v>technology</v>
      </c>
      <c r="S1334" t="str">
        <f>RIGHT(Q1334,(LEN(Q1334)-SEARCH("/",Q1334,1)))</f>
        <v>wearables</v>
      </c>
      <c r="T1334" s="14">
        <f>IFERROR(E1334/L1334,0)</f>
        <v>0</v>
      </c>
      <c r="U1334">
        <f t="shared" si="20"/>
        <v>0</v>
      </c>
      <c r="AB1334">
        <v>0</v>
      </c>
      <c r="AC1334">
        <v>0</v>
      </c>
      <c r="AD1334">
        <v>0</v>
      </c>
      <c r="AE1334">
        <v>0</v>
      </c>
      <c r="AF1334">
        <v>10115</v>
      </c>
    </row>
    <row r="1335" spans="1:32" ht="28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>(E1335/D1335)*100</f>
        <v>0</v>
      </c>
      <c r="O1335" s="13">
        <f>J1335/(60*60*24)+DATE(1970,1,1)</f>
        <v>41806.106770833336</v>
      </c>
      <c r="P1335" s="13">
        <f>I1335/(60*60*24)+"1/1/1970"</f>
        <v>41836.106770833336</v>
      </c>
      <c r="Q1335" t="s">
        <v>8272</v>
      </c>
      <c r="R1335" s="18" t="str">
        <f>LEFT(Q1335,SEARCH("/",Q1335,1)-1)</f>
        <v>technology</v>
      </c>
      <c r="S1335" t="str">
        <f>RIGHT(Q1335,(LEN(Q1335)-SEARCH("/",Q1335,1)))</f>
        <v>wearables</v>
      </c>
      <c r="T1335" s="14">
        <f>IFERROR(E1335/L1335,0)</f>
        <v>0</v>
      </c>
      <c r="U1335">
        <f t="shared" si="20"/>
        <v>0</v>
      </c>
      <c r="AB1335">
        <v>0</v>
      </c>
      <c r="AC1335">
        <v>0</v>
      </c>
      <c r="AD1335">
        <v>0</v>
      </c>
      <c r="AE1335">
        <v>0</v>
      </c>
      <c r="AF1335">
        <v>2500</v>
      </c>
    </row>
    <row r="1336" spans="1:32" ht="24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>(E1336/D1336)*100</f>
        <v>10.754135338345865</v>
      </c>
      <c r="O1336" s="13">
        <f>J1336/(60*60*24)+DATE(1970,1,1)</f>
        <v>42410.774155092593</v>
      </c>
      <c r="P1336" s="13">
        <f>I1336/(60*60*24)+"1/1/1970"</f>
        <v>42440.774155092593</v>
      </c>
      <c r="Q1336" t="s">
        <v>8272</v>
      </c>
      <c r="R1336" s="18" t="str">
        <f>LEFT(Q1336,SEARCH("/",Q1336,1)-1)</f>
        <v>technology</v>
      </c>
      <c r="S1336" t="str">
        <f>RIGHT(Q1336,(LEN(Q1336)-SEARCH("/",Q1336,1)))</f>
        <v>wearables</v>
      </c>
      <c r="T1336" s="14">
        <f>IFERROR(E1336/L1336,0)</f>
        <v>51.822463768115945</v>
      </c>
      <c r="U1336">
        <f t="shared" si="20"/>
        <v>0</v>
      </c>
      <c r="AB1336">
        <v>14303</v>
      </c>
      <c r="AC1336">
        <v>276</v>
      </c>
      <c r="AD1336">
        <v>51.822463768115945</v>
      </c>
      <c r="AE1336">
        <v>0</v>
      </c>
      <c r="AF1336">
        <v>133000</v>
      </c>
    </row>
    <row r="1337" spans="1:32" ht="30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>(E1337/D1337)*100</f>
        <v>19.759999999999998</v>
      </c>
      <c r="O1337" s="13">
        <f>J1337/(60*60*24)+DATE(1970,1,1)</f>
        <v>42313.936365740738</v>
      </c>
      <c r="P1337" s="13">
        <f>I1337/(60*60*24)+"1/1/1970"</f>
        <v>42343.936365740738</v>
      </c>
      <c r="Q1337" t="s">
        <v>8272</v>
      </c>
      <c r="R1337" s="18" t="str">
        <f>LEFT(Q1337,SEARCH("/",Q1337,1)-1)</f>
        <v>technology</v>
      </c>
      <c r="S1337" t="str">
        <f>RIGHT(Q1337,(LEN(Q1337)-SEARCH("/",Q1337,1)))</f>
        <v>wearables</v>
      </c>
      <c r="T1337" s="14">
        <f>IFERROR(E1337/L1337,0)</f>
        <v>308.75</v>
      </c>
      <c r="U1337">
        <f t="shared" si="20"/>
        <v>0</v>
      </c>
      <c r="AB1337">
        <v>4940</v>
      </c>
      <c r="AC1337">
        <v>16</v>
      </c>
      <c r="AD1337">
        <v>308.75</v>
      </c>
      <c r="AE1337">
        <v>0</v>
      </c>
      <c r="AF1337">
        <v>25000</v>
      </c>
    </row>
    <row r="1338" spans="1:32" ht="30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>(E1338/D1338)*100</f>
        <v>84.946999999999989</v>
      </c>
      <c r="O1338" s="13">
        <f>J1338/(60*60*24)+DATE(1970,1,1)</f>
        <v>41955.863750000004</v>
      </c>
      <c r="P1338" s="13">
        <f>I1338/(60*60*24)+"1/1/1970"</f>
        <v>41990.863750000004</v>
      </c>
      <c r="Q1338" t="s">
        <v>8272</v>
      </c>
      <c r="R1338" s="18" t="str">
        <f>LEFT(Q1338,SEARCH("/",Q1338,1)-1)</f>
        <v>technology</v>
      </c>
      <c r="S1338" t="str">
        <f>RIGHT(Q1338,(LEN(Q1338)-SEARCH("/",Q1338,1)))</f>
        <v>wearables</v>
      </c>
      <c r="T1338" s="14">
        <f>IFERROR(E1338/L1338,0)</f>
        <v>379.22767857142856</v>
      </c>
      <c r="U1338">
        <f t="shared" si="20"/>
        <v>0</v>
      </c>
      <c r="AB1338">
        <v>84947</v>
      </c>
      <c r="AC1338">
        <v>224</v>
      </c>
      <c r="AD1338">
        <v>379.22767857142856</v>
      </c>
      <c r="AE1338">
        <v>0</v>
      </c>
      <c r="AF1338">
        <v>100000</v>
      </c>
    </row>
    <row r="1339" spans="1:32" ht="22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>(E1339/D1339)*100</f>
        <v>49.381999999999998</v>
      </c>
      <c r="O1339" s="13">
        <f>J1339/(60*60*24)+DATE(1970,1,1)</f>
        <v>42767.577303240745</v>
      </c>
      <c r="P1339" s="13">
        <f>I1339/(60*60*24)+"1/1/1970"</f>
        <v>42797.577303240745</v>
      </c>
      <c r="Q1339" t="s">
        <v>8272</v>
      </c>
      <c r="R1339" s="18" t="str">
        <f>LEFT(Q1339,SEARCH("/",Q1339,1)-1)</f>
        <v>technology</v>
      </c>
      <c r="S1339" t="str">
        <f>RIGHT(Q1339,(LEN(Q1339)-SEARCH("/",Q1339,1)))</f>
        <v>wearables</v>
      </c>
      <c r="T1339" s="14">
        <f>IFERROR(E1339/L1339,0)</f>
        <v>176.36428571428573</v>
      </c>
      <c r="U1339">
        <f t="shared" si="20"/>
        <v>0</v>
      </c>
      <c r="AB1339">
        <v>24691</v>
      </c>
      <c r="AC1339">
        <v>140</v>
      </c>
      <c r="AD1339">
        <v>176.36428571428573</v>
      </c>
      <c r="AE1339">
        <v>0</v>
      </c>
      <c r="AF1339">
        <v>50000</v>
      </c>
    </row>
    <row r="1340" spans="1:32" ht="30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>(E1340/D1340)*100</f>
        <v>3.3033333333333332</v>
      </c>
      <c r="O1340" s="13">
        <f>J1340/(60*60*24)+DATE(1970,1,1)</f>
        <v>42188.803622685184</v>
      </c>
      <c r="P1340" s="13">
        <f>I1340/(60*60*24)+"1/1/1970"</f>
        <v>42218.803622685184</v>
      </c>
      <c r="Q1340" t="s">
        <v>8272</v>
      </c>
      <c r="R1340" s="18" t="str">
        <f>LEFT(Q1340,SEARCH("/",Q1340,1)-1)</f>
        <v>technology</v>
      </c>
      <c r="S1340" t="str">
        <f>RIGHT(Q1340,(LEN(Q1340)-SEARCH("/",Q1340,1)))</f>
        <v>wearables</v>
      </c>
      <c r="T1340" s="14">
        <f>IFERROR(E1340/L1340,0)</f>
        <v>66.066666666666663</v>
      </c>
      <c r="U1340">
        <f t="shared" si="20"/>
        <v>0</v>
      </c>
      <c r="AB1340">
        <v>991</v>
      </c>
      <c r="AC1340">
        <v>15</v>
      </c>
      <c r="AD1340">
        <v>66.066666666666663</v>
      </c>
      <c r="AE1340">
        <v>0</v>
      </c>
      <c r="AF1340">
        <v>30000</v>
      </c>
    </row>
    <row r="1341" spans="1:32" ht="12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>(E1341/D1341)*100</f>
        <v>6.6339999999999995</v>
      </c>
      <c r="O1341" s="13">
        <f>J1341/(60*60*24)+DATE(1970,1,1)</f>
        <v>41936.647164351853</v>
      </c>
      <c r="P1341" s="13">
        <f>I1341/(60*60*24)+"1/1/1970"</f>
        <v>41981.688831018517</v>
      </c>
      <c r="Q1341" t="s">
        <v>8272</v>
      </c>
      <c r="R1341" s="18" t="str">
        <f>LEFT(Q1341,SEARCH("/",Q1341,1)-1)</f>
        <v>technology</v>
      </c>
      <c r="S1341" t="str">
        <f>RIGHT(Q1341,(LEN(Q1341)-SEARCH("/",Q1341,1)))</f>
        <v>wearables</v>
      </c>
      <c r="T1341" s="14">
        <f>IFERROR(E1341/L1341,0)</f>
        <v>89.648648648648646</v>
      </c>
      <c r="U1341">
        <f t="shared" si="20"/>
        <v>0</v>
      </c>
      <c r="AB1341">
        <v>3317</v>
      </c>
      <c r="AC1341">
        <v>37</v>
      </c>
      <c r="AD1341">
        <v>89.648648648648646</v>
      </c>
      <c r="AE1341">
        <v>0</v>
      </c>
      <c r="AF1341">
        <v>50000</v>
      </c>
    </row>
    <row r="1342" spans="1:32" ht="22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>(E1342/D1342)*100</f>
        <v>0</v>
      </c>
      <c r="O1342" s="13">
        <f>J1342/(60*60*24)+DATE(1970,1,1)</f>
        <v>41836.595520833333</v>
      </c>
      <c r="P1342" s="13">
        <f>I1342/(60*60*24)+"1/1/1970"</f>
        <v>41866.595520833333</v>
      </c>
      <c r="Q1342" t="s">
        <v>8272</v>
      </c>
      <c r="R1342" s="18" t="str">
        <f>LEFT(Q1342,SEARCH("/",Q1342,1)-1)</f>
        <v>technology</v>
      </c>
      <c r="S1342" t="str">
        <f>RIGHT(Q1342,(LEN(Q1342)-SEARCH("/",Q1342,1)))</f>
        <v>wearables</v>
      </c>
      <c r="T1342" s="14">
        <f>IFERROR(E1342/L1342,0)</f>
        <v>0</v>
      </c>
      <c r="U1342">
        <f t="shared" si="20"/>
        <v>0</v>
      </c>
      <c r="AB1342">
        <v>0</v>
      </c>
      <c r="AC1342">
        <v>0</v>
      </c>
      <c r="AD1342">
        <v>0</v>
      </c>
      <c r="AE1342">
        <v>0</v>
      </c>
      <c r="AF1342">
        <v>1680</v>
      </c>
    </row>
    <row r="1343" spans="1:32" ht="27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>(E1343/D1343)*100</f>
        <v>70.36</v>
      </c>
      <c r="O1343" s="13">
        <f>J1343/(60*60*24)+DATE(1970,1,1)</f>
        <v>42612.624039351853</v>
      </c>
      <c r="P1343" s="13">
        <f>I1343/(60*60*24)+"1/1/1970"</f>
        <v>42644.624039351853</v>
      </c>
      <c r="Q1343" t="s">
        <v>8272</v>
      </c>
      <c r="R1343" s="18" t="str">
        <f>LEFT(Q1343,SEARCH("/",Q1343,1)-1)</f>
        <v>technology</v>
      </c>
      <c r="S1343" t="str">
        <f>RIGHT(Q1343,(LEN(Q1343)-SEARCH("/",Q1343,1)))</f>
        <v>wearables</v>
      </c>
      <c r="T1343" s="14">
        <f>IFERROR(E1343/L1343,0)</f>
        <v>382.39130434782606</v>
      </c>
      <c r="U1343">
        <f t="shared" si="20"/>
        <v>0</v>
      </c>
      <c r="AB1343">
        <v>17590</v>
      </c>
      <c r="AC1343">
        <v>46</v>
      </c>
      <c r="AD1343">
        <v>382.39130434782606</v>
      </c>
      <c r="AE1343">
        <v>0</v>
      </c>
      <c r="AF1343">
        <v>25000</v>
      </c>
    </row>
    <row r="1344" spans="1:32" ht="25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>(E1344/D1344)*100</f>
        <v>0.2</v>
      </c>
      <c r="O1344" s="13">
        <f>J1344/(60*60*24)+DATE(1970,1,1)</f>
        <v>42172.816423611112</v>
      </c>
      <c r="P1344" s="13">
        <f>I1344/(60*60*24)+"1/1/1970"</f>
        <v>42202.816423611112</v>
      </c>
      <c r="Q1344" t="s">
        <v>8272</v>
      </c>
      <c r="R1344" s="18" t="str">
        <f>LEFT(Q1344,SEARCH("/",Q1344,1)-1)</f>
        <v>technology</v>
      </c>
      <c r="S1344" t="str">
        <f>RIGHT(Q1344,(LEN(Q1344)-SEARCH("/",Q1344,1)))</f>
        <v>wearables</v>
      </c>
      <c r="T1344" s="14">
        <f>IFERROR(E1344/L1344,0)</f>
        <v>100</v>
      </c>
      <c r="U1344">
        <f t="shared" si="20"/>
        <v>0</v>
      </c>
      <c r="AB1344">
        <v>100</v>
      </c>
      <c r="AC1344">
        <v>1</v>
      </c>
      <c r="AD1344">
        <v>100</v>
      </c>
      <c r="AE1344">
        <v>0</v>
      </c>
      <c r="AF1344">
        <v>50000</v>
      </c>
    </row>
    <row r="1345" spans="1:32" ht="30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>(E1345/D1345)*100</f>
        <v>102.298</v>
      </c>
      <c r="O1345" s="13">
        <f>J1345/(60*60*24)+DATE(1970,1,1)</f>
        <v>42542.526423611111</v>
      </c>
      <c r="P1345" s="13">
        <f>I1345/(60*60*24)+"1/1/1970"</f>
        <v>42601.165972222225</v>
      </c>
      <c r="Q1345" t="s">
        <v>8272</v>
      </c>
      <c r="R1345" s="18" t="str">
        <f>LEFT(Q1345,SEARCH("/",Q1345,1)-1)</f>
        <v>technology</v>
      </c>
      <c r="S1345" t="str">
        <f>RIGHT(Q1345,(LEN(Q1345)-SEARCH("/",Q1345,1)))</f>
        <v>wearables</v>
      </c>
      <c r="T1345" s="14">
        <f>IFERROR(E1345/L1345,0)</f>
        <v>158.35603715170279</v>
      </c>
      <c r="U1345">
        <f t="shared" si="20"/>
        <v>0</v>
      </c>
      <c r="AB1345">
        <v>51149</v>
      </c>
      <c r="AC1345">
        <v>323</v>
      </c>
      <c r="AD1345">
        <v>158.35603715170279</v>
      </c>
      <c r="AE1345">
        <v>0</v>
      </c>
      <c r="AF1345">
        <v>50000</v>
      </c>
    </row>
    <row r="1346" spans="1:32" ht="25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>(E1346/D1346)*100</f>
        <v>377.73333333333335</v>
      </c>
      <c r="O1346" s="13">
        <f>J1346/(60*60*24)+DATE(1970,1,1)</f>
        <v>42522.789803240739</v>
      </c>
      <c r="P1346" s="13">
        <f>I1346/(60*60*24)+"1/1/1970"</f>
        <v>42551.789803240739</v>
      </c>
      <c r="Q1346" t="s">
        <v>8273</v>
      </c>
      <c r="R1346" s="18" t="str">
        <f>LEFT(Q1346,SEARCH("/",Q1346,1)-1)</f>
        <v>publishing</v>
      </c>
      <c r="S1346" t="str">
        <f>RIGHT(Q1346,(LEN(Q1346)-SEARCH("/",Q1346,1)))</f>
        <v>nonfiction</v>
      </c>
      <c r="T1346" s="14">
        <f>IFERROR(E1346/L1346,0)</f>
        <v>40.762589928057551</v>
      </c>
      <c r="U1346">
        <f t="shared" si="20"/>
        <v>1</v>
      </c>
      <c r="AB1346">
        <v>5666</v>
      </c>
      <c r="AC1346">
        <v>139</v>
      </c>
      <c r="AD1346">
        <v>40.762589928057551</v>
      </c>
      <c r="AE1346">
        <v>1</v>
      </c>
      <c r="AF1346">
        <v>1500</v>
      </c>
    </row>
    <row r="1347" spans="1:32" ht="28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>(E1347/D1347)*100</f>
        <v>125</v>
      </c>
      <c r="O1347" s="13">
        <f>J1347/(60*60*24)+DATE(1970,1,1)</f>
        <v>41799.814340277779</v>
      </c>
      <c r="P1347" s="13">
        <f>I1347/(60*60*24)+"1/1/1970"</f>
        <v>41834.814340277779</v>
      </c>
      <c r="Q1347" t="s">
        <v>8273</v>
      </c>
      <c r="R1347" s="18" t="str">
        <f>LEFT(Q1347,SEARCH("/",Q1347,1)-1)</f>
        <v>publishing</v>
      </c>
      <c r="S1347" t="str">
        <f>RIGHT(Q1347,(LEN(Q1347)-SEARCH("/",Q1347,1)))</f>
        <v>nonfiction</v>
      </c>
      <c r="T1347" s="14">
        <f>IFERROR(E1347/L1347,0)</f>
        <v>53.571428571428569</v>
      </c>
      <c r="U1347">
        <f t="shared" ref="U1347:U1394" si="21">IF(F1347 = "successful", 1, 0)</f>
        <v>1</v>
      </c>
      <c r="AB1347">
        <v>375</v>
      </c>
      <c r="AC1347">
        <v>7</v>
      </c>
      <c r="AD1347">
        <v>53.571428571428569</v>
      </c>
      <c r="AE1347">
        <v>1</v>
      </c>
      <c r="AF1347">
        <v>300</v>
      </c>
    </row>
    <row r="1348" spans="1:32" ht="25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>(E1348/D1348)*100</f>
        <v>147.32653061224491</v>
      </c>
      <c r="O1348" s="13">
        <f>J1348/(60*60*24)+DATE(1970,1,1)</f>
        <v>41422.075821759259</v>
      </c>
      <c r="P1348" s="13">
        <f>I1348/(60*60*24)+"1/1/1970"</f>
        <v>41452.075821759259</v>
      </c>
      <c r="Q1348" t="s">
        <v>8273</v>
      </c>
      <c r="R1348" s="18" t="str">
        <f>LEFT(Q1348,SEARCH("/",Q1348,1)-1)</f>
        <v>publishing</v>
      </c>
      <c r="S1348" t="str">
        <f>RIGHT(Q1348,(LEN(Q1348)-SEARCH("/",Q1348,1)))</f>
        <v>nonfiction</v>
      </c>
      <c r="T1348" s="14">
        <f>IFERROR(E1348/L1348,0)</f>
        <v>48.449664429530202</v>
      </c>
      <c r="U1348">
        <f t="shared" si="21"/>
        <v>1</v>
      </c>
      <c r="AB1348">
        <v>7219</v>
      </c>
      <c r="AC1348">
        <v>149</v>
      </c>
      <c r="AD1348">
        <v>48.449664429530202</v>
      </c>
      <c r="AE1348">
        <v>1</v>
      </c>
      <c r="AF1348">
        <v>4900</v>
      </c>
    </row>
    <row r="1349" spans="1:32" ht="28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>(E1349/D1349)*100</f>
        <v>102.2</v>
      </c>
      <c r="O1349" s="13">
        <f>J1349/(60*60*24)+DATE(1970,1,1)</f>
        <v>42040.638020833328</v>
      </c>
      <c r="P1349" s="13">
        <f>I1349/(60*60*24)+"1/1/1970"</f>
        <v>42070.638020833328</v>
      </c>
      <c r="Q1349" t="s">
        <v>8273</v>
      </c>
      <c r="R1349" s="18" t="str">
        <f>LEFT(Q1349,SEARCH("/",Q1349,1)-1)</f>
        <v>publishing</v>
      </c>
      <c r="S1349" t="str">
        <f>RIGHT(Q1349,(LEN(Q1349)-SEARCH("/",Q1349,1)))</f>
        <v>nonfiction</v>
      </c>
      <c r="T1349" s="14">
        <f>IFERROR(E1349/L1349,0)</f>
        <v>82.41935483870968</v>
      </c>
      <c r="U1349">
        <f t="shared" si="21"/>
        <v>1</v>
      </c>
      <c r="AB1349">
        <v>2555</v>
      </c>
      <c r="AC1349">
        <v>31</v>
      </c>
      <c r="AD1349">
        <v>82.41935483870968</v>
      </c>
      <c r="AE1349">
        <v>1</v>
      </c>
      <c r="AF1349">
        <v>2500</v>
      </c>
    </row>
    <row r="1350" spans="1:32" ht="28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>(E1350/D1350)*100</f>
        <v>101.8723404255319</v>
      </c>
      <c r="O1350" s="13">
        <f>J1350/(60*60*24)+DATE(1970,1,1)</f>
        <v>41963.506168981483</v>
      </c>
      <c r="P1350" s="13">
        <f>I1350/(60*60*24)+"1/1/1970"</f>
        <v>41991.506168981483</v>
      </c>
      <c r="Q1350" t="s">
        <v>8273</v>
      </c>
      <c r="R1350" s="18" t="str">
        <f>LEFT(Q1350,SEARCH("/",Q1350,1)-1)</f>
        <v>publishing</v>
      </c>
      <c r="S1350" t="str">
        <f>RIGHT(Q1350,(LEN(Q1350)-SEARCH("/",Q1350,1)))</f>
        <v>nonfiction</v>
      </c>
      <c r="T1350" s="14">
        <f>IFERROR(E1350/L1350,0)</f>
        <v>230.19230769230768</v>
      </c>
      <c r="U1350">
        <f t="shared" si="21"/>
        <v>1</v>
      </c>
      <c r="AB1350">
        <v>5985</v>
      </c>
      <c r="AC1350">
        <v>26</v>
      </c>
      <c r="AD1350">
        <v>230.19230769230768</v>
      </c>
      <c r="AE1350">
        <v>1</v>
      </c>
      <c r="AF1350">
        <v>5875</v>
      </c>
    </row>
    <row r="1351" spans="1:32" ht="27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>(E1351/D1351)*100</f>
        <v>204.2</v>
      </c>
      <c r="O1351" s="13">
        <f>J1351/(60*60*24)+DATE(1970,1,1)</f>
        <v>42317.33258101852</v>
      </c>
      <c r="P1351" s="13">
        <f>I1351/(60*60*24)+"1/1/1970"</f>
        <v>42354.290972222225</v>
      </c>
      <c r="Q1351" t="s">
        <v>8273</v>
      </c>
      <c r="R1351" s="18" t="str">
        <f>LEFT(Q1351,SEARCH("/",Q1351,1)-1)</f>
        <v>publishing</v>
      </c>
      <c r="S1351" t="str">
        <f>RIGHT(Q1351,(LEN(Q1351)-SEARCH("/",Q1351,1)))</f>
        <v>nonfiction</v>
      </c>
      <c r="T1351" s="14">
        <f>IFERROR(E1351/L1351,0)</f>
        <v>59.360465116279073</v>
      </c>
      <c r="U1351">
        <f t="shared" si="21"/>
        <v>1</v>
      </c>
      <c r="AB1351">
        <v>10210</v>
      </c>
      <c r="AC1351">
        <v>172</v>
      </c>
      <c r="AD1351">
        <v>59.360465116279073</v>
      </c>
      <c r="AE1351">
        <v>1</v>
      </c>
      <c r="AF1351">
        <v>5000</v>
      </c>
    </row>
    <row r="1352" spans="1:32" ht="27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>(E1352/D1352)*100</f>
        <v>104.05</v>
      </c>
      <c r="O1352" s="13">
        <f>J1352/(60*60*24)+DATE(1970,1,1)</f>
        <v>42334.013124999998</v>
      </c>
      <c r="P1352" s="13">
        <f>I1352/(60*60*24)+"1/1/1970"</f>
        <v>42364.013124999998</v>
      </c>
      <c r="Q1352" t="s">
        <v>8273</v>
      </c>
      <c r="R1352" s="18" t="str">
        <f>LEFT(Q1352,SEARCH("/",Q1352,1)-1)</f>
        <v>publishing</v>
      </c>
      <c r="S1352" t="str">
        <f>RIGHT(Q1352,(LEN(Q1352)-SEARCH("/",Q1352,1)))</f>
        <v>nonfiction</v>
      </c>
      <c r="T1352" s="14">
        <f>IFERROR(E1352/L1352,0)</f>
        <v>66.698717948717942</v>
      </c>
      <c r="U1352">
        <f t="shared" si="21"/>
        <v>1</v>
      </c>
      <c r="AB1352">
        <v>5202.5</v>
      </c>
      <c r="AC1352">
        <v>78</v>
      </c>
      <c r="AD1352">
        <v>66.698717948717942</v>
      </c>
      <c r="AE1352">
        <v>1</v>
      </c>
      <c r="AF1352">
        <v>5000</v>
      </c>
    </row>
    <row r="1353" spans="1:32" ht="18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>(E1353/D1353)*100</f>
        <v>101.265</v>
      </c>
      <c r="O1353" s="13">
        <f>J1353/(60*60*24)+DATE(1970,1,1)</f>
        <v>42382.74009259259</v>
      </c>
      <c r="P1353" s="13">
        <f>I1353/(60*60*24)+"1/1/1970"</f>
        <v>42412.74009259259</v>
      </c>
      <c r="Q1353" t="s">
        <v>8273</v>
      </c>
      <c r="R1353" s="18" t="str">
        <f>LEFT(Q1353,SEARCH("/",Q1353,1)-1)</f>
        <v>publishing</v>
      </c>
      <c r="S1353" t="str">
        <f>RIGHT(Q1353,(LEN(Q1353)-SEARCH("/",Q1353,1)))</f>
        <v>nonfiction</v>
      </c>
      <c r="T1353" s="14">
        <f>IFERROR(E1353/L1353,0)</f>
        <v>168.77500000000001</v>
      </c>
      <c r="U1353">
        <f t="shared" si="21"/>
        <v>1</v>
      </c>
      <c r="AB1353">
        <v>20253</v>
      </c>
      <c r="AC1353">
        <v>120</v>
      </c>
      <c r="AD1353">
        <v>168.77500000000001</v>
      </c>
      <c r="AE1353">
        <v>1</v>
      </c>
      <c r="AF1353">
        <v>20000</v>
      </c>
    </row>
    <row r="1354" spans="1:32" ht="27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>(E1354/D1354)*100</f>
        <v>136.13999999999999</v>
      </c>
      <c r="O1354" s="13">
        <f>J1354/(60*60*24)+DATE(1970,1,1)</f>
        <v>42200.578310185185</v>
      </c>
      <c r="P1354" s="13">
        <f>I1354/(60*60*24)+"1/1/1970"</f>
        <v>42252.165972222225</v>
      </c>
      <c r="Q1354" t="s">
        <v>8273</v>
      </c>
      <c r="R1354" s="18" t="str">
        <f>LEFT(Q1354,SEARCH("/",Q1354,1)-1)</f>
        <v>publishing</v>
      </c>
      <c r="S1354" t="str">
        <f>RIGHT(Q1354,(LEN(Q1354)-SEARCH("/",Q1354,1)))</f>
        <v>nonfiction</v>
      </c>
      <c r="T1354" s="14">
        <f>IFERROR(E1354/L1354,0)</f>
        <v>59.973568281938327</v>
      </c>
      <c r="U1354">
        <f t="shared" si="21"/>
        <v>1</v>
      </c>
      <c r="AB1354">
        <v>13614</v>
      </c>
      <c r="AC1354">
        <v>227</v>
      </c>
      <c r="AD1354">
        <v>59.973568281938327</v>
      </c>
      <c r="AE1354">
        <v>1</v>
      </c>
      <c r="AF1354">
        <v>10000</v>
      </c>
    </row>
    <row r="1355" spans="1:32" ht="21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>(E1355/D1355)*100</f>
        <v>133.6</v>
      </c>
      <c r="O1355" s="13">
        <f>J1355/(60*60*24)+DATE(1970,1,1)</f>
        <v>41309.11791666667</v>
      </c>
      <c r="P1355" s="13">
        <f>I1355/(60*60*24)+"1/1/1970"</f>
        <v>41344</v>
      </c>
      <c r="Q1355" t="s">
        <v>8273</v>
      </c>
      <c r="R1355" s="18" t="str">
        <f>LEFT(Q1355,SEARCH("/",Q1355,1)-1)</f>
        <v>publishing</v>
      </c>
      <c r="S1355" t="str">
        <f>RIGHT(Q1355,(LEN(Q1355)-SEARCH("/",Q1355,1)))</f>
        <v>nonfiction</v>
      </c>
      <c r="T1355" s="14">
        <f>IFERROR(E1355/L1355,0)</f>
        <v>31.80952380952381</v>
      </c>
      <c r="U1355">
        <f t="shared" si="21"/>
        <v>1</v>
      </c>
      <c r="AB1355">
        <v>1336</v>
      </c>
      <c r="AC1355">
        <v>42</v>
      </c>
      <c r="AD1355">
        <v>31.80952380952381</v>
      </c>
      <c r="AE1355">
        <v>1</v>
      </c>
      <c r="AF1355">
        <v>1000</v>
      </c>
    </row>
    <row r="1356" spans="1:32" ht="28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>(E1356/D1356)*100</f>
        <v>130.25</v>
      </c>
      <c r="O1356" s="13">
        <f>J1356/(60*60*24)+DATE(1970,1,1)</f>
        <v>42502.807627314818</v>
      </c>
      <c r="P1356" s="13">
        <f>I1356/(60*60*24)+"1/1/1970"</f>
        <v>42532.807627314818</v>
      </c>
      <c r="Q1356" t="s">
        <v>8273</v>
      </c>
      <c r="R1356" s="18" t="str">
        <f>LEFT(Q1356,SEARCH("/",Q1356,1)-1)</f>
        <v>publishing</v>
      </c>
      <c r="S1356" t="str">
        <f>RIGHT(Q1356,(LEN(Q1356)-SEARCH("/",Q1356,1)))</f>
        <v>nonfiction</v>
      </c>
      <c r="T1356" s="14">
        <f>IFERROR(E1356/L1356,0)</f>
        <v>24.421875</v>
      </c>
      <c r="U1356">
        <f t="shared" si="21"/>
        <v>1</v>
      </c>
      <c r="AB1356">
        <v>1563</v>
      </c>
      <c r="AC1356">
        <v>64</v>
      </c>
      <c r="AD1356">
        <v>24.421875</v>
      </c>
      <c r="AE1356">
        <v>1</v>
      </c>
      <c r="AF1356">
        <v>1200</v>
      </c>
    </row>
    <row r="1357" spans="1:32" ht="27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>(E1357/D1357)*100</f>
        <v>122.67999999999999</v>
      </c>
      <c r="O1357" s="13">
        <f>J1357/(60*60*24)+DATE(1970,1,1)</f>
        <v>41213.254687499997</v>
      </c>
      <c r="P1357" s="13">
        <f>I1357/(60*60*24)+"1/1/1970"</f>
        <v>41243.416666666664</v>
      </c>
      <c r="Q1357" t="s">
        <v>8273</v>
      </c>
      <c r="R1357" s="18" t="str">
        <f>LEFT(Q1357,SEARCH("/",Q1357,1)-1)</f>
        <v>publishing</v>
      </c>
      <c r="S1357" t="str">
        <f>RIGHT(Q1357,(LEN(Q1357)-SEARCH("/",Q1357,1)))</f>
        <v>nonfiction</v>
      </c>
      <c r="T1357" s="14">
        <f>IFERROR(E1357/L1357,0)</f>
        <v>25.347107438016529</v>
      </c>
      <c r="U1357">
        <f t="shared" si="21"/>
        <v>1</v>
      </c>
      <c r="AB1357">
        <v>3067</v>
      </c>
      <c r="AC1357">
        <v>121</v>
      </c>
      <c r="AD1357">
        <v>25.347107438016529</v>
      </c>
      <c r="AE1357">
        <v>1</v>
      </c>
      <c r="AF1357">
        <v>2500</v>
      </c>
    </row>
    <row r="1358" spans="1:32" ht="27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>(E1358/D1358)*100</f>
        <v>182.81058823529412</v>
      </c>
      <c r="O1358" s="13">
        <f>J1358/(60*60*24)+DATE(1970,1,1)</f>
        <v>41430.038888888885</v>
      </c>
      <c r="P1358" s="13">
        <f>I1358/(60*60*24)+"1/1/1970"</f>
        <v>41460.038888888885</v>
      </c>
      <c r="Q1358" t="s">
        <v>8273</v>
      </c>
      <c r="R1358" s="18" t="str">
        <f>LEFT(Q1358,SEARCH("/",Q1358,1)-1)</f>
        <v>publishing</v>
      </c>
      <c r="S1358" t="str">
        <f>RIGHT(Q1358,(LEN(Q1358)-SEARCH("/",Q1358,1)))</f>
        <v>nonfiction</v>
      </c>
      <c r="T1358" s="14">
        <f>IFERROR(E1358/L1358,0)</f>
        <v>71.443218390804603</v>
      </c>
      <c r="U1358">
        <f t="shared" si="21"/>
        <v>1</v>
      </c>
      <c r="AB1358">
        <v>6215.56</v>
      </c>
      <c r="AC1358">
        <v>87</v>
      </c>
      <c r="AD1358">
        <v>71.443218390804603</v>
      </c>
      <c r="AE1358">
        <v>1</v>
      </c>
      <c r="AF1358">
        <v>3400</v>
      </c>
    </row>
    <row r="1359" spans="1:32" ht="28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>(E1359/D1359)*100</f>
        <v>125.29999999999998</v>
      </c>
      <c r="O1359" s="13">
        <f>J1359/(60*60*24)+DATE(1970,1,1)</f>
        <v>41304.962233796294</v>
      </c>
      <c r="P1359" s="13">
        <f>I1359/(60*60*24)+"1/1/1970"</f>
        <v>41334.249305555553</v>
      </c>
      <c r="Q1359" t="s">
        <v>8273</v>
      </c>
      <c r="R1359" s="18" t="str">
        <f>LEFT(Q1359,SEARCH("/",Q1359,1)-1)</f>
        <v>publishing</v>
      </c>
      <c r="S1359" t="str">
        <f>RIGHT(Q1359,(LEN(Q1359)-SEARCH("/",Q1359,1)))</f>
        <v>nonfiction</v>
      </c>
      <c r="T1359" s="14">
        <f>IFERROR(E1359/L1359,0)</f>
        <v>38.553846153846152</v>
      </c>
      <c r="U1359">
        <f t="shared" si="21"/>
        <v>1</v>
      </c>
      <c r="AB1359">
        <v>2506</v>
      </c>
      <c r="AC1359">
        <v>65</v>
      </c>
      <c r="AD1359">
        <v>38.553846153846152</v>
      </c>
      <c r="AE1359">
        <v>1</v>
      </c>
      <c r="AF1359">
        <v>2000</v>
      </c>
    </row>
    <row r="1360" spans="1:32" ht="24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>(E1360/D1360)*100</f>
        <v>111.66666666666667</v>
      </c>
      <c r="O1360" s="13">
        <f>J1360/(60*60*24)+DATE(1970,1,1)</f>
        <v>40689.570868055554</v>
      </c>
      <c r="P1360" s="13">
        <f>I1360/(60*60*24)+"1/1/1970"</f>
        <v>40719.570868055554</v>
      </c>
      <c r="Q1360" t="s">
        <v>8273</v>
      </c>
      <c r="R1360" s="18" t="str">
        <f>LEFT(Q1360,SEARCH("/",Q1360,1)-1)</f>
        <v>publishing</v>
      </c>
      <c r="S1360" t="str">
        <f>RIGHT(Q1360,(LEN(Q1360)-SEARCH("/",Q1360,1)))</f>
        <v>nonfiction</v>
      </c>
      <c r="T1360" s="14">
        <f>IFERROR(E1360/L1360,0)</f>
        <v>68.367346938775512</v>
      </c>
      <c r="U1360">
        <f t="shared" si="21"/>
        <v>1</v>
      </c>
      <c r="AB1360">
        <v>3350</v>
      </c>
      <c r="AC1360">
        <v>49</v>
      </c>
      <c r="AD1360">
        <v>68.367346938775512</v>
      </c>
      <c r="AE1360">
        <v>1</v>
      </c>
      <c r="AF1360">
        <v>3000</v>
      </c>
    </row>
    <row r="1361" spans="1:32" ht="27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>(E1361/D1361)*100</f>
        <v>115.75757575757575</v>
      </c>
      <c r="O1361" s="13">
        <f>J1361/(60*60*24)+DATE(1970,1,1)</f>
        <v>40668.814699074072</v>
      </c>
      <c r="P1361" s="13">
        <f>I1361/(60*60*24)+"1/1/1970"</f>
        <v>40730.814699074072</v>
      </c>
      <c r="Q1361" t="s">
        <v>8273</v>
      </c>
      <c r="R1361" s="18" t="str">
        <f>LEFT(Q1361,SEARCH("/",Q1361,1)-1)</f>
        <v>publishing</v>
      </c>
      <c r="S1361" t="str">
        <f>RIGHT(Q1361,(LEN(Q1361)-SEARCH("/",Q1361,1)))</f>
        <v>nonfiction</v>
      </c>
      <c r="T1361" s="14">
        <f>IFERROR(E1361/L1361,0)</f>
        <v>40.210526315789473</v>
      </c>
      <c r="U1361">
        <f t="shared" si="21"/>
        <v>1</v>
      </c>
      <c r="AB1361">
        <v>764</v>
      </c>
      <c r="AC1361">
        <v>19</v>
      </c>
      <c r="AD1361">
        <v>40.210526315789473</v>
      </c>
      <c r="AE1361">
        <v>1</v>
      </c>
      <c r="AF1361">
        <v>660</v>
      </c>
    </row>
    <row r="1362" spans="1:32" ht="165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>(E1362/D1362)*100</f>
        <v>173.2</v>
      </c>
      <c r="O1362" s="13">
        <f>J1362/(60*60*24)+DATE(1970,1,1)</f>
        <v>41095.900694444441</v>
      </c>
      <c r="P1362" s="13">
        <f>I1362/(60*60*24)+"1/1/1970"</f>
        <v>41123.900694444441</v>
      </c>
      <c r="Q1362" t="s">
        <v>8273</v>
      </c>
      <c r="R1362" s="18" t="str">
        <f>LEFT(Q1362,SEARCH("/",Q1362,1)-1)</f>
        <v>publishing</v>
      </c>
      <c r="S1362" t="str">
        <f>RIGHT(Q1362,(LEN(Q1362)-SEARCH("/",Q1362,1)))</f>
        <v>nonfiction</v>
      </c>
      <c r="T1362" s="14">
        <f>IFERROR(E1362/L1362,0)</f>
        <v>32.074074074074076</v>
      </c>
      <c r="U1362">
        <f t="shared" si="21"/>
        <v>1</v>
      </c>
      <c r="AB1362">
        <v>2598</v>
      </c>
      <c r="AC1362">
        <v>81</v>
      </c>
      <c r="AD1362">
        <v>32.074074074074076</v>
      </c>
      <c r="AE1362">
        <v>1</v>
      </c>
      <c r="AF1362">
        <v>1500</v>
      </c>
    </row>
    <row r="1363" spans="1:32" ht="27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>(E1363/D1363)*100</f>
        <v>125.98333333333333</v>
      </c>
      <c r="O1363" s="13">
        <f>J1363/(60*60*24)+DATE(1970,1,1)</f>
        <v>41781.717268518521</v>
      </c>
      <c r="P1363" s="13">
        <f>I1363/(60*60*24)+"1/1/1970"</f>
        <v>41811.717268518521</v>
      </c>
      <c r="Q1363" t="s">
        <v>8273</v>
      </c>
      <c r="R1363" s="18" t="str">
        <f>LEFT(Q1363,SEARCH("/",Q1363,1)-1)</f>
        <v>publishing</v>
      </c>
      <c r="S1363" t="str">
        <f>RIGHT(Q1363,(LEN(Q1363)-SEARCH("/",Q1363,1)))</f>
        <v>nonfiction</v>
      </c>
      <c r="T1363" s="14">
        <f>IFERROR(E1363/L1363,0)</f>
        <v>28.632575757575758</v>
      </c>
      <c r="U1363">
        <f t="shared" si="21"/>
        <v>1</v>
      </c>
      <c r="AB1363">
        <v>7559</v>
      </c>
      <c r="AC1363">
        <v>264</v>
      </c>
      <c r="AD1363">
        <v>28.632575757575758</v>
      </c>
      <c r="AE1363">
        <v>1</v>
      </c>
      <c r="AF1363">
        <v>6000</v>
      </c>
    </row>
    <row r="1364" spans="1:32" ht="21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>(E1364/D1364)*100</f>
        <v>109.1</v>
      </c>
      <c r="O1364" s="13">
        <f>J1364/(60*60*24)+DATE(1970,1,1)</f>
        <v>41464.934386574074</v>
      </c>
      <c r="P1364" s="13">
        <f>I1364/(60*60*24)+"1/1/1970"</f>
        <v>41524.934386574074</v>
      </c>
      <c r="Q1364" t="s">
        <v>8273</v>
      </c>
      <c r="R1364" s="18" t="str">
        <f>LEFT(Q1364,SEARCH("/",Q1364,1)-1)</f>
        <v>publishing</v>
      </c>
      <c r="S1364" t="str">
        <f>RIGHT(Q1364,(LEN(Q1364)-SEARCH("/",Q1364,1)))</f>
        <v>nonfiction</v>
      </c>
      <c r="T1364" s="14">
        <f>IFERROR(E1364/L1364,0)</f>
        <v>43.64</v>
      </c>
      <c r="U1364">
        <f t="shared" si="21"/>
        <v>1</v>
      </c>
      <c r="AB1364">
        <v>1091</v>
      </c>
      <c r="AC1364">
        <v>25</v>
      </c>
      <c r="AD1364">
        <v>43.64</v>
      </c>
      <c r="AE1364">
        <v>1</v>
      </c>
      <c r="AF1364">
        <v>1000</v>
      </c>
    </row>
    <row r="1365" spans="1:32" ht="27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>(E1365/D1365)*100</f>
        <v>100</v>
      </c>
      <c r="O1365" s="13">
        <f>J1365/(60*60*24)+DATE(1970,1,1)</f>
        <v>42396.8440625</v>
      </c>
      <c r="P1365" s="13">
        <f>I1365/(60*60*24)+"1/1/1970"</f>
        <v>42415.332638888889</v>
      </c>
      <c r="Q1365" t="s">
        <v>8273</v>
      </c>
      <c r="R1365" s="18" t="str">
        <f>LEFT(Q1365,SEARCH("/",Q1365,1)-1)</f>
        <v>publishing</v>
      </c>
      <c r="S1365" t="str">
        <f>RIGHT(Q1365,(LEN(Q1365)-SEARCH("/",Q1365,1)))</f>
        <v>nonfiction</v>
      </c>
      <c r="T1365" s="14">
        <f>IFERROR(E1365/L1365,0)</f>
        <v>40</v>
      </c>
      <c r="U1365">
        <f t="shared" si="21"/>
        <v>1</v>
      </c>
      <c r="AB1365">
        <v>200</v>
      </c>
      <c r="AC1365">
        <v>5</v>
      </c>
      <c r="AD1365">
        <v>40</v>
      </c>
      <c r="AE1365">
        <v>1</v>
      </c>
      <c r="AF1365">
        <v>200</v>
      </c>
    </row>
    <row r="1366" spans="1:32" ht="31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>(E1366/D1366)*100</f>
        <v>118.64285714285714</v>
      </c>
      <c r="O1366" s="13">
        <f>J1366/(60*60*24)+DATE(1970,1,1)</f>
        <v>41951.6956712963</v>
      </c>
      <c r="P1366" s="13">
        <f>I1366/(60*60*24)+"1/1/1970"</f>
        <v>42011.6956712963</v>
      </c>
      <c r="Q1366" t="s">
        <v>8275</v>
      </c>
      <c r="R1366" s="18" t="str">
        <f>LEFT(Q1366,SEARCH("/",Q1366,1)-1)</f>
        <v>music</v>
      </c>
      <c r="S1366" t="str">
        <f>RIGHT(Q1366,(LEN(Q1366)-SEARCH("/",Q1366,1)))</f>
        <v>rock</v>
      </c>
      <c r="T1366" s="14">
        <f>IFERROR(E1366/L1366,0)</f>
        <v>346.04166666666669</v>
      </c>
      <c r="U1366">
        <f t="shared" si="21"/>
        <v>1</v>
      </c>
      <c r="AB1366">
        <v>49830</v>
      </c>
      <c r="AC1366">
        <v>144</v>
      </c>
      <c r="AD1366">
        <v>346.04166666666669</v>
      </c>
      <c r="AE1366">
        <v>1</v>
      </c>
      <c r="AF1366">
        <v>42000</v>
      </c>
    </row>
    <row r="1367" spans="1:32" ht="28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>(E1367/D1367)*100</f>
        <v>100.26666666666667</v>
      </c>
      <c r="O1367" s="13">
        <f>J1367/(60*60*24)+DATE(1970,1,1)</f>
        <v>42049.733240740738</v>
      </c>
      <c r="P1367" s="13">
        <f>I1367/(60*60*24)+"1/1/1970"</f>
        <v>42079.691574074073</v>
      </c>
      <c r="Q1367" t="s">
        <v>8275</v>
      </c>
      <c r="R1367" s="18" t="str">
        <f>LEFT(Q1367,SEARCH("/",Q1367,1)-1)</f>
        <v>music</v>
      </c>
      <c r="S1367" t="str">
        <f>RIGHT(Q1367,(LEN(Q1367)-SEARCH("/",Q1367,1)))</f>
        <v>rock</v>
      </c>
      <c r="T1367" s="14">
        <f>IFERROR(E1367/L1367,0)</f>
        <v>81.739130434782609</v>
      </c>
      <c r="U1367">
        <f t="shared" si="21"/>
        <v>1</v>
      </c>
      <c r="AB1367">
        <v>7520</v>
      </c>
      <c r="AC1367">
        <v>92</v>
      </c>
      <c r="AD1367">
        <v>81.739130434782609</v>
      </c>
      <c r="AE1367">
        <v>1</v>
      </c>
      <c r="AF1367">
        <v>7500</v>
      </c>
    </row>
    <row r="1368" spans="1:32" ht="10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>(E1368/D1368)*100</f>
        <v>126.48920000000001</v>
      </c>
      <c r="O1368" s="13">
        <f>J1368/(60*60*24)+DATE(1970,1,1)</f>
        <v>41924.996099537035</v>
      </c>
      <c r="P1368" s="13">
        <f>I1368/(60*60*24)+"1/1/1970"</f>
        <v>41970.037766203706</v>
      </c>
      <c r="Q1368" t="s">
        <v>8275</v>
      </c>
      <c r="R1368" s="18" t="str">
        <f>LEFT(Q1368,SEARCH("/",Q1368,1)-1)</f>
        <v>music</v>
      </c>
      <c r="S1368" t="str">
        <f>RIGHT(Q1368,(LEN(Q1368)-SEARCH("/",Q1368,1)))</f>
        <v>rock</v>
      </c>
      <c r="T1368" s="14">
        <f>IFERROR(E1368/L1368,0)</f>
        <v>64.535306122448986</v>
      </c>
      <c r="U1368">
        <f t="shared" si="21"/>
        <v>1</v>
      </c>
      <c r="AB1368">
        <v>9486.69</v>
      </c>
      <c r="AC1368">
        <v>147</v>
      </c>
      <c r="AD1368">
        <v>64.535306122448986</v>
      </c>
      <c r="AE1368">
        <v>1</v>
      </c>
      <c r="AF1368">
        <v>7500</v>
      </c>
    </row>
    <row r="1369" spans="1:32" ht="22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>(E1369/D1369)*100</f>
        <v>114.26</v>
      </c>
      <c r="O1369" s="13">
        <f>J1369/(60*60*24)+DATE(1970,1,1)</f>
        <v>42292.002893518518</v>
      </c>
      <c r="P1369" s="13">
        <f>I1369/(60*60*24)+"1/1/1970"</f>
        <v>42322.044560185182</v>
      </c>
      <c r="Q1369" t="s">
        <v>8275</v>
      </c>
      <c r="R1369" s="18" t="str">
        <f>LEFT(Q1369,SEARCH("/",Q1369,1)-1)</f>
        <v>music</v>
      </c>
      <c r="S1369" t="str">
        <f>RIGHT(Q1369,(LEN(Q1369)-SEARCH("/",Q1369,1)))</f>
        <v>rock</v>
      </c>
      <c r="T1369" s="14">
        <f>IFERROR(E1369/L1369,0)</f>
        <v>63.477777777777774</v>
      </c>
      <c r="U1369">
        <f t="shared" si="21"/>
        <v>1</v>
      </c>
      <c r="AB1369">
        <v>5713</v>
      </c>
      <c r="AC1369">
        <v>90</v>
      </c>
      <c r="AD1369">
        <v>63.477777777777774</v>
      </c>
      <c r="AE1369">
        <v>1</v>
      </c>
      <c r="AF1369">
        <v>5000</v>
      </c>
    </row>
    <row r="1370" spans="1:32" ht="25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>(E1370/D1370)*100</f>
        <v>110.7</v>
      </c>
      <c r="O1370" s="13">
        <f>J1370/(60*60*24)+DATE(1970,1,1)</f>
        <v>42146.190902777773</v>
      </c>
      <c r="P1370" s="13">
        <f>I1370/(60*60*24)+"1/1/1970"</f>
        <v>42170.190902777773</v>
      </c>
      <c r="Q1370" t="s">
        <v>8275</v>
      </c>
      <c r="R1370" s="18" t="str">
        <f>LEFT(Q1370,SEARCH("/",Q1370,1)-1)</f>
        <v>music</v>
      </c>
      <c r="S1370" t="str">
        <f>RIGHT(Q1370,(LEN(Q1370)-SEARCH("/",Q1370,1)))</f>
        <v>rock</v>
      </c>
      <c r="T1370" s="14">
        <f>IFERROR(E1370/L1370,0)</f>
        <v>63.620689655172413</v>
      </c>
      <c r="U1370">
        <f t="shared" si="21"/>
        <v>1</v>
      </c>
      <c r="AB1370">
        <v>5535</v>
      </c>
      <c r="AC1370">
        <v>87</v>
      </c>
      <c r="AD1370">
        <v>63.620689655172413</v>
      </c>
      <c r="AE1370">
        <v>1</v>
      </c>
      <c r="AF1370">
        <v>5000</v>
      </c>
    </row>
    <row r="1371" spans="1:32" ht="27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>(E1371/D1371)*100</f>
        <v>105.34805315203954</v>
      </c>
      <c r="O1371" s="13">
        <f>J1371/(60*60*24)+DATE(1970,1,1)</f>
        <v>41710.594282407408</v>
      </c>
      <c r="P1371" s="13">
        <f>I1371/(60*60*24)+"1/1/1970"</f>
        <v>41740.594282407408</v>
      </c>
      <c r="Q1371" t="s">
        <v>8275</v>
      </c>
      <c r="R1371" s="18" t="str">
        <f>LEFT(Q1371,SEARCH("/",Q1371,1)-1)</f>
        <v>music</v>
      </c>
      <c r="S1371" t="str">
        <f>RIGHT(Q1371,(LEN(Q1371)-SEARCH("/",Q1371,1)))</f>
        <v>rock</v>
      </c>
      <c r="T1371" s="14">
        <f>IFERROR(E1371/L1371,0)</f>
        <v>83.967068965517228</v>
      </c>
      <c r="U1371">
        <f t="shared" si="21"/>
        <v>1</v>
      </c>
      <c r="AB1371">
        <v>34090.629999999997</v>
      </c>
      <c r="AC1371">
        <v>406</v>
      </c>
      <c r="AD1371">
        <v>83.967068965517228</v>
      </c>
      <c r="AE1371">
        <v>1</v>
      </c>
      <c r="AF1371">
        <v>32360</v>
      </c>
    </row>
    <row r="1372" spans="1:32" ht="135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>(E1372/D1372)*100</f>
        <v>103.66666666666666</v>
      </c>
      <c r="O1372" s="13">
        <f>J1372/(60*60*24)+DATE(1970,1,1)</f>
        <v>41548.00335648148</v>
      </c>
      <c r="P1372" s="13">
        <f>I1372/(60*60*24)+"1/1/1970"</f>
        <v>41563.00335648148</v>
      </c>
      <c r="Q1372" t="s">
        <v>8275</v>
      </c>
      <c r="R1372" s="18" t="str">
        <f>LEFT(Q1372,SEARCH("/",Q1372,1)-1)</f>
        <v>music</v>
      </c>
      <c r="S1372" t="str">
        <f>RIGHT(Q1372,(LEN(Q1372)-SEARCH("/",Q1372,1)))</f>
        <v>rock</v>
      </c>
      <c r="T1372" s="14">
        <f>IFERROR(E1372/L1372,0)</f>
        <v>77.75</v>
      </c>
      <c r="U1372">
        <f t="shared" si="21"/>
        <v>1</v>
      </c>
      <c r="AB1372">
        <v>1555</v>
      </c>
      <c r="AC1372">
        <v>20</v>
      </c>
      <c r="AD1372">
        <v>77.75</v>
      </c>
      <c r="AE1372">
        <v>1</v>
      </c>
      <c r="AF1372">
        <v>1500</v>
      </c>
    </row>
    <row r="1373" spans="1:32" ht="27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>(E1373/D1373)*100</f>
        <v>107.08672667523933</v>
      </c>
      <c r="O1373" s="13">
        <f>J1373/(60*60*24)+DATE(1970,1,1)</f>
        <v>42101.758587962962</v>
      </c>
      <c r="P1373" s="13">
        <f>I1373/(60*60*24)+"1/1/1970"</f>
        <v>42131.758587962962</v>
      </c>
      <c r="Q1373" t="s">
        <v>8275</v>
      </c>
      <c r="R1373" s="18" t="str">
        <f>LEFT(Q1373,SEARCH("/",Q1373,1)-1)</f>
        <v>music</v>
      </c>
      <c r="S1373" t="str">
        <f>RIGHT(Q1373,(LEN(Q1373)-SEARCH("/",Q1373,1)))</f>
        <v>rock</v>
      </c>
      <c r="T1373" s="14">
        <f>IFERROR(E1373/L1373,0)</f>
        <v>107.07142857142857</v>
      </c>
      <c r="U1373">
        <f t="shared" si="21"/>
        <v>1</v>
      </c>
      <c r="AB1373">
        <v>7495</v>
      </c>
      <c r="AC1373">
        <v>70</v>
      </c>
      <c r="AD1373">
        <v>107.07142857142857</v>
      </c>
      <c r="AE1373">
        <v>1</v>
      </c>
      <c r="AF1373">
        <v>6999</v>
      </c>
    </row>
    <row r="1374" spans="1:32" ht="9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>(E1374/D1374)*100</f>
        <v>124</v>
      </c>
      <c r="O1374" s="13">
        <f>J1374/(60*60*24)+DATE(1970,1,1)</f>
        <v>41072.739953703705</v>
      </c>
      <c r="P1374" s="13">
        <f>I1374/(60*60*24)+"1/1/1970"</f>
        <v>41102.739953703705</v>
      </c>
      <c r="Q1374" t="s">
        <v>8275</v>
      </c>
      <c r="R1374" s="18" t="str">
        <f>LEFT(Q1374,SEARCH("/",Q1374,1)-1)</f>
        <v>music</v>
      </c>
      <c r="S1374" t="str">
        <f>RIGHT(Q1374,(LEN(Q1374)-SEARCH("/",Q1374,1)))</f>
        <v>rock</v>
      </c>
      <c r="T1374" s="14">
        <f>IFERROR(E1374/L1374,0)</f>
        <v>38.75</v>
      </c>
      <c r="U1374">
        <f t="shared" si="21"/>
        <v>1</v>
      </c>
      <c r="AB1374">
        <v>620</v>
      </c>
      <c r="AC1374">
        <v>16</v>
      </c>
      <c r="AD1374">
        <v>38.75</v>
      </c>
      <c r="AE1374">
        <v>1</v>
      </c>
      <c r="AF1374">
        <v>500</v>
      </c>
    </row>
    <row r="1375" spans="1:32" ht="18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>(E1375/D1375)*100</f>
        <v>105.01</v>
      </c>
      <c r="O1375" s="13">
        <f>J1375/(60*60*24)+DATE(1970,1,1)</f>
        <v>42704.95177083333</v>
      </c>
      <c r="P1375" s="13">
        <f>I1375/(60*60*24)+"1/1/1970"</f>
        <v>42734.95177083333</v>
      </c>
      <c r="Q1375" t="s">
        <v>8275</v>
      </c>
      <c r="R1375" s="18" t="str">
        <f>LEFT(Q1375,SEARCH("/",Q1375,1)-1)</f>
        <v>music</v>
      </c>
      <c r="S1375" t="str">
        <f>RIGHT(Q1375,(LEN(Q1375)-SEARCH("/",Q1375,1)))</f>
        <v>rock</v>
      </c>
      <c r="T1375" s="14">
        <f>IFERROR(E1375/L1375,0)</f>
        <v>201.94230769230768</v>
      </c>
      <c r="U1375">
        <f t="shared" si="21"/>
        <v>1</v>
      </c>
      <c r="AB1375">
        <v>10501</v>
      </c>
      <c r="AC1375">
        <v>52</v>
      </c>
      <c r="AD1375">
        <v>201.94230769230768</v>
      </c>
      <c r="AE1375">
        <v>1</v>
      </c>
      <c r="AF1375">
        <v>10000</v>
      </c>
    </row>
    <row r="1376" spans="1:32" ht="27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>(E1376/D1376)*100</f>
        <v>189.46666666666667</v>
      </c>
      <c r="O1376" s="13">
        <f>J1376/(60*60*24)+DATE(1970,1,1)</f>
        <v>42424.161898148144</v>
      </c>
      <c r="P1376" s="13">
        <f>I1376/(60*60*24)+"1/1/1970"</f>
        <v>42454.12023148148</v>
      </c>
      <c r="Q1376" t="s">
        <v>8275</v>
      </c>
      <c r="R1376" s="18" t="str">
        <f>LEFT(Q1376,SEARCH("/",Q1376,1)-1)</f>
        <v>music</v>
      </c>
      <c r="S1376" t="str">
        <f>RIGHT(Q1376,(LEN(Q1376)-SEARCH("/",Q1376,1)))</f>
        <v>rock</v>
      </c>
      <c r="T1376" s="14">
        <f>IFERROR(E1376/L1376,0)</f>
        <v>43.060606060606062</v>
      </c>
      <c r="U1376">
        <f t="shared" si="21"/>
        <v>1</v>
      </c>
      <c r="AB1376">
        <v>2842</v>
      </c>
      <c r="AC1376">
        <v>66</v>
      </c>
      <c r="AD1376">
        <v>43.060606060606062</v>
      </c>
      <c r="AE1376">
        <v>1</v>
      </c>
      <c r="AF1376">
        <v>1500</v>
      </c>
    </row>
    <row r="1377" spans="1:32" ht="28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>(E1377/D1377)*100</f>
        <v>171.32499999999999</v>
      </c>
      <c r="O1377" s="13">
        <f>J1377/(60*60*24)+DATE(1970,1,1)</f>
        <v>42720.066192129627</v>
      </c>
      <c r="P1377" s="13">
        <f>I1377/(60*60*24)+"1/1/1970"</f>
        <v>42750.066192129627</v>
      </c>
      <c r="Q1377" t="s">
        <v>8275</v>
      </c>
      <c r="R1377" s="18" t="str">
        <f>LEFT(Q1377,SEARCH("/",Q1377,1)-1)</f>
        <v>music</v>
      </c>
      <c r="S1377" t="str">
        <f>RIGHT(Q1377,(LEN(Q1377)-SEARCH("/",Q1377,1)))</f>
        <v>rock</v>
      </c>
      <c r="T1377" s="14">
        <f>IFERROR(E1377/L1377,0)</f>
        <v>62.871559633027523</v>
      </c>
      <c r="U1377">
        <f t="shared" si="21"/>
        <v>1</v>
      </c>
      <c r="AB1377">
        <v>6853</v>
      </c>
      <c r="AC1377">
        <v>109</v>
      </c>
      <c r="AD1377">
        <v>62.871559633027523</v>
      </c>
      <c r="AE1377">
        <v>1</v>
      </c>
      <c r="AF1377">
        <v>4000</v>
      </c>
    </row>
    <row r="1378" spans="1:32" ht="18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>(E1378/D1378)*100</f>
        <v>252.48648648648651</v>
      </c>
      <c r="O1378" s="13">
        <f>J1378/(60*60*24)+DATE(1970,1,1)</f>
        <v>42677.669050925921</v>
      </c>
      <c r="P1378" s="13">
        <f>I1378/(60*60*24)+"1/1/1970"</f>
        <v>42707.710717592592</v>
      </c>
      <c r="Q1378" t="s">
        <v>8275</v>
      </c>
      <c r="R1378" s="18" t="str">
        <f>LEFT(Q1378,SEARCH("/",Q1378,1)-1)</f>
        <v>music</v>
      </c>
      <c r="S1378" t="str">
        <f>RIGHT(Q1378,(LEN(Q1378)-SEARCH("/",Q1378,1)))</f>
        <v>rock</v>
      </c>
      <c r="T1378" s="14">
        <f>IFERROR(E1378/L1378,0)</f>
        <v>55.607142857142854</v>
      </c>
      <c r="U1378">
        <f t="shared" si="21"/>
        <v>1</v>
      </c>
      <c r="AB1378">
        <v>9342</v>
      </c>
      <c r="AC1378">
        <v>168</v>
      </c>
      <c r="AD1378">
        <v>55.607142857142854</v>
      </c>
      <c r="AE1378">
        <v>1</v>
      </c>
      <c r="AF1378">
        <v>3700</v>
      </c>
    </row>
    <row r="1379" spans="1:32" ht="27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>(E1379/D1379)*100</f>
        <v>116.15384615384616</v>
      </c>
      <c r="O1379" s="13">
        <f>J1379/(60*60*24)+DATE(1970,1,1)</f>
        <v>42747.219560185185</v>
      </c>
      <c r="P1379" s="13">
        <f>I1379/(60*60*24)+"1/1/1970"</f>
        <v>42769.174305555556</v>
      </c>
      <c r="Q1379" t="s">
        <v>8275</v>
      </c>
      <c r="R1379" s="18" t="str">
        <f>LEFT(Q1379,SEARCH("/",Q1379,1)-1)</f>
        <v>music</v>
      </c>
      <c r="S1379" t="str">
        <f>RIGHT(Q1379,(LEN(Q1379)-SEARCH("/",Q1379,1)))</f>
        <v>rock</v>
      </c>
      <c r="T1379" s="14">
        <f>IFERROR(E1379/L1379,0)</f>
        <v>48.70967741935484</v>
      </c>
      <c r="U1379">
        <f t="shared" si="21"/>
        <v>1</v>
      </c>
      <c r="AB1379">
        <v>1510</v>
      </c>
      <c r="AC1379">
        <v>31</v>
      </c>
      <c r="AD1379">
        <v>48.70967741935484</v>
      </c>
      <c r="AE1379">
        <v>1</v>
      </c>
      <c r="AF1379">
        <v>1300</v>
      </c>
    </row>
    <row r="1380" spans="1:32" ht="9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>(E1380/D1380)*100</f>
        <v>203.35000000000002</v>
      </c>
      <c r="O1380" s="13">
        <f>J1380/(60*60*24)+DATE(1970,1,1)</f>
        <v>42568.759375000001</v>
      </c>
      <c r="P1380" s="13">
        <f>I1380/(60*60*24)+"1/1/1970"</f>
        <v>42583.759375000001</v>
      </c>
      <c r="Q1380" t="s">
        <v>8275</v>
      </c>
      <c r="R1380" s="18" t="str">
        <f>LEFT(Q1380,SEARCH("/",Q1380,1)-1)</f>
        <v>music</v>
      </c>
      <c r="S1380" t="str">
        <f>RIGHT(Q1380,(LEN(Q1380)-SEARCH("/",Q1380,1)))</f>
        <v>rock</v>
      </c>
      <c r="T1380" s="14">
        <f>IFERROR(E1380/L1380,0)</f>
        <v>30.578947368421051</v>
      </c>
      <c r="U1380">
        <f t="shared" si="21"/>
        <v>1</v>
      </c>
      <c r="AB1380">
        <v>4067</v>
      </c>
      <c r="AC1380">
        <v>133</v>
      </c>
      <c r="AD1380">
        <v>30.578947368421051</v>
      </c>
      <c r="AE1380">
        <v>1</v>
      </c>
      <c r="AF1380">
        <v>2000</v>
      </c>
    </row>
    <row r="1381" spans="1:32" ht="15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>(E1381/D1381)*100</f>
        <v>111.60000000000001</v>
      </c>
      <c r="O1381" s="13">
        <f>J1381/(60*60*24)+DATE(1970,1,1)</f>
        <v>42130.491620370369</v>
      </c>
      <c r="P1381" s="13">
        <f>I1381/(60*60*24)+"1/1/1970"</f>
        <v>42160.491620370369</v>
      </c>
      <c r="Q1381" t="s">
        <v>8275</v>
      </c>
      <c r="R1381" s="18" t="str">
        <f>LEFT(Q1381,SEARCH("/",Q1381,1)-1)</f>
        <v>music</v>
      </c>
      <c r="S1381" t="str">
        <f>RIGHT(Q1381,(LEN(Q1381)-SEARCH("/",Q1381,1)))</f>
        <v>rock</v>
      </c>
      <c r="T1381" s="14">
        <f>IFERROR(E1381/L1381,0)</f>
        <v>73.907284768211923</v>
      </c>
      <c r="U1381">
        <f t="shared" si="21"/>
        <v>1</v>
      </c>
      <c r="AB1381">
        <v>11160</v>
      </c>
      <c r="AC1381">
        <v>151</v>
      </c>
      <c r="AD1381">
        <v>73.907284768211923</v>
      </c>
      <c r="AE1381">
        <v>1</v>
      </c>
      <c r="AF1381">
        <v>10000</v>
      </c>
    </row>
    <row r="1382" spans="1:32" ht="21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>(E1382/D1382)*100</f>
        <v>424</v>
      </c>
      <c r="O1382" s="13">
        <f>J1382/(60*60*24)+DATE(1970,1,1)</f>
        <v>42141.762800925921</v>
      </c>
      <c r="P1382" s="13">
        <f>I1382/(60*60*24)+"1/1/1970"</f>
        <v>42164.083333333328</v>
      </c>
      <c r="Q1382" t="s">
        <v>8275</v>
      </c>
      <c r="R1382" s="18" t="str">
        <f>LEFT(Q1382,SEARCH("/",Q1382,1)-1)</f>
        <v>music</v>
      </c>
      <c r="S1382" t="str">
        <f>RIGHT(Q1382,(LEN(Q1382)-SEARCH("/",Q1382,1)))</f>
        <v>rock</v>
      </c>
      <c r="T1382" s="14">
        <f>IFERROR(E1382/L1382,0)</f>
        <v>21.2</v>
      </c>
      <c r="U1382">
        <f t="shared" si="21"/>
        <v>1</v>
      </c>
      <c r="AB1382">
        <v>106</v>
      </c>
      <c r="AC1382">
        <v>5</v>
      </c>
      <c r="AD1382">
        <v>21.2</v>
      </c>
      <c r="AE1382">
        <v>1</v>
      </c>
      <c r="AF1382">
        <v>25</v>
      </c>
    </row>
    <row r="1383" spans="1:32" ht="28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>(E1383/D1383)*100</f>
        <v>107.1</v>
      </c>
      <c r="O1383" s="13">
        <f>J1383/(60*60*24)+DATE(1970,1,1)</f>
        <v>42703.214409722219</v>
      </c>
      <c r="P1383" s="13">
        <f>I1383/(60*60*24)+"1/1/1970"</f>
        <v>42733.214409722219</v>
      </c>
      <c r="Q1383" t="s">
        <v>8275</v>
      </c>
      <c r="R1383" s="18" t="str">
        <f>LEFT(Q1383,SEARCH("/",Q1383,1)-1)</f>
        <v>music</v>
      </c>
      <c r="S1383" t="str">
        <f>RIGHT(Q1383,(LEN(Q1383)-SEARCH("/",Q1383,1)))</f>
        <v>rock</v>
      </c>
      <c r="T1383" s="14">
        <f>IFERROR(E1383/L1383,0)</f>
        <v>73.356164383561648</v>
      </c>
      <c r="U1383">
        <f t="shared" si="21"/>
        <v>1</v>
      </c>
      <c r="AB1383">
        <v>5355</v>
      </c>
      <c r="AC1383">
        <v>73</v>
      </c>
      <c r="AD1383">
        <v>73.356164383561648</v>
      </c>
      <c r="AE1383">
        <v>1</v>
      </c>
      <c r="AF1383">
        <v>5000</v>
      </c>
    </row>
    <row r="1384" spans="1:32" ht="24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>(E1384/D1384)*100</f>
        <v>104.3625</v>
      </c>
      <c r="O1384" s="13">
        <f>J1384/(60*60*24)+DATE(1970,1,1)</f>
        <v>41370.800185185188</v>
      </c>
      <c r="P1384" s="13">
        <f>I1384/(60*60*24)+"1/1/1970"</f>
        <v>41400.800185185188</v>
      </c>
      <c r="Q1384" t="s">
        <v>8275</v>
      </c>
      <c r="R1384" s="18" t="str">
        <f>LEFT(Q1384,SEARCH("/",Q1384,1)-1)</f>
        <v>music</v>
      </c>
      <c r="S1384" t="str">
        <f>RIGHT(Q1384,(LEN(Q1384)-SEARCH("/",Q1384,1)))</f>
        <v>rock</v>
      </c>
      <c r="T1384" s="14">
        <f>IFERROR(E1384/L1384,0)</f>
        <v>56.412162162162161</v>
      </c>
      <c r="U1384">
        <f t="shared" si="21"/>
        <v>1</v>
      </c>
      <c r="AB1384">
        <v>8349</v>
      </c>
      <c r="AC1384">
        <v>148</v>
      </c>
      <c r="AD1384">
        <v>56.412162162162161</v>
      </c>
      <c r="AE1384">
        <v>1</v>
      </c>
      <c r="AF1384">
        <v>8000</v>
      </c>
    </row>
    <row r="1385" spans="1:32" ht="28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>(E1385/D1385)*100</f>
        <v>212.40909090909091</v>
      </c>
      <c r="O1385" s="13">
        <f>J1385/(60*60*24)+DATE(1970,1,1)</f>
        <v>42707.074976851851</v>
      </c>
      <c r="P1385" s="13">
        <f>I1385/(60*60*24)+"1/1/1970"</f>
        <v>42727.074976851851</v>
      </c>
      <c r="Q1385" t="s">
        <v>8275</v>
      </c>
      <c r="R1385" s="18" t="str">
        <f>LEFT(Q1385,SEARCH("/",Q1385,1)-1)</f>
        <v>music</v>
      </c>
      <c r="S1385" t="str">
        <f>RIGHT(Q1385,(LEN(Q1385)-SEARCH("/",Q1385,1)))</f>
        <v>rock</v>
      </c>
      <c r="T1385" s="14">
        <f>IFERROR(E1385/L1385,0)</f>
        <v>50.247311827956992</v>
      </c>
      <c r="U1385">
        <f t="shared" si="21"/>
        <v>1</v>
      </c>
      <c r="AB1385">
        <v>4673</v>
      </c>
      <c r="AC1385">
        <v>93</v>
      </c>
      <c r="AD1385">
        <v>50.247311827956992</v>
      </c>
      <c r="AE1385">
        <v>1</v>
      </c>
      <c r="AF1385">
        <v>2200</v>
      </c>
    </row>
    <row r="1386" spans="1:32" ht="22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>(E1386/D1386)*100</f>
        <v>124.08571428571429</v>
      </c>
      <c r="O1386" s="13">
        <f>J1386/(60*60*24)+DATE(1970,1,1)</f>
        <v>42160.735208333332</v>
      </c>
      <c r="P1386" s="13">
        <f>I1386/(60*60*24)+"1/1/1970"</f>
        <v>42190.735208333332</v>
      </c>
      <c r="Q1386" t="s">
        <v>8275</v>
      </c>
      <c r="R1386" s="18" t="str">
        <f>LEFT(Q1386,SEARCH("/",Q1386,1)-1)</f>
        <v>music</v>
      </c>
      <c r="S1386" t="str">
        <f>RIGHT(Q1386,(LEN(Q1386)-SEARCH("/",Q1386,1)))</f>
        <v>rock</v>
      </c>
      <c r="T1386" s="14">
        <f>IFERROR(E1386/L1386,0)</f>
        <v>68.936507936507937</v>
      </c>
      <c r="U1386">
        <f t="shared" si="21"/>
        <v>1</v>
      </c>
      <c r="AB1386">
        <v>4343</v>
      </c>
      <c r="AC1386">
        <v>63</v>
      </c>
      <c r="AD1386">
        <v>68.936507936507937</v>
      </c>
      <c r="AE1386">
        <v>1</v>
      </c>
      <c r="AF1386">
        <v>3500</v>
      </c>
    </row>
    <row r="1387" spans="1:32" ht="24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>(E1387/D1387)*100</f>
        <v>110.406125</v>
      </c>
      <c r="O1387" s="13">
        <f>J1387/(60*60*24)+DATE(1970,1,1)</f>
        <v>42433.688900462963</v>
      </c>
      <c r="P1387" s="13">
        <f>I1387/(60*60*24)+"1/1/1970"</f>
        <v>42489.507638888885</v>
      </c>
      <c r="Q1387" t="s">
        <v>8275</v>
      </c>
      <c r="R1387" s="18" t="str">
        <f>LEFT(Q1387,SEARCH("/",Q1387,1)-1)</f>
        <v>music</v>
      </c>
      <c r="S1387" t="str">
        <f>RIGHT(Q1387,(LEN(Q1387)-SEARCH("/",Q1387,1)))</f>
        <v>rock</v>
      </c>
      <c r="T1387" s="14">
        <f>IFERROR(E1387/L1387,0)</f>
        <v>65.914104477611943</v>
      </c>
      <c r="U1387">
        <f t="shared" si="21"/>
        <v>1</v>
      </c>
      <c r="AB1387">
        <v>8832.49</v>
      </c>
      <c r="AC1387">
        <v>134</v>
      </c>
      <c r="AD1387">
        <v>65.914104477611943</v>
      </c>
      <c r="AE1387">
        <v>1</v>
      </c>
      <c r="AF1387">
        <v>8000</v>
      </c>
    </row>
    <row r="1388" spans="1:32" ht="15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>(E1388/D1388)*100</f>
        <v>218.75</v>
      </c>
      <c r="O1388" s="13">
        <f>J1388/(60*60*24)+DATE(1970,1,1)</f>
        <v>42184.646863425922</v>
      </c>
      <c r="P1388" s="13">
        <f>I1388/(60*60*24)+"1/1/1970"</f>
        <v>42214.646863425922</v>
      </c>
      <c r="Q1388" t="s">
        <v>8275</v>
      </c>
      <c r="R1388" s="18" t="str">
        <f>LEFT(Q1388,SEARCH("/",Q1388,1)-1)</f>
        <v>music</v>
      </c>
      <c r="S1388" t="str">
        <f>RIGHT(Q1388,(LEN(Q1388)-SEARCH("/",Q1388,1)))</f>
        <v>rock</v>
      </c>
      <c r="T1388" s="14">
        <f>IFERROR(E1388/L1388,0)</f>
        <v>62.5</v>
      </c>
      <c r="U1388">
        <f t="shared" si="21"/>
        <v>1</v>
      </c>
      <c r="AB1388">
        <v>875</v>
      </c>
      <c r="AC1388">
        <v>14</v>
      </c>
      <c r="AD1388">
        <v>62.5</v>
      </c>
      <c r="AE1388">
        <v>1</v>
      </c>
      <c r="AF1388">
        <v>400</v>
      </c>
    </row>
    <row r="1389" spans="1:32" ht="27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>(E1389/D1389)*100</f>
        <v>136.625</v>
      </c>
      <c r="O1389" s="13">
        <f>J1389/(60*60*24)+DATE(1970,1,1)</f>
        <v>42126.92123842593</v>
      </c>
      <c r="P1389" s="13">
        <f>I1389/(60*60*24)+"1/1/1970"</f>
        <v>42158.1875</v>
      </c>
      <c r="Q1389" t="s">
        <v>8275</v>
      </c>
      <c r="R1389" s="18" t="str">
        <f>LEFT(Q1389,SEARCH("/",Q1389,1)-1)</f>
        <v>music</v>
      </c>
      <c r="S1389" t="str">
        <f>RIGHT(Q1389,(LEN(Q1389)-SEARCH("/",Q1389,1)))</f>
        <v>rock</v>
      </c>
      <c r="T1389" s="14">
        <f>IFERROR(E1389/L1389,0)</f>
        <v>70.064102564102569</v>
      </c>
      <c r="U1389">
        <f t="shared" si="21"/>
        <v>1</v>
      </c>
      <c r="AB1389">
        <v>5465</v>
      </c>
      <c r="AC1389">
        <v>78</v>
      </c>
      <c r="AD1389">
        <v>70.064102564102569</v>
      </c>
      <c r="AE1389">
        <v>1</v>
      </c>
      <c r="AF1389">
        <v>4000</v>
      </c>
    </row>
    <row r="1390" spans="1:32" ht="28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>(E1390/D1390)*100</f>
        <v>134.8074</v>
      </c>
      <c r="O1390" s="13">
        <f>J1390/(60*60*24)+DATE(1970,1,1)</f>
        <v>42634.614780092597</v>
      </c>
      <c r="P1390" s="13">
        <f>I1390/(60*60*24)+"1/1/1970"</f>
        <v>42660.676388888889</v>
      </c>
      <c r="Q1390" t="s">
        <v>8275</v>
      </c>
      <c r="R1390" s="18" t="str">
        <f>LEFT(Q1390,SEARCH("/",Q1390,1)-1)</f>
        <v>music</v>
      </c>
      <c r="S1390" t="str">
        <f>RIGHT(Q1390,(LEN(Q1390)-SEARCH("/",Q1390,1)))</f>
        <v>rock</v>
      </c>
      <c r="T1390" s="14">
        <f>IFERROR(E1390/L1390,0)</f>
        <v>60.181874999999998</v>
      </c>
      <c r="U1390">
        <f t="shared" si="21"/>
        <v>1</v>
      </c>
      <c r="AB1390">
        <v>6740.37</v>
      </c>
      <c r="AC1390">
        <v>112</v>
      </c>
      <c r="AD1390">
        <v>60.181874999999998</v>
      </c>
      <c r="AE1390">
        <v>1</v>
      </c>
      <c r="AF1390">
        <v>5000</v>
      </c>
    </row>
    <row r="1391" spans="1:32" ht="195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>(E1391/D1391)*100</f>
        <v>145.4</v>
      </c>
      <c r="O1391" s="13">
        <f>J1391/(60*60*24)+DATE(1970,1,1)</f>
        <v>42565.480983796297</v>
      </c>
      <c r="P1391" s="13">
        <f>I1391/(60*60*24)+"1/1/1970"</f>
        <v>42595.480983796297</v>
      </c>
      <c r="Q1391" t="s">
        <v>8275</v>
      </c>
      <c r="R1391" s="18" t="str">
        <f>LEFT(Q1391,SEARCH("/",Q1391,1)-1)</f>
        <v>music</v>
      </c>
      <c r="S1391" t="str">
        <f>RIGHT(Q1391,(LEN(Q1391)-SEARCH("/",Q1391,1)))</f>
        <v>rock</v>
      </c>
      <c r="T1391" s="14">
        <f>IFERROR(E1391/L1391,0)</f>
        <v>21.382352941176471</v>
      </c>
      <c r="U1391">
        <f t="shared" si="21"/>
        <v>1</v>
      </c>
      <c r="AB1391">
        <v>727</v>
      </c>
      <c r="AC1391">
        <v>34</v>
      </c>
      <c r="AD1391">
        <v>21.382352941176471</v>
      </c>
      <c r="AE1391">
        <v>1</v>
      </c>
      <c r="AF1391">
        <v>500</v>
      </c>
    </row>
    <row r="1392" spans="1:32" ht="24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>(E1392/D1392)*100</f>
        <v>109.10714285714285</v>
      </c>
      <c r="O1392" s="13">
        <f>J1392/(60*60*24)+DATE(1970,1,1)</f>
        <v>42087.803310185191</v>
      </c>
      <c r="P1392" s="13">
        <f>I1392/(60*60*24)+"1/1/1970"</f>
        <v>42121.716666666667</v>
      </c>
      <c r="Q1392" t="s">
        <v>8275</v>
      </c>
      <c r="R1392" s="18" t="str">
        <f>LEFT(Q1392,SEARCH("/",Q1392,1)-1)</f>
        <v>music</v>
      </c>
      <c r="S1392" t="str">
        <f>RIGHT(Q1392,(LEN(Q1392)-SEARCH("/",Q1392,1)))</f>
        <v>rock</v>
      </c>
      <c r="T1392" s="14">
        <f>IFERROR(E1392/L1392,0)</f>
        <v>160.78947368421052</v>
      </c>
      <c r="U1392">
        <f t="shared" si="21"/>
        <v>1</v>
      </c>
      <c r="AB1392">
        <v>3055</v>
      </c>
      <c r="AC1392">
        <v>19</v>
      </c>
      <c r="AD1392">
        <v>160.78947368421052</v>
      </c>
      <c r="AE1392">
        <v>1</v>
      </c>
      <c r="AF1392">
        <v>2800</v>
      </c>
    </row>
    <row r="1393" spans="1:32" ht="22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>(E1393/D1393)*100</f>
        <v>110.2</v>
      </c>
      <c r="O1393" s="13">
        <f>J1393/(60*60*24)+DATE(1970,1,1)</f>
        <v>42193.650671296295</v>
      </c>
      <c r="P1393" s="13">
        <f>I1393/(60*60*24)+"1/1/1970"</f>
        <v>42238.207638888889</v>
      </c>
      <c r="Q1393" t="s">
        <v>8275</v>
      </c>
      <c r="R1393" s="18" t="str">
        <f>LEFT(Q1393,SEARCH("/",Q1393,1)-1)</f>
        <v>music</v>
      </c>
      <c r="S1393" t="str">
        <f>RIGHT(Q1393,(LEN(Q1393)-SEARCH("/",Q1393,1)))</f>
        <v>rock</v>
      </c>
      <c r="T1393" s="14">
        <f>IFERROR(E1393/L1393,0)</f>
        <v>42.384615384615387</v>
      </c>
      <c r="U1393">
        <f t="shared" si="21"/>
        <v>1</v>
      </c>
      <c r="AB1393">
        <v>551</v>
      </c>
      <c r="AC1393">
        <v>13</v>
      </c>
      <c r="AD1393">
        <v>42.384615384615387</v>
      </c>
      <c r="AE1393">
        <v>1</v>
      </c>
      <c r="AF1393">
        <v>500</v>
      </c>
    </row>
    <row r="1394" spans="1:32" ht="24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>(E1394/D1394)*100</f>
        <v>113.64000000000001</v>
      </c>
      <c r="O1394" s="13">
        <f>J1394/(60*60*24)+DATE(1970,1,1)</f>
        <v>42401.154930555553</v>
      </c>
      <c r="P1394" s="13">
        <f>I1394/(60*60*24)+"1/1/1970"</f>
        <v>42432.154930555553</v>
      </c>
      <c r="Q1394" t="s">
        <v>8275</v>
      </c>
      <c r="R1394" s="18" t="str">
        <f>LEFT(Q1394,SEARCH("/",Q1394,1)-1)</f>
        <v>music</v>
      </c>
      <c r="S1394" t="str">
        <f>RIGHT(Q1394,(LEN(Q1394)-SEARCH("/",Q1394,1)))</f>
        <v>rock</v>
      </c>
      <c r="T1394" s="14">
        <f>IFERROR(E1394/L1394,0)</f>
        <v>27.317307692307693</v>
      </c>
      <c r="U1394">
        <f t="shared" si="21"/>
        <v>1</v>
      </c>
      <c r="AB1394">
        <v>2841</v>
      </c>
      <c r="AC1394">
        <v>104</v>
      </c>
      <c r="AD1394">
        <v>27.317307692307693</v>
      </c>
      <c r="AE1394">
        <v>1</v>
      </c>
      <c r="AF1394">
        <v>2500</v>
      </c>
    </row>
  </sheetData>
  <conditionalFormatting sqref="F1:F1394">
    <cfRule type="containsText" dxfId="4" priority="3" operator="containsText" text="canceled">
      <formula>NOT(ISERROR(SEARCH("canceled",F1)))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failed">
      <formula>NOT(ISERROR(SEARCH("failed",F1)))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394">
    <cfRule type="cellIs" dxfId="0" priority="1" operator="between">
      <formula>0</formula>
      <formula>20</formula>
    </cfRule>
    <cfRule type="colorScale" priority="2">
      <colorScale>
        <cfvo type="num" val="0"/>
        <cfvo type="num" val="100"/>
        <cfvo type="num" val="200"/>
        <color rgb="FFFF5050"/>
        <color theme="9" tint="-0.249977111117893"/>
        <color rgb="FF003CB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C7A7C-B5D1-476B-9472-2C6894A6F4A1}">
  <dimension ref="A1:I1419"/>
  <sheetViews>
    <sheetView workbookViewId="0">
      <selection activeCell="J10" sqref="J10"/>
    </sheetView>
  </sheetViews>
  <sheetFormatPr defaultRowHeight="15" x14ac:dyDescent="0.25"/>
  <cols>
    <col min="1" max="1" width="18" bestFit="1" customWidth="1"/>
  </cols>
  <sheetData>
    <row r="1" spans="1:9" x14ac:dyDescent="0.25">
      <c r="A1" t="s">
        <v>8407</v>
      </c>
    </row>
    <row r="2" spans="1:9" ht="15.75" thickBot="1" x14ac:dyDescent="0.3"/>
    <row r="3" spans="1:9" x14ac:dyDescent="0.25">
      <c r="A3" s="22" t="s">
        <v>8408</v>
      </c>
      <c r="B3" s="22"/>
    </row>
    <row r="4" spans="1:9" x14ac:dyDescent="0.25">
      <c r="A4" s="19" t="s">
        <v>8409</v>
      </c>
      <c r="B4" s="19">
        <v>0.6072836974370438</v>
      </c>
    </row>
    <row r="5" spans="1:9" x14ac:dyDescent="0.25">
      <c r="A5" s="19" t="s">
        <v>8410</v>
      </c>
      <c r="B5" s="19">
        <v>0.36879348917280691</v>
      </c>
    </row>
    <row r="6" spans="1:9" x14ac:dyDescent="0.25">
      <c r="A6" s="19" t="s">
        <v>8411</v>
      </c>
      <c r="B6" s="19">
        <v>0.36743019217318013</v>
      </c>
    </row>
    <row r="7" spans="1:9" x14ac:dyDescent="0.25">
      <c r="A7" s="19" t="s">
        <v>8412</v>
      </c>
      <c r="B7" s="19">
        <v>27317.294351718545</v>
      </c>
    </row>
    <row r="8" spans="1:9" ht="15.75" thickBot="1" x14ac:dyDescent="0.3">
      <c r="A8" s="20" t="s">
        <v>8413</v>
      </c>
      <c r="B8" s="20">
        <v>1393</v>
      </c>
    </row>
    <row r="10" spans="1:9" ht="15.75" thickBot="1" x14ac:dyDescent="0.3">
      <c r="A10" t="s">
        <v>8414</v>
      </c>
    </row>
    <row r="11" spans="1:9" x14ac:dyDescent="0.25">
      <c r="A11" s="21"/>
      <c r="B11" s="21" t="s">
        <v>8419</v>
      </c>
      <c r="C11" s="21" t="s">
        <v>8420</v>
      </c>
      <c r="D11" s="21" t="s">
        <v>8421</v>
      </c>
      <c r="E11" s="21" t="s">
        <v>8422</v>
      </c>
      <c r="F11" s="21" t="s">
        <v>8423</v>
      </c>
    </row>
    <row r="12" spans="1:9" x14ac:dyDescent="0.25">
      <c r="A12" s="19" t="s">
        <v>8415</v>
      </c>
      <c r="B12" s="19">
        <v>3</v>
      </c>
      <c r="C12" s="19">
        <v>605604907392.72009</v>
      </c>
      <c r="D12" s="19">
        <v>201868302464.24002</v>
      </c>
      <c r="E12" s="19">
        <v>270.51588118639762</v>
      </c>
      <c r="F12" s="19">
        <v>2.995963031468553E-138</v>
      </c>
    </row>
    <row r="13" spans="1:9" x14ac:dyDescent="0.25">
      <c r="A13" s="19" t="s">
        <v>8416</v>
      </c>
      <c r="B13" s="19">
        <v>1389</v>
      </c>
      <c r="C13" s="19">
        <v>1036519818700.1249</v>
      </c>
      <c r="D13" s="19">
        <v>746234570.698434</v>
      </c>
      <c r="E13" s="19"/>
      <c r="F13" s="19"/>
    </row>
    <row r="14" spans="1:9" ht="15.75" thickBot="1" x14ac:dyDescent="0.3">
      <c r="A14" s="20" t="s">
        <v>8417</v>
      </c>
      <c r="B14" s="20">
        <v>1392</v>
      </c>
      <c r="C14" s="20">
        <v>1642124726092.845</v>
      </c>
      <c r="D14" s="20"/>
      <c r="E14" s="20"/>
      <c r="F14" s="20"/>
    </row>
    <row r="15" spans="1:9" ht="15.75" thickBot="1" x14ac:dyDescent="0.3"/>
    <row r="16" spans="1:9" x14ac:dyDescent="0.25">
      <c r="A16" s="21"/>
      <c r="B16" s="21" t="s">
        <v>8424</v>
      </c>
      <c r="C16" s="21" t="s">
        <v>8412</v>
      </c>
      <c r="D16" s="21" t="s">
        <v>8425</v>
      </c>
      <c r="E16" s="21" t="s">
        <v>8426</v>
      </c>
      <c r="F16" s="21" t="s">
        <v>8427</v>
      </c>
      <c r="G16" s="21" t="s">
        <v>8428</v>
      </c>
      <c r="H16" s="21" t="s">
        <v>8429</v>
      </c>
      <c r="I16" s="21" t="s">
        <v>8430</v>
      </c>
    </row>
    <row r="17" spans="1:9" x14ac:dyDescent="0.25">
      <c r="A17" s="19" t="s">
        <v>8418</v>
      </c>
      <c r="B17" s="19">
        <v>-3976.0898375202582</v>
      </c>
      <c r="C17" s="19">
        <v>874.63682661229541</v>
      </c>
      <c r="D17" s="19">
        <v>-4.5459895084920303</v>
      </c>
      <c r="E17" s="19">
        <v>5.9431682182532279E-6</v>
      </c>
      <c r="F17" s="19">
        <v>-5691.8415886754274</v>
      </c>
      <c r="G17" s="19">
        <v>-2260.3380863650891</v>
      </c>
      <c r="H17" s="19">
        <v>-5691.8415886754274</v>
      </c>
      <c r="I17" s="19">
        <v>-2260.3380863650891</v>
      </c>
    </row>
    <row r="18" spans="1:9" x14ac:dyDescent="0.25">
      <c r="A18" s="19" t="s">
        <v>8261</v>
      </c>
      <c r="B18" s="19">
        <v>98.58334195583673</v>
      </c>
      <c r="C18" s="19">
        <v>3.972023386809417</v>
      </c>
      <c r="D18" s="19">
        <v>24.819426361692489</v>
      </c>
      <c r="E18" s="19">
        <v>7.4775598646364839E-113</v>
      </c>
      <c r="F18" s="19">
        <v>90.791529543885247</v>
      </c>
      <c r="G18" s="19">
        <v>106.37515436778821</v>
      </c>
      <c r="H18" s="19">
        <v>90.791529543885247</v>
      </c>
      <c r="I18" s="19">
        <v>106.37515436778821</v>
      </c>
    </row>
    <row r="19" spans="1:9" x14ac:dyDescent="0.25">
      <c r="A19" s="19" t="s">
        <v>8306</v>
      </c>
      <c r="B19" s="19">
        <v>53.467112940274831</v>
      </c>
      <c r="C19" s="19">
        <v>4.2102292748948429</v>
      </c>
      <c r="D19" s="19">
        <v>12.699335226015751</v>
      </c>
      <c r="E19" s="19">
        <v>4.8695535219663717E-35</v>
      </c>
      <c r="F19" s="19">
        <v>45.208018386544509</v>
      </c>
      <c r="G19" s="19">
        <v>61.726207494005152</v>
      </c>
      <c r="H19" s="19">
        <v>45.208018386544509</v>
      </c>
      <c r="I19" s="19">
        <v>61.726207494005152</v>
      </c>
    </row>
    <row r="20" spans="1:9" ht="15.75" thickBot="1" x14ac:dyDescent="0.3">
      <c r="A20" s="20" t="s">
        <v>8216</v>
      </c>
      <c r="B20" s="20">
        <v>4.0890335104951082E-5</v>
      </c>
      <c r="C20" s="20">
        <v>2.7124018644145506E-4</v>
      </c>
      <c r="D20" s="20">
        <v>0.15075323329265194</v>
      </c>
      <c r="E20" s="20">
        <v>0.88019226812267959</v>
      </c>
      <c r="F20" s="20">
        <v>-4.9119430929897437E-4</v>
      </c>
      <c r="G20" s="20">
        <v>5.7297497950887654E-4</v>
      </c>
      <c r="H20" s="20">
        <v>-4.9119430929897437E-4</v>
      </c>
      <c r="I20" s="20">
        <v>5.7297497950887654E-4</v>
      </c>
    </row>
    <row r="24" spans="1:9" x14ac:dyDescent="0.25">
      <c r="A24" t="s">
        <v>8431</v>
      </c>
    </row>
    <row r="25" spans="1:9" ht="15.75" thickBot="1" x14ac:dyDescent="0.3"/>
    <row r="26" spans="1:9" x14ac:dyDescent="0.25">
      <c r="A26" s="21" t="s">
        <v>8432</v>
      </c>
      <c r="B26" s="21" t="s">
        <v>8433</v>
      </c>
      <c r="C26" s="21" t="s">
        <v>8434</v>
      </c>
    </row>
    <row r="27" spans="1:9" x14ac:dyDescent="0.25">
      <c r="A27" s="19">
        <v>1</v>
      </c>
      <c r="B27" s="19">
        <v>17383.914564280625</v>
      </c>
      <c r="C27" s="19">
        <v>-5750.9145642806252</v>
      </c>
    </row>
    <row r="28" spans="1:9" x14ac:dyDescent="0.25">
      <c r="A28" s="19">
        <v>2</v>
      </c>
      <c r="B28" s="19">
        <v>13729.548577258061</v>
      </c>
      <c r="C28" s="19">
        <v>923.45142274193859</v>
      </c>
    </row>
    <row r="29" spans="1:9" x14ac:dyDescent="0.25">
      <c r="A29" s="19">
        <v>3</v>
      </c>
      <c r="B29" s="19">
        <v>276.35427020570205</v>
      </c>
      <c r="C29" s="19">
        <v>248.64572979429795</v>
      </c>
    </row>
    <row r="30" spans="1:9" x14ac:dyDescent="0.25">
      <c r="A30" s="19">
        <v>4</v>
      </c>
      <c r="B30" s="19">
        <v>14515.309048869338</v>
      </c>
      <c r="C30" s="19">
        <v>-4125.3090488693379</v>
      </c>
    </row>
    <row r="31" spans="1:9" x14ac:dyDescent="0.25">
      <c r="A31" s="19">
        <v>5</v>
      </c>
      <c r="B31" s="19">
        <v>34211.551884609937</v>
      </c>
      <c r="C31" s="19">
        <v>19904.728115390062</v>
      </c>
    </row>
    <row r="32" spans="1:9" x14ac:dyDescent="0.25">
      <c r="A32" s="19">
        <v>6</v>
      </c>
      <c r="B32" s="19">
        <v>5651.5466231053551</v>
      </c>
      <c r="C32" s="19">
        <v>-1261.5466231053551</v>
      </c>
    </row>
    <row r="33" spans="1:3" x14ac:dyDescent="0.25">
      <c r="A33" s="19">
        <v>7</v>
      </c>
      <c r="B33" s="19">
        <v>9595.2837933956853</v>
      </c>
      <c r="C33" s="19">
        <v>-1076.2837933956853</v>
      </c>
    </row>
    <row r="34" spans="1:3" x14ac:dyDescent="0.25">
      <c r="A34" s="19">
        <v>8</v>
      </c>
      <c r="B34" s="19">
        <v>10188.886542169674</v>
      </c>
      <c r="C34" s="19">
        <v>-1078.8865421696737</v>
      </c>
    </row>
    <row r="35" spans="1:3" x14ac:dyDescent="0.25">
      <c r="A35" s="19">
        <v>9</v>
      </c>
      <c r="B35" s="19">
        <v>12808.400490675243</v>
      </c>
      <c r="C35" s="19">
        <v>-9306.880490675243</v>
      </c>
    </row>
    <row r="36" spans="1:3" x14ac:dyDescent="0.25">
      <c r="A36" s="19">
        <v>10</v>
      </c>
      <c r="B36" s="19">
        <v>-320.21522917378411</v>
      </c>
      <c r="C36" s="19">
        <v>950.20522917378412</v>
      </c>
    </row>
    <row r="37" spans="1:3" x14ac:dyDescent="0.25">
      <c r="A37" s="19">
        <v>11</v>
      </c>
      <c r="B37" s="19">
        <v>6381.5029366948293</v>
      </c>
      <c r="C37" s="19">
        <v>-3366.5029366948293</v>
      </c>
    </row>
    <row r="38" spans="1:3" x14ac:dyDescent="0.25">
      <c r="A38" s="19">
        <v>12</v>
      </c>
      <c r="B38" s="19">
        <v>7713.0566670450989</v>
      </c>
      <c r="C38" s="19">
        <v>-1688.0566670450989</v>
      </c>
    </row>
    <row r="39" spans="1:3" x14ac:dyDescent="0.25">
      <c r="A39" s="19">
        <v>13</v>
      </c>
      <c r="B39" s="19">
        <v>80759.518585949831</v>
      </c>
      <c r="C39" s="19">
        <v>-31171.518585949831</v>
      </c>
    </row>
    <row r="40" spans="1:3" x14ac:dyDescent="0.25">
      <c r="A40" s="19">
        <v>14</v>
      </c>
      <c r="B40" s="19">
        <v>6921.6540194316312</v>
      </c>
      <c r="C40" s="19">
        <v>-1322.6540194316312</v>
      </c>
    </row>
    <row r="41" spans="1:3" x14ac:dyDescent="0.25">
      <c r="A41" s="19">
        <v>15</v>
      </c>
      <c r="B41" s="19">
        <v>7963.5563287358809</v>
      </c>
      <c r="C41" s="19">
        <v>-1907.5563287358809</v>
      </c>
    </row>
    <row r="42" spans="1:3" x14ac:dyDescent="0.25">
      <c r="A42" s="19">
        <v>16</v>
      </c>
      <c r="B42" s="19">
        <v>6848.3419526654816</v>
      </c>
      <c r="C42" s="19">
        <v>-4716.3419526654816</v>
      </c>
    </row>
    <row r="43" spans="1:3" x14ac:dyDescent="0.25">
      <c r="A43" s="19">
        <v>17</v>
      </c>
      <c r="B43" s="19">
        <v>12113.176234246228</v>
      </c>
      <c r="C43" s="19">
        <v>-84.176234246227978</v>
      </c>
    </row>
    <row r="44" spans="1:3" x14ac:dyDescent="0.25">
      <c r="A44" s="19">
        <v>18</v>
      </c>
      <c r="B44" s="19">
        <v>1815.6201567207156</v>
      </c>
      <c r="C44" s="19">
        <v>-305.62015672071561</v>
      </c>
    </row>
    <row r="45" spans="1:3" x14ac:dyDescent="0.25">
      <c r="A45" s="19">
        <v>19</v>
      </c>
      <c r="B45" s="19">
        <v>34727.203208827515</v>
      </c>
      <c r="C45" s="19">
        <v>-2830.8732088275137</v>
      </c>
    </row>
    <row r="46" spans="1:3" x14ac:dyDescent="0.25">
      <c r="A46" s="19">
        <v>20</v>
      </c>
      <c r="B46" s="19">
        <v>1194.22773689478</v>
      </c>
      <c r="C46" s="19">
        <v>40.772263105219963</v>
      </c>
    </row>
    <row r="47" spans="1:3" x14ac:dyDescent="0.25">
      <c r="A47" s="19">
        <v>21</v>
      </c>
      <c r="B47" s="19">
        <v>2774.4992653383001</v>
      </c>
      <c r="C47" s="19">
        <v>-770.49926533830012</v>
      </c>
    </row>
    <row r="48" spans="1:3" x14ac:dyDescent="0.25">
      <c r="A48" s="19">
        <v>22</v>
      </c>
      <c r="B48" s="19">
        <v>16669.712985715218</v>
      </c>
      <c r="C48" s="19">
        <v>3520.2870142847823</v>
      </c>
    </row>
    <row r="49" spans="1:3" x14ac:dyDescent="0.25">
      <c r="A49" s="19">
        <v>23</v>
      </c>
      <c r="B49" s="19">
        <v>-447.21925206719283</v>
      </c>
      <c r="C49" s="19">
        <v>857.21925206719288</v>
      </c>
    </row>
    <row r="50" spans="1:3" x14ac:dyDescent="0.25">
      <c r="A50" s="19">
        <v>24</v>
      </c>
      <c r="B50" s="19">
        <v>3800.8460980668638</v>
      </c>
      <c r="C50" s="19">
        <v>-1430.8460980668638</v>
      </c>
    </row>
    <row r="51" spans="1:3" x14ac:dyDescent="0.25">
      <c r="A51" s="19">
        <v>25</v>
      </c>
      <c r="B51" s="19">
        <v>56159.516692746285</v>
      </c>
      <c r="C51" s="19">
        <v>-18076.826692746283</v>
      </c>
    </row>
    <row r="52" spans="1:3" x14ac:dyDescent="0.25">
      <c r="A52" s="19">
        <v>26</v>
      </c>
      <c r="B52" s="19">
        <v>459.36508064965204</v>
      </c>
      <c r="C52" s="19">
        <v>340.63491935034796</v>
      </c>
    </row>
    <row r="53" spans="1:3" x14ac:dyDescent="0.25">
      <c r="A53" s="19">
        <v>27</v>
      </c>
      <c r="B53" s="19">
        <v>3356.3184096191612</v>
      </c>
      <c r="C53" s="19">
        <v>-1416.3184096191612</v>
      </c>
    </row>
    <row r="54" spans="1:3" x14ac:dyDescent="0.25">
      <c r="A54" s="19">
        <v>28</v>
      </c>
      <c r="B54" s="19">
        <v>18777.046853560292</v>
      </c>
      <c r="C54" s="19">
        <v>3567.9531464397078</v>
      </c>
    </row>
    <row r="55" spans="1:3" x14ac:dyDescent="0.25">
      <c r="A55" s="19">
        <v>29</v>
      </c>
      <c r="B55" s="19">
        <v>12092.141703207515</v>
      </c>
      <c r="C55" s="19">
        <v>-50.141703207515093</v>
      </c>
    </row>
    <row r="56" spans="1:3" x14ac:dyDescent="0.25">
      <c r="A56" s="19">
        <v>30</v>
      </c>
      <c r="B56" s="19">
        <v>9249.1241660702362</v>
      </c>
      <c r="C56" s="19">
        <v>-5549.1241660702362</v>
      </c>
    </row>
    <row r="57" spans="1:3" x14ac:dyDescent="0.25">
      <c r="A57" s="19">
        <v>31</v>
      </c>
      <c r="B57" s="19">
        <v>5336.6928656467571</v>
      </c>
      <c r="C57" s="19">
        <v>-1284.7028656467573</v>
      </c>
    </row>
    <row r="58" spans="1:3" x14ac:dyDescent="0.25">
      <c r="A58" s="19">
        <v>32</v>
      </c>
      <c r="B58" s="19">
        <v>-3182.4334957664923</v>
      </c>
      <c r="C58" s="19">
        <v>3195.4334957664923</v>
      </c>
    </row>
    <row r="59" spans="1:3" x14ac:dyDescent="0.25">
      <c r="A59" s="19">
        <v>33</v>
      </c>
      <c r="B59" s="19">
        <v>21932.497230590114</v>
      </c>
      <c r="C59" s="19">
        <v>6587.5027694098862</v>
      </c>
    </row>
    <row r="60" spans="1:3" x14ac:dyDescent="0.25">
      <c r="A60" s="19">
        <v>34</v>
      </c>
      <c r="B60" s="19">
        <v>6811.3294306606113</v>
      </c>
      <c r="C60" s="19">
        <v>-1451.3294306606113</v>
      </c>
    </row>
    <row r="61" spans="1:3" x14ac:dyDescent="0.25">
      <c r="A61" s="19">
        <v>35</v>
      </c>
      <c r="B61" s="19">
        <v>5394.7491287804442</v>
      </c>
      <c r="C61" s="19">
        <v>-2002.7491287804442</v>
      </c>
    </row>
    <row r="62" spans="1:3" x14ac:dyDescent="0.25">
      <c r="A62" s="19">
        <v>36</v>
      </c>
      <c r="B62" s="19">
        <v>1963.6683077767602</v>
      </c>
      <c r="C62" s="19">
        <v>-298.66830777676023</v>
      </c>
    </row>
    <row r="63" spans="1:3" x14ac:dyDescent="0.25">
      <c r="A63" s="19">
        <v>37</v>
      </c>
      <c r="B63" s="19">
        <v>10725.936329356369</v>
      </c>
      <c r="C63" s="19">
        <v>-2196.9363293563692</v>
      </c>
    </row>
    <row r="64" spans="1:3" x14ac:dyDescent="0.25">
      <c r="A64" s="19">
        <v>38</v>
      </c>
      <c r="B64" s="19">
        <v>29495.139442270331</v>
      </c>
      <c r="C64" s="19">
        <v>10861.860557729669</v>
      </c>
    </row>
    <row r="65" spans="1:3" x14ac:dyDescent="0.25">
      <c r="A65" s="19">
        <v>39</v>
      </c>
      <c r="B65" s="19">
        <v>4759.1194376860012</v>
      </c>
      <c r="C65" s="19">
        <v>-2008.1194376860012</v>
      </c>
    </row>
    <row r="66" spans="1:3" x14ac:dyDescent="0.25">
      <c r="A66" s="19">
        <v>40</v>
      </c>
      <c r="B66" s="19">
        <v>25485.631050293745</v>
      </c>
      <c r="C66" s="19">
        <v>7259.3689497062551</v>
      </c>
    </row>
    <row r="67" spans="1:3" x14ac:dyDescent="0.25">
      <c r="A67" s="19">
        <v>41</v>
      </c>
      <c r="B67" s="19">
        <v>4374.9402850644074</v>
      </c>
      <c r="C67" s="19">
        <v>-2347.9402850644074</v>
      </c>
    </row>
    <row r="68" spans="1:3" x14ac:dyDescent="0.25">
      <c r="A68" s="19">
        <v>42</v>
      </c>
      <c r="B68" s="19">
        <v>3525.1925919187261</v>
      </c>
      <c r="C68" s="19">
        <v>-1525.1925919187261</v>
      </c>
    </row>
    <row r="69" spans="1:3" x14ac:dyDescent="0.25">
      <c r="A69" s="19">
        <v>43</v>
      </c>
      <c r="B69" s="19">
        <v>18968.244121813284</v>
      </c>
      <c r="C69" s="19">
        <v>891.75587818671556</v>
      </c>
    </row>
    <row r="70" spans="1:3" x14ac:dyDescent="0.25">
      <c r="A70" s="19">
        <v>44</v>
      </c>
      <c r="B70" s="19">
        <v>28226.703429928864</v>
      </c>
      <c r="C70" s="19">
        <v>2639.2965700711356</v>
      </c>
    </row>
    <row r="71" spans="1:3" x14ac:dyDescent="0.25">
      <c r="A71" s="19">
        <v>45</v>
      </c>
      <c r="B71" s="19">
        <v>4631.6904645241475</v>
      </c>
      <c r="C71" s="19">
        <v>-2631.6904645241475</v>
      </c>
    </row>
    <row r="72" spans="1:3" x14ac:dyDescent="0.25">
      <c r="A72" s="19">
        <v>46</v>
      </c>
      <c r="B72" s="19">
        <v>7296.7587626686673</v>
      </c>
      <c r="C72" s="19">
        <v>-1296.7587626686673</v>
      </c>
    </row>
    <row r="73" spans="1:3" x14ac:dyDescent="0.25">
      <c r="A73" s="19">
        <v>47</v>
      </c>
      <c r="B73" s="19">
        <v>10856.887101027385</v>
      </c>
      <c r="C73" s="19">
        <v>-2106.8871010273851</v>
      </c>
    </row>
    <row r="74" spans="1:3" x14ac:dyDescent="0.25">
      <c r="A74" s="19">
        <v>48</v>
      </c>
      <c r="B74" s="19">
        <v>7034.6981872180622</v>
      </c>
      <c r="C74" s="19">
        <v>-1654.148187218062</v>
      </c>
    </row>
    <row r="75" spans="1:3" x14ac:dyDescent="0.25">
      <c r="A75" s="19">
        <v>49</v>
      </c>
      <c r="B75" s="19">
        <v>2807.9351700520988</v>
      </c>
      <c r="C75" s="19">
        <v>-648.93517005209878</v>
      </c>
    </row>
    <row r="76" spans="1:3" x14ac:dyDescent="0.25">
      <c r="A76" s="19">
        <v>50</v>
      </c>
      <c r="B76" s="19">
        <v>11975.925795317393</v>
      </c>
      <c r="C76" s="19">
        <v>24.07420468260716</v>
      </c>
    </row>
    <row r="77" spans="1:3" x14ac:dyDescent="0.25">
      <c r="A77" s="19">
        <v>51</v>
      </c>
      <c r="B77" s="19">
        <v>-349.03779101056472</v>
      </c>
      <c r="C77" s="19">
        <v>949.03779101056466</v>
      </c>
    </row>
    <row r="78" spans="1:3" x14ac:dyDescent="0.25">
      <c r="A78" s="19">
        <v>52</v>
      </c>
      <c r="B78" s="19">
        <v>14082.869114666351</v>
      </c>
      <c r="C78" s="19">
        <v>-0.86911466635137913</v>
      </c>
    </row>
    <row r="79" spans="1:3" x14ac:dyDescent="0.25">
      <c r="A79" s="19">
        <v>53</v>
      </c>
      <c r="B79" s="19">
        <v>13099.524375975336</v>
      </c>
      <c r="C79" s="19">
        <v>-1478.5243759753357</v>
      </c>
    </row>
    <row r="80" spans="1:3" x14ac:dyDescent="0.25">
      <c r="A80" s="19">
        <v>54</v>
      </c>
      <c r="B80" s="19">
        <v>9061.3037949723475</v>
      </c>
      <c r="C80" s="19">
        <v>-5772.3037949723475</v>
      </c>
    </row>
    <row r="81" spans="1:3" x14ac:dyDescent="0.25">
      <c r="A81" s="19">
        <v>55</v>
      </c>
      <c r="B81" s="19">
        <v>11535.611322472298</v>
      </c>
      <c r="C81" s="19">
        <v>-1435.6113224722976</v>
      </c>
    </row>
    <row r="82" spans="1:3" x14ac:dyDescent="0.25">
      <c r="A82" s="19">
        <v>56</v>
      </c>
      <c r="B82" s="19">
        <v>11397.199954396718</v>
      </c>
      <c r="C82" s="19">
        <v>-307.19995439671766</v>
      </c>
    </row>
    <row r="83" spans="1:3" x14ac:dyDescent="0.25">
      <c r="A83" s="19">
        <v>57</v>
      </c>
      <c r="B83" s="19">
        <v>15814.527843754897</v>
      </c>
      <c r="C83" s="19">
        <v>-7233.5278437548968</v>
      </c>
    </row>
    <row r="84" spans="1:3" x14ac:dyDescent="0.25">
      <c r="A84" s="19">
        <v>58</v>
      </c>
      <c r="B84" s="19">
        <v>14670.901957272104</v>
      </c>
      <c r="C84" s="19">
        <v>614.09804272789552</v>
      </c>
    </row>
    <row r="85" spans="1:3" x14ac:dyDescent="0.25">
      <c r="A85" s="19">
        <v>59</v>
      </c>
      <c r="B85" s="19">
        <v>10754.470502763457</v>
      </c>
      <c r="C85" s="19">
        <v>-463.47050276345726</v>
      </c>
    </row>
    <row r="86" spans="1:3" x14ac:dyDescent="0.25">
      <c r="A86" s="19">
        <v>60</v>
      </c>
      <c r="B86" s="19">
        <v>31723.021345385514</v>
      </c>
      <c r="C86" s="19">
        <v>-11697.881345385515</v>
      </c>
    </row>
    <row r="87" spans="1:3" x14ac:dyDescent="0.25">
      <c r="A87" s="19">
        <v>61</v>
      </c>
      <c r="B87" s="19">
        <v>8972.3245918261146</v>
      </c>
      <c r="C87" s="19">
        <v>-4323.9945918261146</v>
      </c>
    </row>
    <row r="88" spans="1:3" x14ac:dyDescent="0.25">
      <c r="A88" s="19">
        <v>62</v>
      </c>
      <c r="B88" s="19">
        <v>15528.863759667243</v>
      </c>
      <c r="C88" s="19">
        <v>-8113.8637596672434</v>
      </c>
    </row>
    <row r="89" spans="1:3" x14ac:dyDescent="0.25">
      <c r="A89" s="19">
        <v>63</v>
      </c>
      <c r="B89" s="19">
        <v>5926.748627964299</v>
      </c>
      <c r="C89" s="19">
        <v>-1284.748627964299</v>
      </c>
    </row>
    <row r="90" spans="1:3" x14ac:dyDescent="0.25">
      <c r="A90" s="19">
        <v>64</v>
      </c>
      <c r="B90" s="19">
        <v>4230.0465971705607</v>
      </c>
      <c r="C90" s="19">
        <v>-1959.6765971705609</v>
      </c>
    </row>
    <row r="91" spans="1:3" x14ac:dyDescent="0.25">
      <c r="A91" s="19">
        <v>65</v>
      </c>
      <c r="B91" s="19">
        <v>3023.7758926457686</v>
      </c>
      <c r="C91" s="19">
        <v>-943.77589264576864</v>
      </c>
    </row>
    <row r="92" spans="1:3" x14ac:dyDescent="0.25">
      <c r="A92" s="19">
        <v>66</v>
      </c>
      <c r="B92" s="19">
        <v>8703.9198530002504</v>
      </c>
      <c r="C92" s="19">
        <v>-1176.9198530002504</v>
      </c>
    </row>
    <row r="93" spans="1:3" x14ac:dyDescent="0.25">
      <c r="A93" s="19">
        <v>67</v>
      </c>
      <c r="B93" s="19">
        <v>3465.0046760913942</v>
      </c>
      <c r="C93" s="19">
        <v>-1093.0046760913942</v>
      </c>
    </row>
    <row r="94" spans="1:3" x14ac:dyDescent="0.25">
      <c r="A94" s="19">
        <v>68</v>
      </c>
      <c r="B94" s="19">
        <v>4211.2106615736348</v>
      </c>
      <c r="C94" s="19">
        <v>-1886.2106615736348</v>
      </c>
    </row>
    <row r="95" spans="1:3" x14ac:dyDescent="0.25">
      <c r="A95" s="19">
        <v>69</v>
      </c>
      <c r="B95" s="19">
        <v>706.14076190841854</v>
      </c>
      <c r="C95" s="19">
        <v>56.85923809158146</v>
      </c>
    </row>
    <row r="96" spans="1:3" x14ac:dyDescent="0.25">
      <c r="A96" s="19">
        <v>70</v>
      </c>
      <c r="B96" s="19">
        <v>16904.605891247174</v>
      </c>
      <c r="C96" s="19">
        <v>-5810.3758912471749</v>
      </c>
    </row>
    <row r="97" spans="1:3" x14ac:dyDescent="0.25">
      <c r="A97" s="19">
        <v>71</v>
      </c>
      <c r="B97" s="19">
        <v>-299.8535302790815</v>
      </c>
      <c r="C97" s="19">
        <v>935.8535302790815</v>
      </c>
    </row>
    <row r="98" spans="1:3" x14ac:dyDescent="0.25">
      <c r="A98" s="19">
        <v>72</v>
      </c>
      <c r="B98" s="19">
        <v>2906.310987974492</v>
      </c>
      <c r="C98" s="19">
        <v>-675.31098797449204</v>
      </c>
    </row>
    <row r="99" spans="1:3" x14ac:dyDescent="0.25">
      <c r="A99" s="19">
        <v>73</v>
      </c>
      <c r="B99" s="19">
        <v>3176.1382234198268</v>
      </c>
      <c r="C99" s="19">
        <v>-791.13822341982677</v>
      </c>
    </row>
    <row r="100" spans="1:3" x14ac:dyDescent="0.25">
      <c r="A100" s="19">
        <v>74</v>
      </c>
      <c r="B100" s="19">
        <v>471.80276600013883</v>
      </c>
      <c r="C100" s="19">
        <v>428.19723399986117</v>
      </c>
    </row>
    <row r="101" spans="1:3" x14ac:dyDescent="0.25">
      <c r="A101" s="19">
        <v>75</v>
      </c>
      <c r="B101" s="19">
        <v>-76.092475879799593</v>
      </c>
      <c r="C101" s="19">
        <v>640.75247587979959</v>
      </c>
    </row>
    <row r="102" spans="1:3" x14ac:dyDescent="0.25">
      <c r="A102" s="19">
        <v>76</v>
      </c>
      <c r="B102" s="19">
        <v>5253.3668671452397</v>
      </c>
      <c r="C102" s="19">
        <v>-1213.3668671452397</v>
      </c>
    </row>
    <row r="103" spans="1:3" x14ac:dyDescent="0.25">
      <c r="A103" s="19">
        <v>77</v>
      </c>
      <c r="B103" s="19">
        <v>-857.66931091374727</v>
      </c>
      <c r="C103" s="19">
        <v>1317.6693109137473</v>
      </c>
    </row>
    <row r="104" spans="1:3" x14ac:dyDescent="0.25">
      <c r="A104" s="19">
        <v>78</v>
      </c>
      <c r="B104" s="19">
        <v>1815.6844600898266</v>
      </c>
      <c r="C104" s="19">
        <v>-245.68446008982664</v>
      </c>
    </row>
    <row r="105" spans="1:3" x14ac:dyDescent="0.25">
      <c r="A105" s="19">
        <v>79</v>
      </c>
      <c r="B105" s="19">
        <v>1538.1597349453909</v>
      </c>
      <c r="C105" s="19">
        <v>-187.15973494539094</v>
      </c>
    </row>
    <row r="106" spans="1:3" x14ac:dyDescent="0.25">
      <c r="A106" s="19">
        <v>80</v>
      </c>
      <c r="B106" s="19">
        <v>2218.9096928947752</v>
      </c>
      <c r="C106" s="19">
        <v>-567.90969289477516</v>
      </c>
    </row>
    <row r="107" spans="1:3" x14ac:dyDescent="0.25">
      <c r="A107" s="19">
        <v>81</v>
      </c>
      <c r="B107" s="19">
        <v>15298.706078879308</v>
      </c>
      <c r="C107" s="19">
        <v>-2428.7060788793078</v>
      </c>
    </row>
    <row r="108" spans="1:3" x14ac:dyDescent="0.25">
      <c r="A108" s="19">
        <v>82</v>
      </c>
      <c r="B108" s="19">
        <v>1619.9409305769316</v>
      </c>
      <c r="C108" s="19">
        <v>-134.94093057693158</v>
      </c>
    </row>
    <row r="109" spans="1:3" x14ac:dyDescent="0.25">
      <c r="A109" s="19">
        <v>83</v>
      </c>
      <c r="B109" s="19">
        <v>8021.3597725795298</v>
      </c>
      <c r="C109" s="19">
        <v>-4020.8597725795298</v>
      </c>
    </row>
    <row r="110" spans="1:3" x14ac:dyDescent="0.25">
      <c r="A110" s="19">
        <v>84</v>
      </c>
      <c r="B110" s="19">
        <v>-1851.3629715076413</v>
      </c>
      <c r="C110" s="19">
        <v>2056.3629715076413</v>
      </c>
    </row>
    <row r="111" spans="1:3" x14ac:dyDescent="0.25">
      <c r="A111" s="19">
        <v>85</v>
      </c>
      <c r="B111" s="19">
        <v>533.09349707206798</v>
      </c>
      <c r="C111" s="19">
        <v>-33.093497072067976</v>
      </c>
    </row>
    <row r="112" spans="1:3" x14ac:dyDescent="0.25">
      <c r="A112" s="19">
        <v>86</v>
      </c>
      <c r="B112" s="19">
        <v>1928.5652256712908</v>
      </c>
      <c r="C112" s="19">
        <v>-422.56522567129082</v>
      </c>
    </row>
    <row r="113" spans="1:3" x14ac:dyDescent="0.25">
      <c r="A113" s="19">
        <v>87</v>
      </c>
      <c r="B113" s="19">
        <v>17791.126286120514</v>
      </c>
      <c r="C113" s="19">
        <v>-11403.126286120514</v>
      </c>
    </row>
    <row r="114" spans="1:3" x14ac:dyDescent="0.25">
      <c r="A114" s="19">
        <v>88</v>
      </c>
      <c r="B114" s="19">
        <v>4081.2559507661695</v>
      </c>
      <c r="C114" s="19">
        <v>-1466.2559507661695</v>
      </c>
    </row>
    <row r="115" spans="1:3" x14ac:dyDescent="0.25">
      <c r="A115" s="19">
        <v>89</v>
      </c>
      <c r="B115" s="19">
        <v>5147.0805724193033</v>
      </c>
      <c r="C115" s="19">
        <v>-1547.0805724193033</v>
      </c>
    </row>
    <row r="116" spans="1:3" x14ac:dyDescent="0.25">
      <c r="A116" s="19">
        <v>90</v>
      </c>
      <c r="B116" s="19">
        <v>8136.5538636539686</v>
      </c>
      <c r="C116" s="19">
        <v>-1232.5538636539686</v>
      </c>
    </row>
    <row r="117" spans="1:3" x14ac:dyDescent="0.25">
      <c r="A117" s="19">
        <v>91</v>
      </c>
      <c r="B117" s="19">
        <v>-721.20525255819507</v>
      </c>
      <c r="C117" s="19">
        <v>1223.2052525581951</v>
      </c>
    </row>
    <row r="118" spans="1:3" x14ac:dyDescent="0.25">
      <c r="A118" s="19">
        <v>92</v>
      </c>
      <c r="B118" s="19">
        <v>4743.2493153011428</v>
      </c>
      <c r="C118" s="19">
        <v>-1143.2493153011428</v>
      </c>
    </row>
    <row r="119" spans="1:3" x14ac:dyDescent="0.25">
      <c r="A119" s="19">
        <v>93</v>
      </c>
      <c r="B119" s="19">
        <v>6803.5939942061432</v>
      </c>
      <c r="C119" s="19">
        <v>-1543.5939942061432</v>
      </c>
    </row>
    <row r="120" spans="1:3" x14ac:dyDescent="0.25">
      <c r="A120" s="19">
        <v>94</v>
      </c>
      <c r="B120" s="19">
        <v>1445.0096429486621</v>
      </c>
      <c r="C120" s="19">
        <v>-339.00964294866208</v>
      </c>
    </row>
    <row r="121" spans="1:3" x14ac:dyDescent="0.25">
      <c r="A121" s="19">
        <v>95</v>
      </c>
      <c r="B121" s="19">
        <v>-1634.6253977604863</v>
      </c>
      <c r="C121" s="19">
        <v>1894.6253977604863</v>
      </c>
    </row>
    <row r="122" spans="1:3" x14ac:dyDescent="0.25">
      <c r="A122" s="19">
        <v>96</v>
      </c>
      <c r="B122" s="19">
        <v>-734.64096613866604</v>
      </c>
      <c r="C122" s="19">
        <v>1194.640966138666</v>
      </c>
    </row>
    <row r="123" spans="1:3" x14ac:dyDescent="0.25">
      <c r="A123" s="19">
        <v>97</v>
      </c>
      <c r="B123" s="19">
        <v>2080.6120144006336</v>
      </c>
      <c r="C123" s="19">
        <v>-360.6120144006336</v>
      </c>
    </row>
    <row r="124" spans="1:3" x14ac:dyDescent="0.25">
      <c r="A124" s="19">
        <v>98</v>
      </c>
      <c r="B124" s="19">
        <v>-346.96637078742231</v>
      </c>
      <c r="C124" s="19">
        <v>771.96637078742231</v>
      </c>
    </row>
    <row r="125" spans="1:3" x14ac:dyDescent="0.25">
      <c r="A125" s="19">
        <v>99</v>
      </c>
      <c r="B125" s="19">
        <v>4968.8445955178549</v>
      </c>
      <c r="C125" s="19">
        <v>-1568.8445955178549</v>
      </c>
    </row>
    <row r="126" spans="1:3" x14ac:dyDescent="0.25">
      <c r="A126" s="19">
        <v>100</v>
      </c>
      <c r="B126" s="19">
        <v>2048.9324762546385</v>
      </c>
      <c r="C126" s="19">
        <v>-458.6424762546385</v>
      </c>
    </row>
    <row r="127" spans="1:3" x14ac:dyDescent="0.25">
      <c r="A127" s="19">
        <v>101</v>
      </c>
      <c r="B127" s="19">
        <v>8869.4186089060295</v>
      </c>
      <c r="C127" s="19">
        <v>-3869.4186089060295</v>
      </c>
    </row>
    <row r="128" spans="1:3" x14ac:dyDescent="0.25">
      <c r="A128" s="19">
        <v>102</v>
      </c>
      <c r="B128" s="19">
        <v>4821.1815411343769</v>
      </c>
      <c r="C128" s="19">
        <v>-1321.1815411343769</v>
      </c>
    </row>
    <row r="129" spans="1:3" x14ac:dyDescent="0.25">
      <c r="A129" s="19">
        <v>103</v>
      </c>
      <c r="B129" s="19">
        <v>8737.0792037306292</v>
      </c>
      <c r="C129" s="19">
        <v>-1072.0792037306292</v>
      </c>
    </row>
    <row r="130" spans="1:3" x14ac:dyDescent="0.25">
      <c r="A130" s="19">
        <v>104</v>
      </c>
      <c r="B130" s="19">
        <v>2346.1704102280246</v>
      </c>
      <c r="C130" s="19">
        <v>-979.17041022802459</v>
      </c>
    </row>
    <row r="131" spans="1:3" x14ac:dyDescent="0.25">
      <c r="A131" s="19">
        <v>105</v>
      </c>
      <c r="B131" s="19">
        <v>217.79080362215134</v>
      </c>
      <c r="C131" s="19">
        <v>382.20919637784868</v>
      </c>
    </row>
    <row r="132" spans="1:3" x14ac:dyDescent="0.25">
      <c r="A132" s="19">
        <v>106</v>
      </c>
      <c r="B132" s="19">
        <v>4044.7137698650004</v>
      </c>
      <c r="C132" s="19">
        <v>-1681.7137698650004</v>
      </c>
    </row>
    <row r="133" spans="1:3" x14ac:dyDescent="0.25">
      <c r="A133" s="19">
        <v>107</v>
      </c>
      <c r="B133" s="19">
        <v>8636.6886441806746</v>
      </c>
      <c r="C133" s="19">
        <v>-3611.6886441806746</v>
      </c>
    </row>
    <row r="134" spans="1:3" x14ac:dyDescent="0.25">
      <c r="A134" s="19">
        <v>108</v>
      </c>
      <c r="B134" s="19">
        <v>8781.4639993807195</v>
      </c>
      <c r="C134" s="19">
        <v>-1096.4639993807195</v>
      </c>
    </row>
    <row r="135" spans="1:3" x14ac:dyDescent="0.25">
      <c r="A135" s="19">
        <v>109</v>
      </c>
      <c r="B135" s="19">
        <v>4866.5017162687864</v>
      </c>
      <c r="C135" s="19">
        <v>-1166.5017162687864</v>
      </c>
    </row>
    <row r="136" spans="1:3" x14ac:dyDescent="0.25">
      <c r="A136" s="19">
        <v>110</v>
      </c>
      <c r="B136" s="19">
        <v>3154.3960588647742</v>
      </c>
      <c r="C136" s="19">
        <v>-959.3960588647742</v>
      </c>
    </row>
    <row r="137" spans="1:3" x14ac:dyDescent="0.25">
      <c r="A137" s="19">
        <v>111</v>
      </c>
      <c r="B137" s="19">
        <v>2083.0568260927953</v>
      </c>
      <c r="C137" s="19">
        <v>-383.05682609279529</v>
      </c>
    </row>
    <row r="138" spans="1:3" x14ac:dyDescent="0.25">
      <c r="A138" s="19">
        <v>112</v>
      </c>
      <c r="B138" s="19">
        <v>6706.6511760268004</v>
      </c>
      <c r="C138" s="19">
        <v>-1296.6511760268004</v>
      </c>
    </row>
    <row r="139" spans="1:3" x14ac:dyDescent="0.25">
      <c r="A139" s="19">
        <v>113</v>
      </c>
      <c r="B139" s="19">
        <v>7441.82194578087</v>
      </c>
      <c r="C139" s="19">
        <v>-2241.82194578087</v>
      </c>
    </row>
    <row r="140" spans="1:3" x14ac:dyDescent="0.25">
      <c r="A140" s="19">
        <v>114</v>
      </c>
      <c r="B140" s="19">
        <v>8546.2197255430638</v>
      </c>
      <c r="C140" s="19">
        <v>-1496.2197255430638</v>
      </c>
    </row>
    <row r="141" spans="1:3" x14ac:dyDescent="0.25">
      <c r="A141" s="19">
        <v>115</v>
      </c>
      <c r="B141" s="19">
        <v>4210.1083766493985</v>
      </c>
      <c r="C141" s="19">
        <v>-1110.1083766493985</v>
      </c>
    </row>
    <row r="142" spans="1:3" x14ac:dyDescent="0.25">
      <c r="A142" s="19">
        <v>116</v>
      </c>
      <c r="B142" s="19">
        <v>-271.27357846588535</v>
      </c>
      <c r="C142" s="19">
        <v>903.27357846588529</v>
      </c>
    </row>
    <row r="143" spans="1:3" x14ac:dyDescent="0.25">
      <c r="A143" s="19">
        <v>117</v>
      </c>
      <c r="B143" s="19">
        <v>5374.7454416513237</v>
      </c>
      <c r="C143" s="19">
        <v>-1396.7454416513237</v>
      </c>
    </row>
    <row r="144" spans="1:3" x14ac:dyDescent="0.25">
      <c r="A144" s="19">
        <v>118</v>
      </c>
      <c r="B144" s="19">
        <v>7641.0313455275154</v>
      </c>
      <c r="C144" s="19">
        <v>-3118.8113455275152</v>
      </c>
    </row>
    <row r="145" spans="1:3" x14ac:dyDescent="0.25">
      <c r="A145" s="19">
        <v>119</v>
      </c>
      <c r="B145" s="19">
        <v>7616.90767225337</v>
      </c>
      <c r="C145" s="19">
        <v>-1965.3276722533701</v>
      </c>
    </row>
    <row r="146" spans="1:3" x14ac:dyDescent="0.25">
      <c r="A146" s="19">
        <v>120</v>
      </c>
      <c r="B146" s="19">
        <v>4582.0752620117628</v>
      </c>
      <c r="C146" s="19">
        <v>-1183.9752620117629</v>
      </c>
    </row>
    <row r="147" spans="1:3" x14ac:dyDescent="0.25">
      <c r="A147" s="19">
        <v>121</v>
      </c>
      <c r="B147" s="19">
        <v>-3339.9730427043269</v>
      </c>
      <c r="C147" s="19">
        <v>3349.9730427043269</v>
      </c>
    </row>
    <row r="148" spans="1:3" x14ac:dyDescent="0.25">
      <c r="A148" s="19">
        <v>122</v>
      </c>
      <c r="B148" s="19">
        <v>-3823.9167116188319</v>
      </c>
      <c r="C148" s="19">
        <v>3824.9167116188319</v>
      </c>
    </row>
    <row r="149" spans="1:3" x14ac:dyDescent="0.25">
      <c r="A149" s="19">
        <v>123</v>
      </c>
      <c r="B149" s="19">
        <v>112.94367297484996</v>
      </c>
      <c r="C149" s="19">
        <v>-112.94367297484996</v>
      </c>
    </row>
    <row r="150" spans="1:3" x14ac:dyDescent="0.25">
      <c r="A150" s="19">
        <v>124</v>
      </c>
      <c r="B150" s="19">
        <v>-2036.751808357549</v>
      </c>
      <c r="C150" s="19">
        <v>2187.7518083575487</v>
      </c>
    </row>
    <row r="151" spans="1:3" x14ac:dyDescent="0.25">
      <c r="A151" s="19">
        <v>125</v>
      </c>
      <c r="B151" s="19">
        <v>-3975.9262761798386</v>
      </c>
      <c r="C151" s="19">
        <v>3975.9262761798386</v>
      </c>
    </row>
    <row r="152" spans="1:3" x14ac:dyDescent="0.25">
      <c r="A152" s="19">
        <v>126</v>
      </c>
      <c r="B152" s="19">
        <v>-2760.7863563144788</v>
      </c>
      <c r="C152" s="19">
        <v>2830.7863563144788</v>
      </c>
    </row>
    <row r="153" spans="1:3" x14ac:dyDescent="0.25">
      <c r="A153" s="19">
        <v>127</v>
      </c>
      <c r="B153" s="19">
        <v>3011.0455315264121</v>
      </c>
      <c r="C153" s="19">
        <v>-1624.0455315264121</v>
      </c>
    </row>
    <row r="154" spans="1:3" x14ac:dyDescent="0.25">
      <c r="A154" s="19">
        <v>128</v>
      </c>
      <c r="B154" s="19">
        <v>-1041.7414823530171</v>
      </c>
      <c r="C154" s="19">
        <v>1231.7414823530171</v>
      </c>
    </row>
    <row r="155" spans="1:3" x14ac:dyDescent="0.25">
      <c r="A155" s="19">
        <v>129</v>
      </c>
      <c r="B155" s="19">
        <v>13256.682557640777</v>
      </c>
      <c r="C155" s="19">
        <v>-11389.682557640777</v>
      </c>
    </row>
    <row r="156" spans="1:3" x14ac:dyDescent="0.25">
      <c r="A156" s="19">
        <v>130</v>
      </c>
      <c r="B156" s="19">
        <v>-3975.2720308181592</v>
      </c>
      <c r="C156" s="19">
        <v>3975.2720308181592</v>
      </c>
    </row>
    <row r="157" spans="1:3" x14ac:dyDescent="0.25">
      <c r="A157" s="19">
        <v>131</v>
      </c>
      <c r="B157" s="19">
        <v>-3976.0653033191952</v>
      </c>
      <c r="C157" s="19">
        <v>3976.0653033191952</v>
      </c>
    </row>
    <row r="158" spans="1:3" x14ac:dyDescent="0.25">
      <c r="A158" s="19">
        <v>132</v>
      </c>
      <c r="B158" s="19">
        <v>-3976.0407691181322</v>
      </c>
      <c r="C158" s="19">
        <v>3976.0407691181322</v>
      </c>
    </row>
    <row r="159" spans="1:3" x14ac:dyDescent="0.25">
      <c r="A159" s="19">
        <v>133</v>
      </c>
      <c r="B159" s="19">
        <v>9065.4043044739228</v>
      </c>
      <c r="C159" s="19">
        <v>-1410.4043044739228</v>
      </c>
    </row>
    <row r="160" spans="1:3" x14ac:dyDescent="0.25">
      <c r="A160" s="19">
        <v>134</v>
      </c>
      <c r="B160" s="19">
        <v>-3973.1553835117866</v>
      </c>
      <c r="C160" s="19">
        <v>3973.1553835117866</v>
      </c>
    </row>
    <row r="161" spans="1:3" x14ac:dyDescent="0.25">
      <c r="A161" s="19">
        <v>135</v>
      </c>
      <c r="B161" s="19">
        <v>-3975.8853858447333</v>
      </c>
      <c r="C161" s="19">
        <v>3975.8853858447333</v>
      </c>
    </row>
    <row r="162" spans="1:3" x14ac:dyDescent="0.25">
      <c r="A162" s="19">
        <v>136</v>
      </c>
      <c r="B162" s="19">
        <v>826.39884625039178</v>
      </c>
      <c r="C162" s="19">
        <v>-423.39884625039178</v>
      </c>
    </row>
    <row r="163" spans="1:3" x14ac:dyDescent="0.25">
      <c r="A163" s="19">
        <v>137</v>
      </c>
      <c r="B163" s="19">
        <v>-3975.9671665149435</v>
      </c>
      <c r="C163" s="19">
        <v>3975.9671665149435</v>
      </c>
    </row>
    <row r="164" spans="1:3" x14ac:dyDescent="0.25">
      <c r="A164" s="19">
        <v>138</v>
      </c>
      <c r="B164" s="19">
        <v>-3973.8408690894858</v>
      </c>
      <c r="C164" s="19">
        <v>3973.8408690894858</v>
      </c>
    </row>
    <row r="165" spans="1:3" x14ac:dyDescent="0.25">
      <c r="A165" s="19">
        <v>139</v>
      </c>
      <c r="B165" s="19">
        <v>6091.6195491939297</v>
      </c>
      <c r="C165" s="19">
        <v>-1379.6195491939297</v>
      </c>
    </row>
    <row r="166" spans="1:3" x14ac:dyDescent="0.25">
      <c r="A166" s="19">
        <v>140</v>
      </c>
      <c r="B166" s="19">
        <v>22856.070419740547</v>
      </c>
      <c r="C166" s="19">
        <v>-22356.070419740547</v>
      </c>
    </row>
    <row r="167" spans="1:3" x14ac:dyDescent="0.25">
      <c r="A167" s="19">
        <v>141</v>
      </c>
      <c r="B167" s="19">
        <v>-3967.9117704992682</v>
      </c>
      <c r="C167" s="19">
        <v>3967.9117704992682</v>
      </c>
    </row>
    <row r="168" spans="1:3" x14ac:dyDescent="0.25">
      <c r="A168" s="19">
        <v>142</v>
      </c>
      <c r="B168" s="19">
        <v>1253.7693152564066</v>
      </c>
      <c r="C168" s="19">
        <v>39.230684743593429</v>
      </c>
    </row>
    <row r="169" spans="1:3" x14ac:dyDescent="0.25">
      <c r="A169" s="19">
        <v>143</v>
      </c>
      <c r="B169" s="19">
        <v>-3342.7126951563587</v>
      </c>
      <c r="C169" s="19">
        <v>3352.7126951563587</v>
      </c>
    </row>
    <row r="170" spans="1:3" x14ac:dyDescent="0.25">
      <c r="A170" s="19">
        <v>144</v>
      </c>
      <c r="B170" s="19">
        <v>-3975.864940677181</v>
      </c>
      <c r="C170" s="19">
        <v>3975.864940677181</v>
      </c>
    </row>
    <row r="171" spans="1:3" x14ac:dyDescent="0.25">
      <c r="A171" s="19">
        <v>145</v>
      </c>
      <c r="B171" s="19">
        <v>2663.0687028013904</v>
      </c>
      <c r="C171" s="19">
        <v>-593.06870280139037</v>
      </c>
    </row>
    <row r="172" spans="1:3" x14ac:dyDescent="0.25">
      <c r="A172" s="19">
        <v>146</v>
      </c>
      <c r="B172" s="19">
        <v>-1080.6686229861007</v>
      </c>
      <c r="C172" s="19">
        <v>1418.6686229861007</v>
      </c>
    </row>
    <row r="173" spans="1:3" x14ac:dyDescent="0.25">
      <c r="A173" s="19">
        <v>147</v>
      </c>
      <c r="B173" s="19">
        <v>-1629.9493422401133</v>
      </c>
      <c r="C173" s="19">
        <v>1744.9493422401133</v>
      </c>
    </row>
    <row r="174" spans="1:3" x14ac:dyDescent="0.25">
      <c r="A174" s="19">
        <v>148</v>
      </c>
      <c r="B174" s="19">
        <v>-3975.8036051745235</v>
      </c>
      <c r="C174" s="19">
        <v>3975.8036051745235</v>
      </c>
    </row>
    <row r="175" spans="1:3" x14ac:dyDescent="0.25">
      <c r="A175" s="19">
        <v>149</v>
      </c>
      <c r="B175" s="19">
        <v>-2707.5363780478406</v>
      </c>
      <c r="C175" s="19">
        <v>2747.5363780478406</v>
      </c>
    </row>
    <row r="176" spans="1:3" x14ac:dyDescent="0.25">
      <c r="A176" s="19">
        <v>150</v>
      </c>
      <c r="B176" s="19">
        <v>-2564.3518173499742</v>
      </c>
      <c r="C176" s="19">
        <v>2656.3518173499742</v>
      </c>
    </row>
    <row r="177" spans="1:3" x14ac:dyDescent="0.25">
      <c r="A177" s="19">
        <v>151</v>
      </c>
      <c r="B177" s="19">
        <v>26664.186008988265</v>
      </c>
      <c r="C177" s="19">
        <v>3447.8139910117352</v>
      </c>
    </row>
    <row r="178" spans="1:3" x14ac:dyDescent="0.25">
      <c r="A178" s="19">
        <v>152</v>
      </c>
      <c r="B178" s="19">
        <v>-1975.8713816371414</v>
      </c>
      <c r="C178" s="19">
        <v>2115.8713816371414</v>
      </c>
    </row>
    <row r="179" spans="1:3" x14ac:dyDescent="0.25">
      <c r="A179" s="19">
        <v>153</v>
      </c>
      <c r="B179" s="19">
        <v>-2961.3781321645806</v>
      </c>
      <c r="C179" s="19">
        <v>2991.3781321645806</v>
      </c>
    </row>
    <row r="180" spans="1:3" x14ac:dyDescent="0.25">
      <c r="A180" s="19">
        <v>154</v>
      </c>
      <c r="B180" s="19">
        <v>-1068.7425466507773</v>
      </c>
      <c r="C180" s="19">
        <v>1427.7425466507773</v>
      </c>
    </row>
    <row r="181" spans="1:3" x14ac:dyDescent="0.25">
      <c r="A181" s="19">
        <v>155</v>
      </c>
      <c r="B181" s="19">
        <v>-2967.3836369464257</v>
      </c>
      <c r="C181" s="19">
        <v>3007.3836369464257</v>
      </c>
    </row>
    <row r="182" spans="1:3" x14ac:dyDescent="0.25">
      <c r="A182" s="19">
        <v>156</v>
      </c>
      <c r="B182" s="19">
        <v>-2443.845480264662</v>
      </c>
      <c r="C182" s="19">
        <v>2524.845480264662</v>
      </c>
    </row>
    <row r="183" spans="1:3" x14ac:dyDescent="0.25">
      <c r="A183" s="19">
        <v>157</v>
      </c>
      <c r="B183" s="19">
        <v>3866.6778934386716</v>
      </c>
      <c r="C183" s="19">
        <v>-2081.6778934386716</v>
      </c>
    </row>
    <row r="184" spans="1:3" x14ac:dyDescent="0.25">
      <c r="A184" s="19">
        <v>158</v>
      </c>
      <c r="B184" s="19">
        <v>-3564.9322352938461</v>
      </c>
      <c r="C184" s="19">
        <v>3572.9322352938461</v>
      </c>
    </row>
    <row r="185" spans="1:3" x14ac:dyDescent="0.25">
      <c r="A185" s="19">
        <v>159</v>
      </c>
      <c r="B185" s="19">
        <v>-3975.8853858447333</v>
      </c>
      <c r="C185" s="19">
        <v>3975.8853858447333</v>
      </c>
    </row>
    <row r="186" spans="1:3" x14ac:dyDescent="0.25">
      <c r="A186" s="19">
        <v>160</v>
      </c>
      <c r="B186" s="19">
        <v>-3322.3901986091978</v>
      </c>
      <c r="C186" s="19">
        <v>3332.3901986091978</v>
      </c>
    </row>
    <row r="187" spans="1:3" x14ac:dyDescent="0.25">
      <c r="A187" s="19">
        <v>161</v>
      </c>
      <c r="B187" s="19">
        <v>-3975.8853858447333</v>
      </c>
      <c r="C187" s="19">
        <v>3975.8853858447333</v>
      </c>
    </row>
    <row r="188" spans="1:3" x14ac:dyDescent="0.25">
      <c r="A188" s="19">
        <v>162</v>
      </c>
      <c r="B188" s="19">
        <v>-3608.1264141078</v>
      </c>
      <c r="C188" s="19">
        <v>3613.1264141078</v>
      </c>
    </row>
    <row r="189" spans="1:3" x14ac:dyDescent="0.25">
      <c r="A189" s="19">
        <v>163</v>
      </c>
      <c r="B189" s="19">
        <v>-664.32251212164203</v>
      </c>
      <c r="C189" s="19">
        <v>1099.3225121216419</v>
      </c>
    </row>
    <row r="190" spans="1:3" x14ac:dyDescent="0.25">
      <c r="A190" s="19">
        <v>164</v>
      </c>
      <c r="B190" s="19">
        <v>-3894.3091673103559</v>
      </c>
      <c r="C190" s="19">
        <v>3894.3091673103559</v>
      </c>
    </row>
    <row r="191" spans="1:3" x14ac:dyDescent="0.25">
      <c r="A191" s="19">
        <v>165</v>
      </c>
      <c r="B191" s="19">
        <v>1607.3221509226059</v>
      </c>
      <c r="C191" s="19">
        <v>-967.32215092260594</v>
      </c>
    </row>
    <row r="192" spans="1:3" x14ac:dyDescent="0.25">
      <c r="A192" s="19">
        <v>166</v>
      </c>
      <c r="B192" s="19">
        <v>-3975.394701823474</v>
      </c>
      <c r="C192" s="19">
        <v>3975.394701823474</v>
      </c>
    </row>
    <row r="193" spans="1:3" x14ac:dyDescent="0.25">
      <c r="A193" s="19">
        <v>167</v>
      </c>
      <c r="B193" s="19">
        <v>156524.03677693559</v>
      </c>
      <c r="C193" s="19">
        <v>-153524.03677693559</v>
      </c>
    </row>
    <row r="194" spans="1:3" x14ac:dyDescent="0.25">
      <c r="A194" s="19">
        <v>168</v>
      </c>
      <c r="B194" s="19">
        <v>-3480.3560955755288</v>
      </c>
      <c r="C194" s="19">
        <v>3491.3560955755288</v>
      </c>
    </row>
    <row r="195" spans="1:3" x14ac:dyDescent="0.25">
      <c r="A195" s="19">
        <v>169</v>
      </c>
      <c r="B195" s="19">
        <v>2112.2578795578652</v>
      </c>
      <c r="C195" s="19">
        <v>-1787.2578795578652</v>
      </c>
    </row>
    <row r="196" spans="1:3" x14ac:dyDescent="0.25">
      <c r="A196" s="19">
        <v>170</v>
      </c>
      <c r="B196" s="19">
        <v>4.0041325312616909</v>
      </c>
      <c r="C196" s="19">
        <v>555.99586746873831</v>
      </c>
    </row>
    <row r="197" spans="1:3" x14ac:dyDescent="0.25">
      <c r="A197" s="19">
        <v>171</v>
      </c>
      <c r="B197" s="19">
        <v>-1252.1663440519096</v>
      </c>
      <c r="C197" s="19">
        <v>1577.1663440519096</v>
      </c>
    </row>
    <row r="198" spans="1:3" x14ac:dyDescent="0.25">
      <c r="A198" s="19">
        <v>172</v>
      </c>
      <c r="B198" s="19">
        <v>-3821.9948658688991</v>
      </c>
      <c r="C198" s="19">
        <v>3822.9948658688991</v>
      </c>
    </row>
    <row r="199" spans="1:3" x14ac:dyDescent="0.25">
      <c r="A199" s="19">
        <v>173</v>
      </c>
      <c r="B199" s="19">
        <v>-3972.2052556852877</v>
      </c>
      <c r="C199" s="19">
        <v>3972.2052556852877</v>
      </c>
    </row>
    <row r="200" spans="1:3" x14ac:dyDescent="0.25">
      <c r="A200" s="19">
        <v>174</v>
      </c>
      <c r="B200" s="19">
        <v>-3976.0444492482916</v>
      </c>
      <c r="C200" s="19">
        <v>3976.0444492482916</v>
      </c>
    </row>
    <row r="201" spans="1:3" x14ac:dyDescent="0.25">
      <c r="A201" s="19">
        <v>175</v>
      </c>
      <c r="B201" s="19">
        <v>-3975.8444955096284</v>
      </c>
      <c r="C201" s="19">
        <v>3975.8444955096284</v>
      </c>
    </row>
    <row r="202" spans="1:3" x14ac:dyDescent="0.25">
      <c r="A202" s="19">
        <v>176</v>
      </c>
      <c r="B202" s="19">
        <v>1255.0812247849981</v>
      </c>
      <c r="C202" s="19">
        <v>41.918775215001915</v>
      </c>
    </row>
    <row r="203" spans="1:3" x14ac:dyDescent="0.25">
      <c r="A203" s="19">
        <v>177</v>
      </c>
      <c r="B203" s="19">
        <v>-3976.0285020176007</v>
      </c>
      <c r="C203" s="19">
        <v>3976.0285020176007</v>
      </c>
    </row>
    <row r="204" spans="1:3" x14ac:dyDescent="0.25">
      <c r="A204" s="19">
        <v>178</v>
      </c>
      <c r="B204" s="19">
        <v>-1911.119424714394</v>
      </c>
      <c r="C204" s="19">
        <v>2091.119424714394</v>
      </c>
    </row>
    <row r="205" spans="1:3" x14ac:dyDescent="0.25">
      <c r="A205" s="19">
        <v>179</v>
      </c>
      <c r="B205" s="19">
        <v>-3955.6446699677826</v>
      </c>
      <c r="C205" s="19">
        <v>3955.6446699677826</v>
      </c>
    </row>
    <row r="206" spans="1:3" x14ac:dyDescent="0.25">
      <c r="A206" s="19">
        <v>180</v>
      </c>
      <c r="B206" s="19">
        <v>1567.8290307540028</v>
      </c>
      <c r="C206" s="19">
        <v>-1367.8290307540028</v>
      </c>
    </row>
    <row r="207" spans="1:3" x14ac:dyDescent="0.25">
      <c r="A207" s="19">
        <v>181</v>
      </c>
      <c r="B207" s="19">
        <v>-1045.2025322268544</v>
      </c>
      <c r="C207" s="19">
        <v>1446.2025322268544</v>
      </c>
    </row>
    <row r="208" spans="1:3" x14ac:dyDescent="0.25">
      <c r="A208" s="19">
        <v>182</v>
      </c>
      <c r="B208" s="19">
        <v>6069.1973836397592</v>
      </c>
      <c r="C208" s="19">
        <v>-5347.1973836397592</v>
      </c>
    </row>
    <row r="209" spans="1:3" x14ac:dyDescent="0.25">
      <c r="A209" s="19">
        <v>183</v>
      </c>
      <c r="B209" s="19">
        <v>-3976.0489471851533</v>
      </c>
      <c r="C209" s="19">
        <v>3976.0489471851533</v>
      </c>
    </row>
    <row r="210" spans="1:3" x14ac:dyDescent="0.25">
      <c r="A210" s="19">
        <v>184</v>
      </c>
      <c r="B210" s="19">
        <v>17177.388078331245</v>
      </c>
      <c r="C210" s="19">
        <v>-12695.388078331245</v>
      </c>
    </row>
    <row r="211" spans="1:3" x14ac:dyDescent="0.25">
      <c r="A211" s="19">
        <v>185</v>
      </c>
      <c r="B211" s="19">
        <v>-2415.4504381289194</v>
      </c>
      <c r="C211" s="19">
        <v>2466.4504381289194</v>
      </c>
    </row>
    <row r="212" spans="1:3" x14ac:dyDescent="0.25">
      <c r="A212" s="19">
        <v>186</v>
      </c>
      <c r="B212" s="19">
        <v>8774.1440423027689</v>
      </c>
      <c r="C212" s="19">
        <v>-6574.1440423027689</v>
      </c>
    </row>
    <row r="213" spans="1:3" x14ac:dyDescent="0.25">
      <c r="A213" s="19">
        <v>187</v>
      </c>
      <c r="B213" s="19">
        <v>-3975.8853858447333</v>
      </c>
      <c r="C213" s="19">
        <v>3975.8853858447333</v>
      </c>
    </row>
    <row r="214" spans="1:3" x14ac:dyDescent="0.25">
      <c r="A214" s="19">
        <v>188</v>
      </c>
      <c r="B214" s="19">
        <v>5071.7693943784234</v>
      </c>
      <c r="C214" s="19">
        <v>-4271.7693943784234</v>
      </c>
    </row>
    <row r="215" spans="1:3" x14ac:dyDescent="0.25">
      <c r="A215" s="19">
        <v>189</v>
      </c>
      <c r="B215" s="19">
        <v>-3976.0285020176007</v>
      </c>
      <c r="C215" s="19">
        <v>3976.0285020176007</v>
      </c>
    </row>
    <row r="216" spans="1:3" x14ac:dyDescent="0.25">
      <c r="A216" s="19">
        <v>190</v>
      </c>
      <c r="B216" s="19">
        <v>226.5028326903643</v>
      </c>
      <c r="C216" s="19">
        <v>118.4971673096357</v>
      </c>
    </row>
    <row r="217" spans="1:3" x14ac:dyDescent="0.25">
      <c r="A217" s="19">
        <v>191</v>
      </c>
      <c r="B217" s="19">
        <v>-1203.6601645294209</v>
      </c>
      <c r="C217" s="19">
        <v>1253.6601645294209</v>
      </c>
    </row>
    <row r="218" spans="1:3" x14ac:dyDescent="0.25">
      <c r="A218" s="19">
        <v>192</v>
      </c>
      <c r="B218" s="19">
        <v>775.45738504567885</v>
      </c>
      <c r="C218" s="19">
        <v>-525.45738504567885</v>
      </c>
    </row>
    <row r="219" spans="1:3" x14ac:dyDescent="0.25">
      <c r="A219" s="19">
        <v>193</v>
      </c>
      <c r="B219" s="19">
        <v>-3336.4691698862393</v>
      </c>
      <c r="C219" s="19">
        <v>3353.4691698862393</v>
      </c>
    </row>
    <row r="220" spans="1:3" x14ac:dyDescent="0.25">
      <c r="A220" s="19">
        <v>194</v>
      </c>
      <c r="B220" s="19">
        <v>-3976.0489471851533</v>
      </c>
      <c r="C220" s="19">
        <v>3976.0489471851533</v>
      </c>
    </row>
    <row r="221" spans="1:3" x14ac:dyDescent="0.25">
      <c r="A221" s="19">
        <v>195</v>
      </c>
      <c r="B221" s="19">
        <v>-3626.7704728747103</v>
      </c>
      <c r="C221" s="19">
        <v>3629.7704728747103</v>
      </c>
    </row>
    <row r="222" spans="1:3" x14ac:dyDescent="0.25">
      <c r="A222" s="19">
        <v>196</v>
      </c>
      <c r="B222" s="19">
        <v>-3894.3091673103559</v>
      </c>
      <c r="C222" s="19">
        <v>3894.3091673103559</v>
      </c>
    </row>
    <row r="223" spans="1:3" x14ac:dyDescent="0.25">
      <c r="A223" s="19">
        <v>197</v>
      </c>
      <c r="B223" s="19">
        <v>2019.7325893662769</v>
      </c>
      <c r="C223" s="19">
        <v>-554.7325893662769</v>
      </c>
    </row>
    <row r="224" spans="1:3" x14ac:dyDescent="0.25">
      <c r="A224" s="19">
        <v>198</v>
      </c>
      <c r="B224" s="19">
        <v>-1436.2729272418014</v>
      </c>
      <c r="C224" s="19">
        <v>1698.2729272418014</v>
      </c>
    </row>
    <row r="225" spans="1:3" x14ac:dyDescent="0.25">
      <c r="A225" s="19">
        <v>199</v>
      </c>
      <c r="B225" s="19">
        <v>-897.34677568483426</v>
      </c>
      <c r="C225" s="19">
        <v>1176.3467756848343</v>
      </c>
    </row>
    <row r="226" spans="1:3" x14ac:dyDescent="0.25">
      <c r="A226" s="19">
        <v>200</v>
      </c>
      <c r="B226" s="19">
        <v>-3975.6809341692087</v>
      </c>
      <c r="C226" s="19">
        <v>3975.6809341692087</v>
      </c>
    </row>
    <row r="227" spans="1:3" x14ac:dyDescent="0.25">
      <c r="A227" s="19">
        <v>201</v>
      </c>
      <c r="B227" s="19">
        <v>2466.780178655928</v>
      </c>
      <c r="C227" s="19">
        <v>-895.23017865592806</v>
      </c>
    </row>
    <row r="228" spans="1:3" x14ac:dyDescent="0.25">
      <c r="A228" s="19">
        <v>202</v>
      </c>
      <c r="B228" s="19">
        <v>-383.47944835380667</v>
      </c>
      <c r="C228" s="19">
        <v>763.47944835380667</v>
      </c>
    </row>
    <row r="229" spans="1:3" x14ac:dyDescent="0.25">
      <c r="A229" s="19">
        <v>203</v>
      </c>
      <c r="B229" s="19">
        <v>-3975.8444955096284</v>
      </c>
      <c r="C229" s="19">
        <v>3975.8444955096284</v>
      </c>
    </row>
    <row r="230" spans="1:3" x14ac:dyDescent="0.25">
      <c r="A230" s="19">
        <v>204</v>
      </c>
      <c r="B230" s="19">
        <v>1798.4874056448261</v>
      </c>
      <c r="C230" s="19">
        <v>-1052.4874056448261</v>
      </c>
    </row>
    <row r="231" spans="1:3" x14ac:dyDescent="0.25">
      <c r="A231" s="19">
        <v>205</v>
      </c>
      <c r="B231" s="19">
        <v>129796.64509447342</v>
      </c>
      <c r="C231" s="19">
        <v>22368.354905526576</v>
      </c>
    </row>
    <row r="232" spans="1:3" x14ac:dyDescent="0.25">
      <c r="A232" s="19">
        <v>206</v>
      </c>
      <c r="B232" s="19">
        <v>1788.8156761955283</v>
      </c>
      <c r="C232" s="19">
        <v>-488.81567619552834</v>
      </c>
    </row>
    <row r="233" spans="1:3" x14ac:dyDescent="0.25">
      <c r="A233" s="19">
        <v>207</v>
      </c>
      <c r="B233" s="19">
        <v>-3975.5705302644255</v>
      </c>
      <c r="C233" s="19">
        <v>3975.5705302644255</v>
      </c>
    </row>
    <row r="234" spans="1:3" x14ac:dyDescent="0.25">
      <c r="A234" s="19">
        <v>208</v>
      </c>
      <c r="B234" s="19">
        <v>6066.4468851190413</v>
      </c>
      <c r="C234" s="19">
        <v>-3936.4468851190413</v>
      </c>
    </row>
    <row r="235" spans="1:3" x14ac:dyDescent="0.25">
      <c r="A235" s="19">
        <v>209</v>
      </c>
      <c r="B235" s="19">
        <v>-3974.0453207650107</v>
      </c>
      <c r="C235" s="19">
        <v>3974.0453207650107</v>
      </c>
    </row>
    <row r="236" spans="1:3" x14ac:dyDescent="0.25">
      <c r="A236" s="19">
        <v>210</v>
      </c>
      <c r="B236" s="19">
        <v>-3975.0675791426343</v>
      </c>
      <c r="C236" s="19">
        <v>3975.0675791426343</v>
      </c>
    </row>
    <row r="237" spans="1:3" x14ac:dyDescent="0.25">
      <c r="A237" s="19">
        <v>211</v>
      </c>
      <c r="B237" s="19">
        <v>4186.9042282870296</v>
      </c>
      <c r="C237" s="19">
        <v>-1156.9042282870296</v>
      </c>
    </row>
    <row r="238" spans="1:3" x14ac:dyDescent="0.25">
      <c r="A238" s="19">
        <v>212</v>
      </c>
      <c r="B238" s="19">
        <v>7143.0865390263807</v>
      </c>
      <c r="C238" s="19">
        <v>-4913.0865390263807</v>
      </c>
    </row>
    <row r="239" spans="1:3" x14ac:dyDescent="0.25">
      <c r="A239" s="19">
        <v>213</v>
      </c>
      <c r="B239" s="19">
        <v>-3823.7817735129852</v>
      </c>
      <c r="C239" s="19">
        <v>3824.7817735129852</v>
      </c>
    </row>
    <row r="240" spans="1:3" x14ac:dyDescent="0.25">
      <c r="A240" s="19">
        <v>214</v>
      </c>
      <c r="B240" s="19">
        <v>-2806.1197200036772</v>
      </c>
      <c r="C240" s="19">
        <v>2826.1197200036772</v>
      </c>
    </row>
    <row r="241" spans="1:3" x14ac:dyDescent="0.25">
      <c r="A241" s="19">
        <v>215</v>
      </c>
      <c r="B241" s="19">
        <v>-3823.5282534353346</v>
      </c>
      <c r="C241" s="19">
        <v>3824.5282534353346</v>
      </c>
    </row>
    <row r="242" spans="1:3" x14ac:dyDescent="0.25">
      <c r="A242" s="19">
        <v>216</v>
      </c>
      <c r="B242" s="19">
        <v>-3342.6554486872114</v>
      </c>
      <c r="C242" s="19">
        <v>3352.6554486872114</v>
      </c>
    </row>
    <row r="243" spans="1:3" x14ac:dyDescent="0.25">
      <c r="A243" s="19">
        <v>217</v>
      </c>
      <c r="B243" s="19">
        <v>22033.352915889092</v>
      </c>
      <c r="C243" s="19">
        <v>5815.8670841109088</v>
      </c>
    </row>
    <row r="244" spans="1:3" x14ac:dyDescent="0.25">
      <c r="A244" s="19">
        <v>218</v>
      </c>
      <c r="B244" s="19">
        <v>16578.316975725251</v>
      </c>
      <c r="C244" s="19">
        <v>-4635.3169757252508</v>
      </c>
    </row>
    <row r="245" spans="1:3" x14ac:dyDescent="0.25">
      <c r="A245" s="19">
        <v>219</v>
      </c>
      <c r="B245" s="19">
        <v>1469.409250138586</v>
      </c>
      <c r="C245" s="19">
        <v>-1369.409250138586</v>
      </c>
    </row>
    <row r="246" spans="1:3" x14ac:dyDescent="0.25">
      <c r="A246" s="19">
        <v>220</v>
      </c>
      <c r="B246" s="19">
        <v>9719.7702543065116</v>
      </c>
      <c r="C246" s="19">
        <v>-904.77025430651156</v>
      </c>
    </row>
    <row r="247" spans="1:3" x14ac:dyDescent="0.25">
      <c r="A247" s="19">
        <v>221</v>
      </c>
      <c r="B247" s="19">
        <v>2737.7582579354798</v>
      </c>
      <c r="C247" s="19">
        <v>-2377.7582579354798</v>
      </c>
    </row>
    <row r="248" spans="1:3" x14ac:dyDescent="0.25">
      <c r="A248" s="19">
        <v>222</v>
      </c>
      <c r="B248" s="19">
        <v>-3974.0453207650107</v>
      </c>
      <c r="C248" s="19">
        <v>3974.0453207650107</v>
      </c>
    </row>
    <row r="249" spans="1:3" x14ac:dyDescent="0.25">
      <c r="A249" s="19">
        <v>223</v>
      </c>
      <c r="B249" s="19">
        <v>-303.5199221556158</v>
      </c>
      <c r="C249" s="19">
        <v>433.5199221556158</v>
      </c>
    </row>
    <row r="250" spans="1:3" x14ac:dyDescent="0.25">
      <c r="A250" s="19">
        <v>224</v>
      </c>
      <c r="B250" s="19">
        <v>-3914.7543348628315</v>
      </c>
      <c r="C250" s="19">
        <v>3914.7543348628315</v>
      </c>
    </row>
    <row r="251" spans="1:3" x14ac:dyDescent="0.25">
      <c r="A251" s="19">
        <v>225</v>
      </c>
      <c r="B251" s="19">
        <v>-3730.7478268905516</v>
      </c>
      <c r="C251" s="19">
        <v>3730.7478268905516</v>
      </c>
    </row>
    <row r="252" spans="1:3" x14ac:dyDescent="0.25">
      <c r="A252" s="19">
        <v>226</v>
      </c>
      <c r="B252" s="19">
        <v>-3976.0816594532371</v>
      </c>
      <c r="C252" s="19">
        <v>3976.0816594532371</v>
      </c>
    </row>
    <row r="253" spans="1:3" x14ac:dyDescent="0.25">
      <c r="A253" s="19">
        <v>227</v>
      </c>
      <c r="B253" s="19">
        <v>2905.6517836438129</v>
      </c>
      <c r="C253" s="19">
        <v>-2655.6517836438129</v>
      </c>
    </row>
    <row r="254" spans="1:3" x14ac:dyDescent="0.25">
      <c r="A254" s="19">
        <v>228</v>
      </c>
      <c r="B254" s="19">
        <v>-3974.9449081373195</v>
      </c>
      <c r="C254" s="19">
        <v>3974.9449081373195</v>
      </c>
    </row>
    <row r="255" spans="1:3" x14ac:dyDescent="0.25">
      <c r="A255" s="19">
        <v>229</v>
      </c>
      <c r="B255" s="19">
        <v>-3975.7627148394185</v>
      </c>
      <c r="C255" s="19">
        <v>3975.7627148394185</v>
      </c>
    </row>
    <row r="256" spans="1:3" x14ac:dyDescent="0.25">
      <c r="A256" s="19">
        <v>230</v>
      </c>
      <c r="B256" s="19">
        <v>-3975.9671665149435</v>
      </c>
      <c r="C256" s="19">
        <v>3975.9671665149435</v>
      </c>
    </row>
    <row r="257" spans="1:3" x14ac:dyDescent="0.25">
      <c r="A257" s="19">
        <v>231</v>
      </c>
      <c r="B257" s="19">
        <v>-2174.2964103737654</v>
      </c>
      <c r="C257" s="19">
        <v>2234.2964103737654</v>
      </c>
    </row>
    <row r="258" spans="1:3" x14ac:dyDescent="0.25">
      <c r="A258" s="19">
        <v>232</v>
      </c>
      <c r="B258" s="19">
        <v>-3914.7543348628315</v>
      </c>
      <c r="C258" s="19">
        <v>3914.7543348628315</v>
      </c>
    </row>
    <row r="259" spans="1:3" x14ac:dyDescent="0.25">
      <c r="A259" s="19">
        <v>233</v>
      </c>
      <c r="B259" s="19">
        <v>-2445.64539342752</v>
      </c>
      <c r="C259" s="19">
        <v>2555.64539342752</v>
      </c>
    </row>
    <row r="260" spans="1:3" x14ac:dyDescent="0.25">
      <c r="A260" s="19">
        <v>234</v>
      </c>
      <c r="B260" s="19">
        <v>-3961.7782202335252</v>
      </c>
      <c r="C260" s="19">
        <v>3961.7782202335252</v>
      </c>
    </row>
    <row r="261" spans="1:3" x14ac:dyDescent="0.25">
      <c r="A261" s="19">
        <v>235</v>
      </c>
      <c r="B261" s="19">
        <v>804.93022040407186</v>
      </c>
      <c r="C261" s="19">
        <v>-403.93022040407186</v>
      </c>
    </row>
    <row r="262" spans="1:3" x14ac:dyDescent="0.25">
      <c r="A262" s="19">
        <v>236</v>
      </c>
      <c r="B262" s="19">
        <v>-3975.6809341692087</v>
      </c>
      <c r="C262" s="19">
        <v>3975.6809341692087</v>
      </c>
    </row>
    <row r="263" spans="1:3" x14ac:dyDescent="0.25">
      <c r="A263" s="19">
        <v>237</v>
      </c>
      <c r="B263" s="19">
        <v>-3969.9562872545157</v>
      </c>
      <c r="C263" s="19">
        <v>3969.9562872545157</v>
      </c>
    </row>
    <row r="264" spans="1:3" x14ac:dyDescent="0.25">
      <c r="A264" s="19">
        <v>238</v>
      </c>
      <c r="B264" s="19">
        <v>-1203.5374935241059</v>
      </c>
      <c r="C264" s="19">
        <v>1253.5374935241059</v>
      </c>
    </row>
    <row r="265" spans="1:3" x14ac:dyDescent="0.25">
      <c r="A265" s="19">
        <v>239</v>
      </c>
      <c r="B265" s="19">
        <v>-3975.0266888075294</v>
      </c>
      <c r="C265" s="19">
        <v>3975.0266888075294</v>
      </c>
    </row>
    <row r="266" spans="1:3" x14ac:dyDescent="0.25">
      <c r="A266" s="19">
        <v>240</v>
      </c>
      <c r="B266" s="19">
        <v>-809.77659039222817</v>
      </c>
      <c r="C266" s="19">
        <v>1059.7765903922282</v>
      </c>
    </row>
    <row r="267" spans="1:3" x14ac:dyDescent="0.25">
      <c r="A267" s="19">
        <v>241</v>
      </c>
      <c r="B267" s="19">
        <v>15831.411836071204</v>
      </c>
      <c r="C267" s="19">
        <v>313.70816392879715</v>
      </c>
    </row>
    <row r="268" spans="1:3" x14ac:dyDescent="0.25">
      <c r="A268" s="19">
        <v>242</v>
      </c>
      <c r="B268" s="19">
        <v>38922.925652857462</v>
      </c>
      <c r="C268" s="19">
        <v>2077.0743471425376</v>
      </c>
    </row>
    <row r="269" spans="1:3" x14ac:dyDescent="0.25">
      <c r="A269" s="19">
        <v>243</v>
      </c>
      <c r="B269" s="19">
        <v>19842.434811266878</v>
      </c>
      <c r="C269" s="19">
        <v>-5092.4348112668777</v>
      </c>
    </row>
    <row r="270" spans="1:3" x14ac:dyDescent="0.25">
      <c r="A270" s="19">
        <v>244</v>
      </c>
      <c r="B270" s="19">
        <v>32541.135999116228</v>
      </c>
      <c r="C270" s="19">
        <v>-6893.135999116228</v>
      </c>
    </row>
    <row r="271" spans="1:3" x14ac:dyDescent="0.25">
      <c r="A271" s="19">
        <v>245</v>
      </c>
      <c r="B271" s="19">
        <v>6839.3315049869925</v>
      </c>
      <c r="C271" s="19">
        <v>-2857.8315049869925</v>
      </c>
    </row>
    <row r="272" spans="1:3" x14ac:dyDescent="0.25">
      <c r="A272" s="19">
        <v>246</v>
      </c>
      <c r="B272" s="19">
        <v>8376.4534388766897</v>
      </c>
      <c r="C272" s="19">
        <v>-3190.4534388766897</v>
      </c>
    </row>
    <row r="273" spans="1:3" x14ac:dyDescent="0.25">
      <c r="A273" s="19">
        <v>247</v>
      </c>
      <c r="B273" s="19">
        <v>21670.097699619935</v>
      </c>
      <c r="C273" s="19">
        <v>-6397.0976996199352</v>
      </c>
    </row>
    <row r="274" spans="1:3" x14ac:dyDescent="0.25">
      <c r="A274" s="19">
        <v>248</v>
      </c>
      <c r="B274" s="19">
        <v>7918.4913680710597</v>
      </c>
      <c r="C274" s="19">
        <v>-1213.4913680710597</v>
      </c>
    </row>
    <row r="275" spans="1:3" x14ac:dyDescent="0.25">
      <c r="A275" s="19">
        <v>249</v>
      </c>
      <c r="B275" s="19">
        <v>41963.586909561658</v>
      </c>
      <c r="C275" s="19">
        <v>44169.413090438342</v>
      </c>
    </row>
    <row r="276" spans="1:3" x14ac:dyDescent="0.25">
      <c r="A276" s="19">
        <v>250</v>
      </c>
      <c r="B276" s="19">
        <v>21760.55608214001</v>
      </c>
      <c r="C276" s="19">
        <v>-10468.55608214001</v>
      </c>
    </row>
    <row r="277" spans="1:3" x14ac:dyDescent="0.25">
      <c r="A277" s="19">
        <v>251</v>
      </c>
      <c r="B277" s="19">
        <v>42981.505367607009</v>
      </c>
      <c r="C277" s="19">
        <v>-11306.505367607009</v>
      </c>
    </row>
    <row r="278" spans="1:3" x14ac:dyDescent="0.25">
      <c r="A278" s="19">
        <v>252</v>
      </c>
      <c r="B278" s="19">
        <v>6666.7623153885033</v>
      </c>
      <c r="C278" s="19">
        <v>-2271.7623153885033</v>
      </c>
    </row>
    <row r="279" spans="1:3" x14ac:dyDescent="0.25">
      <c r="A279" s="19">
        <v>253</v>
      </c>
      <c r="B279" s="19">
        <v>11239.583306615783</v>
      </c>
      <c r="C279" s="19">
        <v>-2011.5833066157829</v>
      </c>
    </row>
    <row r="280" spans="1:3" x14ac:dyDescent="0.25">
      <c r="A280" s="19">
        <v>254</v>
      </c>
      <c r="B280" s="19">
        <v>8255.3131277811535</v>
      </c>
      <c r="C280" s="19">
        <v>-6744.3131277811535</v>
      </c>
    </row>
    <row r="281" spans="1:3" x14ac:dyDescent="0.25">
      <c r="A281" s="19">
        <v>255</v>
      </c>
      <c r="B281" s="19">
        <v>31759.295419664842</v>
      </c>
      <c r="C281" s="19">
        <v>-3691.9554196648423</v>
      </c>
    </row>
    <row r="282" spans="1:3" x14ac:dyDescent="0.25">
      <c r="A282" s="19">
        <v>256</v>
      </c>
      <c r="B282" s="19">
        <v>16986.296522744095</v>
      </c>
      <c r="C282" s="19">
        <v>-8447.6365227440947</v>
      </c>
    </row>
    <row r="283" spans="1:3" x14ac:dyDescent="0.25">
      <c r="A283" s="19">
        <v>257</v>
      </c>
      <c r="B283" s="19">
        <v>26650.663695778439</v>
      </c>
      <c r="C283" s="19">
        <v>-8567.6636957784394</v>
      </c>
    </row>
    <row r="284" spans="1:3" x14ac:dyDescent="0.25">
      <c r="A284" s="19">
        <v>258</v>
      </c>
      <c r="B284" s="19">
        <v>54798.485985354695</v>
      </c>
      <c r="C284" s="19">
        <v>-17444.215985354698</v>
      </c>
    </row>
    <row r="285" spans="1:3" x14ac:dyDescent="0.25">
      <c r="A285" s="19">
        <v>259</v>
      </c>
      <c r="B285" s="19">
        <v>68306.742403005002</v>
      </c>
      <c r="C285" s="19">
        <v>-10964.742403005002</v>
      </c>
    </row>
    <row r="286" spans="1:3" x14ac:dyDescent="0.25">
      <c r="A286" s="19">
        <v>260</v>
      </c>
      <c r="B286" s="19">
        <v>94508.996400739532</v>
      </c>
      <c r="C286" s="19">
        <v>4444.4235992604663</v>
      </c>
    </row>
    <row r="287" spans="1:3" x14ac:dyDescent="0.25">
      <c r="A287" s="19">
        <v>261</v>
      </c>
      <c r="B287" s="19">
        <v>11164.313177086744</v>
      </c>
      <c r="C287" s="19">
        <v>-524.31317708674396</v>
      </c>
    </row>
    <row r="288" spans="1:3" x14ac:dyDescent="0.25">
      <c r="A288" s="19">
        <v>262</v>
      </c>
      <c r="B288" s="19">
        <v>22933.397681089118</v>
      </c>
      <c r="C288" s="19">
        <v>-1453.3976810891181</v>
      </c>
    </row>
    <row r="289" spans="1:3" x14ac:dyDescent="0.25">
      <c r="A289" s="19">
        <v>263</v>
      </c>
      <c r="B289" s="19">
        <v>12531.029231511409</v>
      </c>
      <c r="C289" s="19">
        <v>-6531.0292315114093</v>
      </c>
    </row>
    <row r="290" spans="1:3" x14ac:dyDescent="0.25">
      <c r="A290" s="19">
        <v>264</v>
      </c>
      <c r="B290" s="19">
        <v>92599.697588416821</v>
      </c>
      <c r="C290" s="19">
        <v>-63079.427588416816</v>
      </c>
    </row>
    <row r="291" spans="1:3" x14ac:dyDescent="0.25">
      <c r="A291" s="19">
        <v>265</v>
      </c>
      <c r="B291" s="19">
        <v>8467.6233197960173</v>
      </c>
      <c r="C291" s="19">
        <v>-2557.6233197960173</v>
      </c>
    </row>
    <row r="292" spans="1:3" x14ac:dyDescent="0.25">
      <c r="A292" s="19">
        <v>266</v>
      </c>
      <c r="B292" s="19">
        <v>6862.8072817873617</v>
      </c>
      <c r="C292" s="19">
        <v>-1307.8072817873617</v>
      </c>
    </row>
    <row r="293" spans="1:3" x14ac:dyDescent="0.25">
      <c r="A293" s="19">
        <v>267</v>
      </c>
      <c r="B293" s="19">
        <v>1733.9138445610765</v>
      </c>
      <c r="C293" s="19">
        <v>-278.91384456107653</v>
      </c>
    </row>
    <row r="294" spans="1:3" x14ac:dyDescent="0.25">
      <c r="A294" s="19">
        <v>268</v>
      </c>
      <c r="B294" s="19">
        <v>16491.925838632113</v>
      </c>
      <c r="C294" s="19">
        <v>-3526.4858386321121</v>
      </c>
    </row>
    <row r="295" spans="1:3" x14ac:dyDescent="0.25">
      <c r="A295" s="19">
        <v>269</v>
      </c>
      <c r="B295" s="19">
        <v>9649.8549323101779</v>
      </c>
      <c r="C295" s="19">
        <v>-4079.8549323101779</v>
      </c>
    </row>
    <row r="296" spans="1:3" x14ac:dyDescent="0.25">
      <c r="A296" s="19">
        <v>270</v>
      </c>
      <c r="B296" s="19">
        <v>158299.4469231776</v>
      </c>
      <c r="C296" s="19">
        <v>-11065.676923177612</v>
      </c>
    </row>
    <row r="297" spans="1:3" x14ac:dyDescent="0.25">
      <c r="A297" s="19">
        <v>271</v>
      </c>
      <c r="B297" s="19">
        <v>5114.1383387428295</v>
      </c>
      <c r="C297" s="19">
        <v>-1604.1383387428295</v>
      </c>
    </row>
    <row r="298" spans="1:3" x14ac:dyDescent="0.25">
      <c r="A298" s="19">
        <v>272</v>
      </c>
      <c r="B298" s="19">
        <v>30169.01320820086</v>
      </c>
      <c r="C298" s="19">
        <v>1234.9867917991396</v>
      </c>
    </row>
    <row r="299" spans="1:3" x14ac:dyDescent="0.25">
      <c r="A299" s="19">
        <v>273</v>
      </c>
      <c r="B299" s="19">
        <v>6810.503550648481</v>
      </c>
      <c r="C299" s="19">
        <v>-1487.4935506484808</v>
      </c>
    </row>
    <row r="300" spans="1:3" x14ac:dyDescent="0.25">
      <c r="A300" s="19">
        <v>274</v>
      </c>
      <c r="B300" s="19">
        <v>10098.669672922168</v>
      </c>
      <c r="C300" s="19">
        <v>-4709.8796729221676</v>
      </c>
    </row>
    <row r="301" spans="1:3" x14ac:dyDescent="0.25">
      <c r="A301" s="19">
        <v>275</v>
      </c>
      <c r="B301" s="19">
        <v>10116.511583832498</v>
      </c>
      <c r="C301" s="19">
        <v>-3876.5115838324982</v>
      </c>
    </row>
    <row r="302" spans="1:3" x14ac:dyDescent="0.25">
      <c r="A302" s="19">
        <v>276</v>
      </c>
      <c r="B302" s="19">
        <v>32245.703346207036</v>
      </c>
      <c r="C302" s="19">
        <v>-10566.703346207036</v>
      </c>
    </row>
    <row r="303" spans="1:3" x14ac:dyDescent="0.25">
      <c r="A303" s="19">
        <v>277</v>
      </c>
      <c r="B303" s="19">
        <v>7227.6898734591778</v>
      </c>
      <c r="C303" s="19">
        <v>-1323.6898734591778</v>
      </c>
    </row>
    <row r="304" spans="1:3" x14ac:dyDescent="0.25">
      <c r="A304" s="19">
        <v>278</v>
      </c>
      <c r="B304" s="19">
        <v>93813.141606753183</v>
      </c>
      <c r="C304" s="19">
        <v>-22065.141606753183</v>
      </c>
    </row>
    <row r="305" spans="1:3" x14ac:dyDescent="0.25">
      <c r="A305" s="19">
        <v>279</v>
      </c>
      <c r="B305" s="19">
        <v>42167.086613675761</v>
      </c>
      <c r="C305" s="19">
        <v>-1573.0866136757613</v>
      </c>
    </row>
    <row r="306" spans="1:3" x14ac:dyDescent="0.25">
      <c r="A306" s="19">
        <v>280</v>
      </c>
      <c r="B306" s="19">
        <v>30780.820823746508</v>
      </c>
      <c r="C306" s="19">
        <v>-4036.7108237465072</v>
      </c>
    </row>
    <row r="307" spans="1:3" x14ac:dyDescent="0.25">
      <c r="A307" s="19">
        <v>281</v>
      </c>
      <c r="B307" s="19">
        <v>209824.01357292375</v>
      </c>
      <c r="C307" s="19">
        <v>-92716.013572923752</v>
      </c>
    </row>
    <row r="308" spans="1:3" x14ac:dyDescent="0.25">
      <c r="A308" s="19">
        <v>282</v>
      </c>
      <c r="B308" s="19">
        <v>8300.9659408724474</v>
      </c>
      <c r="C308" s="19">
        <v>-1668.6459408724477</v>
      </c>
    </row>
    <row r="309" spans="1:3" x14ac:dyDescent="0.25">
      <c r="A309" s="19">
        <v>283</v>
      </c>
      <c r="B309" s="19">
        <v>27273.425352377224</v>
      </c>
      <c r="C309" s="19">
        <v>18261.574647622776</v>
      </c>
    </row>
    <row r="310" spans="1:3" x14ac:dyDescent="0.25">
      <c r="A310" s="19">
        <v>284</v>
      </c>
      <c r="B310" s="19">
        <v>21382.875914205302</v>
      </c>
      <c r="C310" s="19">
        <v>-813.82591420530298</v>
      </c>
    </row>
    <row r="311" spans="1:3" x14ac:dyDescent="0.25">
      <c r="A311" s="19">
        <v>285</v>
      </c>
      <c r="B311" s="19">
        <v>73893.126808928355</v>
      </c>
      <c r="C311" s="19">
        <v>-32042.666808928356</v>
      </c>
    </row>
    <row r="312" spans="1:3" x14ac:dyDescent="0.25">
      <c r="A312" s="19">
        <v>286</v>
      </c>
      <c r="B312" s="19">
        <v>54569.259798874431</v>
      </c>
      <c r="C312" s="19">
        <v>-22533.749798874433</v>
      </c>
    </row>
    <row r="313" spans="1:3" x14ac:dyDescent="0.25">
      <c r="A313" s="19">
        <v>287</v>
      </c>
      <c r="B313" s="19">
        <v>15817.845349478495</v>
      </c>
      <c r="C313" s="19">
        <v>555.15465052150466</v>
      </c>
    </row>
    <row r="314" spans="1:3" x14ac:dyDescent="0.25">
      <c r="A314" s="19">
        <v>288</v>
      </c>
      <c r="B314" s="19">
        <v>29489.34027678713</v>
      </c>
      <c r="C314" s="19">
        <v>-3044.3402767871303</v>
      </c>
    </row>
    <row r="315" spans="1:3" x14ac:dyDescent="0.25">
      <c r="A315" s="19">
        <v>289</v>
      </c>
      <c r="B315" s="19">
        <v>46265.38624733717</v>
      </c>
      <c r="C315" s="19">
        <v>5339.9237526628276</v>
      </c>
    </row>
    <row r="316" spans="1:3" x14ac:dyDescent="0.25">
      <c r="A316" s="19">
        <v>290</v>
      </c>
      <c r="B316" s="19">
        <v>22519.408061432598</v>
      </c>
      <c r="C316" s="19">
        <v>-6796.4080614325976</v>
      </c>
    </row>
    <row r="317" spans="1:3" x14ac:dyDescent="0.25">
      <c r="A317" s="19">
        <v>291</v>
      </c>
      <c r="B317" s="19">
        <v>14113.982021161566</v>
      </c>
      <c r="C317" s="19">
        <v>-9313.1820211615668</v>
      </c>
    </row>
    <row r="318" spans="1:3" x14ac:dyDescent="0.25">
      <c r="A318" s="19">
        <v>292</v>
      </c>
      <c r="B318" s="19">
        <v>11149.471015397598</v>
      </c>
      <c r="C318" s="19">
        <v>-5148.4710153975975</v>
      </c>
    </row>
    <row r="319" spans="1:3" x14ac:dyDescent="0.25">
      <c r="A319" s="19">
        <v>293</v>
      </c>
      <c r="B319" s="19">
        <v>52885.079737997745</v>
      </c>
      <c r="C319" s="19">
        <v>23245.120262002252</v>
      </c>
    </row>
    <row r="320" spans="1:3" x14ac:dyDescent="0.25">
      <c r="A320" s="19">
        <v>294</v>
      </c>
      <c r="B320" s="19">
        <v>19698.117039511239</v>
      </c>
      <c r="C320" s="19">
        <v>6661.8829604887615</v>
      </c>
    </row>
    <row r="321" spans="1:3" x14ac:dyDescent="0.25">
      <c r="A321" s="19">
        <v>295</v>
      </c>
      <c r="B321" s="19">
        <v>6299.9930059745857</v>
      </c>
      <c r="C321" s="19">
        <v>-1299.9930059745857</v>
      </c>
    </row>
    <row r="322" spans="1:3" x14ac:dyDescent="0.25">
      <c r="A322" s="19">
        <v>296</v>
      </c>
      <c r="B322" s="19">
        <v>66934.975089205211</v>
      </c>
      <c r="C322" s="19">
        <v>-380.41508920521301</v>
      </c>
    </row>
    <row r="323" spans="1:3" x14ac:dyDescent="0.25">
      <c r="A323" s="19">
        <v>297</v>
      </c>
      <c r="B323" s="19">
        <v>21044.406681163517</v>
      </c>
      <c r="C323" s="19">
        <v>8637.1433188364826</v>
      </c>
    </row>
    <row r="324" spans="1:3" x14ac:dyDescent="0.25">
      <c r="A324" s="19">
        <v>298</v>
      </c>
      <c r="B324" s="19">
        <v>17602.33752171243</v>
      </c>
      <c r="C324" s="19">
        <v>2525.6624782875697</v>
      </c>
    </row>
    <row r="325" spans="1:3" x14ac:dyDescent="0.25">
      <c r="A325" s="19">
        <v>299</v>
      </c>
      <c r="B325" s="19">
        <v>239190.65314874327</v>
      </c>
      <c r="C325" s="19">
        <v>-101935.81314874327</v>
      </c>
    </row>
    <row r="326" spans="1:3" x14ac:dyDescent="0.25">
      <c r="A326" s="19">
        <v>300</v>
      </c>
      <c r="B326" s="19">
        <v>23999.996113073204</v>
      </c>
      <c r="C326" s="19">
        <v>-6104.7461130732045</v>
      </c>
    </row>
    <row r="327" spans="1:3" x14ac:dyDescent="0.25">
      <c r="A327" s="19">
        <v>301</v>
      </c>
      <c r="B327" s="19">
        <v>29965.533324923988</v>
      </c>
      <c r="C327" s="19">
        <v>-4534.8733249239885</v>
      </c>
    </row>
    <row r="328" spans="1:3" x14ac:dyDescent="0.25">
      <c r="A328" s="19">
        <v>302</v>
      </c>
      <c r="B328" s="19">
        <v>24056.885648011124</v>
      </c>
      <c r="C328" s="19">
        <v>-8621.3356480111252</v>
      </c>
    </row>
    <row r="329" spans="1:3" x14ac:dyDescent="0.25">
      <c r="A329" s="19">
        <v>303</v>
      </c>
      <c r="B329" s="19">
        <v>11644.751632227835</v>
      </c>
      <c r="C329" s="19">
        <v>-1598.7516322278352</v>
      </c>
    </row>
    <row r="330" spans="1:3" x14ac:dyDescent="0.25">
      <c r="A330" s="19">
        <v>304</v>
      </c>
      <c r="B330" s="19">
        <v>6796.871431981881</v>
      </c>
      <c r="C330" s="19">
        <v>-2672.871431981881</v>
      </c>
    </row>
    <row r="331" spans="1:3" x14ac:dyDescent="0.25">
      <c r="A331" s="19">
        <v>305</v>
      </c>
      <c r="B331" s="19">
        <v>9009.8513797240521</v>
      </c>
      <c r="C331" s="19">
        <v>-1133.8513797240521</v>
      </c>
    </row>
    <row r="332" spans="1:3" x14ac:dyDescent="0.25">
      <c r="A332" s="19">
        <v>306</v>
      </c>
      <c r="B332" s="19">
        <v>17421.76491933499</v>
      </c>
      <c r="C332" s="19">
        <v>-7646.7649193349898</v>
      </c>
    </row>
    <row r="333" spans="1:3" x14ac:dyDescent="0.25">
      <c r="A333" s="19">
        <v>307</v>
      </c>
      <c r="B333" s="19">
        <v>5868.1830818075978</v>
      </c>
      <c r="C333" s="19">
        <v>-2939.1830818075978</v>
      </c>
    </row>
    <row r="334" spans="1:3" x14ac:dyDescent="0.25">
      <c r="A334" s="19">
        <v>308</v>
      </c>
      <c r="B334" s="19">
        <v>55082.095264864234</v>
      </c>
      <c r="C334" s="19">
        <v>-30592.095264864234</v>
      </c>
    </row>
    <row r="335" spans="1:3" x14ac:dyDescent="0.25">
      <c r="A335" s="19">
        <v>309</v>
      </c>
      <c r="B335" s="19">
        <v>19291.312093497851</v>
      </c>
      <c r="C335" s="19">
        <v>-6623.3120934978506</v>
      </c>
    </row>
    <row r="336" spans="1:3" x14ac:dyDescent="0.25">
      <c r="A336" s="19">
        <v>310</v>
      </c>
      <c r="B336" s="19">
        <v>24297.275221275075</v>
      </c>
      <c r="C336" s="19">
        <v>-2887.2752212750747</v>
      </c>
    </row>
    <row r="337" spans="1:3" x14ac:dyDescent="0.25">
      <c r="A337" s="19">
        <v>311</v>
      </c>
      <c r="B337" s="19">
        <v>1119.4727530466018</v>
      </c>
      <c r="C337" s="19">
        <v>-78.182753046601874</v>
      </c>
    </row>
    <row r="338" spans="1:3" x14ac:dyDescent="0.25">
      <c r="A338" s="19">
        <v>312</v>
      </c>
      <c r="B338" s="19">
        <v>18233.582166315966</v>
      </c>
      <c r="C338" s="19">
        <v>2586.7478336840359</v>
      </c>
    </row>
    <row r="339" spans="1:3" x14ac:dyDescent="0.25">
      <c r="A339" s="19">
        <v>313</v>
      </c>
      <c r="B339" s="19">
        <v>13695.012476572057</v>
      </c>
      <c r="C339" s="19">
        <v>-4745.0124765720575</v>
      </c>
    </row>
    <row r="340" spans="1:3" x14ac:dyDescent="0.25">
      <c r="A340" s="19">
        <v>314</v>
      </c>
      <c r="B340" s="19">
        <v>22198.314175892967</v>
      </c>
      <c r="C340" s="19">
        <v>-4393.3141758929669</v>
      </c>
    </row>
    <row r="341" spans="1:3" x14ac:dyDescent="0.25">
      <c r="A341" s="19">
        <v>315</v>
      </c>
      <c r="B341" s="19">
        <v>9570.0236332608256</v>
      </c>
      <c r="C341" s="19">
        <v>-5718.5236332608256</v>
      </c>
    </row>
    <row r="342" spans="1:3" x14ac:dyDescent="0.25">
      <c r="A342" s="19">
        <v>316</v>
      </c>
      <c r="B342" s="19">
        <v>19187.382417961337</v>
      </c>
      <c r="C342" s="19">
        <v>6124.6175820386634</v>
      </c>
    </row>
    <row r="343" spans="1:3" x14ac:dyDescent="0.25">
      <c r="A343" s="19">
        <v>317</v>
      </c>
      <c r="B343" s="19">
        <v>17375.816542976179</v>
      </c>
      <c r="C343" s="19">
        <v>-309.81654297617933</v>
      </c>
    </row>
    <row r="344" spans="1:3" x14ac:dyDescent="0.25">
      <c r="A344" s="19">
        <v>318</v>
      </c>
      <c r="B344" s="19">
        <v>32294.241799016698</v>
      </c>
      <c r="C344" s="19">
        <v>-2053.2417990166978</v>
      </c>
    </row>
    <row r="345" spans="1:3" x14ac:dyDescent="0.25">
      <c r="A345" s="19">
        <v>319</v>
      </c>
      <c r="B345" s="19">
        <v>26688.73838423238</v>
      </c>
      <c r="C345" s="19">
        <v>-12522.73838423238</v>
      </c>
    </row>
    <row r="346" spans="1:3" x14ac:dyDescent="0.25">
      <c r="A346" s="19">
        <v>320</v>
      </c>
      <c r="B346" s="19">
        <v>6958.4084716580073</v>
      </c>
      <c r="C346" s="19">
        <v>-1324.4084716580073</v>
      </c>
    </row>
    <row r="347" spans="1:3" x14ac:dyDescent="0.25">
      <c r="A347" s="19">
        <v>321</v>
      </c>
      <c r="B347" s="19">
        <v>18814.218652855299</v>
      </c>
      <c r="C347" s="19">
        <v>2501.7813471447007</v>
      </c>
    </row>
    <row r="348" spans="1:3" x14ac:dyDescent="0.25">
      <c r="A348" s="19">
        <v>322</v>
      </c>
      <c r="B348" s="19">
        <v>34948.759320506266</v>
      </c>
      <c r="C348" s="19">
        <v>983.24067949373421</v>
      </c>
    </row>
    <row r="349" spans="1:3" x14ac:dyDescent="0.25">
      <c r="A349" s="19">
        <v>323</v>
      </c>
      <c r="B349" s="19">
        <v>22116.465061754472</v>
      </c>
      <c r="C349" s="19">
        <v>4861.5349382455279</v>
      </c>
    </row>
    <row r="350" spans="1:3" x14ac:dyDescent="0.25">
      <c r="A350" s="19">
        <v>324</v>
      </c>
      <c r="B350" s="19">
        <v>7868.5584692634693</v>
      </c>
      <c r="C350" s="19">
        <v>-1222.5584692634693</v>
      </c>
    </row>
    <row r="351" spans="1:3" x14ac:dyDescent="0.25">
      <c r="A351" s="19">
        <v>325</v>
      </c>
      <c r="B351" s="19">
        <v>9739.0916164654445</v>
      </c>
      <c r="C351" s="19">
        <v>-1103.0916164654445</v>
      </c>
    </row>
    <row r="352" spans="1:3" x14ac:dyDescent="0.25">
      <c r="A352" s="19">
        <v>326</v>
      </c>
      <c r="B352" s="19">
        <v>72375.245936524952</v>
      </c>
      <c r="C352" s="19">
        <v>-20177.245936524952</v>
      </c>
    </row>
    <row r="353" spans="1:3" x14ac:dyDescent="0.25">
      <c r="A353" s="19">
        <v>327</v>
      </c>
      <c r="B353" s="19">
        <v>117368.31496913744</v>
      </c>
      <c r="C353" s="19">
        <v>52026.285030862564</v>
      </c>
    </row>
    <row r="354" spans="1:3" x14ac:dyDescent="0.25">
      <c r="A354" s="19">
        <v>328</v>
      </c>
      <c r="B354" s="19">
        <v>7955.8064150874179</v>
      </c>
      <c r="C354" s="19">
        <v>-2499.8064150874179</v>
      </c>
    </row>
    <row r="355" spans="1:3" x14ac:dyDescent="0.25">
      <c r="A355" s="19">
        <v>329</v>
      </c>
      <c r="B355" s="19">
        <v>53464.798742219922</v>
      </c>
      <c r="C355" s="19">
        <v>24246.001257780081</v>
      </c>
    </row>
    <row r="356" spans="1:3" x14ac:dyDescent="0.25">
      <c r="A356" s="19">
        <v>330</v>
      </c>
      <c r="B356" s="19">
        <v>15865.449995927976</v>
      </c>
      <c r="C356" s="19">
        <v>-5315.4499959279765</v>
      </c>
    </row>
    <row r="357" spans="1:3" x14ac:dyDescent="0.25">
      <c r="A357" s="19">
        <v>331</v>
      </c>
      <c r="B357" s="19">
        <v>35148.289075049943</v>
      </c>
      <c r="C357" s="19">
        <v>491.71092495005723</v>
      </c>
    </row>
    <row r="358" spans="1:3" x14ac:dyDescent="0.25">
      <c r="A358" s="19">
        <v>332</v>
      </c>
      <c r="B358" s="19">
        <v>44410.402589068282</v>
      </c>
      <c r="C358" s="19">
        <v>-1768.4025890682824</v>
      </c>
    </row>
    <row r="359" spans="1:3" x14ac:dyDescent="0.25">
      <c r="A359" s="19">
        <v>333</v>
      </c>
      <c r="B359" s="19">
        <v>61629.295907506938</v>
      </c>
      <c r="C359" s="19">
        <v>51385.704092493062</v>
      </c>
    </row>
    <row r="360" spans="1:3" x14ac:dyDescent="0.25">
      <c r="A360" s="19">
        <v>334</v>
      </c>
      <c r="B360" s="19">
        <v>32317.215316179016</v>
      </c>
      <c r="C360" s="19">
        <v>17773.784683820984</v>
      </c>
    </row>
    <row r="361" spans="1:3" x14ac:dyDescent="0.25">
      <c r="A361" s="19">
        <v>335</v>
      </c>
      <c r="B361" s="19">
        <v>10667.638006329047</v>
      </c>
      <c r="C361" s="19">
        <v>-548.63800632904713</v>
      </c>
    </row>
    <row r="362" spans="1:3" x14ac:dyDescent="0.25">
      <c r="A362" s="19">
        <v>336</v>
      </c>
      <c r="B362" s="19">
        <v>9748.865480961329</v>
      </c>
      <c r="C362" s="19">
        <v>-1013.865480961329</v>
      </c>
    </row>
    <row r="363" spans="1:3" x14ac:dyDescent="0.25">
      <c r="A363" s="19">
        <v>337</v>
      </c>
      <c r="B363" s="19">
        <v>47794.395474092133</v>
      </c>
      <c r="C363" s="19">
        <v>-18584.615474092134</v>
      </c>
    </row>
    <row r="364" spans="1:3" x14ac:dyDescent="0.25">
      <c r="A364" s="19">
        <v>338</v>
      </c>
      <c r="B364" s="19">
        <v>4314.8055028057097</v>
      </c>
      <c r="C364" s="19">
        <v>-1279.7555028057095</v>
      </c>
    </row>
    <row r="365" spans="1:3" x14ac:dyDescent="0.25">
      <c r="A365" s="19">
        <v>339</v>
      </c>
      <c r="B365" s="19">
        <v>23032.899187125553</v>
      </c>
      <c r="C365" s="19">
        <v>-6512.8591871255521</v>
      </c>
    </row>
    <row r="366" spans="1:3" x14ac:dyDescent="0.25">
      <c r="A366" s="19">
        <v>340</v>
      </c>
      <c r="B366" s="19">
        <v>8693.9631342641351</v>
      </c>
      <c r="C366" s="19">
        <v>-2208.9631342641351</v>
      </c>
    </row>
    <row r="367" spans="1:3" x14ac:dyDescent="0.25">
      <c r="A367" s="19">
        <v>341</v>
      </c>
      <c r="B367" s="19">
        <v>33326.556314958601</v>
      </c>
      <c r="C367" s="19">
        <v>10431.443685041399</v>
      </c>
    </row>
    <row r="368" spans="1:3" x14ac:dyDescent="0.25">
      <c r="A368" s="19">
        <v>342</v>
      </c>
      <c r="B368" s="19">
        <v>5077.0401195313825</v>
      </c>
      <c r="C368" s="19">
        <v>-1342.0401195313825</v>
      </c>
    </row>
    <row r="369" spans="1:3" x14ac:dyDescent="0.25">
      <c r="A369" s="19">
        <v>343</v>
      </c>
      <c r="B369" s="19">
        <v>37147.178818295419</v>
      </c>
      <c r="C369" s="19">
        <v>18054.341181704578</v>
      </c>
    </row>
    <row r="370" spans="1:3" x14ac:dyDescent="0.25">
      <c r="A370" s="19">
        <v>344</v>
      </c>
      <c r="B370" s="19">
        <v>50806.000688064167</v>
      </c>
      <c r="C370" s="19">
        <v>-20197.410688064167</v>
      </c>
    </row>
    <row r="371" spans="1:3" x14ac:dyDescent="0.25">
      <c r="A371" s="19">
        <v>345</v>
      </c>
      <c r="B371" s="19">
        <v>30537.210791142097</v>
      </c>
      <c r="C371" s="19">
        <v>3660.7892088579028</v>
      </c>
    </row>
    <row r="372" spans="1:3" x14ac:dyDescent="0.25">
      <c r="A372" s="19">
        <v>346</v>
      </c>
      <c r="B372" s="19">
        <v>19010.165102586678</v>
      </c>
      <c r="C372" s="19">
        <v>-1135.1651025866777</v>
      </c>
    </row>
    <row r="373" spans="1:3" x14ac:dyDescent="0.25">
      <c r="A373" s="19">
        <v>347</v>
      </c>
      <c r="B373" s="19">
        <v>19400.992939732285</v>
      </c>
      <c r="C373" s="19">
        <v>-2372.1129397322838</v>
      </c>
    </row>
    <row r="374" spans="1:3" x14ac:dyDescent="0.25">
      <c r="A374" s="19">
        <v>348</v>
      </c>
      <c r="B374" s="19">
        <v>39685.647539744197</v>
      </c>
      <c r="C374" s="19">
        <v>4950.5524602557998</v>
      </c>
    </row>
    <row r="375" spans="1:3" x14ac:dyDescent="0.25">
      <c r="A375" s="19">
        <v>349</v>
      </c>
      <c r="B375" s="19">
        <v>12383.562500464697</v>
      </c>
      <c r="C375" s="19">
        <v>-2083.5625004646972</v>
      </c>
    </row>
    <row r="376" spans="1:3" x14ac:dyDescent="0.25">
      <c r="A376" s="19">
        <v>350</v>
      </c>
      <c r="B376" s="19">
        <v>16332.035695201164</v>
      </c>
      <c r="C376" s="19">
        <v>-4324.8556952011641</v>
      </c>
    </row>
    <row r="377" spans="1:3" x14ac:dyDescent="0.25">
      <c r="A377" s="19">
        <v>351</v>
      </c>
      <c r="B377" s="19">
        <v>24752.898369823455</v>
      </c>
      <c r="C377" s="19">
        <v>3937.1016301765449</v>
      </c>
    </row>
    <row r="378" spans="1:3" x14ac:dyDescent="0.25">
      <c r="A378" s="19">
        <v>352</v>
      </c>
      <c r="B378" s="19">
        <v>93461.003201563552</v>
      </c>
      <c r="C378" s="19">
        <v>-50165.003201563552</v>
      </c>
    </row>
    <row r="379" spans="1:3" x14ac:dyDescent="0.25">
      <c r="A379" s="19">
        <v>353</v>
      </c>
      <c r="B379" s="19">
        <v>26398.220139437311</v>
      </c>
      <c r="C379" s="19">
        <v>-14742.220139437311</v>
      </c>
    </row>
    <row r="380" spans="1:3" x14ac:dyDescent="0.25">
      <c r="A380" s="19">
        <v>354</v>
      </c>
      <c r="B380" s="19">
        <v>61993.014408159768</v>
      </c>
      <c r="C380" s="19">
        <v>1467.1655918402321</v>
      </c>
    </row>
    <row r="381" spans="1:3" x14ac:dyDescent="0.25">
      <c r="A381" s="19">
        <v>355</v>
      </c>
      <c r="B381" s="19">
        <v>5590.3273290518682</v>
      </c>
      <c r="C381" s="19">
        <v>-1952.3273290518682</v>
      </c>
    </row>
    <row r="382" spans="1:3" x14ac:dyDescent="0.25">
      <c r="A382" s="19">
        <v>356</v>
      </c>
      <c r="B382" s="19">
        <v>25476.906841101976</v>
      </c>
      <c r="C382" s="19">
        <v>15213.093158898024</v>
      </c>
    </row>
    <row r="383" spans="1:3" x14ac:dyDescent="0.25">
      <c r="A383" s="19">
        <v>357</v>
      </c>
      <c r="B383" s="19">
        <v>9832.1614341224995</v>
      </c>
      <c r="C383" s="19">
        <v>-2130.2314341224992</v>
      </c>
    </row>
    <row r="384" spans="1:3" x14ac:dyDescent="0.25">
      <c r="A384" s="19">
        <v>358</v>
      </c>
      <c r="B384" s="19">
        <v>30500.859125970299</v>
      </c>
      <c r="C384" s="19">
        <v>-4400.8591259702989</v>
      </c>
    </row>
    <row r="385" spans="1:3" x14ac:dyDescent="0.25">
      <c r="A385" s="19">
        <v>359</v>
      </c>
      <c r="B385" s="19">
        <v>32669.463046587683</v>
      </c>
      <c r="C385" s="19">
        <v>18874.536953412317</v>
      </c>
    </row>
    <row r="386" spans="1:3" x14ac:dyDescent="0.25">
      <c r="A386" s="19">
        <v>360</v>
      </c>
      <c r="B386" s="19">
        <v>30289.545770177381</v>
      </c>
      <c r="C386" s="19">
        <v>-4914.5457701773812</v>
      </c>
    </row>
    <row r="387" spans="1:3" x14ac:dyDescent="0.25">
      <c r="A387" s="19">
        <v>361</v>
      </c>
      <c r="B387" s="19">
        <v>12077.328940548949</v>
      </c>
      <c r="C387" s="19">
        <v>87.671059451051406</v>
      </c>
    </row>
    <row r="388" spans="1:3" x14ac:dyDescent="0.25">
      <c r="A388" s="19">
        <v>362</v>
      </c>
      <c r="B388" s="19">
        <v>36795.703914493868</v>
      </c>
      <c r="C388" s="19">
        <v>2081.246085506129</v>
      </c>
    </row>
    <row r="389" spans="1:3" x14ac:dyDescent="0.25">
      <c r="A389" s="19">
        <v>363</v>
      </c>
      <c r="B389" s="19">
        <v>11963.000162785582</v>
      </c>
      <c r="C389" s="19">
        <v>36.999837214418221</v>
      </c>
    </row>
    <row r="390" spans="1:3" x14ac:dyDescent="0.25">
      <c r="A390" s="19">
        <v>364</v>
      </c>
      <c r="B390" s="19">
        <v>17185.77159310483</v>
      </c>
      <c r="C390" s="19">
        <v>-8141.7715931048297</v>
      </c>
    </row>
    <row r="391" spans="1:3" x14ac:dyDescent="0.25">
      <c r="A391" s="19">
        <v>365</v>
      </c>
      <c r="B391" s="19">
        <v>10812.794991731851</v>
      </c>
      <c r="C391" s="19">
        <v>-3101.4949917318509</v>
      </c>
    </row>
    <row r="392" spans="1:3" x14ac:dyDescent="0.25">
      <c r="A392" s="19">
        <v>366</v>
      </c>
      <c r="B392" s="19">
        <v>15261.257566428414</v>
      </c>
      <c r="C392" s="19">
        <v>334.74243357158593</v>
      </c>
    </row>
    <row r="393" spans="1:3" x14ac:dyDescent="0.25">
      <c r="A393" s="19">
        <v>367</v>
      </c>
      <c r="B393" s="19">
        <v>24597.451579986755</v>
      </c>
      <c r="C393" s="19">
        <v>13902.548420013245</v>
      </c>
    </row>
    <row r="394" spans="1:3" x14ac:dyDescent="0.25">
      <c r="A394" s="19">
        <v>368</v>
      </c>
      <c r="B394" s="19">
        <v>12399.292614952421</v>
      </c>
      <c r="C394" s="19">
        <v>-2064.2826149524208</v>
      </c>
    </row>
    <row r="395" spans="1:3" x14ac:dyDescent="0.25">
      <c r="A395" s="19">
        <v>369</v>
      </c>
      <c r="B395" s="19">
        <v>16075.405416135503</v>
      </c>
      <c r="C395" s="19">
        <v>-3061.4054161355034</v>
      </c>
    </row>
    <row r="396" spans="1:3" x14ac:dyDescent="0.25">
      <c r="A396" s="19">
        <v>370</v>
      </c>
      <c r="B396" s="19">
        <v>14779.994922785178</v>
      </c>
      <c r="C396" s="19">
        <v>-7619.8749227851777</v>
      </c>
    </row>
    <row r="397" spans="1:3" x14ac:dyDescent="0.25">
      <c r="A397" s="19">
        <v>371</v>
      </c>
      <c r="B397" s="19">
        <v>38194.580781774246</v>
      </c>
      <c r="C397" s="19">
        <v>-7689.5807817742461</v>
      </c>
    </row>
    <row r="398" spans="1:3" x14ac:dyDescent="0.25">
      <c r="A398" s="19">
        <v>372</v>
      </c>
      <c r="B398" s="19">
        <v>109347.40173270745</v>
      </c>
      <c r="C398" s="19">
        <v>61905.598267292546</v>
      </c>
    </row>
    <row r="399" spans="1:3" x14ac:dyDescent="0.25">
      <c r="A399" s="19">
        <v>373</v>
      </c>
      <c r="B399" s="19">
        <v>-855.09032997904797</v>
      </c>
      <c r="C399" s="19">
        <v>1231.090329979048</v>
      </c>
    </row>
    <row r="400" spans="1:3" x14ac:dyDescent="0.25">
      <c r="A400" s="19">
        <v>374</v>
      </c>
      <c r="B400" s="19">
        <v>9604.1668979074257</v>
      </c>
      <c r="C400" s="19">
        <v>-1604.1668979074257</v>
      </c>
    </row>
    <row r="401" spans="1:3" x14ac:dyDescent="0.25">
      <c r="A401" s="19">
        <v>375</v>
      </c>
      <c r="B401" s="19">
        <v>15586.442627442826</v>
      </c>
      <c r="C401" s="19">
        <v>-7747.4426274428261</v>
      </c>
    </row>
    <row r="402" spans="1:3" x14ac:dyDescent="0.25">
      <c r="A402" s="19">
        <v>376</v>
      </c>
      <c r="B402" s="19">
        <v>-304.454907530642</v>
      </c>
      <c r="C402" s="19">
        <v>904.454907530642</v>
      </c>
    </row>
    <row r="403" spans="1:3" x14ac:dyDescent="0.25">
      <c r="A403" s="19">
        <v>377</v>
      </c>
      <c r="B403" s="19">
        <v>3647.6904492007761</v>
      </c>
      <c r="C403" s="19">
        <v>-1051.6904492007761</v>
      </c>
    </row>
    <row r="404" spans="1:3" x14ac:dyDescent="0.25">
      <c r="A404" s="19">
        <v>378</v>
      </c>
      <c r="B404" s="19">
        <v>14654.75620214678</v>
      </c>
      <c r="C404" s="19">
        <v>-926.7562021467802</v>
      </c>
    </row>
    <row r="405" spans="1:3" x14ac:dyDescent="0.25">
      <c r="A405" s="19">
        <v>379</v>
      </c>
      <c r="B405" s="19">
        <v>6366.3927421898852</v>
      </c>
      <c r="C405" s="19">
        <v>-3013.3927421898852</v>
      </c>
    </row>
    <row r="406" spans="1:3" x14ac:dyDescent="0.25">
      <c r="A406" s="19">
        <v>380</v>
      </c>
      <c r="B406" s="19">
        <v>16961.558049570722</v>
      </c>
      <c r="C406" s="19">
        <v>450.44195042927822</v>
      </c>
    </row>
    <row r="407" spans="1:3" x14ac:dyDescent="0.25">
      <c r="A407" s="19">
        <v>381</v>
      </c>
      <c r="B407" s="19">
        <v>7030.6546070430086</v>
      </c>
      <c r="C407" s="19">
        <v>-1370.6546070430086</v>
      </c>
    </row>
    <row r="408" spans="1:3" x14ac:dyDescent="0.25">
      <c r="A408" s="19">
        <v>382</v>
      </c>
      <c r="B408" s="19">
        <v>26346.652783878941</v>
      </c>
      <c r="C408" s="19">
        <v>-164.15278387894068</v>
      </c>
    </row>
    <row r="409" spans="1:3" x14ac:dyDescent="0.25">
      <c r="A409" s="19">
        <v>383</v>
      </c>
      <c r="B409" s="19">
        <v>1923.3145089511154</v>
      </c>
      <c r="C409" s="19">
        <v>-388.31450895111539</v>
      </c>
    </row>
    <row r="410" spans="1:3" x14ac:dyDescent="0.25">
      <c r="A410" s="19">
        <v>384</v>
      </c>
      <c r="B410" s="19">
        <v>3056.1511804227484</v>
      </c>
      <c r="C410" s="19">
        <v>-991.15118042274844</v>
      </c>
    </row>
    <row r="411" spans="1:3" x14ac:dyDescent="0.25">
      <c r="A411" s="19">
        <v>385</v>
      </c>
      <c r="B411" s="19">
        <v>36912.137857938069</v>
      </c>
      <c r="C411" s="19">
        <v>-14491.137857938069</v>
      </c>
    </row>
    <row r="412" spans="1:3" x14ac:dyDescent="0.25">
      <c r="A412" s="19">
        <v>386</v>
      </c>
      <c r="B412" s="19">
        <v>25366.559531517469</v>
      </c>
      <c r="C412" s="19">
        <v>1128.9404684825313</v>
      </c>
    </row>
    <row r="413" spans="1:3" x14ac:dyDescent="0.25">
      <c r="A413" s="19">
        <v>387</v>
      </c>
      <c r="B413" s="19">
        <v>-222.65609811599649</v>
      </c>
      <c r="C413" s="19">
        <v>823.65609811599643</v>
      </c>
    </row>
    <row r="414" spans="1:3" x14ac:dyDescent="0.25">
      <c r="A414" s="19">
        <v>388</v>
      </c>
      <c r="B414" s="19">
        <v>59165.479675908893</v>
      </c>
      <c r="C414" s="19">
        <v>22150.520324091107</v>
      </c>
    </row>
    <row r="415" spans="1:3" x14ac:dyDescent="0.25">
      <c r="A415" s="19">
        <v>389</v>
      </c>
      <c r="B415" s="19">
        <v>7773.8213074880368</v>
      </c>
      <c r="C415" s="19">
        <v>-1465.8213074880368</v>
      </c>
    </row>
    <row r="416" spans="1:3" x14ac:dyDescent="0.25">
      <c r="A416" s="19">
        <v>390</v>
      </c>
      <c r="B416" s="19">
        <v>149258.53090351596</v>
      </c>
      <c r="C416" s="19">
        <v>-25814.410903515964</v>
      </c>
    </row>
    <row r="417" spans="1:3" x14ac:dyDescent="0.25">
      <c r="A417" s="19">
        <v>391</v>
      </c>
      <c r="B417" s="19">
        <v>1223.1973359304775</v>
      </c>
      <c r="C417" s="19">
        <v>-223.19733593047749</v>
      </c>
    </row>
    <row r="418" spans="1:3" x14ac:dyDescent="0.25">
      <c r="A418" s="19">
        <v>392</v>
      </c>
      <c r="B418" s="19">
        <v>20625.744296110199</v>
      </c>
      <c r="C418" s="19">
        <v>-503.74429611019877</v>
      </c>
    </row>
    <row r="419" spans="1:3" x14ac:dyDescent="0.25">
      <c r="A419" s="19">
        <v>393</v>
      </c>
      <c r="B419" s="19">
        <v>21177.837975883056</v>
      </c>
      <c r="C419" s="19">
        <v>-2510.8379758830561</v>
      </c>
    </row>
    <row r="420" spans="1:3" x14ac:dyDescent="0.25">
      <c r="A420" s="19">
        <v>394</v>
      </c>
      <c r="B420" s="19">
        <v>39040.714480379822</v>
      </c>
      <c r="C420" s="19">
        <v>16182.285519620178</v>
      </c>
    </row>
    <row r="421" spans="1:3" x14ac:dyDescent="0.25">
      <c r="A421" s="19">
        <v>395</v>
      </c>
      <c r="B421" s="19">
        <v>6576.940383904679</v>
      </c>
      <c r="C421" s="19">
        <v>-1317.940383904679</v>
      </c>
    </row>
    <row r="422" spans="1:3" x14ac:dyDescent="0.25">
      <c r="A422" s="19">
        <v>396</v>
      </c>
      <c r="B422" s="19">
        <v>17303.234140093624</v>
      </c>
      <c r="C422" s="19">
        <v>-6498.7841400936231</v>
      </c>
    </row>
    <row r="423" spans="1:3" x14ac:dyDescent="0.25">
      <c r="A423" s="19">
        <v>397</v>
      </c>
      <c r="B423" s="19">
        <v>19711.520821689075</v>
      </c>
      <c r="C423" s="19">
        <v>-3711.5208216890751</v>
      </c>
    </row>
    <row r="424" spans="1:3" x14ac:dyDescent="0.25">
      <c r="A424" s="19">
        <v>398</v>
      </c>
      <c r="B424" s="19">
        <v>21618.75984111274</v>
      </c>
      <c r="C424" s="19">
        <v>-8689.4098411127397</v>
      </c>
    </row>
    <row r="425" spans="1:3" x14ac:dyDescent="0.25">
      <c r="A425" s="19">
        <v>399</v>
      </c>
      <c r="B425" s="19">
        <v>10120.282678949907</v>
      </c>
      <c r="C425" s="19">
        <v>-733.28267894990677</v>
      </c>
    </row>
    <row r="426" spans="1:3" x14ac:dyDescent="0.25">
      <c r="A426" s="19">
        <v>400</v>
      </c>
      <c r="B426" s="19">
        <v>17412.366502535919</v>
      </c>
      <c r="C426" s="19">
        <v>3948.6334974640813</v>
      </c>
    </row>
    <row r="427" spans="1:3" x14ac:dyDescent="0.25">
      <c r="A427" s="19">
        <v>401</v>
      </c>
      <c r="B427" s="19">
        <v>11821.148284794626</v>
      </c>
      <c r="C427" s="19">
        <v>-590.89828479462631</v>
      </c>
    </row>
    <row r="428" spans="1:3" x14ac:dyDescent="0.25">
      <c r="A428" s="19">
        <v>402</v>
      </c>
      <c r="B428" s="19">
        <v>41239.853221160454</v>
      </c>
      <c r="C428" s="19">
        <v>10666.146778839546</v>
      </c>
    </row>
    <row r="429" spans="1:3" x14ac:dyDescent="0.25">
      <c r="A429" s="19">
        <v>403</v>
      </c>
      <c r="B429" s="19">
        <v>3785.6879951532233</v>
      </c>
      <c r="C429" s="19">
        <v>-952.68799515322326</v>
      </c>
    </row>
    <row r="430" spans="1:3" x14ac:dyDescent="0.25">
      <c r="A430" s="19">
        <v>404</v>
      </c>
      <c r="B430" s="19">
        <v>6944.9116282733576</v>
      </c>
      <c r="C430" s="19">
        <v>-1681.9116282733576</v>
      </c>
    </row>
    <row r="431" spans="1:3" x14ac:dyDescent="0.25">
      <c r="A431" s="19">
        <v>405</v>
      </c>
      <c r="B431" s="19">
        <v>29860.247544465245</v>
      </c>
      <c r="C431" s="19">
        <v>6221.7524555347554</v>
      </c>
    </row>
    <row r="432" spans="1:3" x14ac:dyDescent="0.25">
      <c r="A432" s="19">
        <v>406</v>
      </c>
      <c r="B432" s="19">
        <v>4397.4939150989294</v>
      </c>
      <c r="C432" s="19">
        <v>-1361.4939150989294</v>
      </c>
    </row>
    <row r="433" spans="1:3" x14ac:dyDescent="0.25">
      <c r="A433" s="19">
        <v>407</v>
      </c>
      <c r="B433" s="19">
        <v>4081.3666669401787</v>
      </c>
      <c r="C433" s="19">
        <v>-1065.6366669401787</v>
      </c>
    </row>
    <row r="434" spans="1:3" x14ac:dyDescent="0.25">
      <c r="A434" s="19">
        <v>408</v>
      </c>
      <c r="B434" s="19">
        <v>3128.8121198919125</v>
      </c>
      <c r="C434" s="19">
        <v>-1097.8121198919125</v>
      </c>
    </row>
    <row r="435" spans="1:3" x14ac:dyDescent="0.25">
      <c r="A435" s="19">
        <v>409</v>
      </c>
      <c r="B435" s="19">
        <v>8333.8685725984069</v>
      </c>
      <c r="C435" s="19">
        <v>-2247.6085725984067</v>
      </c>
    </row>
    <row r="436" spans="1:3" x14ac:dyDescent="0.25">
      <c r="A436" s="19">
        <v>410</v>
      </c>
      <c r="B436" s="19">
        <v>-59.218912938622204</v>
      </c>
      <c r="C436" s="19">
        <v>743.21891293862222</v>
      </c>
    </row>
    <row r="437" spans="1:3" x14ac:dyDescent="0.25">
      <c r="A437" s="19">
        <v>411</v>
      </c>
      <c r="B437" s="19">
        <v>6513.7924325589338</v>
      </c>
      <c r="C437" s="19">
        <v>-5230.7924325589338</v>
      </c>
    </row>
    <row r="438" spans="1:3" x14ac:dyDescent="0.25">
      <c r="A438" s="19">
        <v>412</v>
      </c>
      <c r="B438" s="19">
        <v>26509.263897102952</v>
      </c>
      <c r="C438" s="19">
        <v>3805.7361028970481</v>
      </c>
    </row>
    <row r="439" spans="1:3" x14ac:dyDescent="0.25">
      <c r="A439" s="19">
        <v>413</v>
      </c>
      <c r="B439" s="19">
        <v>4528.7182892269147</v>
      </c>
      <c r="C439" s="19">
        <v>-1357.7182892269147</v>
      </c>
    </row>
    <row r="440" spans="1:3" x14ac:dyDescent="0.25">
      <c r="A440" s="19">
        <v>414</v>
      </c>
      <c r="B440" s="19">
        <v>17087.951911343695</v>
      </c>
      <c r="C440" s="19">
        <v>-3636.9519113436945</v>
      </c>
    </row>
    <row r="441" spans="1:3" x14ac:dyDescent="0.25">
      <c r="A441" s="19">
        <v>415</v>
      </c>
      <c r="B441" s="19">
        <v>21421.214380817979</v>
      </c>
      <c r="C441" s="19">
        <v>-2393.214380817979</v>
      </c>
    </row>
    <row r="442" spans="1:3" x14ac:dyDescent="0.25">
      <c r="A442" s="19">
        <v>416</v>
      </c>
      <c r="B442" s="19">
        <v>1735.2261391342897</v>
      </c>
      <c r="C442" s="19">
        <v>-305.16613913428978</v>
      </c>
    </row>
    <row r="443" spans="1:3" x14ac:dyDescent="0.25">
      <c r="A443" s="19">
        <v>417</v>
      </c>
      <c r="B443" s="19">
        <v>1059.5969682471728</v>
      </c>
      <c r="C443" s="19">
        <v>142.57303175282732</v>
      </c>
    </row>
    <row r="444" spans="1:3" x14ac:dyDescent="0.25">
      <c r="A444" s="19">
        <v>418</v>
      </c>
      <c r="B444" s="19">
        <v>11973.650808265949</v>
      </c>
      <c r="C444" s="19">
        <v>-1447.6508082659493</v>
      </c>
    </row>
    <row r="445" spans="1:3" x14ac:dyDescent="0.25">
      <c r="A445" s="19">
        <v>419</v>
      </c>
      <c r="B445" s="19">
        <v>17866.490399197686</v>
      </c>
      <c r="C445" s="19">
        <v>4675.5096008023138</v>
      </c>
    </row>
    <row r="446" spans="1:3" x14ac:dyDescent="0.25">
      <c r="A446" s="19">
        <v>420</v>
      </c>
      <c r="B446" s="19">
        <v>9105.8658023902008</v>
      </c>
      <c r="C446" s="19">
        <v>-1070.8658023902008</v>
      </c>
    </row>
    <row r="447" spans="1:3" x14ac:dyDescent="0.25">
      <c r="A447" s="19">
        <v>421</v>
      </c>
      <c r="B447" s="19">
        <v>-3421.7804943355732</v>
      </c>
      <c r="C447" s="19">
        <v>3436.2804943355732</v>
      </c>
    </row>
    <row r="448" spans="1:3" x14ac:dyDescent="0.25">
      <c r="A448" s="19">
        <v>422</v>
      </c>
      <c r="B448" s="19">
        <v>-701.70959825487648</v>
      </c>
      <c r="C448" s="19">
        <v>1002.7095982548765</v>
      </c>
    </row>
    <row r="449" spans="1:3" x14ac:dyDescent="0.25">
      <c r="A449" s="19">
        <v>423</v>
      </c>
      <c r="B449" s="19">
        <v>-875.5492402861712</v>
      </c>
      <c r="C449" s="19">
        <v>1305.5492402861712</v>
      </c>
    </row>
    <row r="450" spans="1:3" x14ac:dyDescent="0.25">
      <c r="A450" s="19">
        <v>424</v>
      </c>
      <c r="B450" s="19">
        <v>-2064.4217946336626</v>
      </c>
      <c r="C450" s="19">
        <v>2217.4217946336626</v>
      </c>
    </row>
    <row r="451" spans="1:3" x14ac:dyDescent="0.25">
      <c r="A451" s="19">
        <v>425</v>
      </c>
      <c r="B451" s="19">
        <v>-1302.6615910313519</v>
      </c>
      <c r="C451" s="19">
        <v>1506.561591031352</v>
      </c>
    </row>
    <row r="452" spans="1:3" x14ac:dyDescent="0.25">
      <c r="A452" s="19">
        <v>426</v>
      </c>
      <c r="B452" s="19">
        <v>-3616.4772980325129</v>
      </c>
      <c r="C452" s="19">
        <v>3622.4772980325129</v>
      </c>
    </row>
    <row r="453" spans="1:3" x14ac:dyDescent="0.25">
      <c r="A453" s="19">
        <v>427</v>
      </c>
      <c r="B453" s="19">
        <v>-2298.123445890446</v>
      </c>
      <c r="C453" s="19">
        <v>2431.123445890446</v>
      </c>
    </row>
    <row r="454" spans="1:3" x14ac:dyDescent="0.25">
      <c r="A454" s="19">
        <v>428</v>
      </c>
      <c r="B454" s="19">
        <v>-3975.8240503420761</v>
      </c>
      <c r="C454" s="19">
        <v>3975.8240503420761</v>
      </c>
    </row>
    <row r="455" spans="1:3" x14ac:dyDescent="0.25">
      <c r="A455" s="19">
        <v>429</v>
      </c>
      <c r="B455" s="19">
        <v>86.274164821169606</v>
      </c>
      <c r="C455" s="19">
        <v>589.72583517883038</v>
      </c>
    </row>
    <row r="456" spans="1:3" x14ac:dyDescent="0.25">
      <c r="A456" s="19">
        <v>430</v>
      </c>
      <c r="B456" s="19">
        <v>-3975.8853858447333</v>
      </c>
      <c r="C456" s="19">
        <v>3975.8853858447333</v>
      </c>
    </row>
    <row r="457" spans="1:3" x14ac:dyDescent="0.25">
      <c r="A457" s="19">
        <v>431</v>
      </c>
      <c r="B457" s="19">
        <v>-3226.4900952926505</v>
      </c>
      <c r="C457" s="19">
        <v>3250.4900952926505</v>
      </c>
    </row>
    <row r="458" spans="1:3" x14ac:dyDescent="0.25">
      <c r="A458" s="19">
        <v>432</v>
      </c>
      <c r="B458" s="19">
        <v>-413.69394709149299</v>
      </c>
      <c r="C458" s="19">
        <v>828.69394709149299</v>
      </c>
    </row>
    <row r="459" spans="1:3" x14ac:dyDescent="0.25">
      <c r="A459" s="19">
        <v>433</v>
      </c>
      <c r="B459" s="19">
        <v>622.35403713164692</v>
      </c>
      <c r="C459" s="19">
        <v>-52.354037131646919</v>
      </c>
    </row>
    <row r="460" spans="1:3" x14ac:dyDescent="0.25">
      <c r="A460" s="19">
        <v>434</v>
      </c>
      <c r="B460" s="19">
        <v>-3975.9671665149435</v>
      </c>
      <c r="C460" s="19">
        <v>3975.9671665149435</v>
      </c>
    </row>
    <row r="461" spans="1:3" x14ac:dyDescent="0.25">
      <c r="A461" s="19">
        <v>435</v>
      </c>
      <c r="B461" s="19">
        <v>-437.12636900364544</v>
      </c>
      <c r="C461" s="19">
        <v>562.12636900364544</v>
      </c>
    </row>
    <row r="462" spans="1:3" x14ac:dyDescent="0.25">
      <c r="A462" s="19">
        <v>436</v>
      </c>
      <c r="B462" s="19">
        <v>-3622.3747618509283</v>
      </c>
      <c r="C462" s="19">
        <v>3625.3747618509283</v>
      </c>
    </row>
    <row r="463" spans="1:3" x14ac:dyDescent="0.25">
      <c r="A463" s="19">
        <v>437</v>
      </c>
      <c r="B463" s="19">
        <v>-3976.0489471851533</v>
      </c>
      <c r="C463" s="19">
        <v>3976.0489471851533</v>
      </c>
    </row>
    <row r="464" spans="1:3" x14ac:dyDescent="0.25">
      <c r="A464" s="19">
        <v>438</v>
      </c>
      <c r="B464" s="19">
        <v>-3975.8036051745235</v>
      </c>
      <c r="C464" s="19">
        <v>3975.8036051745235</v>
      </c>
    </row>
    <row r="465" spans="1:3" x14ac:dyDescent="0.25">
      <c r="A465" s="19">
        <v>439</v>
      </c>
      <c r="B465" s="19">
        <v>6227.7178103283686</v>
      </c>
      <c r="C465" s="19">
        <v>-4351.7178103283686</v>
      </c>
    </row>
    <row r="466" spans="1:3" x14ac:dyDescent="0.25">
      <c r="A466" s="19">
        <v>440</v>
      </c>
      <c r="B466" s="19">
        <v>-3976.0714368694612</v>
      </c>
      <c r="C466" s="19">
        <v>3976.0714368694612</v>
      </c>
    </row>
    <row r="467" spans="1:3" x14ac:dyDescent="0.25">
      <c r="A467" s="19">
        <v>441</v>
      </c>
      <c r="B467" s="19">
        <v>-3609.9664791875225</v>
      </c>
      <c r="C467" s="19">
        <v>3614.9664791875225</v>
      </c>
    </row>
    <row r="468" spans="1:3" x14ac:dyDescent="0.25">
      <c r="A468" s="19">
        <v>442</v>
      </c>
      <c r="B468" s="19">
        <v>-3976.0734813862164</v>
      </c>
      <c r="C468" s="19">
        <v>3976.0734813862164</v>
      </c>
    </row>
    <row r="469" spans="1:3" x14ac:dyDescent="0.25">
      <c r="A469" s="19">
        <v>443</v>
      </c>
      <c r="B469" s="19">
        <v>18744.548739859802</v>
      </c>
      <c r="C469" s="19">
        <v>-12053.548739859802</v>
      </c>
    </row>
    <row r="470" spans="1:3" x14ac:dyDescent="0.25">
      <c r="A470" s="19">
        <v>444</v>
      </c>
      <c r="B470" s="19">
        <v>-3511.1786855561613</v>
      </c>
      <c r="C470" s="19">
        <v>3521.1786855561613</v>
      </c>
    </row>
    <row r="471" spans="1:3" x14ac:dyDescent="0.25">
      <c r="A471" s="19">
        <v>445</v>
      </c>
      <c r="B471" s="19">
        <v>-1204.1099582155753</v>
      </c>
      <c r="C471" s="19">
        <v>1254.1099582155753</v>
      </c>
    </row>
    <row r="472" spans="1:3" x14ac:dyDescent="0.25">
      <c r="A472" s="19">
        <v>446</v>
      </c>
      <c r="B472" s="19">
        <v>-3723.0026205620129</v>
      </c>
      <c r="C472" s="19">
        <v>3725.0026205620129</v>
      </c>
    </row>
    <row r="473" spans="1:3" x14ac:dyDescent="0.25">
      <c r="A473" s="19">
        <v>447</v>
      </c>
      <c r="B473" s="19">
        <v>161.41101430738925</v>
      </c>
      <c r="C473" s="19">
        <v>604.58898569261078</v>
      </c>
    </row>
    <row r="474" spans="1:3" x14ac:dyDescent="0.25">
      <c r="A474" s="19">
        <v>448</v>
      </c>
      <c r="B474" s="19">
        <v>-3608.944220809899</v>
      </c>
      <c r="C474" s="19">
        <v>3613.944220809899</v>
      </c>
    </row>
    <row r="475" spans="1:3" x14ac:dyDescent="0.25">
      <c r="A475" s="19">
        <v>449</v>
      </c>
      <c r="B475" s="19">
        <v>-2485.4447608011642</v>
      </c>
      <c r="C475" s="19">
        <v>2567.4547608011644</v>
      </c>
    </row>
    <row r="476" spans="1:3" x14ac:dyDescent="0.25">
      <c r="A476" s="19">
        <v>450</v>
      </c>
      <c r="B476" s="19">
        <v>-3001.887330608391</v>
      </c>
      <c r="C476" s="19">
        <v>3046.887330608391</v>
      </c>
    </row>
    <row r="477" spans="1:3" x14ac:dyDescent="0.25">
      <c r="A477" s="19">
        <v>451</v>
      </c>
      <c r="B477" s="19">
        <v>-259.25096645289199</v>
      </c>
      <c r="C477" s="19">
        <v>655.25096645289204</v>
      </c>
    </row>
    <row r="478" spans="1:3" x14ac:dyDescent="0.25">
      <c r="A478" s="19">
        <v>452</v>
      </c>
      <c r="B478" s="19">
        <v>-3975.2720308181592</v>
      </c>
      <c r="C478" s="19">
        <v>3975.2720308181592</v>
      </c>
    </row>
    <row r="479" spans="1:3" x14ac:dyDescent="0.25">
      <c r="A479" s="19">
        <v>453</v>
      </c>
      <c r="B479" s="19">
        <v>-654.37454868789553</v>
      </c>
      <c r="C479" s="19">
        <v>1134.3745486878956</v>
      </c>
    </row>
    <row r="480" spans="1:3" x14ac:dyDescent="0.25">
      <c r="A480" s="19">
        <v>454</v>
      </c>
      <c r="B480" s="19">
        <v>-3079.9712148419299</v>
      </c>
      <c r="C480" s="19">
        <v>3105.9712148419299</v>
      </c>
    </row>
    <row r="481" spans="1:3" x14ac:dyDescent="0.25">
      <c r="A481" s="19">
        <v>455</v>
      </c>
      <c r="B481" s="19">
        <v>-2605.9035721695177</v>
      </c>
      <c r="C481" s="19">
        <v>2687.9035721695177</v>
      </c>
    </row>
    <row r="482" spans="1:3" x14ac:dyDescent="0.25">
      <c r="A482" s="19">
        <v>456</v>
      </c>
      <c r="B482" s="19">
        <v>-2573.255240670579</v>
      </c>
      <c r="C482" s="19">
        <v>2618.255240670579</v>
      </c>
    </row>
    <row r="483" spans="1:3" x14ac:dyDescent="0.25">
      <c r="A483" s="19">
        <v>457</v>
      </c>
      <c r="B483" s="19">
        <v>-2592.8117485687467</v>
      </c>
      <c r="C483" s="19">
        <v>2653.8117485687467</v>
      </c>
    </row>
    <row r="484" spans="1:3" x14ac:dyDescent="0.25">
      <c r="A484" s="19">
        <v>458</v>
      </c>
      <c r="B484" s="19">
        <v>-3975.2720308181592</v>
      </c>
      <c r="C484" s="19">
        <v>3975.2720308181592</v>
      </c>
    </row>
    <row r="485" spans="1:3" x14ac:dyDescent="0.25">
      <c r="A485" s="19">
        <v>459</v>
      </c>
      <c r="B485" s="19">
        <v>1750.7497548089468</v>
      </c>
      <c r="C485" s="19">
        <v>-929.74975480894682</v>
      </c>
    </row>
    <row r="486" spans="1:3" x14ac:dyDescent="0.25">
      <c r="A486" s="19">
        <v>460</v>
      </c>
      <c r="B486" s="19">
        <v>-2539.2339489884575</v>
      </c>
      <c r="C486" s="19">
        <v>2564.2339489884575</v>
      </c>
    </row>
    <row r="487" spans="1:3" x14ac:dyDescent="0.25">
      <c r="A487" s="19">
        <v>461</v>
      </c>
      <c r="B487" s="19">
        <v>-3110.2366740067578</v>
      </c>
      <c r="C487" s="19">
        <v>3135.2366740067578</v>
      </c>
    </row>
    <row r="488" spans="1:3" x14ac:dyDescent="0.25">
      <c r="A488" s="19">
        <v>462</v>
      </c>
      <c r="B488" s="19">
        <v>-3976.0673478359504</v>
      </c>
      <c r="C488" s="19">
        <v>3976.0673478359504</v>
      </c>
    </row>
    <row r="489" spans="1:3" x14ac:dyDescent="0.25">
      <c r="A489" s="19">
        <v>463</v>
      </c>
      <c r="B489" s="19">
        <v>-3972.0008040097632</v>
      </c>
      <c r="C489" s="19">
        <v>3972.0008040097632</v>
      </c>
    </row>
    <row r="490" spans="1:3" x14ac:dyDescent="0.25">
      <c r="A490" s="19">
        <v>464</v>
      </c>
      <c r="B490" s="19">
        <v>3186.3841810923127</v>
      </c>
      <c r="C490" s="19">
        <v>-1936.3841810923127</v>
      </c>
    </row>
    <row r="491" spans="1:3" x14ac:dyDescent="0.25">
      <c r="A491" s="19">
        <v>465</v>
      </c>
      <c r="B491" s="19">
        <v>-3823.9980833856907</v>
      </c>
      <c r="C491" s="19">
        <v>3824.9980833856907</v>
      </c>
    </row>
    <row r="492" spans="1:3" x14ac:dyDescent="0.25">
      <c r="A492" s="19">
        <v>466</v>
      </c>
      <c r="B492" s="19">
        <v>-2265.0944678022502</v>
      </c>
      <c r="C492" s="19">
        <v>2403.0944678022502</v>
      </c>
    </row>
    <row r="493" spans="1:3" x14ac:dyDescent="0.25">
      <c r="A493" s="19">
        <v>467</v>
      </c>
      <c r="B493" s="19">
        <v>-2670.0641076978477</v>
      </c>
      <c r="C493" s="19">
        <v>2746.0641076978477</v>
      </c>
    </row>
    <row r="494" spans="1:3" x14ac:dyDescent="0.25">
      <c r="A494" s="19">
        <v>468</v>
      </c>
      <c r="B494" s="19">
        <v>5785.1345192360341</v>
      </c>
      <c r="C494" s="19">
        <v>-1470.1345192360341</v>
      </c>
    </row>
    <row r="495" spans="1:3" x14ac:dyDescent="0.25">
      <c r="A495" s="19">
        <v>469</v>
      </c>
      <c r="B495" s="19">
        <v>-3975.7831600069712</v>
      </c>
      <c r="C495" s="19">
        <v>3975.7831600069712</v>
      </c>
    </row>
    <row r="496" spans="1:3" x14ac:dyDescent="0.25">
      <c r="A496" s="19">
        <v>470</v>
      </c>
      <c r="B496" s="19">
        <v>-3975.8444955096284</v>
      </c>
      <c r="C496" s="19">
        <v>3975.8444955096284</v>
      </c>
    </row>
    <row r="497" spans="1:3" x14ac:dyDescent="0.25">
      <c r="A497" s="19">
        <v>471</v>
      </c>
      <c r="B497" s="19">
        <v>-2415.307321956052</v>
      </c>
      <c r="C497" s="19">
        <v>2466.307321956052</v>
      </c>
    </row>
    <row r="498" spans="1:3" x14ac:dyDescent="0.25">
      <c r="A498" s="19">
        <v>472</v>
      </c>
      <c r="B498" s="19">
        <v>14842.553061887098</v>
      </c>
      <c r="C498" s="19">
        <v>-8301.553061887098</v>
      </c>
    </row>
    <row r="499" spans="1:3" x14ac:dyDescent="0.25">
      <c r="A499" s="19">
        <v>473</v>
      </c>
      <c r="B499" s="19">
        <v>-1975.3678305572403</v>
      </c>
      <c r="C499" s="19">
        <v>2116.3678305572403</v>
      </c>
    </row>
    <row r="500" spans="1:3" x14ac:dyDescent="0.25">
      <c r="A500" s="19">
        <v>474</v>
      </c>
      <c r="B500" s="19">
        <v>693.53110574150651</v>
      </c>
      <c r="C500" s="19">
        <v>167.46889425849349</v>
      </c>
    </row>
    <row r="501" spans="1:3" x14ac:dyDescent="0.25">
      <c r="A501" s="19">
        <v>475</v>
      </c>
      <c r="B501" s="19">
        <v>-3823.9044445183004</v>
      </c>
      <c r="C501" s="19">
        <v>3824.9044445183004</v>
      </c>
    </row>
    <row r="502" spans="1:3" x14ac:dyDescent="0.25">
      <c r="A502" s="19">
        <v>476</v>
      </c>
      <c r="B502" s="19">
        <v>-3976.0080568500484</v>
      </c>
      <c r="C502" s="19">
        <v>3976.0080568500484</v>
      </c>
    </row>
    <row r="503" spans="1:3" x14ac:dyDescent="0.25">
      <c r="A503" s="19">
        <v>477</v>
      </c>
      <c r="B503" s="19">
        <v>10372.895290997742</v>
      </c>
      <c r="C503" s="19">
        <v>-5466.3052909977414</v>
      </c>
    </row>
    <row r="504" spans="1:3" x14ac:dyDescent="0.25">
      <c r="A504" s="19">
        <v>478</v>
      </c>
      <c r="B504" s="19">
        <v>-3976.0285020176007</v>
      </c>
      <c r="C504" s="19">
        <v>3976.0285020176007</v>
      </c>
    </row>
    <row r="505" spans="1:3" x14ac:dyDescent="0.25">
      <c r="A505" s="19">
        <v>479</v>
      </c>
      <c r="B505" s="19">
        <v>-3975.6809341692087</v>
      </c>
      <c r="C505" s="19">
        <v>3975.6809341692087</v>
      </c>
    </row>
    <row r="506" spans="1:3" x14ac:dyDescent="0.25">
      <c r="A506" s="19">
        <v>480</v>
      </c>
      <c r="B506" s="19">
        <v>6194.4869541737398</v>
      </c>
      <c r="C506" s="19">
        <v>-1310.4869541737398</v>
      </c>
    </row>
    <row r="507" spans="1:3" x14ac:dyDescent="0.25">
      <c r="A507" s="19">
        <v>481</v>
      </c>
      <c r="B507" s="19">
        <v>12792.346970188895</v>
      </c>
      <c r="C507" s="19">
        <v>-5028.3469701888953</v>
      </c>
    </row>
    <row r="508" spans="1:3" x14ac:dyDescent="0.25">
      <c r="A508" s="19">
        <v>482</v>
      </c>
      <c r="B508" s="19">
        <v>2754.6640384008392</v>
      </c>
      <c r="C508" s="19">
        <v>-924.66403840083922</v>
      </c>
    </row>
    <row r="509" spans="1:3" x14ac:dyDescent="0.25">
      <c r="A509" s="19">
        <v>483</v>
      </c>
      <c r="B509" s="19">
        <v>-3342.4264628106239</v>
      </c>
      <c r="C509" s="19">
        <v>3352.4264628106239</v>
      </c>
    </row>
    <row r="510" spans="1:3" x14ac:dyDescent="0.25">
      <c r="A510" s="19">
        <v>484</v>
      </c>
      <c r="B510" s="19">
        <v>13255.10036624064</v>
      </c>
      <c r="C510" s="19">
        <v>-5725.1003662406401</v>
      </c>
    </row>
    <row r="511" spans="1:3" x14ac:dyDescent="0.25">
      <c r="A511" s="19">
        <v>485</v>
      </c>
      <c r="B511" s="19">
        <v>-2164.1655011884814</v>
      </c>
      <c r="C511" s="19">
        <v>2313.1655011884814</v>
      </c>
    </row>
    <row r="512" spans="1:3" x14ac:dyDescent="0.25">
      <c r="A512" s="19">
        <v>486</v>
      </c>
      <c r="B512" s="19">
        <v>11905.016570674694</v>
      </c>
      <c r="C512" s="19">
        <v>-3590.0065706746936</v>
      </c>
    </row>
    <row r="513" spans="1:3" x14ac:dyDescent="0.25">
      <c r="A513" s="19">
        <v>487</v>
      </c>
      <c r="B513" s="19">
        <v>-1181.6611642429571</v>
      </c>
      <c r="C513" s="19">
        <v>1231.6611642429571</v>
      </c>
    </row>
    <row r="514" spans="1:3" x14ac:dyDescent="0.25">
      <c r="A514" s="19">
        <v>488</v>
      </c>
      <c r="B514" s="19">
        <v>-3974.0453207650107</v>
      </c>
      <c r="C514" s="19">
        <v>3974.0453207650107</v>
      </c>
    </row>
    <row r="515" spans="1:3" x14ac:dyDescent="0.25">
      <c r="A515" s="19">
        <v>489</v>
      </c>
      <c r="B515" s="19">
        <v>-3975.5991534989989</v>
      </c>
      <c r="C515" s="19">
        <v>3975.5991534989989</v>
      </c>
    </row>
    <row r="516" spans="1:3" x14ac:dyDescent="0.25">
      <c r="A516" s="19">
        <v>490</v>
      </c>
      <c r="B516" s="19">
        <v>154.53660152881466</v>
      </c>
      <c r="C516" s="19">
        <v>60.463398471185343</v>
      </c>
    </row>
    <row r="517" spans="1:3" x14ac:dyDescent="0.25">
      <c r="A517" s="19">
        <v>491</v>
      </c>
      <c r="B517" s="19">
        <v>-3976.0489471851533</v>
      </c>
      <c r="C517" s="19">
        <v>3976.0489471851533</v>
      </c>
    </row>
    <row r="518" spans="1:3" x14ac:dyDescent="0.25">
      <c r="A518" s="19">
        <v>492</v>
      </c>
      <c r="B518" s="19">
        <v>-3975.6809341692087</v>
      </c>
      <c r="C518" s="19">
        <v>3975.6809341692087</v>
      </c>
    </row>
    <row r="519" spans="1:3" x14ac:dyDescent="0.25">
      <c r="A519" s="19">
        <v>493</v>
      </c>
      <c r="B519" s="19">
        <v>-3567.1864864707472</v>
      </c>
      <c r="C519" s="19">
        <v>3567.1864864707472</v>
      </c>
    </row>
    <row r="520" spans="1:3" x14ac:dyDescent="0.25">
      <c r="A520" s="19">
        <v>494</v>
      </c>
      <c r="B520" s="19">
        <v>-3974.8631274671097</v>
      </c>
      <c r="C520" s="19">
        <v>3974.8631274671097</v>
      </c>
    </row>
    <row r="521" spans="1:3" x14ac:dyDescent="0.25">
      <c r="A521" s="19">
        <v>495</v>
      </c>
      <c r="B521" s="19">
        <v>-3127.0285045678088</v>
      </c>
      <c r="C521" s="19">
        <v>3158.0285045678088</v>
      </c>
    </row>
    <row r="522" spans="1:3" x14ac:dyDescent="0.25">
      <c r="A522" s="19">
        <v>496</v>
      </c>
      <c r="B522" s="19">
        <v>-3975.8036051745235</v>
      </c>
      <c r="C522" s="19">
        <v>3975.8036051745235</v>
      </c>
    </row>
    <row r="523" spans="1:3" x14ac:dyDescent="0.25">
      <c r="A523" s="19">
        <v>497</v>
      </c>
      <c r="B523" s="19">
        <v>-3821.5859625178496</v>
      </c>
      <c r="C523" s="19">
        <v>3822.5859625178496</v>
      </c>
    </row>
    <row r="524" spans="1:3" x14ac:dyDescent="0.25">
      <c r="A524" s="19">
        <v>498</v>
      </c>
      <c r="B524" s="19">
        <v>-3145.4854935487297</v>
      </c>
      <c r="C524" s="19">
        <v>3175.4854935487297</v>
      </c>
    </row>
    <row r="525" spans="1:3" x14ac:dyDescent="0.25">
      <c r="A525" s="19">
        <v>499</v>
      </c>
      <c r="B525" s="19">
        <v>5471.7939799544738</v>
      </c>
      <c r="C525" s="19">
        <v>-2477.7939799544738</v>
      </c>
    </row>
    <row r="526" spans="1:3" x14ac:dyDescent="0.25">
      <c r="A526" s="19">
        <v>500</v>
      </c>
      <c r="B526" s="19">
        <v>2515.671233723016</v>
      </c>
      <c r="C526" s="19">
        <v>-605.67123372301603</v>
      </c>
    </row>
    <row r="527" spans="1:3" x14ac:dyDescent="0.25">
      <c r="A527" s="19">
        <v>501</v>
      </c>
      <c r="B527" s="19">
        <v>-707.63336197895694</v>
      </c>
      <c r="C527" s="19">
        <v>922.63336197895694</v>
      </c>
    </row>
    <row r="528" spans="1:3" x14ac:dyDescent="0.25">
      <c r="A528" s="19">
        <v>502</v>
      </c>
      <c r="B528" s="19">
        <v>-3975.6809341692087</v>
      </c>
      <c r="C528" s="19">
        <v>3975.6809341692087</v>
      </c>
    </row>
    <row r="529" spans="1:3" x14ac:dyDescent="0.25">
      <c r="A529" s="19">
        <v>503</v>
      </c>
      <c r="B529" s="19">
        <v>-506.57966892900959</v>
      </c>
      <c r="C529" s="19">
        <v>736.57966892900959</v>
      </c>
    </row>
    <row r="530" spans="1:3" x14ac:dyDescent="0.25">
      <c r="A530" s="19">
        <v>504</v>
      </c>
      <c r="B530" s="19">
        <v>-2411.3238754960648</v>
      </c>
      <c r="C530" s="19">
        <v>2525.3238754960648</v>
      </c>
    </row>
    <row r="531" spans="1:3" x14ac:dyDescent="0.25">
      <c r="A531" s="19">
        <v>505</v>
      </c>
      <c r="B531" s="19">
        <v>100.12525246741052</v>
      </c>
      <c r="C531" s="19">
        <v>234.87474753258948</v>
      </c>
    </row>
    <row r="532" spans="1:3" x14ac:dyDescent="0.25">
      <c r="A532" s="19">
        <v>506</v>
      </c>
      <c r="B532" s="19">
        <v>-2396.840232339121</v>
      </c>
      <c r="C532" s="19">
        <v>2448.840232339121</v>
      </c>
    </row>
    <row r="533" spans="1:3" x14ac:dyDescent="0.25">
      <c r="A533" s="19">
        <v>507</v>
      </c>
      <c r="B533" s="19">
        <v>9497.4498065252774</v>
      </c>
      <c r="C533" s="19">
        <v>-9247.4498065252774</v>
      </c>
    </row>
    <row r="534" spans="1:3" x14ac:dyDescent="0.25">
      <c r="A534" s="19">
        <v>508</v>
      </c>
      <c r="B534" s="19">
        <v>432.45661691779696</v>
      </c>
      <c r="C534" s="19">
        <v>207.54338308220304</v>
      </c>
    </row>
    <row r="535" spans="1:3" x14ac:dyDescent="0.25">
      <c r="A535" s="19">
        <v>509</v>
      </c>
      <c r="B535" s="19">
        <v>3450.6530971391444</v>
      </c>
      <c r="C535" s="19">
        <v>-3050.6530971391444</v>
      </c>
    </row>
    <row r="536" spans="1:3" x14ac:dyDescent="0.25">
      <c r="A536" s="19">
        <v>510</v>
      </c>
      <c r="B536" s="19">
        <v>-3342.6309144861484</v>
      </c>
      <c r="C536" s="19">
        <v>3352.6309144861484</v>
      </c>
    </row>
    <row r="537" spans="1:3" x14ac:dyDescent="0.25">
      <c r="A537" s="19">
        <v>511</v>
      </c>
      <c r="B537" s="19">
        <v>-3975.5173728287891</v>
      </c>
      <c r="C537" s="19">
        <v>3975.5173728287891</v>
      </c>
    </row>
    <row r="538" spans="1:3" x14ac:dyDescent="0.25">
      <c r="A538" s="19">
        <v>512</v>
      </c>
      <c r="B538" s="19">
        <v>-1878.9552878573047</v>
      </c>
      <c r="C538" s="19">
        <v>2028.9552878573047</v>
      </c>
    </row>
    <row r="539" spans="1:3" x14ac:dyDescent="0.25">
      <c r="A539" s="19">
        <v>513</v>
      </c>
      <c r="B539" s="19">
        <v>-3484.5269097562336</v>
      </c>
      <c r="C539" s="19">
        <v>3495.5269097562336</v>
      </c>
    </row>
    <row r="540" spans="1:3" x14ac:dyDescent="0.25">
      <c r="A540" s="19">
        <v>514</v>
      </c>
      <c r="B540" s="19">
        <v>8203.7107600288473</v>
      </c>
      <c r="C540" s="19">
        <v>-1241.7107600288473</v>
      </c>
    </row>
    <row r="541" spans="1:3" x14ac:dyDescent="0.25">
      <c r="A541" s="19">
        <v>515</v>
      </c>
      <c r="B541" s="19">
        <v>-2789.1599271455098</v>
      </c>
      <c r="C541" s="19">
        <v>2839.1599271455098</v>
      </c>
    </row>
    <row r="542" spans="1:3" x14ac:dyDescent="0.25">
      <c r="A542" s="19">
        <v>516</v>
      </c>
      <c r="B542" s="19">
        <v>38144.939595327924</v>
      </c>
      <c r="C542" s="19">
        <v>-13493.939595327924</v>
      </c>
    </row>
    <row r="543" spans="1:3" x14ac:dyDescent="0.25">
      <c r="A543" s="19">
        <v>517</v>
      </c>
      <c r="B543" s="19">
        <v>-3975.8853858447333</v>
      </c>
      <c r="C543" s="19">
        <v>3975.8853858447333</v>
      </c>
    </row>
    <row r="544" spans="1:3" x14ac:dyDescent="0.25">
      <c r="A544" s="19">
        <v>518</v>
      </c>
      <c r="B544" s="19">
        <v>-26.140405707393928</v>
      </c>
      <c r="C544" s="19">
        <v>231.14040570739394</v>
      </c>
    </row>
    <row r="545" spans="1:3" x14ac:dyDescent="0.25">
      <c r="A545" s="19">
        <v>519</v>
      </c>
      <c r="B545" s="19">
        <v>-3975.7964493658801</v>
      </c>
      <c r="C545" s="19">
        <v>3975.7964493658801</v>
      </c>
    </row>
    <row r="546" spans="1:3" x14ac:dyDescent="0.25">
      <c r="A546" s="19">
        <v>520</v>
      </c>
      <c r="B546" s="19">
        <v>5022.673283356974</v>
      </c>
      <c r="C546" s="19">
        <v>-2276.673283356974</v>
      </c>
    </row>
    <row r="547" spans="1:3" x14ac:dyDescent="0.25">
      <c r="A547" s="19">
        <v>521</v>
      </c>
      <c r="B547" s="19">
        <v>7403.8779924214514</v>
      </c>
      <c r="C547" s="19">
        <v>-2298.8779924214514</v>
      </c>
    </row>
    <row r="548" spans="1:3" x14ac:dyDescent="0.25">
      <c r="A548" s="19">
        <v>522</v>
      </c>
      <c r="B548" s="19">
        <v>6540.1377441020868</v>
      </c>
      <c r="C548" s="19">
        <v>-1308.1377441020868</v>
      </c>
    </row>
    <row r="549" spans="1:3" x14ac:dyDescent="0.25">
      <c r="A549" s="19">
        <v>523</v>
      </c>
      <c r="B549" s="19">
        <v>5013.2412249077834</v>
      </c>
      <c r="C549" s="19">
        <v>-1573.2412249077834</v>
      </c>
    </row>
    <row r="550" spans="1:3" x14ac:dyDescent="0.25">
      <c r="A550" s="19">
        <v>524</v>
      </c>
      <c r="B550" s="19">
        <v>8143.2902316581385</v>
      </c>
      <c r="C550" s="19">
        <v>-2113.2902316581385</v>
      </c>
    </row>
    <row r="551" spans="1:3" x14ac:dyDescent="0.25">
      <c r="A551" s="19">
        <v>525</v>
      </c>
      <c r="B551" s="19">
        <v>10404.232636172786</v>
      </c>
      <c r="C551" s="19">
        <v>-6600.6826361727863</v>
      </c>
    </row>
    <row r="552" spans="1:3" x14ac:dyDescent="0.25">
      <c r="A552" s="19">
        <v>526</v>
      </c>
      <c r="B552" s="19">
        <v>50674.513890245871</v>
      </c>
      <c r="C552" s="19">
        <v>-38674.513890245871</v>
      </c>
    </row>
    <row r="553" spans="1:3" x14ac:dyDescent="0.25">
      <c r="A553" s="19">
        <v>527</v>
      </c>
      <c r="B553" s="19">
        <v>2266.5519772218595</v>
      </c>
      <c r="C553" s="19">
        <v>-556.55197722185949</v>
      </c>
    </row>
    <row r="554" spans="1:3" x14ac:dyDescent="0.25">
      <c r="A554" s="19">
        <v>528</v>
      </c>
      <c r="B554" s="19">
        <v>15013.245537907878</v>
      </c>
      <c r="C554" s="19">
        <v>-4928.2455379078783</v>
      </c>
    </row>
    <row r="555" spans="1:3" x14ac:dyDescent="0.25">
      <c r="A555" s="19">
        <v>529</v>
      </c>
      <c r="B555" s="19">
        <v>1351.8327853923986</v>
      </c>
      <c r="C555" s="19">
        <v>-21.832785392398591</v>
      </c>
    </row>
    <row r="556" spans="1:3" x14ac:dyDescent="0.25">
      <c r="A556" s="19">
        <v>530</v>
      </c>
      <c r="B556" s="19">
        <v>2447.1278167274904</v>
      </c>
      <c r="C556" s="19">
        <v>-882.12781672749043</v>
      </c>
    </row>
    <row r="557" spans="1:3" x14ac:dyDescent="0.25">
      <c r="A557" s="19">
        <v>531</v>
      </c>
      <c r="B557" s="19">
        <v>5649.3216380593021</v>
      </c>
      <c r="C557" s="19">
        <v>-1979.3216380593021</v>
      </c>
    </row>
    <row r="558" spans="1:3" x14ac:dyDescent="0.25">
      <c r="A558" s="19">
        <v>532</v>
      </c>
      <c r="B558" s="19">
        <v>5979.1396393252717</v>
      </c>
      <c r="C558" s="19">
        <v>-1979.1396393252717</v>
      </c>
    </row>
    <row r="559" spans="1:3" x14ac:dyDescent="0.25">
      <c r="A559" s="19">
        <v>533</v>
      </c>
      <c r="B559" s="19">
        <v>16888.382698114747</v>
      </c>
      <c r="C559" s="19">
        <v>-4563.3826981147467</v>
      </c>
    </row>
    <row r="560" spans="1:3" x14ac:dyDescent="0.25">
      <c r="A560" s="19">
        <v>534</v>
      </c>
      <c r="B560" s="19">
        <v>4002.7378347703971</v>
      </c>
      <c r="C560" s="19">
        <v>-1998.7378347703971</v>
      </c>
    </row>
    <row r="561" spans="1:3" x14ac:dyDescent="0.25">
      <c r="A561" s="19">
        <v>535</v>
      </c>
      <c r="B561" s="19">
        <v>18244.725455601369</v>
      </c>
      <c r="C561" s="19">
        <v>-2544.7254556013686</v>
      </c>
    </row>
    <row r="562" spans="1:3" x14ac:dyDescent="0.25">
      <c r="A562" s="19">
        <v>536</v>
      </c>
      <c r="B562" s="19">
        <v>3698.1647376555629</v>
      </c>
      <c r="C562" s="19">
        <v>-1648.1647376555629</v>
      </c>
    </row>
    <row r="563" spans="1:3" x14ac:dyDescent="0.25">
      <c r="A563" s="19">
        <v>537</v>
      </c>
      <c r="B563" s="19">
        <v>5218.9341099253361</v>
      </c>
      <c r="C563" s="19">
        <v>-1316.4341099253361</v>
      </c>
    </row>
    <row r="564" spans="1:3" x14ac:dyDescent="0.25">
      <c r="A564" s="19">
        <v>538</v>
      </c>
      <c r="B564" s="19">
        <v>4024.404748816562</v>
      </c>
      <c r="C564" s="19">
        <v>-1614.404748816562</v>
      </c>
    </row>
    <row r="565" spans="1:3" x14ac:dyDescent="0.25">
      <c r="A565" s="19">
        <v>539</v>
      </c>
      <c r="B565" s="19">
        <v>15413.718711003732</v>
      </c>
      <c r="C565" s="19">
        <v>-292.7187110037321</v>
      </c>
    </row>
    <row r="566" spans="1:3" x14ac:dyDescent="0.25">
      <c r="A566" s="19">
        <v>540</v>
      </c>
      <c r="B566" s="19">
        <v>-659.11652454571617</v>
      </c>
      <c r="C566" s="19">
        <v>1162.3365245457162</v>
      </c>
    </row>
    <row r="567" spans="1:3" x14ac:dyDescent="0.25">
      <c r="A567" s="19">
        <v>541</v>
      </c>
      <c r="B567" s="19">
        <v>-3823.4260275975721</v>
      </c>
      <c r="C567" s="19">
        <v>3824.4260275975721</v>
      </c>
    </row>
    <row r="568" spans="1:3" x14ac:dyDescent="0.25">
      <c r="A568" s="19">
        <v>542</v>
      </c>
      <c r="B568" s="19">
        <v>-2540.6446655495783</v>
      </c>
      <c r="C568" s="19">
        <v>2565.6446655495783</v>
      </c>
    </row>
    <row r="569" spans="1:3" x14ac:dyDescent="0.25">
      <c r="A569" s="19">
        <v>543</v>
      </c>
      <c r="B569" s="19">
        <v>-3813.816798847909</v>
      </c>
      <c r="C569" s="19">
        <v>3814.816798847909</v>
      </c>
    </row>
    <row r="570" spans="1:3" x14ac:dyDescent="0.25">
      <c r="A570" s="19">
        <v>544</v>
      </c>
      <c r="B570" s="19">
        <v>-1906.674613326657</v>
      </c>
      <c r="C570" s="19">
        <v>1976.674613326657</v>
      </c>
    </row>
    <row r="571" spans="1:3" x14ac:dyDescent="0.25">
      <c r="A571" s="19">
        <v>545</v>
      </c>
      <c r="B571" s="19">
        <v>-3618.5013696202077</v>
      </c>
      <c r="C571" s="19">
        <v>3624.5013696202077</v>
      </c>
    </row>
    <row r="572" spans="1:3" x14ac:dyDescent="0.25">
      <c r="A572" s="19">
        <v>546</v>
      </c>
      <c r="B572" s="19">
        <v>20909.309199211169</v>
      </c>
      <c r="C572" s="19">
        <v>-7217.3091992111695</v>
      </c>
    </row>
    <row r="573" spans="1:3" x14ac:dyDescent="0.25">
      <c r="A573" s="19">
        <v>547</v>
      </c>
      <c r="B573" s="19">
        <v>-2386.3247970551424</v>
      </c>
      <c r="C573" s="19">
        <v>2438.3247970551424</v>
      </c>
    </row>
    <row r="574" spans="1:3" x14ac:dyDescent="0.25">
      <c r="A574" s="19">
        <v>548</v>
      </c>
      <c r="B574" s="19">
        <v>-3975.7831600069712</v>
      </c>
      <c r="C574" s="19">
        <v>3975.7831600069712</v>
      </c>
    </row>
    <row r="575" spans="1:3" x14ac:dyDescent="0.25">
      <c r="A575" s="19">
        <v>549</v>
      </c>
      <c r="B575" s="19">
        <v>-3395.8935757508984</v>
      </c>
      <c r="C575" s="19">
        <v>3404.8935757508984</v>
      </c>
    </row>
    <row r="576" spans="1:3" x14ac:dyDescent="0.25">
      <c r="A576" s="19">
        <v>550</v>
      </c>
      <c r="B576" s="19">
        <v>-2732.8504160434659</v>
      </c>
      <c r="C576" s="19">
        <v>2800.8504160434659</v>
      </c>
    </row>
    <row r="577" spans="1:3" x14ac:dyDescent="0.25">
      <c r="A577" s="19">
        <v>551</v>
      </c>
      <c r="B577" s="19">
        <v>-3113.7147797939815</v>
      </c>
      <c r="C577" s="19">
        <v>3148.7147797939815</v>
      </c>
    </row>
    <row r="578" spans="1:3" x14ac:dyDescent="0.25">
      <c r="A578" s="19">
        <v>552</v>
      </c>
      <c r="B578" s="19">
        <v>6007.2802990610089</v>
      </c>
      <c r="C578" s="19">
        <v>-2226.2802990610089</v>
      </c>
    </row>
    <row r="579" spans="1:3" x14ac:dyDescent="0.25">
      <c r="A579" s="19">
        <v>553</v>
      </c>
      <c r="B579" s="19">
        <v>-3974.2497724405353</v>
      </c>
      <c r="C579" s="19">
        <v>3974.2497724405353</v>
      </c>
    </row>
    <row r="580" spans="1:3" x14ac:dyDescent="0.25">
      <c r="A580" s="19">
        <v>554</v>
      </c>
      <c r="B580" s="19">
        <v>-2287.4917121319795</v>
      </c>
      <c r="C580" s="19">
        <v>2410.4917121319795</v>
      </c>
    </row>
    <row r="581" spans="1:3" x14ac:dyDescent="0.25">
      <c r="A581" s="19">
        <v>555</v>
      </c>
      <c r="B581" s="19">
        <v>1634.2397458063313</v>
      </c>
      <c r="C581" s="19">
        <v>-218.23974580633126</v>
      </c>
    </row>
    <row r="582" spans="1:3" x14ac:dyDescent="0.25">
      <c r="A582" s="19">
        <v>556</v>
      </c>
      <c r="B582" s="19">
        <v>-3975.7831600069712</v>
      </c>
      <c r="C582" s="19">
        <v>3975.7831600069712</v>
      </c>
    </row>
    <row r="583" spans="1:3" x14ac:dyDescent="0.25">
      <c r="A583" s="19">
        <v>557</v>
      </c>
      <c r="B583" s="19">
        <v>6816.2432151713838</v>
      </c>
      <c r="C583" s="19">
        <v>-6616.2432151713838</v>
      </c>
    </row>
    <row r="584" spans="1:3" x14ac:dyDescent="0.25">
      <c r="A584" s="19">
        <v>558</v>
      </c>
      <c r="B584" s="19">
        <v>1653.5143656829898</v>
      </c>
      <c r="C584" s="19">
        <v>-287.51436568298982</v>
      </c>
    </row>
    <row r="585" spans="1:3" x14ac:dyDescent="0.25">
      <c r="A585" s="19">
        <v>559</v>
      </c>
      <c r="B585" s="19">
        <v>-3976.0591697689297</v>
      </c>
      <c r="C585" s="19">
        <v>3976.0591697689297</v>
      </c>
    </row>
    <row r="586" spans="1:3" x14ac:dyDescent="0.25">
      <c r="A586" s="19">
        <v>560</v>
      </c>
      <c r="B586" s="19">
        <v>-1194.3371681254919</v>
      </c>
      <c r="C586" s="19">
        <v>1244.3371681254919</v>
      </c>
    </row>
    <row r="587" spans="1:3" x14ac:dyDescent="0.25">
      <c r="A587" s="19">
        <v>561</v>
      </c>
      <c r="B587" s="19">
        <v>-3462.3823263811537</v>
      </c>
      <c r="C587" s="19">
        <v>3474.3823263811537</v>
      </c>
    </row>
    <row r="588" spans="1:3" x14ac:dyDescent="0.25">
      <c r="A588" s="19">
        <v>562</v>
      </c>
      <c r="B588" s="19">
        <v>-2307.9641927244525</v>
      </c>
      <c r="C588" s="19">
        <v>2362.9641927244525</v>
      </c>
    </row>
    <row r="589" spans="1:3" x14ac:dyDescent="0.25">
      <c r="A589" s="19">
        <v>563</v>
      </c>
      <c r="B589" s="19">
        <v>-3974.0453207650107</v>
      </c>
      <c r="C589" s="19">
        <v>3974.0453207650107</v>
      </c>
    </row>
    <row r="590" spans="1:3" x14ac:dyDescent="0.25">
      <c r="A590" s="19">
        <v>564</v>
      </c>
      <c r="B590" s="19">
        <v>-1957.9745385063695</v>
      </c>
      <c r="C590" s="19">
        <v>2025.9745385063695</v>
      </c>
    </row>
    <row r="591" spans="1:3" x14ac:dyDescent="0.25">
      <c r="A591" s="19">
        <v>565</v>
      </c>
      <c r="B591" s="19">
        <v>-3823.3033565922574</v>
      </c>
      <c r="C591" s="19">
        <v>3824.3033565922574</v>
      </c>
    </row>
    <row r="592" spans="1:3" x14ac:dyDescent="0.25">
      <c r="A592" s="19">
        <v>566</v>
      </c>
      <c r="B592" s="19">
        <v>-3975.0675791426343</v>
      </c>
      <c r="C592" s="19">
        <v>3975.0675791426343</v>
      </c>
    </row>
    <row r="593" spans="1:3" x14ac:dyDescent="0.25">
      <c r="A593" s="19">
        <v>567</v>
      </c>
      <c r="B593" s="19">
        <v>-3823.8349309486216</v>
      </c>
      <c r="C593" s="19">
        <v>3824.8349309486216</v>
      </c>
    </row>
    <row r="594" spans="1:3" x14ac:dyDescent="0.25">
      <c r="A594" s="19">
        <v>568</v>
      </c>
      <c r="B594" s="19">
        <v>-3975.6809341692087</v>
      </c>
      <c r="C594" s="19">
        <v>3975.6809341692087</v>
      </c>
    </row>
    <row r="595" spans="1:3" x14ac:dyDescent="0.25">
      <c r="A595" s="19">
        <v>569</v>
      </c>
      <c r="B595" s="19">
        <v>-862.28278045753632</v>
      </c>
      <c r="C595" s="19">
        <v>1107.2827804575363</v>
      </c>
    </row>
    <row r="596" spans="1:3" x14ac:dyDescent="0.25">
      <c r="A596" s="19">
        <v>570</v>
      </c>
      <c r="B596" s="19">
        <v>-2808.0620109211623</v>
      </c>
      <c r="C596" s="19">
        <v>2828.0620109211623</v>
      </c>
    </row>
    <row r="597" spans="1:3" x14ac:dyDescent="0.25">
      <c r="A597" s="19">
        <v>571</v>
      </c>
      <c r="B597" s="19">
        <v>3718.299220438525</v>
      </c>
      <c r="C597" s="19">
        <v>-3576.299220438525</v>
      </c>
    </row>
    <row r="598" spans="1:3" x14ac:dyDescent="0.25">
      <c r="A598" s="19">
        <v>572</v>
      </c>
      <c r="B598" s="19">
        <v>-944.1439093963952</v>
      </c>
      <c r="C598" s="19">
        <v>1050.1439093963952</v>
      </c>
    </row>
    <row r="599" spans="1:3" x14ac:dyDescent="0.25">
      <c r="A599" s="19">
        <v>573</v>
      </c>
      <c r="B599" s="19">
        <v>-3975.9876116824958</v>
      </c>
      <c r="C599" s="19">
        <v>3975.9876116824958</v>
      </c>
    </row>
    <row r="600" spans="1:3" x14ac:dyDescent="0.25">
      <c r="A600" s="19">
        <v>574</v>
      </c>
      <c r="B600" s="19">
        <v>-1029.6916467736864</v>
      </c>
      <c r="C600" s="19">
        <v>1375.6916467736864</v>
      </c>
    </row>
    <row r="601" spans="1:3" x14ac:dyDescent="0.25">
      <c r="A601" s="19">
        <v>575</v>
      </c>
      <c r="B601" s="19">
        <v>-2511.9570569449415</v>
      </c>
      <c r="C601" s="19">
        <v>2591.9570569449415</v>
      </c>
    </row>
    <row r="602" spans="1:3" x14ac:dyDescent="0.25">
      <c r="A602" s="19">
        <v>576</v>
      </c>
      <c r="B602" s="19">
        <v>-117.30748670781891</v>
      </c>
      <c r="C602" s="19">
        <v>376.3074867078189</v>
      </c>
    </row>
    <row r="603" spans="1:3" x14ac:dyDescent="0.25">
      <c r="A603" s="19">
        <v>577</v>
      </c>
      <c r="B603" s="19">
        <v>-3820.7681558157506</v>
      </c>
      <c r="C603" s="19">
        <v>3821.7681558157506</v>
      </c>
    </row>
    <row r="604" spans="1:3" x14ac:dyDescent="0.25">
      <c r="A604" s="19">
        <v>578</v>
      </c>
      <c r="B604" s="19">
        <v>-3342.6309144861484</v>
      </c>
      <c r="C604" s="19">
        <v>3352.6309144861484</v>
      </c>
    </row>
    <row r="605" spans="1:3" x14ac:dyDescent="0.25">
      <c r="A605" s="19">
        <v>579</v>
      </c>
      <c r="B605" s="19">
        <v>-3173.9609260607326</v>
      </c>
      <c r="C605" s="19">
        <v>3187.9609260607326</v>
      </c>
    </row>
    <row r="606" spans="1:3" x14ac:dyDescent="0.25">
      <c r="A606" s="19">
        <v>580</v>
      </c>
      <c r="B606" s="19">
        <v>-1611.3334908101961</v>
      </c>
      <c r="C606" s="19">
        <v>1786.3334908101961</v>
      </c>
    </row>
    <row r="607" spans="1:3" x14ac:dyDescent="0.25">
      <c r="A607" s="19">
        <v>581</v>
      </c>
      <c r="B607" s="19">
        <v>-3823.9167116188319</v>
      </c>
      <c r="C607" s="19">
        <v>3824.9167116188319</v>
      </c>
    </row>
    <row r="608" spans="1:3" x14ac:dyDescent="0.25">
      <c r="A608" s="19">
        <v>582</v>
      </c>
      <c r="B608" s="19">
        <v>-3976.0734813862164</v>
      </c>
      <c r="C608" s="19">
        <v>3976.0734813862164</v>
      </c>
    </row>
    <row r="609" spans="1:3" x14ac:dyDescent="0.25">
      <c r="A609" s="19">
        <v>583</v>
      </c>
      <c r="B609" s="19">
        <v>-3972.0008040097632</v>
      </c>
      <c r="C609" s="19">
        <v>3972.0008040097632</v>
      </c>
    </row>
    <row r="610" spans="1:3" x14ac:dyDescent="0.25">
      <c r="A610" s="19">
        <v>584</v>
      </c>
      <c r="B610" s="19">
        <v>-3823.671369608202</v>
      </c>
      <c r="C610" s="19">
        <v>3824.671369608202</v>
      </c>
    </row>
    <row r="611" spans="1:3" x14ac:dyDescent="0.25">
      <c r="A611" s="19">
        <v>585</v>
      </c>
      <c r="B611" s="19">
        <v>-3511.5466985721059</v>
      </c>
      <c r="C611" s="19">
        <v>3521.5466985721059</v>
      </c>
    </row>
    <row r="612" spans="1:3" x14ac:dyDescent="0.25">
      <c r="A612" s="19">
        <v>586</v>
      </c>
      <c r="B612" s="19">
        <v>-3975.7218245043136</v>
      </c>
      <c r="C612" s="19">
        <v>3975.7218245043136</v>
      </c>
    </row>
    <row r="613" spans="1:3" x14ac:dyDescent="0.25">
      <c r="A613" s="19">
        <v>587</v>
      </c>
      <c r="B613" s="19">
        <v>-2832.8079851820139</v>
      </c>
      <c r="C613" s="19">
        <v>2888.8079851820139</v>
      </c>
    </row>
    <row r="614" spans="1:3" x14ac:dyDescent="0.25">
      <c r="A614" s="19">
        <v>588</v>
      </c>
      <c r="B614" s="19">
        <v>17529.203517973594</v>
      </c>
      <c r="C614" s="19">
        <v>-14804.203517973594</v>
      </c>
    </row>
    <row r="615" spans="1:3" x14ac:dyDescent="0.25">
      <c r="A615" s="19">
        <v>589</v>
      </c>
      <c r="B615" s="19">
        <v>4268.2453569187219</v>
      </c>
      <c r="C615" s="19">
        <v>-3967.2453569187219</v>
      </c>
    </row>
    <row r="616" spans="1:3" x14ac:dyDescent="0.25">
      <c r="A616" s="19">
        <v>590</v>
      </c>
      <c r="B616" s="19">
        <v>-3823.7327051108596</v>
      </c>
      <c r="C616" s="19">
        <v>3824.7327051108596</v>
      </c>
    </row>
    <row r="617" spans="1:3" x14ac:dyDescent="0.25">
      <c r="A617" s="19">
        <v>591</v>
      </c>
      <c r="B617" s="19">
        <v>-1763.8390653887268</v>
      </c>
      <c r="C617" s="19">
        <v>1986.8390653887268</v>
      </c>
    </row>
    <row r="618" spans="1:3" x14ac:dyDescent="0.25">
      <c r="A618" s="19">
        <v>592</v>
      </c>
      <c r="B618" s="19">
        <v>-2144.0871754197078</v>
      </c>
      <c r="C618" s="19">
        <v>2205.0871754197078</v>
      </c>
    </row>
    <row r="619" spans="1:3" x14ac:dyDescent="0.25">
      <c r="A619" s="19">
        <v>593</v>
      </c>
      <c r="B619" s="19">
        <v>9489.5784170175739</v>
      </c>
      <c r="C619" s="19">
        <v>-9239.5784170175739</v>
      </c>
    </row>
    <row r="620" spans="1:3" x14ac:dyDescent="0.25">
      <c r="A620" s="19">
        <v>594</v>
      </c>
      <c r="B620" s="19">
        <v>-2407.5977146430478</v>
      </c>
      <c r="C620" s="19">
        <v>2522.5977146430478</v>
      </c>
    </row>
    <row r="621" spans="1:3" x14ac:dyDescent="0.25">
      <c r="A621" s="19">
        <v>595</v>
      </c>
      <c r="B621" s="19">
        <v>-3082.8284270073882</v>
      </c>
      <c r="C621" s="19">
        <v>3108.8284270073882</v>
      </c>
    </row>
    <row r="622" spans="1:3" x14ac:dyDescent="0.25">
      <c r="A622" s="19">
        <v>596</v>
      </c>
      <c r="B622" s="19">
        <v>-336.21030429343449</v>
      </c>
      <c r="C622" s="19">
        <v>762.21030429343455</v>
      </c>
    </row>
    <row r="623" spans="1:3" x14ac:dyDescent="0.25">
      <c r="A623" s="19">
        <v>597</v>
      </c>
      <c r="B623" s="19">
        <v>-3617.7040080856614</v>
      </c>
      <c r="C623" s="19">
        <v>3623.7040080856614</v>
      </c>
    </row>
    <row r="624" spans="1:3" x14ac:dyDescent="0.25">
      <c r="A624" s="19">
        <v>598</v>
      </c>
      <c r="B624" s="19">
        <v>-3243.9453466925497</v>
      </c>
      <c r="C624" s="19">
        <v>3263.9453466925497</v>
      </c>
    </row>
    <row r="625" spans="1:3" x14ac:dyDescent="0.25">
      <c r="A625" s="19">
        <v>599</v>
      </c>
      <c r="B625" s="19">
        <v>3206.530924756019</v>
      </c>
      <c r="C625" s="19">
        <v>-2356.530924756019</v>
      </c>
    </row>
    <row r="626" spans="1:3" x14ac:dyDescent="0.25">
      <c r="A626" s="19">
        <v>600</v>
      </c>
      <c r="B626" s="19">
        <v>-2948.1383862790776</v>
      </c>
      <c r="C626" s="19">
        <v>2979.1383862790776</v>
      </c>
    </row>
    <row r="627" spans="1:3" x14ac:dyDescent="0.25">
      <c r="A627" s="19">
        <v>601</v>
      </c>
      <c r="B627" s="19">
        <v>1469.409250138586</v>
      </c>
      <c r="C627" s="19">
        <v>-1369.409250138586</v>
      </c>
    </row>
    <row r="628" spans="1:3" x14ac:dyDescent="0.25">
      <c r="A628" s="19">
        <v>602</v>
      </c>
      <c r="B628" s="19">
        <v>-2136.6149138277756</v>
      </c>
      <c r="C628" s="19">
        <v>2276.6149138277756</v>
      </c>
    </row>
    <row r="629" spans="1:3" x14ac:dyDescent="0.25">
      <c r="A629" s="19">
        <v>603</v>
      </c>
      <c r="B629" s="19">
        <v>-3973.2275140629117</v>
      </c>
      <c r="C629" s="19">
        <v>3973.2275140629117</v>
      </c>
    </row>
    <row r="630" spans="1:3" x14ac:dyDescent="0.25">
      <c r="A630" s="19">
        <v>604</v>
      </c>
      <c r="B630" s="19">
        <v>-267.22642345080999</v>
      </c>
      <c r="C630" s="19">
        <v>857.24642345080997</v>
      </c>
    </row>
    <row r="631" spans="1:3" x14ac:dyDescent="0.25">
      <c r="A631" s="19">
        <v>605</v>
      </c>
      <c r="B631" s="19">
        <v>-3976.0285020176007</v>
      </c>
      <c r="C631" s="19">
        <v>3976.0285020176007</v>
      </c>
    </row>
    <row r="632" spans="1:3" x14ac:dyDescent="0.25">
      <c r="A632" s="19">
        <v>606</v>
      </c>
      <c r="B632" s="19">
        <v>-2311.694675801039</v>
      </c>
      <c r="C632" s="19">
        <v>2442.694675801039</v>
      </c>
    </row>
    <row r="633" spans="1:3" x14ac:dyDescent="0.25">
      <c r="A633" s="19">
        <v>607</v>
      </c>
      <c r="B633" s="19">
        <v>-3342.6309144861484</v>
      </c>
      <c r="C633" s="19">
        <v>3352.6309144861484</v>
      </c>
    </row>
    <row r="634" spans="1:3" x14ac:dyDescent="0.25">
      <c r="A634" s="19">
        <v>608</v>
      </c>
      <c r="B634" s="19">
        <v>-3976.0796149364819</v>
      </c>
      <c r="C634" s="19">
        <v>3976.0796149364819</v>
      </c>
    </row>
    <row r="635" spans="1:3" x14ac:dyDescent="0.25">
      <c r="A635" s="19">
        <v>609</v>
      </c>
      <c r="B635" s="19">
        <v>12146.050823672973</v>
      </c>
      <c r="C635" s="19">
        <v>-10685.050823672973</v>
      </c>
    </row>
    <row r="636" spans="1:3" x14ac:dyDescent="0.25">
      <c r="A636" s="19">
        <v>610</v>
      </c>
      <c r="B636" s="19">
        <v>-3610.1390364016656</v>
      </c>
      <c r="C636" s="19">
        <v>3615.1390364016656</v>
      </c>
    </row>
    <row r="637" spans="1:3" x14ac:dyDescent="0.25">
      <c r="A637" s="19">
        <v>611</v>
      </c>
      <c r="B637" s="19">
        <v>-3975.5254282248047</v>
      </c>
      <c r="C637" s="19">
        <v>3975.5254282248047</v>
      </c>
    </row>
    <row r="638" spans="1:3" x14ac:dyDescent="0.25">
      <c r="A638" s="19">
        <v>612</v>
      </c>
      <c r="B638" s="19">
        <v>-3972.8186107118622</v>
      </c>
      <c r="C638" s="19">
        <v>3972.8186107118622</v>
      </c>
    </row>
    <row r="639" spans="1:3" x14ac:dyDescent="0.25">
      <c r="A639" s="19">
        <v>613</v>
      </c>
      <c r="B639" s="19">
        <v>-3975.6809341692087</v>
      </c>
      <c r="C639" s="19">
        <v>3975.6809341692087</v>
      </c>
    </row>
    <row r="640" spans="1:3" x14ac:dyDescent="0.25">
      <c r="A640" s="19">
        <v>614</v>
      </c>
      <c r="B640" s="19">
        <v>13618.926915179829</v>
      </c>
      <c r="C640" s="19">
        <v>-800.92691517982894</v>
      </c>
    </row>
    <row r="641" spans="1:3" x14ac:dyDescent="0.25">
      <c r="A641" s="19">
        <v>615</v>
      </c>
      <c r="B641" s="19">
        <v>-3975.6809341692087</v>
      </c>
      <c r="C641" s="19">
        <v>3975.6809341692087</v>
      </c>
    </row>
    <row r="642" spans="1:3" x14ac:dyDescent="0.25">
      <c r="A642" s="19">
        <v>616</v>
      </c>
      <c r="B642" s="19">
        <v>-3976.0687789976791</v>
      </c>
      <c r="C642" s="19">
        <v>3976.0687789976791</v>
      </c>
    </row>
    <row r="643" spans="1:3" x14ac:dyDescent="0.25">
      <c r="A643" s="19">
        <v>617</v>
      </c>
      <c r="B643" s="19">
        <v>-3975.8853858447333</v>
      </c>
      <c r="C643" s="19">
        <v>3975.8853858447333</v>
      </c>
    </row>
    <row r="644" spans="1:3" x14ac:dyDescent="0.25">
      <c r="A644" s="19">
        <v>618</v>
      </c>
      <c r="B644" s="19">
        <v>-2610.9157721770416</v>
      </c>
      <c r="C644" s="19">
        <v>2670.9157721770416</v>
      </c>
    </row>
    <row r="645" spans="1:3" x14ac:dyDescent="0.25">
      <c r="A645" s="19">
        <v>619</v>
      </c>
      <c r="B645" s="19">
        <v>-3976.0734813862164</v>
      </c>
      <c r="C645" s="19">
        <v>3976.0734813862164</v>
      </c>
    </row>
    <row r="646" spans="1:3" x14ac:dyDescent="0.25">
      <c r="A646" s="19">
        <v>620</v>
      </c>
      <c r="B646" s="19">
        <v>-3721.8135448617691</v>
      </c>
      <c r="C646" s="19">
        <v>3722.8135448617691</v>
      </c>
    </row>
    <row r="647" spans="1:3" x14ac:dyDescent="0.25">
      <c r="A647" s="19">
        <v>621</v>
      </c>
      <c r="B647" s="19">
        <v>12163.854096571176</v>
      </c>
      <c r="C647" s="19">
        <v>-11863.854096571176</v>
      </c>
    </row>
    <row r="648" spans="1:3" x14ac:dyDescent="0.25">
      <c r="A648" s="19">
        <v>622</v>
      </c>
      <c r="B648" s="19">
        <v>972.32127252878649</v>
      </c>
      <c r="C648" s="19">
        <v>-711.32127252878649</v>
      </c>
    </row>
    <row r="649" spans="1:3" x14ac:dyDescent="0.25">
      <c r="A649" s="19">
        <v>623</v>
      </c>
      <c r="B649" s="19">
        <v>-1062.784916503352</v>
      </c>
      <c r="C649" s="19">
        <v>1403.784916503352</v>
      </c>
    </row>
    <row r="650" spans="1:3" x14ac:dyDescent="0.25">
      <c r="A650" s="19">
        <v>624</v>
      </c>
      <c r="B650" s="19">
        <v>-3973.0230623873867</v>
      </c>
      <c r="C650" s="19">
        <v>3973.0230623873867</v>
      </c>
    </row>
    <row r="651" spans="1:3" x14ac:dyDescent="0.25">
      <c r="A651" s="19">
        <v>625</v>
      </c>
      <c r="B651" s="19">
        <v>-3975.8853858447333</v>
      </c>
      <c r="C651" s="19">
        <v>3975.8853858447333</v>
      </c>
    </row>
    <row r="652" spans="1:3" x14ac:dyDescent="0.25">
      <c r="A652" s="19">
        <v>626</v>
      </c>
      <c r="B652" s="19">
        <v>-3975.0675791426343</v>
      </c>
      <c r="C652" s="19">
        <v>3975.0675791426343</v>
      </c>
    </row>
    <row r="653" spans="1:3" x14ac:dyDescent="0.25">
      <c r="A653" s="19">
        <v>627</v>
      </c>
      <c r="B653" s="19">
        <v>5826.4675193271551</v>
      </c>
      <c r="C653" s="19">
        <v>-1481.4675193271551</v>
      </c>
    </row>
    <row r="654" spans="1:3" x14ac:dyDescent="0.25">
      <c r="A654" s="19">
        <v>628</v>
      </c>
      <c r="B654" s="19">
        <v>952.93431985754103</v>
      </c>
      <c r="C654" s="19">
        <v>-862.93431985754103</v>
      </c>
    </row>
    <row r="655" spans="1:3" x14ac:dyDescent="0.25">
      <c r="A655" s="19">
        <v>629</v>
      </c>
      <c r="B655" s="19">
        <v>-3975.8853858447333</v>
      </c>
      <c r="C655" s="19">
        <v>3975.8853858447333</v>
      </c>
    </row>
    <row r="656" spans="1:3" x14ac:dyDescent="0.25">
      <c r="A656" s="19">
        <v>630</v>
      </c>
      <c r="B656" s="19">
        <v>2565.668098400306</v>
      </c>
      <c r="C656" s="19">
        <v>-2215.668098400306</v>
      </c>
    </row>
    <row r="657" spans="1:3" x14ac:dyDescent="0.25">
      <c r="A657" s="19">
        <v>631</v>
      </c>
      <c r="B657" s="19">
        <v>-3342.3447230307493</v>
      </c>
      <c r="C657" s="19">
        <v>3352.3447230307493</v>
      </c>
    </row>
    <row r="658" spans="1:3" x14ac:dyDescent="0.25">
      <c r="A658" s="19">
        <v>632</v>
      </c>
      <c r="B658" s="19">
        <v>1012.3500822585906</v>
      </c>
      <c r="C658" s="19">
        <v>-322.35008225859065</v>
      </c>
    </row>
    <row r="659" spans="1:3" x14ac:dyDescent="0.25">
      <c r="A659" s="19">
        <v>633</v>
      </c>
      <c r="B659" s="19">
        <v>-3975.2720308181592</v>
      </c>
      <c r="C659" s="19">
        <v>3975.2720308181592</v>
      </c>
    </row>
    <row r="660" spans="1:3" x14ac:dyDescent="0.25">
      <c r="A660" s="19">
        <v>634</v>
      </c>
      <c r="B660" s="19">
        <v>1151.564839152396</v>
      </c>
      <c r="C660" s="19">
        <v>93.435160847604038</v>
      </c>
    </row>
    <row r="661" spans="1:3" x14ac:dyDescent="0.25">
      <c r="A661" s="19">
        <v>635</v>
      </c>
      <c r="B661" s="19">
        <v>-3823.8349309486216</v>
      </c>
      <c r="C661" s="19">
        <v>3824.8349309486216</v>
      </c>
    </row>
    <row r="662" spans="1:3" x14ac:dyDescent="0.25">
      <c r="A662" s="19">
        <v>636</v>
      </c>
      <c r="B662" s="19">
        <v>-3769.5500113062481</v>
      </c>
      <c r="C662" s="19">
        <v>3771.5500113062481</v>
      </c>
    </row>
    <row r="663" spans="1:3" x14ac:dyDescent="0.25">
      <c r="A663" s="19">
        <v>637</v>
      </c>
      <c r="B663" s="19">
        <v>-3663.5562631331122</v>
      </c>
      <c r="C663" s="19">
        <v>3667.5562631331122</v>
      </c>
    </row>
    <row r="664" spans="1:3" x14ac:dyDescent="0.25">
      <c r="A664" s="19">
        <v>638</v>
      </c>
      <c r="B664" s="19">
        <v>-3972.0008040097632</v>
      </c>
      <c r="C664" s="19">
        <v>3972.0008040097632</v>
      </c>
    </row>
    <row r="665" spans="1:3" x14ac:dyDescent="0.25">
      <c r="A665" s="19">
        <v>639</v>
      </c>
      <c r="B665" s="19">
        <v>-3216.0103799434232</v>
      </c>
      <c r="C665" s="19">
        <v>3234.0103799434232</v>
      </c>
    </row>
    <row r="666" spans="1:3" x14ac:dyDescent="0.25">
      <c r="A666" s="19">
        <v>640</v>
      </c>
      <c r="B666" s="19">
        <v>-3783.1490475191954</v>
      </c>
      <c r="C666" s="19">
        <v>3784.1490475191954</v>
      </c>
    </row>
    <row r="667" spans="1:3" x14ac:dyDescent="0.25">
      <c r="A667" s="19">
        <v>641</v>
      </c>
      <c r="B667" s="19">
        <v>-1078.8310878012487</v>
      </c>
      <c r="C667" s="19">
        <v>1179.8310878012487</v>
      </c>
    </row>
    <row r="668" spans="1:3" x14ac:dyDescent="0.25">
      <c r="A668" s="19">
        <v>642</v>
      </c>
      <c r="B668" s="19">
        <v>35169.806232601717</v>
      </c>
      <c r="C668" s="19">
        <v>12495.193767398283</v>
      </c>
    </row>
    <row r="669" spans="1:3" x14ac:dyDescent="0.25">
      <c r="A669" s="19">
        <v>643</v>
      </c>
      <c r="B669" s="19">
        <v>217528.71434184958</v>
      </c>
      <c r="C669" s="19">
        <v>74568.285658150417</v>
      </c>
    </row>
    <row r="670" spans="1:3" x14ac:dyDescent="0.25">
      <c r="A670" s="19">
        <v>644</v>
      </c>
      <c r="B670" s="19">
        <v>20314.28507904027</v>
      </c>
      <c r="C670" s="19">
        <v>6137.7149209597301</v>
      </c>
    </row>
    <row r="671" spans="1:3" x14ac:dyDescent="0.25">
      <c r="A671" s="19">
        <v>645</v>
      </c>
      <c r="B671" s="19">
        <v>100607.62316796264</v>
      </c>
      <c r="C671" s="19">
        <v>-25578.14316796264</v>
      </c>
    </row>
    <row r="672" spans="1:3" x14ac:dyDescent="0.25">
      <c r="A672" s="19">
        <v>646</v>
      </c>
      <c r="B672" s="19">
        <v>20645.736339126684</v>
      </c>
      <c r="C672" s="19">
        <v>-15071.736339126684</v>
      </c>
    </row>
    <row r="673" spans="1:3" x14ac:dyDescent="0.25">
      <c r="A673" s="19">
        <v>647</v>
      </c>
      <c r="B673" s="19">
        <v>774.89084174502273</v>
      </c>
      <c r="C673" s="19">
        <v>280.11915825497726</v>
      </c>
    </row>
    <row r="674" spans="1:3" x14ac:dyDescent="0.25">
      <c r="A674" s="19">
        <v>648</v>
      </c>
      <c r="B674" s="19">
        <v>4433.6198625832003</v>
      </c>
      <c r="C674" s="19">
        <v>-2292.6198625832003</v>
      </c>
    </row>
    <row r="675" spans="1:3" x14ac:dyDescent="0.25">
      <c r="A675" s="19">
        <v>649</v>
      </c>
      <c r="B675" s="19">
        <v>86587.025230827814</v>
      </c>
      <c r="C675" s="19">
        <v>-42199.025230827814</v>
      </c>
    </row>
    <row r="676" spans="1:3" x14ac:dyDescent="0.25">
      <c r="A676" s="19">
        <v>650</v>
      </c>
      <c r="B676" s="19">
        <v>6389.3272601354047</v>
      </c>
      <c r="C676" s="19">
        <v>-2890.3272601354047</v>
      </c>
    </row>
    <row r="677" spans="1:3" x14ac:dyDescent="0.25">
      <c r="A677" s="19">
        <v>651</v>
      </c>
      <c r="B677" s="19">
        <v>2634.004253889716</v>
      </c>
      <c r="C677" s="19">
        <v>-948.00425388971598</v>
      </c>
    </row>
    <row r="678" spans="1:3" x14ac:dyDescent="0.25">
      <c r="A678" s="19">
        <v>652</v>
      </c>
      <c r="B678" s="19">
        <v>19173.664111124857</v>
      </c>
      <c r="C678" s="19">
        <v>5958.3358888751427</v>
      </c>
    </row>
    <row r="679" spans="1:3" x14ac:dyDescent="0.25">
      <c r="A679" s="19">
        <v>653</v>
      </c>
      <c r="B679" s="19">
        <v>4539.7192083194977</v>
      </c>
      <c r="C679" s="19">
        <v>-1525.7192083194977</v>
      </c>
    </row>
    <row r="680" spans="1:3" x14ac:dyDescent="0.25">
      <c r="A680" s="19">
        <v>654</v>
      </c>
      <c r="B680" s="19">
        <v>110282.52324217517</v>
      </c>
      <c r="C680" s="19">
        <v>-4198.0232421751716</v>
      </c>
    </row>
    <row r="681" spans="1:3" x14ac:dyDescent="0.25">
      <c r="A681" s="19">
        <v>655</v>
      </c>
      <c r="B681" s="19">
        <v>97582.275554337466</v>
      </c>
      <c r="C681" s="19">
        <v>-65507.275554337466</v>
      </c>
    </row>
    <row r="682" spans="1:3" x14ac:dyDescent="0.25">
      <c r="A682" s="19">
        <v>656</v>
      </c>
      <c r="B682" s="19">
        <v>25329.109638582358</v>
      </c>
      <c r="C682" s="19">
        <v>-13578.109638582358</v>
      </c>
    </row>
    <row r="683" spans="1:3" x14ac:dyDescent="0.25">
      <c r="A683" s="19">
        <v>657</v>
      </c>
      <c r="B683" s="19">
        <v>11163.185272086104</v>
      </c>
      <c r="C683" s="19">
        <v>-485.18527208610431</v>
      </c>
    </row>
    <row r="684" spans="1:3" x14ac:dyDescent="0.25">
      <c r="A684" s="19">
        <v>658</v>
      </c>
      <c r="B684" s="19">
        <v>15967.329062941042</v>
      </c>
      <c r="C684" s="19">
        <v>2887.6709370589579</v>
      </c>
    </row>
    <row r="685" spans="1:3" x14ac:dyDescent="0.25">
      <c r="A685" s="19">
        <v>659</v>
      </c>
      <c r="B685" s="19">
        <v>29080.025185184932</v>
      </c>
      <c r="C685" s="19">
        <v>1096.9748148150684</v>
      </c>
    </row>
    <row r="686" spans="1:3" x14ac:dyDescent="0.25">
      <c r="A686" s="19">
        <v>660</v>
      </c>
      <c r="B686" s="19">
        <v>5775.7249069771115</v>
      </c>
      <c r="C686" s="19">
        <v>-2758.7249069771115</v>
      </c>
    </row>
    <row r="687" spans="1:3" x14ac:dyDescent="0.25">
      <c r="A687" s="19">
        <v>661</v>
      </c>
      <c r="B687" s="19">
        <v>2342.1890392000628</v>
      </c>
      <c r="C687" s="19">
        <v>-813.18903920006278</v>
      </c>
    </row>
    <row r="688" spans="1:3" x14ac:dyDescent="0.25">
      <c r="A688" s="19">
        <v>662</v>
      </c>
      <c r="B688" s="19">
        <v>-2524.055775530444</v>
      </c>
      <c r="C688" s="19">
        <v>2619.055775530444</v>
      </c>
    </row>
    <row r="689" spans="1:3" x14ac:dyDescent="0.25">
      <c r="A689" s="19">
        <v>663</v>
      </c>
      <c r="B689" s="19">
        <v>-1494.9443419570998</v>
      </c>
      <c r="C689" s="19">
        <v>1650.9443419570998</v>
      </c>
    </row>
    <row r="690" spans="1:3" x14ac:dyDescent="0.25">
      <c r="A690" s="19">
        <v>664</v>
      </c>
      <c r="B690" s="19">
        <v>2068.8829172190717</v>
      </c>
      <c r="C690" s="19">
        <v>-1368.8829172190717</v>
      </c>
    </row>
    <row r="691" spans="1:3" x14ac:dyDescent="0.25">
      <c r="A691" s="19">
        <v>665</v>
      </c>
      <c r="B691" s="19">
        <v>550.01673211710965</v>
      </c>
      <c r="C691" s="19">
        <v>353.98326788289035</v>
      </c>
    </row>
    <row r="692" spans="1:3" x14ac:dyDescent="0.25">
      <c r="A692" s="19">
        <v>666</v>
      </c>
      <c r="B692" s="19">
        <v>5512.5440460235222</v>
      </c>
      <c r="C692" s="19">
        <v>-3648.5440460235222</v>
      </c>
    </row>
    <row r="693" spans="1:3" x14ac:dyDescent="0.25">
      <c r="A693" s="19">
        <v>667</v>
      </c>
      <c r="B693" s="19">
        <v>-3466.6441767953715</v>
      </c>
      <c r="C693" s="19">
        <v>3474.6441767953715</v>
      </c>
    </row>
    <row r="694" spans="1:3" x14ac:dyDescent="0.25">
      <c r="A694" s="19">
        <v>668</v>
      </c>
      <c r="B694" s="19">
        <v>8353.0823908118782</v>
      </c>
      <c r="C694" s="19">
        <v>-3343.0823908118782</v>
      </c>
    </row>
    <row r="695" spans="1:3" x14ac:dyDescent="0.25">
      <c r="A695" s="19">
        <v>669</v>
      </c>
      <c r="B695" s="19">
        <v>-48.032723551846388</v>
      </c>
      <c r="C695" s="19">
        <v>732.0327235518464</v>
      </c>
    </row>
    <row r="696" spans="1:3" x14ac:dyDescent="0.25">
      <c r="A696" s="19">
        <v>670</v>
      </c>
      <c r="B696" s="19">
        <v>80931.274058761366</v>
      </c>
      <c r="C696" s="19">
        <v>-37916.274058761366</v>
      </c>
    </row>
    <row r="697" spans="1:3" x14ac:dyDescent="0.25">
      <c r="A697" s="19">
        <v>671</v>
      </c>
      <c r="B697" s="19">
        <v>31132.958424314063</v>
      </c>
      <c r="C697" s="19">
        <v>-4783.9584243140634</v>
      </c>
    </row>
    <row r="698" spans="1:3" x14ac:dyDescent="0.25">
      <c r="A698" s="19">
        <v>672</v>
      </c>
      <c r="B698" s="19">
        <v>39664.487792375148</v>
      </c>
      <c r="C698" s="19">
        <v>-27836.487792375148</v>
      </c>
    </row>
    <row r="699" spans="1:3" x14ac:dyDescent="0.25">
      <c r="A699" s="19">
        <v>673</v>
      </c>
      <c r="B699" s="19">
        <v>19910.644638512589</v>
      </c>
      <c r="C699" s="19">
        <v>-9096.6446385125892</v>
      </c>
    </row>
    <row r="700" spans="1:3" x14ac:dyDescent="0.25">
      <c r="A700" s="19">
        <v>674</v>
      </c>
      <c r="B700" s="19">
        <v>-22.664727223473086</v>
      </c>
      <c r="C700" s="19">
        <v>227.66472722347308</v>
      </c>
    </row>
    <row r="701" spans="1:3" x14ac:dyDescent="0.25">
      <c r="A701" s="19">
        <v>675</v>
      </c>
      <c r="B701" s="19">
        <v>-3375.8752898012763</v>
      </c>
      <c r="C701" s="19">
        <v>3390.8752898012763</v>
      </c>
    </row>
    <row r="702" spans="1:3" x14ac:dyDescent="0.25">
      <c r="A702" s="19">
        <v>676</v>
      </c>
      <c r="B702" s="19">
        <v>419.59922725692905</v>
      </c>
      <c r="C702" s="19">
        <v>471.40077274307095</v>
      </c>
    </row>
    <row r="703" spans="1:3" x14ac:dyDescent="0.25">
      <c r="A703" s="19">
        <v>677</v>
      </c>
      <c r="B703" s="19">
        <v>1671.087866894663</v>
      </c>
      <c r="C703" s="19">
        <v>-200.08786689466297</v>
      </c>
    </row>
    <row r="704" spans="1:3" x14ac:dyDescent="0.25">
      <c r="A704" s="19">
        <v>678</v>
      </c>
      <c r="B704" s="19">
        <v>12614.448306286939</v>
      </c>
      <c r="C704" s="19">
        <v>177.55169371306147</v>
      </c>
    </row>
    <row r="705" spans="1:3" x14ac:dyDescent="0.25">
      <c r="A705" s="19">
        <v>679</v>
      </c>
      <c r="B705" s="19">
        <v>1185.810509436687</v>
      </c>
      <c r="C705" s="19">
        <v>-77.810509436686971</v>
      </c>
    </row>
    <row r="706" spans="1:3" x14ac:dyDescent="0.25">
      <c r="A706" s="19">
        <v>680</v>
      </c>
      <c r="B706" s="19">
        <v>10313.864480150716</v>
      </c>
      <c r="C706" s="19">
        <v>-1486.8644801507162</v>
      </c>
    </row>
    <row r="707" spans="1:3" x14ac:dyDescent="0.25">
      <c r="A707" s="19">
        <v>681</v>
      </c>
      <c r="B707" s="19">
        <v>16799.110785429515</v>
      </c>
      <c r="C707" s="19">
        <v>2634.8892145704849</v>
      </c>
    </row>
    <row r="708" spans="1:3" x14ac:dyDescent="0.25">
      <c r="A708" s="19">
        <v>682</v>
      </c>
      <c r="B708" s="19">
        <v>-3823.9371567863841</v>
      </c>
      <c r="C708" s="19">
        <v>3824.9371567863841</v>
      </c>
    </row>
    <row r="709" spans="1:3" x14ac:dyDescent="0.25">
      <c r="A709" s="19">
        <v>683</v>
      </c>
      <c r="B709" s="19">
        <v>-2871.2727064830219</v>
      </c>
      <c r="C709" s="19">
        <v>2924.2727064830219</v>
      </c>
    </row>
    <row r="710" spans="1:3" x14ac:dyDescent="0.25">
      <c r="A710" s="19">
        <v>684</v>
      </c>
      <c r="B710" s="19">
        <v>1632.1579021432246</v>
      </c>
      <c r="C710" s="19">
        <v>-1334.1579021432246</v>
      </c>
    </row>
    <row r="711" spans="1:3" x14ac:dyDescent="0.25">
      <c r="A711" s="19">
        <v>685</v>
      </c>
      <c r="B711" s="19">
        <v>18830.416016667594</v>
      </c>
      <c r="C711" s="19">
        <v>5117.5839833324062</v>
      </c>
    </row>
    <row r="712" spans="1:3" x14ac:dyDescent="0.25">
      <c r="A712" s="19">
        <v>686</v>
      </c>
      <c r="B712" s="19">
        <v>-33.443291694483285</v>
      </c>
      <c r="C712" s="19">
        <v>586.44329169448326</v>
      </c>
    </row>
    <row r="713" spans="1:3" x14ac:dyDescent="0.25">
      <c r="A713" s="19">
        <v>687</v>
      </c>
      <c r="B713" s="19">
        <v>-3955.6446699677826</v>
      </c>
      <c r="C713" s="19">
        <v>3955.6446699677826</v>
      </c>
    </row>
    <row r="714" spans="1:3" x14ac:dyDescent="0.25">
      <c r="A714" s="19">
        <v>688</v>
      </c>
      <c r="B714" s="19">
        <v>28254.207737387867</v>
      </c>
      <c r="C714" s="19">
        <v>-24704.207737387867</v>
      </c>
    </row>
    <row r="715" spans="1:3" x14ac:dyDescent="0.25">
      <c r="A715" s="19">
        <v>689</v>
      </c>
      <c r="B715" s="19">
        <v>21254.642576873408</v>
      </c>
      <c r="C715" s="19">
        <v>-6656.642576873408</v>
      </c>
    </row>
    <row r="716" spans="1:3" x14ac:dyDescent="0.25">
      <c r="A716" s="19">
        <v>690</v>
      </c>
      <c r="B716" s="19">
        <v>47503.187716636086</v>
      </c>
      <c r="C716" s="19">
        <v>67794.312283363921</v>
      </c>
    </row>
    <row r="717" spans="1:3" x14ac:dyDescent="0.25">
      <c r="A717" s="19">
        <v>691</v>
      </c>
      <c r="B717" s="19">
        <v>3257.6449702861214</v>
      </c>
      <c r="C717" s="19">
        <v>-789.64497028612141</v>
      </c>
    </row>
    <row r="718" spans="1:3" x14ac:dyDescent="0.25">
      <c r="A718" s="19">
        <v>692</v>
      </c>
      <c r="B718" s="19">
        <v>-1598.0669647594982</v>
      </c>
      <c r="C718" s="19">
        <v>1858.0669647594982</v>
      </c>
    </row>
    <row r="719" spans="1:3" x14ac:dyDescent="0.25">
      <c r="A719" s="19">
        <v>693</v>
      </c>
      <c r="B719" s="19">
        <v>16187.382933648303</v>
      </c>
      <c r="C719" s="19">
        <v>-14881.382933648303</v>
      </c>
    </row>
    <row r="720" spans="1:3" x14ac:dyDescent="0.25">
      <c r="A720" s="19">
        <v>694</v>
      </c>
      <c r="B720" s="19">
        <v>31591.846918578154</v>
      </c>
      <c r="C720" s="19">
        <v>3746.1530814218459</v>
      </c>
    </row>
    <row r="721" spans="1:3" x14ac:dyDescent="0.25">
      <c r="A721" s="19">
        <v>695</v>
      </c>
      <c r="B721" s="19">
        <v>1226.6409114023634</v>
      </c>
      <c r="C721" s="19">
        <v>-636.64091140236337</v>
      </c>
    </row>
    <row r="722" spans="1:3" x14ac:dyDescent="0.25">
      <c r="A722" s="19">
        <v>696</v>
      </c>
      <c r="B722" s="19">
        <v>1574.3160948504374</v>
      </c>
      <c r="C722" s="19">
        <v>-938.31609485043737</v>
      </c>
    </row>
    <row r="723" spans="1:3" x14ac:dyDescent="0.25">
      <c r="A723" s="19">
        <v>697</v>
      </c>
      <c r="B723" s="19">
        <v>-3816.8835739807801</v>
      </c>
      <c r="C723" s="19">
        <v>3817.8835739807801</v>
      </c>
    </row>
    <row r="724" spans="1:3" x14ac:dyDescent="0.25">
      <c r="A724" s="19">
        <v>698</v>
      </c>
      <c r="B724" s="19">
        <v>8350.2492366688766</v>
      </c>
      <c r="C724" s="19">
        <v>-6031.2492366688766</v>
      </c>
    </row>
    <row r="725" spans="1:3" x14ac:dyDescent="0.25">
      <c r="A725" s="19">
        <v>699</v>
      </c>
      <c r="B725" s="19">
        <v>27261.35984204846</v>
      </c>
      <c r="C725" s="19">
        <v>-11871.35984204846</v>
      </c>
    </row>
    <row r="726" spans="1:3" x14ac:dyDescent="0.25">
      <c r="A726" s="19">
        <v>700</v>
      </c>
      <c r="B726" s="19">
        <v>90205.404497286552</v>
      </c>
      <c r="C726" s="19">
        <v>16943.335502713453</v>
      </c>
    </row>
    <row r="727" spans="1:3" x14ac:dyDescent="0.25">
      <c r="A727" s="19">
        <v>701</v>
      </c>
      <c r="B727" s="19">
        <v>-224.32041363917256</v>
      </c>
      <c r="C727" s="19">
        <v>627.32041363917256</v>
      </c>
    </row>
    <row r="728" spans="1:3" x14ac:dyDescent="0.25">
      <c r="A728" s="19">
        <v>702</v>
      </c>
      <c r="B728" s="19">
        <v>13671.853057859795</v>
      </c>
      <c r="C728" s="19">
        <v>-7553.8530578597947</v>
      </c>
    </row>
    <row r="729" spans="1:3" x14ac:dyDescent="0.25">
      <c r="A729" s="19">
        <v>703</v>
      </c>
      <c r="B729" s="19">
        <v>6351.175566658213</v>
      </c>
      <c r="C729" s="19">
        <v>-1729.1655666582128</v>
      </c>
    </row>
    <row r="730" spans="1:3" x14ac:dyDescent="0.25">
      <c r="A730" s="19">
        <v>704</v>
      </c>
      <c r="B730" s="19">
        <v>3107.7459870557491</v>
      </c>
      <c r="C730" s="19">
        <v>-2270.7459870557491</v>
      </c>
    </row>
    <row r="731" spans="1:3" x14ac:dyDescent="0.25">
      <c r="A731" s="19">
        <v>705</v>
      </c>
      <c r="B731" s="19">
        <v>2849.91282980191</v>
      </c>
      <c r="C731" s="19">
        <v>-2368.91282980191</v>
      </c>
    </row>
    <row r="732" spans="1:3" x14ac:dyDescent="0.25">
      <c r="A732" s="19">
        <v>706</v>
      </c>
      <c r="B732" s="19">
        <v>6968.3897742991221</v>
      </c>
      <c r="C732" s="19">
        <v>-5991.3897742991221</v>
      </c>
    </row>
    <row r="733" spans="1:3" x14ac:dyDescent="0.25">
      <c r="A733" s="19">
        <v>707</v>
      </c>
      <c r="B733" s="19">
        <v>-3972.0008040097632</v>
      </c>
      <c r="C733" s="19">
        <v>3972.0008040097632</v>
      </c>
    </row>
    <row r="734" spans="1:3" x14ac:dyDescent="0.25">
      <c r="A734" s="19">
        <v>708</v>
      </c>
      <c r="B734" s="19">
        <v>47273.703478734373</v>
      </c>
      <c r="C734" s="19">
        <v>6396.8965212656258</v>
      </c>
    </row>
    <row r="735" spans="1:3" x14ac:dyDescent="0.25">
      <c r="A735" s="19">
        <v>709</v>
      </c>
      <c r="B735" s="19">
        <v>33683.256618978499</v>
      </c>
      <c r="C735" s="19">
        <v>-24846.256618978499</v>
      </c>
    </row>
    <row r="736" spans="1:3" x14ac:dyDescent="0.25">
      <c r="A736" s="19">
        <v>710</v>
      </c>
      <c r="B736" s="19">
        <v>-2147.5628539036284</v>
      </c>
      <c r="C736" s="19">
        <v>2208.5628539036284</v>
      </c>
    </row>
    <row r="737" spans="1:3" x14ac:dyDescent="0.25">
      <c r="A737" s="19">
        <v>711</v>
      </c>
      <c r="B737" s="19">
        <v>-3976.0407691181322</v>
      </c>
      <c r="C737" s="19">
        <v>3976.0407691181322</v>
      </c>
    </row>
    <row r="738" spans="1:3" x14ac:dyDescent="0.25">
      <c r="A738" s="19">
        <v>712</v>
      </c>
      <c r="B738" s="19">
        <v>34694.456390568448</v>
      </c>
      <c r="C738" s="19">
        <v>-903.45639056844811</v>
      </c>
    </row>
    <row r="739" spans="1:3" x14ac:dyDescent="0.25">
      <c r="A739" s="19">
        <v>713</v>
      </c>
      <c r="B739" s="19">
        <v>-2176.2615737621072</v>
      </c>
      <c r="C739" s="19">
        <v>2281.2615737621072</v>
      </c>
    </row>
    <row r="740" spans="1:3" x14ac:dyDescent="0.25">
      <c r="A740" s="19">
        <v>714</v>
      </c>
      <c r="B740" s="19">
        <v>6763.4712379278944</v>
      </c>
      <c r="C740" s="19">
        <v>-6564.4712379278944</v>
      </c>
    </row>
    <row r="741" spans="1:3" x14ac:dyDescent="0.25">
      <c r="A741" s="19">
        <v>715</v>
      </c>
      <c r="B741" s="19">
        <v>3079.4119852225331</v>
      </c>
      <c r="C741" s="19">
        <v>-830.41198522253308</v>
      </c>
    </row>
    <row r="742" spans="1:3" x14ac:dyDescent="0.25">
      <c r="A742" s="19">
        <v>716</v>
      </c>
      <c r="B742" s="19">
        <v>3396.8530730019802</v>
      </c>
      <c r="C742" s="19">
        <v>-2007.8530730019802</v>
      </c>
    </row>
    <row r="743" spans="1:3" x14ac:dyDescent="0.25">
      <c r="A743" s="19">
        <v>717</v>
      </c>
      <c r="B743" s="19">
        <v>-9.1585243626042434</v>
      </c>
      <c r="C743" s="19">
        <v>724.15852436260423</v>
      </c>
    </row>
    <row r="744" spans="1:3" x14ac:dyDescent="0.25">
      <c r="A744" s="19">
        <v>718</v>
      </c>
      <c r="B744" s="19">
        <v>499.19992550953981</v>
      </c>
      <c r="C744" s="19">
        <v>-194.19992550953981</v>
      </c>
    </row>
    <row r="745" spans="1:3" x14ac:dyDescent="0.25">
      <c r="A745" s="19">
        <v>719</v>
      </c>
      <c r="B745" s="19">
        <v>-2378.2557445194684</v>
      </c>
      <c r="C745" s="19">
        <v>2468.2557445194684</v>
      </c>
    </row>
    <row r="746" spans="1:3" x14ac:dyDescent="0.25">
      <c r="A746" s="19">
        <v>720</v>
      </c>
      <c r="B746" s="19">
        <v>-1952.3810718939853</v>
      </c>
      <c r="C746" s="19">
        <v>2146.3810718939853</v>
      </c>
    </row>
    <row r="747" spans="1:3" x14ac:dyDescent="0.25">
      <c r="A747" s="19">
        <v>721</v>
      </c>
      <c r="B747" s="19">
        <v>3632.5525301996895</v>
      </c>
      <c r="C747" s="19">
        <v>-897.5525301996895</v>
      </c>
    </row>
    <row r="748" spans="1:3" x14ac:dyDescent="0.25">
      <c r="A748" s="19">
        <v>722</v>
      </c>
      <c r="B748" s="19">
        <v>12254.538801946726</v>
      </c>
      <c r="C748" s="19">
        <v>-2241.5388019467264</v>
      </c>
    </row>
    <row r="749" spans="1:3" x14ac:dyDescent="0.25">
      <c r="A749" s="19">
        <v>723</v>
      </c>
      <c r="B749" s="19">
        <v>22642.402888510263</v>
      </c>
      <c r="C749" s="19">
        <v>10363.597111489737</v>
      </c>
    </row>
    <row r="750" spans="1:3" x14ac:dyDescent="0.25">
      <c r="A750" s="19">
        <v>724</v>
      </c>
      <c r="B750" s="19">
        <v>8806.5652164425701</v>
      </c>
      <c r="C750" s="19">
        <v>-3337.5652164425701</v>
      </c>
    </row>
    <row r="751" spans="1:3" x14ac:dyDescent="0.25">
      <c r="A751" s="19">
        <v>725</v>
      </c>
      <c r="B751" s="19">
        <v>12882.091423944945</v>
      </c>
      <c r="C751" s="19">
        <v>-5499.0814239449446</v>
      </c>
    </row>
    <row r="752" spans="1:3" x14ac:dyDescent="0.25">
      <c r="A752" s="19">
        <v>726</v>
      </c>
      <c r="B752" s="19">
        <v>17491.288390936956</v>
      </c>
      <c r="C752" s="19">
        <v>2578.7116090630443</v>
      </c>
    </row>
    <row r="753" spans="1:3" x14ac:dyDescent="0.25">
      <c r="A753" s="19">
        <v>727</v>
      </c>
      <c r="B753" s="19">
        <v>3346.9759654459808</v>
      </c>
      <c r="C753" s="19">
        <v>-811.97596544598082</v>
      </c>
    </row>
    <row r="754" spans="1:3" x14ac:dyDescent="0.25">
      <c r="A754" s="19">
        <v>728</v>
      </c>
      <c r="B754" s="19">
        <v>12666.135630971046</v>
      </c>
      <c r="C754" s="19">
        <v>-7223.1356309710463</v>
      </c>
    </row>
    <row r="755" spans="1:3" x14ac:dyDescent="0.25">
      <c r="A755" s="19">
        <v>729</v>
      </c>
      <c r="B755" s="19">
        <v>12096.383550782411</v>
      </c>
      <c r="C755" s="19">
        <v>-4178.9335507824117</v>
      </c>
    </row>
    <row r="756" spans="1:3" x14ac:dyDescent="0.25">
      <c r="A756" s="19">
        <v>730</v>
      </c>
      <c r="B756" s="19">
        <v>10182.567527069539</v>
      </c>
      <c r="C756" s="19">
        <v>-4956.5675270695392</v>
      </c>
    </row>
    <row r="757" spans="1:3" x14ac:dyDescent="0.25">
      <c r="A757" s="19">
        <v>731</v>
      </c>
      <c r="B757" s="19">
        <v>27483.515594704935</v>
      </c>
      <c r="C757" s="19">
        <v>-1045.5155947049352</v>
      </c>
    </row>
    <row r="758" spans="1:3" x14ac:dyDescent="0.25">
      <c r="A758" s="19">
        <v>732</v>
      </c>
      <c r="B758" s="19">
        <v>7767.7968440581462</v>
      </c>
      <c r="C758" s="19">
        <v>-1467.7968440581462</v>
      </c>
    </row>
    <row r="759" spans="1:3" x14ac:dyDescent="0.25">
      <c r="A759" s="19">
        <v>733</v>
      </c>
      <c r="B759" s="19">
        <v>-2431.282046621162</v>
      </c>
      <c r="C759" s="19">
        <v>2495.282046621162</v>
      </c>
    </row>
    <row r="760" spans="1:3" x14ac:dyDescent="0.25">
      <c r="A760" s="19">
        <v>734</v>
      </c>
      <c r="B760" s="19">
        <v>13637.514008298334</v>
      </c>
      <c r="C760" s="19">
        <v>-10625.514008298334</v>
      </c>
    </row>
    <row r="761" spans="1:3" x14ac:dyDescent="0.25">
      <c r="A761" s="19">
        <v>735</v>
      </c>
      <c r="B761" s="19">
        <v>11652.176556420169</v>
      </c>
      <c r="C761" s="19">
        <v>-982.17655642016871</v>
      </c>
    </row>
    <row r="762" spans="1:3" x14ac:dyDescent="0.25">
      <c r="A762" s="19">
        <v>736</v>
      </c>
      <c r="B762" s="19">
        <v>31155.915700009373</v>
      </c>
      <c r="C762" s="19">
        <v>22615.084299990627</v>
      </c>
    </row>
    <row r="763" spans="1:3" x14ac:dyDescent="0.25">
      <c r="A763" s="19">
        <v>737</v>
      </c>
      <c r="B763" s="19">
        <v>12287.580486948134</v>
      </c>
      <c r="C763" s="19">
        <v>-942.58048694813442</v>
      </c>
    </row>
    <row r="764" spans="1:3" x14ac:dyDescent="0.25">
      <c r="A764" s="19">
        <v>738</v>
      </c>
      <c r="B764" s="19">
        <v>9700.9186120012073</v>
      </c>
      <c r="C764" s="19">
        <v>-3580.9186120012073</v>
      </c>
    </row>
    <row r="765" spans="1:3" x14ac:dyDescent="0.25">
      <c r="A765" s="19">
        <v>739</v>
      </c>
      <c r="B765" s="19">
        <v>2153.7140746931686</v>
      </c>
      <c r="C765" s="19">
        <v>-552.71407469316864</v>
      </c>
    </row>
    <row r="766" spans="1:3" x14ac:dyDescent="0.25">
      <c r="A766" s="19">
        <v>740</v>
      </c>
      <c r="B766" s="19">
        <v>13381.467179751755</v>
      </c>
      <c r="C766" s="19">
        <v>-3881.4671797517549</v>
      </c>
    </row>
    <row r="767" spans="1:3" x14ac:dyDescent="0.25">
      <c r="A767" s="19">
        <v>741</v>
      </c>
      <c r="B767" s="19">
        <v>6964.013061886244</v>
      </c>
      <c r="C767" s="19">
        <v>-3742.013061886244</v>
      </c>
    </row>
    <row r="768" spans="1:3" x14ac:dyDescent="0.25">
      <c r="A768" s="19">
        <v>742</v>
      </c>
      <c r="B768" s="19">
        <v>12852.77700840205</v>
      </c>
      <c r="C768" s="19">
        <v>441.02299159794893</v>
      </c>
    </row>
    <row r="769" spans="1:3" x14ac:dyDescent="0.25">
      <c r="A769" s="19">
        <v>743</v>
      </c>
      <c r="B769" s="19">
        <v>1894.6027546907856</v>
      </c>
      <c r="C769" s="19">
        <v>-344.60275469078556</v>
      </c>
    </row>
    <row r="770" spans="1:3" x14ac:dyDescent="0.25">
      <c r="A770" s="19">
        <v>744</v>
      </c>
      <c r="B770" s="19">
        <v>404.16477706051489</v>
      </c>
      <c r="C770" s="19">
        <v>409.83522293948511</v>
      </c>
    </row>
    <row r="771" spans="1:3" x14ac:dyDescent="0.25">
      <c r="A771" s="19">
        <v>745</v>
      </c>
      <c r="B771" s="19">
        <v>6548.1810057791772</v>
      </c>
      <c r="C771" s="19">
        <v>-1432.1810057791772</v>
      </c>
    </row>
    <row r="772" spans="1:3" x14ac:dyDescent="0.25">
      <c r="A772" s="19">
        <v>746</v>
      </c>
      <c r="B772" s="19">
        <v>6191.9417714654946</v>
      </c>
      <c r="C772" s="19">
        <v>-2215.9417714654946</v>
      </c>
    </row>
    <row r="773" spans="1:3" x14ac:dyDescent="0.25">
      <c r="A773" s="19">
        <v>747</v>
      </c>
      <c r="B773" s="19">
        <v>7415.5224585942033</v>
      </c>
      <c r="C773" s="19">
        <v>-4097.5224585942033</v>
      </c>
    </row>
    <row r="774" spans="1:3" x14ac:dyDescent="0.25">
      <c r="A774" s="19">
        <v>748</v>
      </c>
      <c r="B774" s="19">
        <v>8254.1018736827609</v>
      </c>
      <c r="C774" s="19">
        <v>-1251.1018736827609</v>
      </c>
    </row>
    <row r="775" spans="1:3" x14ac:dyDescent="0.25">
      <c r="A775" s="19">
        <v>749</v>
      </c>
      <c r="B775" s="19">
        <v>2798.0581129624729</v>
      </c>
      <c r="C775" s="19">
        <v>-793.05811296247293</v>
      </c>
    </row>
    <row r="776" spans="1:3" x14ac:dyDescent="0.25">
      <c r="A776" s="19">
        <v>750</v>
      </c>
      <c r="B776" s="19">
        <v>11999.385264586843</v>
      </c>
      <c r="C776" s="19">
        <v>-1443.3852645868428</v>
      </c>
    </row>
    <row r="777" spans="1:3" x14ac:dyDescent="0.25">
      <c r="A777" s="19">
        <v>751</v>
      </c>
      <c r="B777" s="19">
        <v>5971.9763069760784</v>
      </c>
      <c r="C777" s="19">
        <v>-1412.9763069760784</v>
      </c>
    </row>
    <row r="778" spans="1:3" x14ac:dyDescent="0.25">
      <c r="A778" s="19">
        <v>752</v>
      </c>
      <c r="B778" s="19">
        <v>5201.9353009191445</v>
      </c>
      <c r="C778" s="19">
        <v>-1646.9353009191445</v>
      </c>
    </row>
    <row r="779" spans="1:3" x14ac:dyDescent="0.25">
      <c r="A779" s="19">
        <v>753</v>
      </c>
      <c r="B779" s="19">
        <v>9219.3067173413128</v>
      </c>
      <c r="C779" s="19">
        <v>-3634.3067173413128</v>
      </c>
    </row>
    <row r="780" spans="1:3" x14ac:dyDescent="0.25">
      <c r="A780" s="19">
        <v>754</v>
      </c>
      <c r="B780" s="19">
        <v>24909.756942664004</v>
      </c>
      <c r="C780" s="19">
        <v>-12109.756942664004</v>
      </c>
    </row>
    <row r="781" spans="1:3" x14ac:dyDescent="0.25">
      <c r="A781" s="19">
        <v>755</v>
      </c>
      <c r="B781" s="19">
        <v>3118.744257171059</v>
      </c>
      <c r="C781" s="19">
        <v>-1043.744257171059</v>
      </c>
    </row>
    <row r="782" spans="1:3" x14ac:dyDescent="0.25">
      <c r="A782" s="19">
        <v>756</v>
      </c>
      <c r="B782" s="19">
        <v>4730.8800672968837</v>
      </c>
      <c r="C782" s="19">
        <v>-2183.1900672968836</v>
      </c>
    </row>
    <row r="783" spans="1:3" x14ac:dyDescent="0.25">
      <c r="A783" s="19">
        <v>757</v>
      </c>
      <c r="B783" s="19">
        <v>195.35872068756211</v>
      </c>
      <c r="C783" s="19">
        <v>628.64127931243786</v>
      </c>
    </row>
    <row r="784" spans="1:3" x14ac:dyDescent="0.25">
      <c r="A784" s="19">
        <v>758</v>
      </c>
      <c r="B784" s="19">
        <v>-434.19433753900273</v>
      </c>
      <c r="C784" s="19">
        <v>1029.1943375390028</v>
      </c>
    </row>
    <row r="785" spans="1:3" x14ac:dyDescent="0.25">
      <c r="A785" s="19">
        <v>759</v>
      </c>
      <c r="B785" s="19">
        <v>5072.9452537784455</v>
      </c>
      <c r="C785" s="19">
        <v>-2522.9452537784455</v>
      </c>
    </row>
    <row r="786" spans="1:3" x14ac:dyDescent="0.25">
      <c r="A786" s="19">
        <v>760</v>
      </c>
      <c r="B786" s="19">
        <v>8536.0716045875542</v>
      </c>
      <c r="C786" s="19">
        <v>-3440.0716045875542</v>
      </c>
    </row>
    <row r="787" spans="1:3" x14ac:dyDescent="0.25">
      <c r="A787" s="19">
        <v>761</v>
      </c>
      <c r="B787" s="19">
        <v>-3975.9998787830273</v>
      </c>
      <c r="C787" s="19">
        <v>3975.9998787830273</v>
      </c>
    </row>
    <row r="788" spans="1:3" x14ac:dyDescent="0.25">
      <c r="A788" s="19">
        <v>762</v>
      </c>
      <c r="B788" s="19">
        <v>-1290.2567439489492</v>
      </c>
      <c r="C788" s="19">
        <v>1525.2567439489492</v>
      </c>
    </row>
    <row r="789" spans="1:3" x14ac:dyDescent="0.25">
      <c r="A789" s="19">
        <v>763</v>
      </c>
      <c r="B789" s="19">
        <v>-3975.9467213473908</v>
      </c>
      <c r="C789" s="19">
        <v>3975.9467213473908</v>
      </c>
    </row>
    <row r="790" spans="1:3" x14ac:dyDescent="0.25">
      <c r="A790" s="19">
        <v>764</v>
      </c>
      <c r="B790" s="19">
        <v>-3609.9955113254473</v>
      </c>
      <c r="C790" s="19">
        <v>3614.9955113254473</v>
      </c>
    </row>
    <row r="791" spans="1:3" x14ac:dyDescent="0.25">
      <c r="A791" s="19">
        <v>765</v>
      </c>
      <c r="B791" s="19">
        <v>-3975.8853858447333</v>
      </c>
      <c r="C791" s="19">
        <v>3975.8853858447333</v>
      </c>
    </row>
    <row r="792" spans="1:3" x14ac:dyDescent="0.25">
      <c r="A792" s="19">
        <v>766</v>
      </c>
      <c r="B792" s="19">
        <v>3425.2859800284932</v>
      </c>
      <c r="C792" s="19">
        <v>-904.28598002849321</v>
      </c>
    </row>
    <row r="793" spans="1:3" x14ac:dyDescent="0.25">
      <c r="A793" s="19">
        <v>767</v>
      </c>
      <c r="B793" s="19">
        <v>-3975.9262761798386</v>
      </c>
      <c r="C793" s="19">
        <v>3975.9262761798386</v>
      </c>
    </row>
    <row r="794" spans="1:3" x14ac:dyDescent="0.25">
      <c r="A794" s="19">
        <v>768</v>
      </c>
      <c r="B794" s="19">
        <v>-525.575696501008</v>
      </c>
      <c r="C794" s="19">
        <v>702.575696501008</v>
      </c>
    </row>
    <row r="795" spans="1:3" x14ac:dyDescent="0.25">
      <c r="A795" s="19">
        <v>769</v>
      </c>
      <c r="B795" s="19">
        <v>-3975.9876116824958</v>
      </c>
      <c r="C795" s="19">
        <v>3975.9876116824958</v>
      </c>
    </row>
    <row r="796" spans="1:3" x14ac:dyDescent="0.25">
      <c r="A796" s="19">
        <v>770</v>
      </c>
      <c r="B796" s="19">
        <v>2853.1294099293464</v>
      </c>
      <c r="C796" s="19">
        <v>-1197.1294099293464</v>
      </c>
    </row>
    <row r="797" spans="1:3" x14ac:dyDescent="0.25">
      <c r="A797" s="19">
        <v>771</v>
      </c>
      <c r="B797" s="19">
        <v>-3975.3742566559217</v>
      </c>
      <c r="C797" s="19">
        <v>3975.3742566559217</v>
      </c>
    </row>
    <row r="798" spans="1:3" x14ac:dyDescent="0.25">
      <c r="A798" s="19">
        <v>772</v>
      </c>
      <c r="B798" s="19">
        <v>-3341.2815334276852</v>
      </c>
      <c r="C798" s="19">
        <v>3351.2815334276852</v>
      </c>
    </row>
    <row r="799" spans="1:3" x14ac:dyDescent="0.25">
      <c r="A799" s="19">
        <v>773</v>
      </c>
      <c r="B799" s="19">
        <v>-1204.0895130480228</v>
      </c>
      <c r="C799" s="19">
        <v>1254.0895130480228</v>
      </c>
    </row>
    <row r="800" spans="1:3" x14ac:dyDescent="0.25">
      <c r="A800" s="19">
        <v>774</v>
      </c>
      <c r="B800" s="19">
        <v>-2923.2956397945281</v>
      </c>
      <c r="C800" s="19">
        <v>2955.2956397945281</v>
      </c>
    </row>
    <row r="801" spans="1:3" x14ac:dyDescent="0.25">
      <c r="A801" s="19">
        <v>775</v>
      </c>
      <c r="B801" s="19">
        <v>-1003.6019100794572</v>
      </c>
      <c r="C801" s="19">
        <v>1354.6019100794572</v>
      </c>
    </row>
    <row r="802" spans="1:3" x14ac:dyDescent="0.25">
      <c r="A802" s="19">
        <v>776</v>
      </c>
      <c r="B802" s="19">
        <v>-1664.8823844206809</v>
      </c>
      <c r="C802" s="19">
        <v>1834.8823844206809</v>
      </c>
    </row>
    <row r="803" spans="1:3" x14ac:dyDescent="0.25">
      <c r="A803" s="19">
        <v>777</v>
      </c>
      <c r="B803" s="19">
        <v>5018.4411382223598</v>
      </c>
      <c r="C803" s="19">
        <v>-1420.4411382223598</v>
      </c>
    </row>
    <row r="804" spans="1:3" x14ac:dyDescent="0.25">
      <c r="A804" s="19">
        <v>778</v>
      </c>
      <c r="B804" s="19">
        <v>-3305.9473500655095</v>
      </c>
      <c r="C804" s="19">
        <v>3326.9473500655095</v>
      </c>
    </row>
    <row r="805" spans="1:3" x14ac:dyDescent="0.25">
      <c r="A805" s="19">
        <v>779</v>
      </c>
      <c r="B805" s="19">
        <v>-3770.5518245163194</v>
      </c>
      <c r="C805" s="19">
        <v>3772.5518245163194</v>
      </c>
    </row>
    <row r="806" spans="1:3" x14ac:dyDescent="0.25">
      <c r="A806" s="19">
        <v>780</v>
      </c>
      <c r="B806" s="19">
        <v>180.49776525965876</v>
      </c>
      <c r="C806" s="19">
        <v>219.50223474034124</v>
      </c>
    </row>
    <row r="807" spans="1:3" x14ac:dyDescent="0.25">
      <c r="A807" s="19">
        <v>781</v>
      </c>
      <c r="B807" s="19">
        <v>745.17526554413553</v>
      </c>
      <c r="C807" s="19">
        <v>294.82473445586447</v>
      </c>
    </row>
    <row r="808" spans="1:3" x14ac:dyDescent="0.25">
      <c r="A808" s="19">
        <v>782</v>
      </c>
      <c r="B808" s="19">
        <v>766.7173323385025</v>
      </c>
      <c r="C808" s="19">
        <v>298.51266766149752</v>
      </c>
    </row>
    <row r="809" spans="1:3" x14ac:dyDescent="0.25">
      <c r="A809" s="19">
        <v>783</v>
      </c>
      <c r="B809" s="19">
        <v>77.461220109770764</v>
      </c>
      <c r="C809" s="19">
        <v>622.53877989022919</v>
      </c>
    </row>
    <row r="810" spans="1:3" x14ac:dyDescent="0.25">
      <c r="A810" s="19">
        <v>784</v>
      </c>
      <c r="B810" s="19">
        <v>2868.7863222449896</v>
      </c>
      <c r="C810" s="19">
        <v>-646.78632224498961</v>
      </c>
    </row>
    <row r="811" spans="1:3" x14ac:dyDescent="0.25">
      <c r="A811" s="19">
        <v>785</v>
      </c>
      <c r="B811" s="19">
        <v>2490.1635487513836</v>
      </c>
      <c r="C811" s="19">
        <v>-1465.1635487513836</v>
      </c>
    </row>
    <row r="812" spans="1:3" x14ac:dyDescent="0.25">
      <c r="A812" s="19">
        <v>786</v>
      </c>
      <c r="B812" s="19">
        <v>547.96091681069106</v>
      </c>
      <c r="C812" s="19">
        <v>355.17908318930893</v>
      </c>
    </row>
    <row r="813" spans="1:3" x14ac:dyDescent="0.25">
      <c r="A813" s="19">
        <v>787</v>
      </c>
      <c r="B813" s="19">
        <v>9038.0358964294064</v>
      </c>
      <c r="C813" s="19">
        <v>-1898.0358964294064</v>
      </c>
    </row>
    <row r="814" spans="1:3" x14ac:dyDescent="0.25">
      <c r="A814" s="19">
        <v>788</v>
      </c>
      <c r="B814" s="19">
        <v>2008.6963222591228</v>
      </c>
      <c r="C814" s="19">
        <v>-638.69632225912278</v>
      </c>
    </row>
    <row r="815" spans="1:3" x14ac:dyDescent="0.25">
      <c r="A815" s="19">
        <v>789</v>
      </c>
      <c r="B815" s="19">
        <v>2576.0272731105392</v>
      </c>
      <c r="C815" s="19">
        <v>-540.97727311053927</v>
      </c>
    </row>
    <row r="816" spans="1:3" x14ac:dyDescent="0.25">
      <c r="A816" s="19">
        <v>790</v>
      </c>
      <c r="B816" s="19">
        <v>4507.6343254962194</v>
      </c>
      <c r="C816" s="19">
        <v>-2647.6343254962194</v>
      </c>
    </row>
    <row r="817" spans="1:3" x14ac:dyDescent="0.25">
      <c r="A817" s="19">
        <v>791</v>
      </c>
      <c r="B817" s="19">
        <v>16351.585182676579</v>
      </c>
      <c r="C817" s="19">
        <v>-1914.1251826765802</v>
      </c>
    </row>
    <row r="818" spans="1:3" x14ac:dyDescent="0.25">
      <c r="A818" s="19">
        <v>792</v>
      </c>
      <c r="B818" s="19">
        <v>11896.859686939668</v>
      </c>
      <c r="C818" s="19">
        <v>-4106.8596869396679</v>
      </c>
    </row>
    <row r="819" spans="1:3" x14ac:dyDescent="0.25">
      <c r="A819" s="19">
        <v>793</v>
      </c>
      <c r="B819" s="19">
        <v>4176.7096052586012</v>
      </c>
      <c r="C819" s="19">
        <v>-1665.5996052586011</v>
      </c>
    </row>
    <row r="820" spans="1:3" x14ac:dyDescent="0.25">
      <c r="A820" s="19">
        <v>794</v>
      </c>
      <c r="B820" s="19">
        <v>3901.2224293562113</v>
      </c>
      <c r="C820" s="19">
        <v>-1074.7924293562114</v>
      </c>
    </row>
    <row r="821" spans="1:3" x14ac:dyDescent="0.25">
      <c r="A821" s="19">
        <v>795</v>
      </c>
      <c r="B821" s="19">
        <v>9748.4077394202195</v>
      </c>
      <c r="C821" s="19">
        <v>-1323.4077394202195</v>
      </c>
    </row>
    <row r="822" spans="1:3" x14ac:dyDescent="0.25">
      <c r="A822" s="19">
        <v>796</v>
      </c>
      <c r="B822" s="19">
        <v>18711.42796832398</v>
      </c>
      <c r="C822" s="19">
        <v>-3061.4279683239802</v>
      </c>
    </row>
    <row r="823" spans="1:3" x14ac:dyDescent="0.25">
      <c r="A823" s="19">
        <v>797</v>
      </c>
      <c r="B823" s="19">
        <v>10917.810837963714</v>
      </c>
      <c r="C823" s="19">
        <v>-782.81083796371422</v>
      </c>
    </row>
    <row r="824" spans="1:3" x14ac:dyDescent="0.25">
      <c r="A824" s="19">
        <v>798</v>
      </c>
      <c r="B824" s="19">
        <v>5452.8149904526572</v>
      </c>
      <c r="C824" s="19">
        <v>-2226.8149904526572</v>
      </c>
    </row>
    <row r="825" spans="1:3" x14ac:dyDescent="0.25">
      <c r="A825" s="19">
        <v>799</v>
      </c>
      <c r="B825" s="19">
        <v>7071.9679498775895</v>
      </c>
      <c r="C825" s="19">
        <v>-3050.9679498775895</v>
      </c>
    </row>
    <row r="826" spans="1:3" x14ac:dyDescent="0.25">
      <c r="A826" s="19">
        <v>800</v>
      </c>
      <c r="B826" s="19">
        <v>8334.056468001354</v>
      </c>
      <c r="C826" s="19">
        <v>-3333.056468001354</v>
      </c>
    </row>
    <row r="827" spans="1:3" x14ac:dyDescent="0.25">
      <c r="A827" s="19">
        <v>801</v>
      </c>
      <c r="B827" s="19">
        <v>3723.4234998254551</v>
      </c>
      <c r="C827" s="19">
        <v>-1441.4234998254551</v>
      </c>
    </row>
    <row r="828" spans="1:3" x14ac:dyDescent="0.25">
      <c r="A828" s="19">
        <v>802</v>
      </c>
      <c r="B828" s="19">
        <v>3390.0689067285498</v>
      </c>
      <c r="C828" s="19">
        <v>-1159.63890672855</v>
      </c>
    </row>
    <row r="829" spans="1:3" x14ac:dyDescent="0.25">
      <c r="A829" s="19">
        <v>803</v>
      </c>
      <c r="B829" s="19">
        <v>7752.3067735364048</v>
      </c>
      <c r="C829" s="19">
        <v>-1672.3067735364048</v>
      </c>
    </row>
    <row r="830" spans="1:3" x14ac:dyDescent="0.25">
      <c r="A830" s="19">
        <v>804</v>
      </c>
      <c r="B830" s="19">
        <v>3759.0992357743617</v>
      </c>
      <c r="C830" s="19">
        <v>-924.09923577436166</v>
      </c>
    </row>
    <row r="831" spans="1:3" x14ac:dyDescent="0.25">
      <c r="A831" s="19">
        <v>805</v>
      </c>
      <c r="B831" s="19">
        <v>14135.808612945189</v>
      </c>
      <c r="C831" s="19">
        <v>-8635.8086129451895</v>
      </c>
    </row>
    <row r="832" spans="1:3" x14ac:dyDescent="0.25">
      <c r="A832" s="19">
        <v>806</v>
      </c>
      <c r="B832" s="19">
        <v>4466.448220616272</v>
      </c>
      <c r="C832" s="19">
        <v>-1316.448220616272</v>
      </c>
    </row>
    <row r="833" spans="1:3" x14ac:dyDescent="0.25">
      <c r="A833" s="19">
        <v>807</v>
      </c>
      <c r="B833" s="19">
        <v>9315.4535586164857</v>
      </c>
      <c r="C833" s="19">
        <v>-960.45355861648568</v>
      </c>
    </row>
    <row r="834" spans="1:3" x14ac:dyDescent="0.25">
      <c r="A834" s="19">
        <v>808</v>
      </c>
      <c r="B834" s="19">
        <v>5587.6963190547085</v>
      </c>
      <c r="C834" s="19">
        <v>-1382.6963190547085</v>
      </c>
    </row>
    <row r="835" spans="1:3" x14ac:dyDescent="0.25">
      <c r="A835" s="19">
        <v>809</v>
      </c>
      <c r="B835" s="19">
        <v>5858.5734133500118</v>
      </c>
      <c r="C835" s="19">
        <v>-1358.5734133500118</v>
      </c>
    </row>
    <row r="836" spans="1:3" x14ac:dyDescent="0.25">
      <c r="A836" s="19">
        <v>810</v>
      </c>
      <c r="B836" s="19">
        <v>5418.5226173521496</v>
      </c>
      <c r="C836" s="19">
        <v>-1267.5226173521496</v>
      </c>
    </row>
    <row r="837" spans="1:3" x14ac:dyDescent="0.25">
      <c r="A837" s="19">
        <v>811</v>
      </c>
      <c r="B837" s="19">
        <v>1804.6366523060226</v>
      </c>
      <c r="C837" s="19">
        <v>-229.6366523060226</v>
      </c>
    </row>
    <row r="838" spans="1:3" x14ac:dyDescent="0.25">
      <c r="A838" s="19">
        <v>812</v>
      </c>
      <c r="B838" s="19">
        <v>1840.7676111087067</v>
      </c>
      <c r="C838" s="19">
        <v>-800.76761110870666</v>
      </c>
    </row>
    <row r="839" spans="1:3" x14ac:dyDescent="0.25">
      <c r="A839" s="19">
        <v>813</v>
      </c>
      <c r="B839" s="19">
        <v>753.20134148373097</v>
      </c>
      <c r="C839" s="19">
        <v>157.79865851626903</v>
      </c>
    </row>
    <row r="840" spans="1:3" x14ac:dyDescent="0.25">
      <c r="A840" s="19">
        <v>814</v>
      </c>
      <c r="B840" s="19">
        <v>6824.616732304009</v>
      </c>
      <c r="C840" s="19">
        <v>-4424.6767323040094</v>
      </c>
    </row>
    <row r="841" spans="1:3" x14ac:dyDescent="0.25">
      <c r="A841" s="19">
        <v>815</v>
      </c>
      <c r="B841" s="19">
        <v>1215.1287266129129</v>
      </c>
      <c r="C841" s="19">
        <v>57.871273387087058</v>
      </c>
    </row>
    <row r="842" spans="1:3" x14ac:dyDescent="0.25">
      <c r="A842" s="19">
        <v>816</v>
      </c>
      <c r="B842" s="19">
        <v>5585.0002973252394</v>
      </c>
      <c r="C842" s="19">
        <v>-1305.0002973252394</v>
      </c>
    </row>
    <row r="843" spans="1:3" x14ac:dyDescent="0.25">
      <c r="A843" s="19">
        <v>817</v>
      </c>
      <c r="B843" s="19">
        <v>18335.573705454208</v>
      </c>
      <c r="C843" s="19">
        <v>-10277.023705454209</v>
      </c>
    </row>
    <row r="844" spans="1:3" x14ac:dyDescent="0.25">
      <c r="A844" s="19">
        <v>818</v>
      </c>
      <c r="B844" s="19">
        <v>3072.4176020860186</v>
      </c>
      <c r="C844" s="19">
        <v>-1015.7576020860188</v>
      </c>
    </row>
    <row r="845" spans="1:3" x14ac:dyDescent="0.25">
      <c r="A845" s="19">
        <v>819</v>
      </c>
      <c r="B845" s="19">
        <v>-569.33010492892708</v>
      </c>
      <c r="C845" s="19">
        <v>1114.3301049289271</v>
      </c>
    </row>
    <row r="846" spans="1:3" x14ac:dyDescent="0.25">
      <c r="A846" s="19">
        <v>820</v>
      </c>
      <c r="B846" s="19">
        <v>-934.60711336024849</v>
      </c>
      <c r="C846" s="19">
        <v>1369.6071133602486</v>
      </c>
    </row>
    <row r="847" spans="1:3" x14ac:dyDescent="0.25">
      <c r="A847" s="19">
        <v>821</v>
      </c>
      <c r="B847" s="19">
        <v>3542.4044583369268</v>
      </c>
      <c r="C847" s="19">
        <v>-861.40445833692684</v>
      </c>
    </row>
    <row r="848" spans="1:3" x14ac:dyDescent="0.25">
      <c r="A848" s="19">
        <v>822</v>
      </c>
      <c r="B848" s="19">
        <v>15697.613736564141</v>
      </c>
      <c r="C848" s="19">
        <v>1784.3862634358593</v>
      </c>
    </row>
    <row r="849" spans="1:3" x14ac:dyDescent="0.25">
      <c r="A849" s="19">
        <v>823</v>
      </c>
      <c r="B849" s="19">
        <v>5596.4997872998565</v>
      </c>
      <c r="C849" s="19">
        <v>-2021.4997872998565</v>
      </c>
    </row>
    <row r="850" spans="1:3" x14ac:dyDescent="0.25">
      <c r="A850" s="19">
        <v>824</v>
      </c>
      <c r="B850" s="19">
        <v>1603.822679964215</v>
      </c>
      <c r="C850" s="19">
        <v>-167.82267996421501</v>
      </c>
    </row>
    <row r="851" spans="1:3" x14ac:dyDescent="0.25">
      <c r="A851" s="19">
        <v>825</v>
      </c>
      <c r="B851" s="19">
        <v>3476.3582662030353</v>
      </c>
      <c r="C851" s="19">
        <v>-1326.2582662030354</v>
      </c>
    </row>
    <row r="852" spans="1:3" x14ac:dyDescent="0.25">
      <c r="A852" s="19">
        <v>826</v>
      </c>
      <c r="B852" s="19">
        <v>12564.234123601544</v>
      </c>
      <c r="C852" s="19">
        <v>-10.234123601543615</v>
      </c>
    </row>
    <row r="853" spans="1:3" x14ac:dyDescent="0.25">
      <c r="A853" s="19">
        <v>827</v>
      </c>
      <c r="B853" s="19">
        <v>6943.422696928892</v>
      </c>
      <c r="C853" s="19">
        <v>-1363.422696928892</v>
      </c>
    </row>
    <row r="854" spans="1:3" x14ac:dyDescent="0.25">
      <c r="A854" s="19">
        <v>828</v>
      </c>
      <c r="B854" s="19">
        <v>-1384.8603533159596</v>
      </c>
      <c r="C854" s="19">
        <v>1694.8603533159596</v>
      </c>
    </row>
    <row r="855" spans="1:3" x14ac:dyDescent="0.25">
      <c r="A855" s="19">
        <v>829</v>
      </c>
      <c r="B855" s="19">
        <v>1727.3080537088133</v>
      </c>
      <c r="C855" s="19">
        <v>-336.3080537088133</v>
      </c>
    </row>
    <row r="856" spans="1:3" x14ac:dyDescent="0.25">
      <c r="A856" s="19">
        <v>830</v>
      </c>
      <c r="B856" s="19">
        <v>-661.05475050038581</v>
      </c>
      <c r="C856" s="19">
        <v>1181.0547505003858</v>
      </c>
    </row>
    <row r="857" spans="1:3" x14ac:dyDescent="0.25">
      <c r="A857" s="19">
        <v>831</v>
      </c>
      <c r="B857" s="19">
        <v>2421.7652769532515</v>
      </c>
      <c r="C857" s="19">
        <v>-480.76527695325149</v>
      </c>
    </row>
    <row r="858" spans="1:3" x14ac:dyDescent="0.25">
      <c r="A858" s="19">
        <v>832</v>
      </c>
      <c r="B858" s="19">
        <v>7352.3831016472286</v>
      </c>
      <c r="C858" s="19">
        <v>-3852.3831016472286</v>
      </c>
    </row>
    <row r="859" spans="1:3" x14ac:dyDescent="0.25">
      <c r="A859" s="19">
        <v>833</v>
      </c>
      <c r="B859" s="19">
        <v>16445.808889149743</v>
      </c>
      <c r="C859" s="19">
        <v>-1354.7488891497433</v>
      </c>
    </row>
    <row r="860" spans="1:3" x14ac:dyDescent="0.25">
      <c r="A860" s="19">
        <v>834</v>
      </c>
      <c r="B860" s="19">
        <v>8020.935669452273</v>
      </c>
      <c r="C860" s="19">
        <v>-1920.935669452273</v>
      </c>
    </row>
    <row r="861" spans="1:3" x14ac:dyDescent="0.25">
      <c r="A861" s="19">
        <v>835</v>
      </c>
      <c r="B861" s="19">
        <v>8555.005917312179</v>
      </c>
      <c r="C861" s="19">
        <v>-1349.005917312179</v>
      </c>
    </row>
    <row r="862" spans="1:3" x14ac:dyDescent="0.25">
      <c r="A862" s="19">
        <v>836</v>
      </c>
      <c r="B862" s="19">
        <v>3101.8351175070325</v>
      </c>
      <c r="C862" s="19">
        <v>-756.83511750703246</v>
      </c>
    </row>
    <row r="863" spans="1:3" x14ac:dyDescent="0.25">
      <c r="A863" s="19">
        <v>837</v>
      </c>
      <c r="B863" s="19">
        <v>6424.6625788054043</v>
      </c>
      <c r="C863" s="19">
        <v>-1378.1425788054039</v>
      </c>
    </row>
    <row r="864" spans="1:3" x14ac:dyDescent="0.25">
      <c r="A864" s="19">
        <v>838</v>
      </c>
      <c r="B864" s="19">
        <v>4762.1047331783629</v>
      </c>
      <c r="C864" s="19">
        <v>-1717.1047331783629</v>
      </c>
    </row>
    <row r="865" spans="1:3" x14ac:dyDescent="0.25">
      <c r="A865" s="19">
        <v>839</v>
      </c>
      <c r="B865" s="19">
        <v>4586.4670226251592</v>
      </c>
      <c r="C865" s="19">
        <v>-1678.4670226251592</v>
      </c>
    </row>
    <row r="866" spans="1:3" x14ac:dyDescent="0.25">
      <c r="A866" s="19">
        <v>840</v>
      </c>
      <c r="B866" s="19">
        <v>8735.5909225983305</v>
      </c>
      <c r="C866" s="19">
        <v>-2904.7609225983306</v>
      </c>
    </row>
    <row r="867" spans="1:3" x14ac:dyDescent="0.25">
      <c r="A867" s="19">
        <v>841</v>
      </c>
      <c r="B867" s="19">
        <v>18143.747696431299</v>
      </c>
      <c r="C867" s="19">
        <v>-6102.0876964312993</v>
      </c>
    </row>
    <row r="868" spans="1:3" x14ac:dyDescent="0.25">
      <c r="A868" s="19">
        <v>842</v>
      </c>
      <c r="B868" s="19">
        <v>8172.4848660404341</v>
      </c>
      <c r="C868" s="19">
        <v>-3106.4848660404341</v>
      </c>
    </row>
    <row r="869" spans="1:3" x14ac:dyDescent="0.25">
      <c r="A869" s="19">
        <v>843</v>
      </c>
      <c r="B869" s="19">
        <v>3444.2045335242847</v>
      </c>
      <c r="C869" s="19">
        <v>-836.20453352428467</v>
      </c>
    </row>
    <row r="870" spans="1:3" x14ac:dyDescent="0.25">
      <c r="A870" s="19">
        <v>844</v>
      </c>
      <c r="B870" s="19">
        <v>11918.018388674451</v>
      </c>
      <c r="C870" s="19">
        <v>-3904.0183886744508</v>
      </c>
    </row>
    <row r="871" spans="1:3" x14ac:dyDescent="0.25">
      <c r="A871" s="19">
        <v>845</v>
      </c>
      <c r="B871" s="19">
        <v>13657.227385369766</v>
      </c>
      <c r="C871" s="19">
        <v>-7833.2273853697661</v>
      </c>
    </row>
    <row r="872" spans="1:3" x14ac:dyDescent="0.25">
      <c r="A872" s="19">
        <v>846</v>
      </c>
      <c r="B872" s="19">
        <v>15291.553075132964</v>
      </c>
      <c r="C872" s="19">
        <v>-9272.5430751329641</v>
      </c>
    </row>
    <row r="873" spans="1:3" x14ac:dyDescent="0.25">
      <c r="A873" s="19">
        <v>847</v>
      </c>
      <c r="B873" s="19">
        <v>2184.0403039211565</v>
      </c>
      <c r="C873" s="19">
        <v>-842.03030392115647</v>
      </c>
    </row>
    <row r="874" spans="1:3" x14ac:dyDescent="0.25">
      <c r="A874" s="19">
        <v>848</v>
      </c>
      <c r="B874" s="19">
        <v>-3342.8349572583224</v>
      </c>
      <c r="C874" s="19">
        <v>3352.8349572583224</v>
      </c>
    </row>
    <row r="875" spans="1:3" x14ac:dyDescent="0.25">
      <c r="A875" s="19">
        <v>849</v>
      </c>
      <c r="B875" s="19">
        <v>-1396.2357314961857</v>
      </c>
      <c r="C875" s="19">
        <v>1696.2357314961857</v>
      </c>
    </row>
    <row r="876" spans="1:3" x14ac:dyDescent="0.25">
      <c r="A876" s="19">
        <v>850</v>
      </c>
      <c r="B876" s="19">
        <v>9590.969124059282</v>
      </c>
      <c r="C876" s="19">
        <v>-4794.969124059282</v>
      </c>
    </row>
    <row r="877" spans="1:3" x14ac:dyDescent="0.25">
      <c r="A877" s="19">
        <v>851</v>
      </c>
      <c r="B877" s="19">
        <v>11630.924143948596</v>
      </c>
      <c r="C877" s="19">
        <v>-5423.9241439485959</v>
      </c>
    </row>
    <row r="878" spans="1:3" x14ac:dyDescent="0.25">
      <c r="A878" s="19">
        <v>852</v>
      </c>
      <c r="B878" s="19">
        <v>4917.62156093248</v>
      </c>
      <c r="C878" s="19">
        <v>-2308.62156093248</v>
      </c>
    </row>
    <row r="879" spans="1:3" x14ac:dyDescent="0.25">
      <c r="A879" s="19">
        <v>853</v>
      </c>
      <c r="B879" s="19">
        <v>5304.5781080204488</v>
      </c>
      <c r="C879" s="19">
        <v>-1630.5781080204488</v>
      </c>
    </row>
    <row r="880" spans="1:3" x14ac:dyDescent="0.25">
      <c r="A880" s="19">
        <v>854</v>
      </c>
      <c r="B880" s="19">
        <v>-1386.2307626531147</v>
      </c>
      <c r="C880" s="19">
        <v>1686.2307626531147</v>
      </c>
    </row>
    <row r="881" spans="1:3" x14ac:dyDescent="0.25">
      <c r="A881" s="19">
        <v>855</v>
      </c>
      <c r="B881" s="19">
        <v>48739.602900291284</v>
      </c>
      <c r="C881" s="19">
        <v>-15874.302900291281</v>
      </c>
    </row>
    <row r="882" spans="1:3" x14ac:dyDescent="0.25">
      <c r="A882" s="19">
        <v>856</v>
      </c>
      <c r="B882" s="19">
        <v>2363.783746888103</v>
      </c>
      <c r="C882" s="19">
        <v>-863.783746888103</v>
      </c>
    </row>
    <row r="883" spans="1:3" x14ac:dyDescent="0.25">
      <c r="A883" s="19">
        <v>857</v>
      </c>
      <c r="B883" s="19">
        <v>-175.04687758556145</v>
      </c>
      <c r="C883" s="19">
        <v>720.04687758556145</v>
      </c>
    </row>
    <row r="884" spans="1:3" x14ac:dyDescent="0.25">
      <c r="A884" s="19">
        <v>858</v>
      </c>
      <c r="B884" s="19">
        <v>1063.3150848356906</v>
      </c>
      <c r="C884" s="19">
        <v>136.68491516430936</v>
      </c>
    </row>
    <row r="885" spans="1:3" x14ac:dyDescent="0.25">
      <c r="A885" s="19">
        <v>859</v>
      </c>
      <c r="B885" s="19">
        <v>4732.0157702978377</v>
      </c>
      <c r="C885" s="19">
        <v>-3003.945770297838</v>
      </c>
    </row>
    <row r="886" spans="1:3" x14ac:dyDescent="0.25">
      <c r="A886" s="19">
        <v>860</v>
      </c>
      <c r="B886" s="19">
        <v>7969.5963567261479</v>
      </c>
      <c r="C886" s="19">
        <v>-3782.5963567261479</v>
      </c>
    </row>
    <row r="887" spans="1:3" x14ac:dyDescent="0.25">
      <c r="A887" s="19">
        <v>861</v>
      </c>
      <c r="B887" s="19">
        <v>3585.7844341409173</v>
      </c>
      <c r="C887" s="19">
        <v>-1045.7844341409173</v>
      </c>
    </row>
    <row r="888" spans="1:3" x14ac:dyDescent="0.25">
      <c r="A888" s="19">
        <v>862</v>
      </c>
      <c r="B888" s="19">
        <v>-1078.6499436167337</v>
      </c>
      <c r="C888" s="19">
        <v>1179.6499436167337</v>
      </c>
    </row>
    <row r="889" spans="1:3" x14ac:dyDescent="0.25">
      <c r="A889" s="19">
        <v>863</v>
      </c>
      <c r="B889" s="19">
        <v>-1307.3596529799834</v>
      </c>
      <c r="C889" s="19">
        <v>1477.3596529799834</v>
      </c>
    </row>
    <row r="890" spans="1:3" x14ac:dyDescent="0.25">
      <c r="A890" s="19">
        <v>864</v>
      </c>
      <c r="B890" s="19">
        <v>-2520.6833141459178</v>
      </c>
      <c r="C890" s="19">
        <v>2610.6833141459178</v>
      </c>
    </row>
    <row r="891" spans="1:3" x14ac:dyDescent="0.25">
      <c r="A891" s="19">
        <v>865</v>
      </c>
      <c r="B891" s="19">
        <v>5639.6169887100632</v>
      </c>
      <c r="C891" s="19">
        <v>-2939.6169887100632</v>
      </c>
    </row>
    <row r="892" spans="1:3" x14ac:dyDescent="0.25">
      <c r="A892" s="19">
        <v>866</v>
      </c>
      <c r="B892" s="19">
        <v>-2575.8231537151701</v>
      </c>
      <c r="C892" s="19">
        <v>2620.8231537151701</v>
      </c>
    </row>
    <row r="893" spans="1:3" x14ac:dyDescent="0.25">
      <c r="A893" s="19">
        <v>867</v>
      </c>
      <c r="B893" s="19">
        <v>219.283883964621</v>
      </c>
      <c r="C893" s="19">
        <v>420.716116035379</v>
      </c>
    </row>
    <row r="894" spans="1:3" x14ac:dyDescent="0.25">
      <c r="A894" s="19">
        <v>868</v>
      </c>
      <c r="B894" s="19">
        <v>2946.1679794212951</v>
      </c>
      <c r="C894" s="19">
        <v>-1745.1679794212951</v>
      </c>
    </row>
    <row r="895" spans="1:3" x14ac:dyDescent="0.25">
      <c r="A895" s="19">
        <v>869</v>
      </c>
      <c r="B895" s="19">
        <v>-1202.3107834709574</v>
      </c>
      <c r="C895" s="19">
        <v>1252.3107834709574</v>
      </c>
    </row>
    <row r="896" spans="1:3" x14ac:dyDescent="0.25">
      <c r="A896" s="19">
        <v>870</v>
      </c>
      <c r="B896" s="19">
        <v>14855.285842591453</v>
      </c>
      <c r="C896" s="19">
        <v>-13815.285842591453</v>
      </c>
    </row>
    <row r="897" spans="1:3" x14ac:dyDescent="0.25">
      <c r="A897" s="19">
        <v>871</v>
      </c>
      <c r="B897" s="19">
        <v>-2819.3631205795673</v>
      </c>
      <c r="C897" s="19">
        <v>2881.3631205795673</v>
      </c>
    </row>
    <row r="898" spans="1:3" x14ac:dyDescent="0.25">
      <c r="A898" s="19">
        <v>872</v>
      </c>
      <c r="B898" s="19">
        <v>-1344.7767499071444</v>
      </c>
      <c r="C898" s="19">
        <v>1669.7767499071444</v>
      </c>
    </row>
    <row r="899" spans="1:3" x14ac:dyDescent="0.25">
      <c r="A899" s="19">
        <v>873</v>
      </c>
      <c r="B899" s="19">
        <v>-2040.9148603688132</v>
      </c>
      <c r="C899" s="19">
        <v>2105.9148603688132</v>
      </c>
    </row>
    <row r="900" spans="1:3" x14ac:dyDescent="0.25">
      <c r="A900" s="19">
        <v>874</v>
      </c>
      <c r="B900" s="19">
        <v>-3001.8259951057335</v>
      </c>
      <c r="C900" s="19">
        <v>3046.8259951057335</v>
      </c>
    </row>
    <row r="901" spans="1:3" x14ac:dyDescent="0.25">
      <c r="A901" s="19">
        <v>875</v>
      </c>
      <c r="B901" s="19">
        <v>-47.09829751853303</v>
      </c>
      <c r="C901" s="19">
        <v>777.09829751853306</v>
      </c>
    </row>
    <row r="902" spans="1:3" x14ac:dyDescent="0.25">
      <c r="A902" s="19">
        <v>876</v>
      </c>
      <c r="B902" s="19">
        <v>-3975.8853858447333</v>
      </c>
      <c r="C902" s="19">
        <v>3975.8853858447333</v>
      </c>
    </row>
    <row r="903" spans="1:3" x14ac:dyDescent="0.25">
      <c r="A903" s="19">
        <v>877</v>
      </c>
      <c r="B903" s="19">
        <v>1988.2607088551667</v>
      </c>
      <c r="C903" s="19">
        <v>-702.26070885516674</v>
      </c>
    </row>
    <row r="904" spans="1:3" x14ac:dyDescent="0.25">
      <c r="A904" s="19">
        <v>878</v>
      </c>
      <c r="B904" s="19">
        <v>1373.7388454661582</v>
      </c>
      <c r="C904" s="19">
        <v>-22.738845466158182</v>
      </c>
    </row>
    <row r="905" spans="1:3" x14ac:dyDescent="0.25">
      <c r="A905" s="19">
        <v>879</v>
      </c>
      <c r="B905" s="19">
        <v>-2041.0375313741281</v>
      </c>
      <c r="C905" s="19">
        <v>2106.0375313741279</v>
      </c>
    </row>
    <row r="906" spans="1:3" x14ac:dyDescent="0.25">
      <c r="A906" s="19">
        <v>880</v>
      </c>
      <c r="B906" s="19">
        <v>129.25698197646375</v>
      </c>
      <c r="C906" s="19">
        <v>514.74301802353625</v>
      </c>
    </row>
    <row r="907" spans="1:3" x14ac:dyDescent="0.25">
      <c r="A907" s="19">
        <v>881</v>
      </c>
      <c r="B907" s="19">
        <v>-2432.0455661254859</v>
      </c>
      <c r="C907" s="19">
        <v>2545.0455661254859</v>
      </c>
    </row>
    <row r="908" spans="1:3" x14ac:dyDescent="0.25">
      <c r="A908" s="19">
        <v>882</v>
      </c>
      <c r="B908" s="19">
        <v>-2273.3397685995328</v>
      </c>
      <c r="C908" s="19">
        <v>2303.3397685995328</v>
      </c>
    </row>
    <row r="909" spans="1:3" x14ac:dyDescent="0.25">
      <c r="A909" s="19">
        <v>883</v>
      </c>
      <c r="B909" s="19">
        <v>-1442.4997069242438</v>
      </c>
      <c r="C909" s="19">
        <v>1744.4997069242438</v>
      </c>
    </row>
    <row r="910" spans="1:3" x14ac:dyDescent="0.25">
      <c r="A910" s="19">
        <v>884</v>
      </c>
      <c r="B910" s="19">
        <v>2847.9353624907621</v>
      </c>
      <c r="C910" s="19">
        <v>-846.93536249076215</v>
      </c>
    </row>
    <row r="911" spans="1:3" x14ac:dyDescent="0.25">
      <c r="A911" s="19">
        <v>885</v>
      </c>
      <c r="B911" s="19">
        <v>-3244.1702435356269</v>
      </c>
      <c r="C911" s="19">
        <v>3264.1702435356269</v>
      </c>
    </row>
    <row r="912" spans="1:3" x14ac:dyDescent="0.25">
      <c r="A912" s="19">
        <v>886</v>
      </c>
      <c r="B912" s="19">
        <v>3.7409817543762536</v>
      </c>
      <c r="C912" s="19">
        <v>746.25901824562379</v>
      </c>
    </row>
    <row r="913" spans="1:3" x14ac:dyDescent="0.25">
      <c r="A913" s="19">
        <v>887</v>
      </c>
      <c r="B913" s="19">
        <v>-1720.1634054109429</v>
      </c>
      <c r="C913" s="19">
        <v>1925.1634054109429</v>
      </c>
    </row>
    <row r="914" spans="1:3" x14ac:dyDescent="0.25">
      <c r="A914" s="19">
        <v>888</v>
      </c>
      <c r="B914" s="19">
        <v>-3976.0489471851533</v>
      </c>
      <c r="C914" s="19">
        <v>3976.0489471851533</v>
      </c>
    </row>
    <row r="915" spans="1:3" x14ac:dyDescent="0.25">
      <c r="A915" s="19">
        <v>889</v>
      </c>
      <c r="B915" s="19">
        <v>-2619.3075464368594</v>
      </c>
      <c r="C915" s="19">
        <v>2691.3075464368594</v>
      </c>
    </row>
    <row r="916" spans="1:3" x14ac:dyDescent="0.25">
      <c r="A916" s="19">
        <v>890</v>
      </c>
      <c r="B916" s="19">
        <v>3123.3336139188127</v>
      </c>
      <c r="C916" s="19">
        <v>-763.01361391881255</v>
      </c>
    </row>
    <row r="917" spans="1:3" x14ac:dyDescent="0.25">
      <c r="A917" s="19">
        <v>891</v>
      </c>
      <c r="B917" s="19">
        <v>-1910.7865193080077</v>
      </c>
      <c r="C917" s="19">
        <v>2035.7865193080077</v>
      </c>
    </row>
    <row r="918" spans="1:3" x14ac:dyDescent="0.25">
      <c r="A918" s="19">
        <v>892</v>
      </c>
      <c r="B918" s="19">
        <v>-1543.9071522956153</v>
      </c>
      <c r="C918" s="19">
        <v>1803.9071522956153</v>
      </c>
    </row>
    <row r="919" spans="1:3" x14ac:dyDescent="0.25">
      <c r="A919" s="19">
        <v>893</v>
      </c>
      <c r="B919" s="19">
        <v>5389.901208267358</v>
      </c>
      <c r="C919" s="19">
        <v>-2944.901208267358</v>
      </c>
    </row>
    <row r="920" spans="1:3" x14ac:dyDescent="0.25">
      <c r="A920" s="19">
        <v>894</v>
      </c>
      <c r="B920" s="19">
        <v>-1344.4068294598715</v>
      </c>
      <c r="C920" s="19">
        <v>1544.4068294598715</v>
      </c>
    </row>
    <row r="921" spans="1:3" x14ac:dyDescent="0.25">
      <c r="A921" s="19">
        <v>895</v>
      </c>
      <c r="B921" s="19">
        <v>9152.6896734848306</v>
      </c>
      <c r="C921" s="19">
        <v>-1318.6896734848306</v>
      </c>
    </row>
    <row r="922" spans="1:3" x14ac:dyDescent="0.25">
      <c r="A922" s="19">
        <v>896</v>
      </c>
      <c r="B922" s="19">
        <v>-1796.2383178123341</v>
      </c>
      <c r="C922" s="19">
        <v>1991.2383178123341</v>
      </c>
    </row>
    <row r="923" spans="1:3" x14ac:dyDescent="0.25">
      <c r="A923" s="19">
        <v>897</v>
      </c>
      <c r="B923" s="19">
        <v>5498.554036659707</v>
      </c>
      <c r="C923" s="19">
        <v>-2298.554036659707</v>
      </c>
    </row>
    <row r="924" spans="1:3" x14ac:dyDescent="0.25">
      <c r="A924" s="19">
        <v>898</v>
      </c>
      <c r="B924" s="19">
        <v>-3975.9671665149435</v>
      </c>
      <c r="C924" s="19">
        <v>3975.9671665149435</v>
      </c>
    </row>
    <row r="925" spans="1:3" x14ac:dyDescent="0.25">
      <c r="A925" s="19">
        <v>899</v>
      </c>
      <c r="B925" s="19">
        <v>-1907.4719748612033</v>
      </c>
      <c r="C925" s="19">
        <v>1977.4719748612033</v>
      </c>
    </row>
    <row r="926" spans="1:3" x14ac:dyDescent="0.25">
      <c r="A926" s="19">
        <v>900</v>
      </c>
      <c r="B926" s="19">
        <v>-1316.0434812126166</v>
      </c>
      <c r="C926" s="19">
        <v>1596.0434812126166</v>
      </c>
    </row>
    <row r="927" spans="1:3" x14ac:dyDescent="0.25">
      <c r="A927" s="19">
        <v>901</v>
      </c>
      <c r="B927" s="19">
        <v>-3217.3140160601743</v>
      </c>
      <c r="C927" s="19">
        <v>3238.3140160601743</v>
      </c>
    </row>
    <row r="928" spans="1:3" x14ac:dyDescent="0.25">
      <c r="A928" s="19">
        <v>902</v>
      </c>
      <c r="B928" s="19">
        <v>-3975.8240503420761</v>
      </c>
      <c r="C928" s="19">
        <v>3975.8240503420761</v>
      </c>
    </row>
    <row r="929" spans="1:3" x14ac:dyDescent="0.25">
      <c r="A929" s="19">
        <v>903</v>
      </c>
      <c r="B929" s="19">
        <v>-2075.0997133913543</v>
      </c>
      <c r="C929" s="19">
        <v>2165.0997133913543</v>
      </c>
    </row>
    <row r="930" spans="1:3" x14ac:dyDescent="0.25">
      <c r="A930" s="19">
        <v>904</v>
      </c>
      <c r="B930" s="19">
        <v>-1442.8675004103932</v>
      </c>
      <c r="C930" s="19">
        <v>1602.8675004103932</v>
      </c>
    </row>
    <row r="931" spans="1:3" x14ac:dyDescent="0.25">
      <c r="A931" s="19">
        <v>905</v>
      </c>
      <c r="B931" s="19">
        <v>-987.11727690366706</v>
      </c>
      <c r="C931" s="19">
        <v>1138.1172769036671</v>
      </c>
    </row>
    <row r="932" spans="1:3" x14ac:dyDescent="0.25">
      <c r="A932" s="19">
        <v>906</v>
      </c>
      <c r="B932" s="19">
        <v>-1637.731642558078</v>
      </c>
      <c r="C932" s="19">
        <v>1833.731642558078</v>
      </c>
    </row>
    <row r="933" spans="1:3" x14ac:dyDescent="0.25">
      <c r="A933" s="19">
        <v>907</v>
      </c>
      <c r="B933" s="19">
        <v>-3975.4764824936838</v>
      </c>
      <c r="C933" s="19">
        <v>3975.4764824936838</v>
      </c>
    </row>
    <row r="934" spans="1:3" x14ac:dyDescent="0.25">
      <c r="A934" s="19">
        <v>908</v>
      </c>
      <c r="B934" s="19">
        <v>-3975.9712555484539</v>
      </c>
      <c r="C934" s="19">
        <v>3975.9712555484539</v>
      </c>
    </row>
    <row r="935" spans="1:3" x14ac:dyDescent="0.25">
      <c r="A935" s="19">
        <v>909</v>
      </c>
      <c r="B935" s="19">
        <v>-3975.9876116824958</v>
      </c>
      <c r="C935" s="19">
        <v>3975.9876116824958</v>
      </c>
    </row>
    <row r="936" spans="1:3" x14ac:dyDescent="0.25">
      <c r="A936" s="19">
        <v>910</v>
      </c>
      <c r="B936" s="19">
        <v>288.59348460597886</v>
      </c>
      <c r="C936" s="19">
        <v>231.40651539402114</v>
      </c>
    </row>
    <row r="937" spans="1:3" x14ac:dyDescent="0.25">
      <c r="A937" s="19">
        <v>911</v>
      </c>
      <c r="B937" s="19">
        <v>-2167.8596597260057</v>
      </c>
      <c r="C937" s="19">
        <v>2290.8596597260057</v>
      </c>
    </row>
    <row r="938" spans="1:3" x14ac:dyDescent="0.25">
      <c r="A938" s="19">
        <v>912</v>
      </c>
      <c r="B938" s="19">
        <v>-3972.0008040097632</v>
      </c>
      <c r="C938" s="19">
        <v>3972.0008040097632</v>
      </c>
    </row>
    <row r="939" spans="1:3" x14ac:dyDescent="0.25">
      <c r="A939" s="19">
        <v>913</v>
      </c>
      <c r="B939" s="19">
        <v>-2976.7733433315948</v>
      </c>
      <c r="C939" s="19">
        <v>3006.7733433315948</v>
      </c>
    </row>
    <row r="940" spans="1:3" x14ac:dyDescent="0.25">
      <c r="A940" s="19">
        <v>914</v>
      </c>
      <c r="B940" s="19">
        <v>2806.6294897906682</v>
      </c>
      <c r="C940" s="19">
        <v>-824.62948979066823</v>
      </c>
    </row>
    <row r="941" spans="1:3" x14ac:dyDescent="0.25">
      <c r="A941" s="19">
        <v>915</v>
      </c>
      <c r="B941" s="19">
        <v>-3976.0285020176007</v>
      </c>
      <c r="C941" s="19">
        <v>3976.0285020176007</v>
      </c>
    </row>
    <row r="942" spans="1:3" x14ac:dyDescent="0.25">
      <c r="A942" s="19">
        <v>916</v>
      </c>
      <c r="B942" s="19">
        <v>-860.77760022809468</v>
      </c>
      <c r="C942" s="19">
        <v>1235.7776002280948</v>
      </c>
    </row>
    <row r="943" spans="1:3" x14ac:dyDescent="0.25">
      <c r="A943" s="19">
        <v>917</v>
      </c>
      <c r="B943" s="19">
        <v>-3975.954899414412</v>
      </c>
      <c r="C943" s="19">
        <v>3975.954899414412</v>
      </c>
    </row>
    <row r="944" spans="1:3" x14ac:dyDescent="0.25">
      <c r="A944" s="19">
        <v>918</v>
      </c>
      <c r="B944" s="19">
        <v>-2273.2886556806516</v>
      </c>
      <c r="C944" s="19">
        <v>2303.2886556806516</v>
      </c>
    </row>
    <row r="945" spans="1:3" x14ac:dyDescent="0.25">
      <c r="A945" s="19">
        <v>919</v>
      </c>
      <c r="B945" s="19">
        <v>-1942.1415320255951</v>
      </c>
      <c r="C945" s="19">
        <v>2138.1415320255951</v>
      </c>
    </row>
    <row r="946" spans="1:3" x14ac:dyDescent="0.25">
      <c r="A946" s="19">
        <v>920</v>
      </c>
      <c r="B946" s="19">
        <v>1470.0226051651603</v>
      </c>
      <c r="C946" s="19">
        <v>-1370.0226051651603</v>
      </c>
    </row>
    <row r="947" spans="1:3" x14ac:dyDescent="0.25">
      <c r="A947" s="19">
        <v>921</v>
      </c>
      <c r="B947" s="19">
        <v>-3975.864940677181</v>
      </c>
      <c r="C947" s="19">
        <v>3975.864940677181</v>
      </c>
    </row>
    <row r="948" spans="1:3" x14ac:dyDescent="0.25">
      <c r="A948" s="19">
        <v>922</v>
      </c>
      <c r="B948" s="19">
        <v>10387.193780531745</v>
      </c>
      <c r="C948" s="19">
        <v>-5752.1937805317448</v>
      </c>
    </row>
    <row r="949" spans="1:3" x14ac:dyDescent="0.25">
      <c r="A949" s="19">
        <v>923</v>
      </c>
      <c r="B949" s="19">
        <v>9105.6211768947123</v>
      </c>
      <c r="C949" s="19">
        <v>-3425.6211768947123</v>
      </c>
    </row>
    <row r="950" spans="1:3" x14ac:dyDescent="0.25">
      <c r="A950" s="19">
        <v>924</v>
      </c>
      <c r="B950" s="19">
        <v>-443.28521904354807</v>
      </c>
      <c r="C950" s="19">
        <v>773.28521904354807</v>
      </c>
    </row>
    <row r="951" spans="1:3" x14ac:dyDescent="0.25">
      <c r="A951" s="19">
        <v>925</v>
      </c>
      <c r="B951" s="19">
        <v>-1331.6339750794007</v>
      </c>
      <c r="C951" s="19">
        <v>1658.6339750794007</v>
      </c>
    </row>
    <row r="952" spans="1:3" x14ac:dyDescent="0.25">
      <c r="A952" s="19">
        <v>926</v>
      </c>
      <c r="B952" s="19">
        <v>-1771.9801716416503</v>
      </c>
      <c r="C952" s="19">
        <v>1931.9801716416503</v>
      </c>
    </row>
    <row r="953" spans="1:3" x14ac:dyDescent="0.25">
      <c r="A953" s="19">
        <v>927</v>
      </c>
      <c r="B953" s="19">
        <v>-3975.8036051745235</v>
      </c>
      <c r="C953" s="19">
        <v>3975.8036051745235</v>
      </c>
    </row>
    <row r="954" spans="1:3" x14ac:dyDescent="0.25">
      <c r="A954" s="19">
        <v>928</v>
      </c>
      <c r="B954" s="19">
        <v>-3975.2720308181592</v>
      </c>
      <c r="C954" s="19">
        <v>3975.2720308181592</v>
      </c>
    </row>
    <row r="955" spans="1:3" x14ac:dyDescent="0.25">
      <c r="A955" s="19">
        <v>929</v>
      </c>
      <c r="B955" s="19">
        <v>1792.3617499926509</v>
      </c>
      <c r="C955" s="19">
        <v>-217.36174999265086</v>
      </c>
    </row>
    <row r="956" spans="1:3" x14ac:dyDescent="0.25">
      <c r="A956" s="19">
        <v>930</v>
      </c>
      <c r="B956" s="19">
        <v>-3976.0693923527056</v>
      </c>
      <c r="C956" s="19">
        <v>3976.0693923527056</v>
      </c>
    </row>
    <row r="957" spans="1:3" x14ac:dyDescent="0.25">
      <c r="A957" s="19">
        <v>931</v>
      </c>
      <c r="B957" s="19">
        <v>206.09446643948323</v>
      </c>
      <c r="C957" s="19">
        <v>138.90553356051677</v>
      </c>
    </row>
    <row r="958" spans="1:3" x14ac:dyDescent="0.25">
      <c r="A958" s="19">
        <v>932</v>
      </c>
      <c r="B958" s="19">
        <v>-2285.3258352769053</v>
      </c>
      <c r="C958" s="19">
        <v>2416.3258352769053</v>
      </c>
    </row>
    <row r="959" spans="1:3" x14ac:dyDescent="0.25">
      <c r="A959" s="19">
        <v>933</v>
      </c>
      <c r="B959" s="19">
        <v>1443.068311688992</v>
      </c>
      <c r="C959" s="19">
        <v>-62.068311688992026</v>
      </c>
    </row>
    <row r="960" spans="1:3" x14ac:dyDescent="0.25">
      <c r="A960" s="19">
        <v>934</v>
      </c>
      <c r="B960" s="19">
        <v>-570.81459652188494</v>
      </c>
      <c r="C960" s="19">
        <v>690.81459652188494</v>
      </c>
    </row>
    <row r="961" spans="1:3" x14ac:dyDescent="0.25">
      <c r="A961" s="19">
        <v>935</v>
      </c>
      <c r="B961" s="19">
        <v>1690.6152618042931</v>
      </c>
      <c r="C961" s="19">
        <v>-170.61526180429314</v>
      </c>
    </row>
    <row r="962" spans="1:3" x14ac:dyDescent="0.25">
      <c r="A962" s="19">
        <v>936</v>
      </c>
      <c r="B962" s="19">
        <v>-2442.1022139288466</v>
      </c>
      <c r="C962" s="19">
        <v>2492.1022139288466</v>
      </c>
    </row>
    <row r="963" spans="1:3" x14ac:dyDescent="0.25">
      <c r="A963" s="19">
        <v>937</v>
      </c>
      <c r="B963" s="19">
        <v>-3976.0325910511115</v>
      </c>
      <c r="C963" s="19">
        <v>3976.0325910511115</v>
      </c>
    </row>
    <row r="964" spans="1:3" x14ac:dyDescent="0.25">
      <c r="A964" s="19">
        <v>938</v>
      </c>
      <c r="B964" s="19">
        <v>-2709.4377786302207</v>
      </c>
      <c r="C964" s="19">
        <v>2749.4377786302207</v>
      </c>
    </row>
    <row r="965" spans="1:3" x14ac:dyDescent="0.25">
      <c r="A965" s="19">
        <v>939</v>
      </c>
      <c r="B965" s="19">
        <v>-2540.5424397118159</v>
      </c>
      <c r="C965" s="19">
        <v>2565.5424397118159</v>
      </c>
    </row>
    <row r="966" spans="1:3" x14ac:dyDescent="0.25">
      <c r="A966" s="19">
        <v>940</v>
      </c>
      <c r="B966" s="19">
        <v>-2709.4684463815493</v>
      </c>
      <c r="C966" s="19">
        <v>2749.4684463815493</v>
      </c>
    </row>
    <row r="967" spans="1:3" x14ac:dyDescent="0.25">
      <c r="A967" s="19">
        <v>941</v>
      </c>
      <c r="B967" s="19">
        <v>3301.1037042905677</v>
      </c>
      <c r="C967" s="19">
        <v>-1757.1037042905677</v>
      </c>
    </row>
    <row r="968" spans="1:3" x14ac:dyDescent="0.25">
      <c r="A968" s="19">
        <v>942</v>
      </c>
      <c r="B968" s="19">
        <v>1084.4678967581563</v>
      </c>
      <c r="C968" s="19">
        <v>76.532103241843743</v>
      </c>
    </row>
    <row r="969" spans="1:3" x14ac:dyDescent="0.25">
      <c r="A969" s="19">
        <v>943</v>
      </c>
      <c r="B969" s="19">
        <v>-166.19772345710896</v>
      </c>
      <c r="C969" s="19">
        <v>834.19772345710896</v>
      </c>
    </row>
    <row r="970" spans="1:3" x14ac:dyDescent="0.25">
      <c r="A970" s="19">
        <v>944</v>
      </c>
      <c r="B970" s="19">
        <v>-1505.3007597332837</v>
      </c>
      <c r="C970" s="19">
        <v>1794.3007597332837</v>
      </c>
    </row>
    <row r="971" spans="1:3" x14ac:dyDescent="0.25">
      <c r="A971" s="19">
        <v>945</v>
      </c>
      <c r="B971" s="19">
        <v>9200.9073145062666</v>
      </c>
      <c r="C971" s="19">
        <v>-2537.9073145062666</v>
      </c>
    </row>
    <row r="972" spans="1:3" x14ac:dyDescent="0.25">
      <c r="A972" s="19">
        <v>946</v>
      </c>
      <c r="B972" s="19">
        <v>5906.1019512612929</v>
      </c>
      <c r="C972" s="19">
        <v>-3422.1019512612929</v>
      </c>
    </row>
    <row r="973" spans="1:3" x14ac:dyDescent="0.25">
      <c r="A973" s="19">
        <v>947</v>
      </c>
      <c r="B973" s="19">
        <v>-424.24091253077972</v>
      </c>
      <c r="C973" s="19">
        <v>710.24091253077972</v>
      </c>
    </row>
    <row r="974" spans="1:3" x14ac:dyDescent="0.25">
      <c r="A974" s="19">
        <v>948</v>
      </c>
      <c r="B974" s="19">
        <v>-3976.0550807354189</v>
      </c>
      <c r="C974" s="19">
        <v>3976.0550807354189</v>
      </c>
    </row>
    <row r="975" spans="1:3" x14ac:dyDescent="0.25">
      <c r="A975" s="19">
        <v>949</v>
      </c>
      <c r="B975" s="19">
        <v>20.76723588334535</v>
      </c>
      <c r="C975" s="19">
        <v>459.23276411665466</v>
      </c>
    </row>
    <row r="976" spans="1:3" x14ac:dyDescent="0.25">
      <c r="A976" s="19">
        <v>950</v>
      </c>
      <c r="B976" s="19">
        <v>-1199.9712324565839</v>
      </c>
      <c r="C976" s="19">
        <v>1472.9712324565839</v>
      </c>
    </row>
    <row r="977" spans="1:3" x14ac:dyDescent="0.25">
      <c r="A977" s="19">
        <v>951</v>
      </c>
      <c r="B977" s="19">
        <v>1513.4853353564029</v>
      </c>
      <c r="C977" s="19">
        <v>-111.48533535640286</v>
      </c>
    </row>
    <row r="978" spans="1:3" x14ac:dyDescent="0.25">
      <c r="A978" s="19">
        <v>952</v>
      </c>
      <c r="B978" s="19">
        <v>16436.367426871195</v>
      </c>
      <c r="C978" s="19">
        <v>2758.6325731288052</v>
      </c>
    </row>
    <row r="979" spans="1:3" x14ac:dyDescent="0.25">
      <c r="A979" s="19">
        <v>953</v>
      </c>
      <c r="B979" s="19">
        <v>20687.321947279899</v>
      </c>
      <c r="C979" s="19">
        <v>-1115.3219472798992</v>
      </c>
    </row>
    <row r="980" spans="1:3" x14ac:dyDescent="0.25">
      <c r="A980" s="19">
        <v>954</v>
      </c>
      <c r="B980" s="19">
        <v>-2135.1885266195745</v>
      </c>
      <c r="C980" s="19">
        <v>2261.1885266195745</v>
      </c>
    </row>
    <row r="981" spans="1:3" x14ac:dyDescent="0.25">
      <c r="A981" s="19">
        <v>955</v>
      </c>
      <c r="B981" s="19">
        <v>7989.9344988321145</v>
      </c>
      <c r="C981" s="19">
        <v>-1478.9344988321145</v>
      </c>
    </row>
    <row r="982" spans="1:3" x14ac:dyDescent="0.25">
      <c r="A982" s="19">
        <v>956</v>
      </c>
      <c r="B982" s="19">
        <v>14968.787701222622</v>
      </c>
      <c r="C982" s="19">
        <v>2015.2122987773782</v>
      </c>
    </row>
    <row r="983" spans="1:3" x14ac:dyDescent="0.25">
      <c r="A983" s="19">
        <v>957</v>
      </c>
      <c r="B983" s="19">
        <v>409.82350669460408</v>
      </c>
      <c r="C983" s="19">
        <v>451.17649330539592</v>
      </c>
    </row>
    <row r="984" spans="1:3" x14ac:dyDescent="0.25">
      <c r="A984" s="19">
        <v>958</v>
      </c>
      <c r="B984" s="19">
        <v>-1505.8247147961367</v>
      </c>
      <c r="C984" s="19">
        <v>1738.8247147961367</v>
      </c>
    </row>
    <row r="985" spans="1:3" x14ac:dyDescent="0.25">
      <c r="A985" s="19">
        <v>959</v>
      </c>
      <c r="B985" s="19">
        <v>470.99947988755514</v>
      </c>
      <c r="C985" s="19">
        <v>410.00052011244486</v>
      </c>
    </row>
    <row r="986" spans="1:3" x14ac:dyDescent="0.25">
      <c r="A986" s="19">
        <v>960</v>
      </c>
      <c r="B986" s="19">
        <v>18958.945945668682</v>
      </c>
      <c r="C986" s="19">
        <v>471.05405433131818</v>
      </c>
    </row>
    <row r="987" spans="1:3" x14ac:dyDescent="0.25">
      <c r="A987" s="19">
        <v>961</v>
      </c>
      <c r="B987" s="19">
        <v>21856.12411691474</v>
      </c>
      <c r="C987" s="19">
        <v>3798.8758830852603</v>
      </c>
    </row>
    <row r="988" spans="1:3" x14ac:dyDescent="0.25">
      <c r="A988" s="19">
        <v>962</v>
      </c>
      <c r="B988" s="19">
        <v>26352.947991577432</v>
      </c>
      <c r="C988" s="19">
        <v>13726.052008422568</v>
      </c>
    </row>
    <row r="989" spans="1:3" x14ac:dyDescent="0.25">
      <c r="A989" s="19">
        <v>963</v>
      </c>
      <c r="B989" s="19">
        <v>700.4767005071302</v>
      </c>
      <c r="C989" s="19">
        <v>11.523299492869796</v>
      </c>
    </row>
    <row r="990" spans="1:3" x14ac:dyDescent="0.25">
      <c r="A990" s="19">
        <v>964</v>
      </c>
      <c r="B990" s="19">
        <v>-847.73064502420925</v>
      </c>
      <c r="C990" s="19">
        <v>1224.7306450242093</v>
      </c>
    </row>
    <row r="991" spans="1:3" x14ac:dyDescent="0.25">
      <c r="A991" s="19">
        <v>965</v>
      </c>
      <c r="B991" s="19">
        <v>507.93164621577841</v>
      </c>
      <c r="C991" s="19">
        <v>371.06835378422159</v>
      </c>
    </row>
    <row r="992" spans="1:3" x14ac:dyDescent="0.25">
      <c r="A992" s="19">
        <v>966</v>
      </c>
      <c r="B992" s="19">
        <v>-728.03425137396448</v>
      </c>
      <c r="C992" s="19">
        <v>1026.0342513739645</v>
      </c>
    </row>
    <row r="993" spans="1:3" x14ac:dyDescent="0.25">
      <c r="A993" s="19">
        <v>967</v>
      </c>
      <c r="B993" s="19">
        <v>2147.1541912403732</v>
      </c>
      <c r="C993" s="19">
        <v>-371.15419124037317</v>
      </c>
    </row>
    <row r="994" spans="1:3" x14ac:dyDescent="0.25">
      <c r="A994" s="19">
        <v>968</v>
      </c>
      <c r="B994" s="19">
        <v>6361.2114613485528</v>
      </c>
      <c r="C994" s="19">
        <v>-2799.2114613485528</v>
      </c>
    </row>
    <row r="995" spans="1:3" x14ac:dyDescent="0.25">
      <c r="A995" s="19">
        <v>969</v>
      </c>
      <c r="B995" s="19">
        <v>-2164.5508540987885</v>
      </c>
      <c r="C995" s="19">
        <v>2270.5508540987885</v>
      </c>
    </row>
    <row r="996" spans="1:3" x14ac:dyDescent="0.25">
      <c r="A996" s="19">
        <v>970</v>
      </c>
      <c r="B996" s="19">
        <v>65158.606467124155</v>
      </c>
      <c r="C996" s="19">
        <v>-51158.606467124155</v>
      </c>
    </row>
    <row r="997" spans="1:3" x14ac:dyDescent="0.25">
      <c r="A997" s="19">
        <v>971</v>
      </c>
      <c r="B997" s="19">
        <v>6172.8879237420533</v>
      </c>
      <c r="C997" s="19">
        <v>-3876.8879237420533</v>
      </c>
    </row>
    <row r="998" spans="1:3" x14ac:dyDescent="0.25">
      <c r="A998" s="19">
        <v>972</v>
      </c>
      <c r="B998" s="19">
        <v>-1062.3705893301571</v>
      </c>
      <c r="C998" s="19">
        <v>1288.3705893301571</v>
      </c>
    </row>
    <row r="999" spans="1:3" x14ac:dyDescent="0.25">
      <c r="A999" s="19">
        <v>973</v>
      </c>
      <c r="B999" s="19">
        <v>8688.9729596701218</v>
      </c>
      <c r="C999" s="19">
        <v>-1763.9729596701218</v>
      </c>
    </row>
    <row r="1000" spans="1:3" x14ac:dyDescent="0.25">
      <c r="A1000" s="19">
        <v>974</v>
      </c>
      <c r="B1000" s="19">
        <v>-439.73236786484631</v>
      </c>
      <c r="C1000" s="19">
        <v>850.73236786484631</v>
      </c>
    </row>
    <row r="1001" spans="1:3" x14ac:dyDescent="0.25">
      <c r="A1001" s="19">
        <v>975</v>
      </c>
      <c r="B1001" s="19">
        <v>1311.9685795281507</v>
      </c>
      <c r="C1001" s="19">
        <v>-1031.9685795281507</v>
      </c>
    </row>
    <row r="1002" spans="1:3" x14ac:dyDescent="0.25">
      <c r="A1002" s="19">
        <v>976</v>
      </c>
      <c r="B1002" s="19">
        <v>4201.8645460676717</v>
      </c>
      <c r="C1002" s="19">
        <v>-1594.8645460676717</v>
      </c>
    </row>
    <row r="1003" spans="1:3" x14ac:dyDescent="0.25">
      <c r="A1003" s="19">
        <v>977</v>
      </c>
      <c r="B1003" s="19">
        <v>6386.0154948646559</v>
      </c>
      <c r="C1003" s="19">
        <v>-3497.0154948646559</v>
      </c>
    </row>
    <row r="1004" spans="1:3" x14ac:dyDescent="0.25">
      <c r="A1004" s="19">
        <v>978</v>
      </c>
      <c r="B1004" s="19">
        <v>1257.1544750803844</v>
      </c>
      <c r="C1004" s="19">
        <v>-348.15447508038437</v>
      </c>
    </row>
    <row r="1005" spans="1:3" x14ac:dyDescent="0.25">
      <c r="A1005" s="19">
        <v>979</v>
      </c>
      <c r="B1005" s="19">
        <v>50440.523208448525</v>
      </c>
      <c r="C1005" s="19">
        <v>46832.476791551475</v>
      </c>
    </row>
    <row r="1006" spans="1:3" x14ac:dyDescent="0.25">
      <c r="A1006" s="19">
        <v>980</v>
      </c>
      <c r="B1006" s="19">
        <v>21633.157677227871</v>
      </c>
      <c r="C1006" s="19">
        <v>7353.0023227721285</v>
      </c>
    </row>
    <row r="1007" spans="1:3" x14ac:dyDescent="0.25">
      <c r="A1007" s="19">
        <v>981</v>
      </c>
      <c r="B1007" s="19">
        <v>1643.3745964374848</v>
      </c>
      <c r="C1007" s="19">
        <v>-157.3745964374848</v>
      </c>
    </row>
    <row r="1008" spans="1:3" x14ac:dyDescent="0.25">
      <c r="A1008" s="19">
        <v>982</v>
      </c>
      <c r="B1008" s="19">
        <v>-3431.0872490043466</v>
      </c>
      <c r="C1008" s="19">
        <v>3442.0872490043466</v>
      </c>
    </row>
    <row r="1009" spans="1:3" x14ac:dyDescent="0.25">
      <c r="A1009" s="19">
        <v>983</v>
      </c>
      <c r="B1009" s="19">
        <v>-3626.1571178481363</v>
      </c>
      <c r="C1009" s="19">
        <v>3629.1571178481363</v>
      </c>
    </row>
    <row r="1010" spans="1:3" x14ac:dyDescent="0.25">
      <c r="A1010" s="19">
        <v>984</v>
      </c>
      <c r="B1010" s="19">
        <v>22859.881486802067</v>
      </c>
      <c r="C1010" s="19">
        <v>7891.1185131979328</v>
      </c>
    </row>
    <row r="1011" spans="1:3" x14ac:dyDescent="0.25">
      <c r="A1011" s="19">
        <v>985</v>
      </c>
      <c r="B1011" s="19">
        <v>-1790.7595844119876</v>
      </c>
      <c r="C1011" s="19">
        <v>1896.7595844119876</v>
      </c>
    </row>
    <row r="1012" spans="1:3" x14ac:dyDescent="0.25">
      <c r="A1012" s="19">
        <v>986</v>
      </c>
      <c r="B1012" s="19">
        <v>2681.5063127883905</v>
      </c>
      <c r="C1012" s="19">
        <v>-793.50631278839046</v>
      </c>
    </row>
    <row r="1013" spans="1:3" x14ac:dyDescent="0.25">
      <c r="A1013" s="19">
        <v>987</v>
      </c>
      <c r="B1013" s="19">
        <v>4220.0203992835131</v>
      </c>
      <c r="C1013" s="19">
        <v>-1670.0203992835131</v>
      </c>
    </row>
    <row r="1014" spans="1:3" x14ac:dyDescent="0.25">
      <c r="A1014" s="19">
        <v>988</v>
      </c>
      <c r="B1014" s="19">
        <v>8687.813566136896</v>
      </c>
      <c r="C1014" s="19">
        <v>-2077.813566136896</v>
      </c>
    </row>
    <row r="1015" spans="1:3" x14ac:dyDescent="0.25">
      <c r="A1015" s="19">
        <v>989</v>
      </c>
      <c r="B1015" s="19">
        <v>-3975.8853858447333</v>
      </c>
      <c r="C1015" s="19">
        <v>3975.8853858447333</v>
      </c>
    </row>
    <row r="1016" spans="1:3" x14ac:dyDescent="0.25">
      <c r="A1016" s="19">
        <v>990</v>
      </c>
      <c r="B1016" s="19">
        <v>1980.9968959438443</v>
      </c>
      <c r="C1016" s="19">
        <v>-303.99689594384427</v>
      </c>
    </row>
    <row r="1017" spans="1:3" x14ac:dyDescent="0.25">
      <c r="A1017" s="19">
        <v>991</v>
      </c>
      <c r="B1017" s="19">
        <v>-3082.8284270073882</v>
      </c>
      <c r="C1017" s="19">
        <v>3108.8284270073882</v>
      </c>
    </row>
    <row r="1018" spans="1:3" x14ac:dyDescent="0.25">
      <c r="A1018" s="19">
        <v>992</v>
      </c>
      <c r="B1018" s="19">
        <v>-1666.5122859626958</v>
      </c>
      <c r="C1018" s="19">
        <v>1878.5122859626958</v>
      </c>
    </row>
    <row r="1019" spans="1:3" x14ac:dyDescent="0.25">
      <c r="A1019" s="19">
        <v>993</v>
      </c>
      <c r="B1019" s="19">
        <v>2664.6179995906705</v>
      </c>
      <c r="C1019" s="19">
        <v>-2197.6179995906705</v>
      </c>
    </row>
    <row r="1020" spans="1:3" x14ac:dyDescent="0.25">
      <c r="A1020" s="19">
        <v>994</v>
      </c>
      <c r="B1020" s="19">
        <v>20139.597153894181</v>
      </c>
      <c r="C1020" s="19">
        <v>-2578.5971538941812</v>
      </c>
    </row>
    <row r="1021" spans="1:3" x14ac:dyDescent="0.25">
      <c r="A1021" s="19">
        <v>995</v>
      </c>
      <c r="B1021" s="19">
        <v>19810.864110846138</v>
      </c>
      <c r="C1021" s="19">
        <v>-15141.864110846138</v>
      </c>
    </row>
    <row r="1022" spans="1:3" x14ac:dyDescent="0.25">
      <c r="A1022" s="19">
        <v>996</v>
      </c>
      <c r="B1022" s="19">
        <v>1224.5829206154917</v>
      </c>
      <c r="C1022" s="19">
        <v>-498.58292061549173</v>
      </c>
    </row>
    <row r="1023" spans="1:3" x14ac:dyDescent="0.25">
      <c r="A1023" s="19">
        <v>997</v>
      </c>
      <c r="B1023" s="19">
        <v>-2787.9370981770821</v>
      </c>
      <c r="C1023" s="19">
        <v>2852.9370981770821</v>
      </c>
    </row>
    <row r="1024" spans="1:3" x14ac:dyDescent="0.25">
      <c r="A1024" s="19">
        <v>998</v>
      </c>
      <c r="B1024" s="19">
        <v>-2752.7983575583066</v>
      </c>
      <c r="C1024" s="19">
        <v>2817.7983575583066</v>
      </c>
    </row>
    <row r="1025" spans="1:3" x14ac:dyDescent="0.25">
      <c r="A1025" s="19">
        <v>999</v>
      </c>
      <c r="B1025" s="19">
        <v>26805.298292903022</v>
      </c>
      <c r="C1025" s="19">
        <v>8329.7017070969778</v>
      </c>
    </row>
    <row r="1026" spans="1:3" x14ac:dyDescent="0.25">
      <c r="A1026" s="19">
        <v>1000</v>
      </c>
      <c r="B1026" s="19">
        <v>15589.784403009722</v>
      </c>
      <c r="C1026" s="19">
        <v>-3906.7844030097222</v>
      </c>
    </row>
    <row r="1027" spans="1:3" x14ac:dyDescent="0.25">
      <c r="A1027" s="19">
        <v>1001</v>
      </c>
      <c r="B1027" s="19">
        <v>173307.33595170121</v>
      </c>
      <c r="C1027" s="19">
        <v>-153483.33595170121</v>
      </c>
    </row>
    <row r="1028" spans="1:3" x14ac:dyDescent="0.25">
      <c r="A1028" s="19">
        <v>1002</v>
      </c>
      <c r="B1028" s="19">
        <v>65925.694804335901</v>
      </c>
      <c r="C1028" s="19">
        <v>-60725.694804335901</v>
      </c>
    </row>
    <row r="1029" spans="1:3" x14ac:dyDescent="0.25">
      <c r="A1029" s="19">
        <v>1003</v>
      </c>
      <c r="B1029" s="19">
        <v>5386.9095617512958</v>
      </c>
      <c r="C1029" s="19">
        <v>-2426.9095617512958</v>
      </c>
    </row>
    <row r="1030" spans="1:3" x14ac:dyDescent="0.25">
      <c r="A1030" s="19">
        <v>1004</v>
      </c>
      <c r="B1030" s="19">
        <v>8949.0047419342263</v>
      </c>
      <c r="C1030" s="19">
        <v>-5738.0047419342263</v>
      </c>
    </row>
    <row r="1031" spans="1:3" x14ac:dyDescent="0.25">
      <c r="A1031" s="19">
        <v>1005</v>
      </c>
      <c r="B1031" s="19">
        <v>16957.256276646363</v>
      </c>
      <c r="C1031" s="19">
        <v>3594.7437233536366</v>
      </c>
    </row>
    <row r="1032" spans="1:3" x14ac:dyDescent="0.25">
      <c r="A1032" s="19">
        <v>1006</v>
      </c>
      <c r="B1032" s="19">
        <v>61751.960238186301</v>
      </c>
      <c r="C1032" s="19">
        <v>88350.039761813707</v>
      </c>
    </row>
    <row r="1033" spans="1:3" x14ac:dyDescent="0.25">
      <c r="A1033" s="19">
        <v>1007</v>
      </c>
      <c r="B1033" s="19">
        <v>-1623.3464870301059</v>
      </c>
      <c r="C1033" s="19">
        <v>1857.3464870301059</v>
      </c>
    </row>
    <row r="1034" spans="1:3" x14ac:dyDescent="0.25">
      <c r="A1034" s="19">
        <v>1008</v>
      </c>
      <c r="B1034" s="19">
        <v>12871.401567148772</v>
      </c>
      <c r="C1034" s="19">
        <v>424.5984328512277</v>
      </c>
    </row>
    <row r="1035" spans="1:3" x14ac:dyDescent="0.25">
      <c r="A1035" s="19">
        <v>1009</v>
      </c>
      <c r="B1035" s="19">
        <v>9493.0949858366002</v>
      </c>
      <c r="C1035" s="19">
        <v>-9243.0949858366002</v>
      </c>
    </row>
    <row r="1036" spans="1:3" x14ac:dyDescent="0.25">
      <c r="A1036" s="19">
        <v>1010</v>
      </c>
      <c r="B1036" s="19">
        <v>9458.234557892365</v>
      </c>
      <c r="C1036" s="19">
        <v>-2893.234557892365</v>
      </c>
    </row>
    <row r="1037" spans="1:3" x14ac:dyDescent="0.25">
      <c r="A1037" s="19">
        <v>1011</v>
      </c>
      <c r="B1037" s="19">
        <v>-636.35264686095002</v>
      </c>
      <c r="C1037" s="19">
        <v>856.35264686095002</v>
      </c>
    </row>
    <row r="1038" spans="1:3" x14ac:dyDescent="0.25">
      <c r="A1038" s="19">
        <v>1012</v>
      </c>
      <c r="B1038" s="19">
        <v>133.3447816582898</v>
      </c>
      <c r="C1038" s="19">
        <v>-58.344781658289804</v>
      </c>
    </row>
    <row r="1039" spans="1:3" x14ac:dyDescent="0.25">
      <c r="A1039" s="19">
        <v>1013</v>
      </c>
      <c r="B1039" s="19">
        <v>146711.06914465071</v>
      </c>
      <c r="C1039" s="19">
        <v>930039.98085534933</v>
      </c>
    </row>
    <row r="1040" spans="1:3" x14ac:dyDescent="0.25">
      <c r="A1040" s="19">
        <v>1014</v>
      </c>
      <c r="B1040" s="19">
        <v>10025.523406887698</v>
      </c>
      <c r="C1040" s="19">
        <v>-1393.523406887698</v>
      </c>
    </row>
    <row r="1041" spans="1:3" x14ac:dyDescent="0.25">
      <c r="A1041" s="19">
        <v>1015</v>
      </c>
      <c r="B1041" s="19">
        <v>7827.2378869517406</v>
      </c>
      <c r="C1041" s="19">
        <v>-4767.2378869517406</v>
      </c>
    </row>
    <row r="1042" spans="1:3" x14ac:dyDescent="0.25">
      <c r="A1042" s="19">
        <v>1016</v>
      </c>
      <c r="B1042" s="19">
        <v>-1245.5372551583</v>
      </c>
      <c r="C1042" s="19">
        <v>1485.5372551583</v>
      </c>
    </row>
    <row r="1043" spans="1:3" x14ac:dyDescent="0.25">
      <c r="A1043" s="19">
        <v>1017</v>
      </c>
      <c r="B1043" s="19">
        <v>3772.943426529429</v>
      </c>
      <c r="C1043" s="19">
        <v>-930.94342652942896</v>
      </c>
    </row>
    <row r="1044" spans="1:3" x14ac:dyDescent="0.25">
      <c r="A1044" s="19">
        <v>1018</v>
      </c>
      <c r="B1044" s="19">
        <v>39645.75001056365</v>
      </c>
      <c r="C1044" s="19">
        <v>17551.24998943635</v>
      </c>
    </row>
    <row r="1045" spans="1:3" x14ac:dyDescent="0.25">
      <c r="A1045" s="19">
        <v>1019</v>
      </c>
      <c r="B1045" s="19">
        <v>1458.1080965742221</v>
      </c>
      <c r="C1045" s="19">
        <v>-837.10809657422215</v>
      </c>
    </row>
    <row r="1046" spans="1:3" x14ac:dyDescent="0.25">
      <c r="A1046" s="19">
        <v>1020</v>
      </c>
      <c r="B1046" s="19">
        <v>38306.210773963787</v>
      </c>
      <c r="C1046" s="19">
        <v>-17006.210773963787</v>
      </c>
    </row>
    <row r="1047" spans="1:3" x14ac:dyDescent="0.25">
      <c r="A1047" s="19">
        <v>1021</v>
      </c>
      <c r="B1047" s="19">
        <v>4659.6811954314435</v>
      </c>
      <c r="C1047" s="19">
        <v>-1473.6811954314435</v>
      </c>
    </row>
    <row r="1048" spans="1:3" x14ac:dyDescent="0.25">
      <c r="A1048" s="19">
        <v>1022</v>
      </c>
      <c r="B1048" s="19">
        <v>44327.409600831255</v>
      </c>
      <c r="C1048" s="19">
        <v>-33773.299600831255</v>
      </c>
    </row>
    <row r="1049" spans="1:3" x14ac:dyDescent="0.25">
      <c r="A1049" s="19">
        <v>1023</v>
      </c>
      <c r="B1049" s="19">
        <v>4979.5298632433778</v>
      </c>
      <c r="C1049" s="19">
        <v>-2681.5298632433778</v>
      </c>
    </row>
    <row r="1050" spans="1:3" x14ac:dyDescent="0.25">
      <c r="A1050" s="19">
        <v>1024</v>
      </c>
      <c r="B1050" s="19">
        <v>10874.245744522759</v>
      </c>
      <c r="C1050" s="19">
        <v>-6131.2457445227592</v>
      </c>
    </row>
    <row r="1051" spans="1:3" x14ac:dyDescent="0.25">
      <c r="A1051" s="19">
        <v>1025</v>
      </c>
      <c r="B1051" s="19">
        <v>22835.747822684898</v>
      </c>
      <c r="C1051" s="19">
        <v>891.80217731510129</v>
      </c>
    </row>
    <row r="1052" spans="1:3" x14ac:dyDescent="0.25">
      <c r="A1052" s="19">
        <v>1026</v>
      </c>
      <c r="B1052" s="19">
        <v>105451.06740380706</v>
      </c>
      <c r="C1052" s="19">
        <v>-28501.24740380705</v>
      </c>
    </row>
    <row r="1053" spans="1:3" x14ac:dyDescent="0.25">
      <c r="A1053" s="19">
        <v>1027</v>
      </c>
      <c r="B1053" s="19">
        <v>11119.40347005583</v>
      </c>
      <c r="C1053" s="19">
        <v>-4118.8234700558296</v>
      </c>
    </row>
    <row r="1054" spans="1:3" x14ac:dyDescent="0.25">
      <c r="A1054" s="19">
        <v>1028</v>
      </c>
      <c r="B1054" s="19">
        <v>10691.843372820389</v>
      </c>
      <c r="C1054" s="19">
        <v>-2958.843372820389</v>
      </c>
    </row>
    <row r="1055" spans="1:3" x14ac:dyDescent="0.25">
      <c r="A1055" s="19">
        <v>1029</v>
      </c>
      <c r="B1055" s="19">
        <v>23621.929434963677</v>
      </c>
      <c r="C1055" s="19">
        <v>-11894.929434963677</v>
      </c>
    </row>
    <row r="1056" spans="1:3" x14ac:dyDescent="0.25">
      <c r="A1056" s="19">
        <v>1030</v>
      </c>
      <c r="B1056" s="19">
        <v>14162.502581040024</v>
      </c>
      <c r="C1056" s="19">
        <v>-2986.5025810400239</v>
      </c>
    </row>
    <row r="1057" spans="1:3" x14ac:dyDescent="0.25">
      <c r="A1057" s="19">
        <v>1031</v>
      </c>
      <c r="B1057" s="19">
        <v>13999.51052631265</v>
      </c>
      <c r="C1057" s="19">
        <v>-7157.5105263126497</v>
      </c>
    </row>
    <row r="1058" spans="1:3" x14ac:dyDescent="0.25">
      <c r="A1058" s="19">
        <v>1032</v>
      </c>
      <c r="B1058" s="19">
        <v>11584.441565706626</v>
      </c>
      <c r="C1058" s="19">
        <v>-844.44156570662562</v>
      </c>
    </row>
    <row r="1059" spans="1:3" x14ac:dyDescent="0.25">
      <c r="A1059" s="19">
        <v>1033</v>
      </c>
      <c r="B1059" s="19">
        <v>8751.2074228308829</v>
      </c>
      <c r="C1059" s="19">
        <v>-2892.3674228308828</v>
      </c>
    </row>
    <row r="1060" spans="1:3" x14ac:dyDescent="0.25">
      <c r="A1060" s="19">
        <v>1034</v>
      </c>
      <c r="B1060" s="19">
        <v>1390.754559741813</v>
      </c>
      <c r="C1060" s="19">
        <v>-24.754559741812955</v>
      </c>
    </row>
    <row r="1061" spans="1:3" x14ac:dyDescent="0.25">
      <c r="A1061" s="19">
        <v>1035</v>
      </c>
      <c r="B1061" s="19">
        <v>14482.570138775676</v>
      </c>
      <c r="C1061" s="19">
        <v>-7982.4801387756761</v>
      </c>
    </row>
    <row r="1062" spans="1:3" x14ac:dyDescent="0.25">
      <c r="A1062" s="19">
        <v>1036</v>
      </c>
      <c r="B1062" s="19">
        <v>7000.2367635100918</v>
      </c>
      <c r="C1062" s="19">
        <v>-2048.2367635100918</v>
      </c>
    </row>
    <row r="1063" spans="1:3" x14ac:dyDescent="0.25">
      <c r="A1063" s="19">
        <v>1037</v>
      </c>
      <c r="B1063" s="19">
        <v>18106.418590820333</v>
      </c>
      <c r="C1063" s="19">
        <v>-13050.198590820331</v>
      </c>
    </row>
    <row r="1064" spans="1:3" x14ac:dyDescent="0.25">
      <c r="A1064" s="19">
        <v>1038</v>
      </c>
      <c r="B1064" s="19">
        <v>693.72134398363687</v>
      </c>
      <c r="C1064" s="19">
        <v>327.27865601636313</v>
      </c>
    </row>
    <row r="1065" spans="1:3" x14ac:dyDescent="0.25">
      <c r="A1065" s="19">
        <v>1039</v>
      </c>
      <c r="B1065" s="19">
        <v>3948.3472623671146</v>
      </c>
      <c r="C1065" s="19">
        <v>-1768.3472623671146</v>
      </c>
    </row>
    <row r="1066" spans="1:3" x14ac:dyDescent="0.25">
      <c r="A1066" s="19">
        <v>1040</v>
      </c>
      <c r="B1066" s="19">
        <v>123.84484614626857</v>
      </c>
      <c r="C1066" s="19">
        <v>517.15515385373146</v>
      </c>
    </row>
    <row r="1067" spans="1:3" x14ac:dyDescent="0.25">
      <c r="A1067" s="19">
        <v>1041</v>
      </c>
      <c r="B1067" s="19">
        <v>9492.7474179882083</v>
      </c>
      <c r="C1067" s="19">
        <v>-9242.7474179882083</v>
      </c>
    </row>
    <row r="1068" spans="1:3" x14ac:dyDescent="0.25">
      <c r="A1068" s="19">
        <v>1042</v>
      </c>
      <c r="B1068" s="19">
        <v>-3976.0877930035031</v>
      </c>
      <c r="C1068" s="19">
        <v>3976.0877930035031</v>
      </c>
    </row>
    <row r="1069" spans="1:3" x14ac:dyDescent="0.25">
      <c r="A1069" s="19">
        <v>1043</v>
      </c>
      <c r="B1069" s="19">
        <v>-3342.8087874438552</v>
      </c>
      <c r="C1069" s="19">
        <v>3352.8087874438552</v>
      </c>
    </row>
    <row r="1070" spans="1:3" x14ac:dyDescent="0.25">
      <c r="A1070" s="19">
        <v>1044</v>
      </c>
      <c r="B1070" s="19">
        <v>26377.51567439294</v>
      </c>
      <c r="C1070" s="19">
        <v>-17840.51567439294</v>
      </c>
    </row>
    <row r="1071" spans="1:3" x14ac:dyDescent="0.25">
      <c r="A1071" s="19">
        <v>1045</v>
      </c>
      <c r="B1071" s="19">
        <v>-3618.2355824420256</v>
      </c>
      <c r="C1071" s="19">
        <v>3624.2355824420256</v>
      </c>
    </row>
    <row r="1072" spans="1:3" x14ac:dyDescent="0.25">
      <c r="A1072" s="19">
        <v>1046</v>
      </c>
      <c r="B1072" s="19">
        <v>-1409.2326932583769</v>
      </c>
      <c r="C1072" s="19">
        <v>1675.2326932583769</v>
      </c>
    </row>
    <row r="1073" spans="1:3" x14ac:dyDescent="0.25">
      <c r="A1073" s="19">
        <v>1047</v>
      </c>
      <c r="B1073" s="19">
        <v>-3975.9671665149435</v>
      </c>
      <c r="C1073" s="19">
        <v>3975.9671665149435</v>
      </c>
    </row>
    <row r="1074" spans="1:3" x14ac:dyDescent="0.25">
      <c r="A1074" s="19">
        <v>1048</v>
      </c>
      <c r="B1074" s="19">
        <v>-3823.9576019539368</v>
      </c>
      <c r="C1074" s="19">
        <v>3824.9576019539368</v>
      </c>
    </row>
    <row r="1075" spans="1:3" x14ac:dyDescent="0.25">
      <c r="A1075" s="19">
        <v>1049</v>
      </c>
      <c r="B1075" s="19">
        <v>-747.38612883577093</v>
      </c>
      <c r="C1075" s="19">
        <v>959.38612883577093</v>
      </c>
    </row>
    <row r="1076" spans="1:3" x14ac:dyDescent="0.25">
      <c r="A1076" s="19">
        <v>1050</v>
      </c>
      <c r="B1076" s="19">
        <v>-3975.5991534989989</v>
      </c>
      <c r="C1076" s="19">
        <v>3975.5991534989989</v>
      </c>
    </row>
    <row r="1077" spans="1:3" x14ac:dyDescent="0.25">
      <c r="A1077" s="19">
        <v>1051</v>
      </c>
      <c r="B1077" s="19">
        <v>-3975.9876116824958</v>
      </c>
      <c r="C1077" s="19">
        <v>3975.9876116824958</v>
      </c>
    </row>
    <row r="1078" spans="1:3" x14ac:dyDescent="0.25">
      <c r="A1078" s="19">
        <v>1052</v>
      </c>
      <c r="B1078" s="19">
        <v>-3976.0693923527056</v>
      </c>
      <c r="C1078" s="19">
        <v>3976.0693923527056</v>
      </c>
    </row>
    <row r="1079" spans="1:3" x14ac:dyDescent="0.25">
      <c r="A1079" s="19">
        <v>1053</v>
      </c>
      <c r="B1079" s="19">
        <v>-3975.9125370272432</v>
      </c>
      <c r="C1079" s="19">
        <v>3975.9125370272432</v>
      </c>
    </row>
    <row r="1080" spans="1:3" x14ac:dyDescent="0.25">
      <c r="A1080" s="19">
        <v>1054</v>
      </c>
      <c r="B1080" s="19">
        <v>-3075.4384659576413</v>
      </c>
      <c r="C1080" s="19">
        <v>3090.4384659576413</v>
      </c>
    </row>
    <row r="1081" spans="1:3" x14ac:dyDescent="0.25">
      <c r="A1081" s="19">
        <v>1055</v>
      </c>
      <c r="B1081" s="19">
        <v>-3975.9876116824958</v>
      </c>
      <c r="C1081" s="19">
        <v>3975.9876116824958</v>
      </c>
    </row>
    <row r="1082" spans="1:3" x14ac:dyDescent="0.25">
      <c r="A1082" s="19">
        <v>1056</v>
      </c>
      <c r="B1082" s="19">
        <v>-3975.9467213473908</v>
      </c>
      <c r="C1082" s="19">
        <v>3975.9467213473908</v>
      </c>
    </row>
    <row r="1083" spans="1:3" x14ac:dyDescent="0.25">
      <c r="A1083" s="19">
        <v>1057</v>
      </c>
      <c r="B1083" s="19">
        <v>-3975.6809341692087</v>
      </c>
      <c r="C1083" s="19">
        <v>3975.6809341692087</v>
      </c>
    </row>
    <row r="1084" spans="1:3" x14ac:dyDescent="0.25">
      <c r="A1084" s="19">
        <v>1058</v>
      </c>
      <c r="B1084" s="19">
        <v>-3975.6809341692087</v>
      </c>
      <c r="C1084" s="19">
        <v>3975.6809341692087</v>
      </c>
    </row>
    <row r="1085" spans="1:3" x14ac:dyDescent="0.25">
      <c r="A1085" s="19">
        <v>1059</v>
      </c>
      <c r="B1085" s="19">
        <v>-3974.4542241160602</v>
      </c>
      <c r="C1085" s="19">
        <v>3974.4542241160602</v>
      </c>
    </row>
    <row r="1086" spans="1:3" x14ac:dyDescent="0.25">
      <c r="A1086" s="19">
        <v>1060</v>
      </c>
      <c r="B1086" s="19">
        <v>-3976.044858151643</v>
      </c>
      <c r="C1086" s="19">
        <v>3976.044858151643</v>
      </c>
    </row>
    <row r="1087" spans="1:3" x14ac:dyDescent="0.25">
      <c r="A1087" s="19">
        <v>1061</v>
      </c>
      <c r="B1087" s="19">
        <v>-1203.9463968751554</v>
      </c>
      <c r="C1087" s="19">
        <v>1253.9463968751554</v>
      </c>
    </row>
    <row r="1088" spans="1:3" x14ac:dyDescent="0.25">
      <c r="A1088" s="19">
        <v>1062</v>
      </c>
      <c r="B1088" s="19">
        <v>-3975.9262761798386</v>
      </c>
      <c r="C1088" s="19">
        <v>3975.9262761798386</v>
      </c>
    </row>
    <row r="1089" spans="1:3" x14ac:dyDescent="0.25">
      <c r="A1089" s="19">
        <v>1063</v>
      </c>
      <c r="B1089" s="19">
        <v>-1042.0604678571708</v>
      </c>
      <c r="C1089" s="19">
        <v>1232.0604678571708</v>
      </c>
    </row>
    <row r="1090" spans="1:3" x14ac:dyDescent="0.25">
      <c r="A1090" s="19">
        <v>1064</v>
      </c>
      <c r="B1090" s="19">
        <v>-3976.0489471851533</v>
      </c>
      <c r="C1090" s="19">
        <v>3976.0489471851533</v>
      </c>
    </row>
    <row r="1091" spans="1:3" x14ac:dyDescent="0.25">
      <c r="A1091" s="19">
        <v>1065</v>
      </c>
      <c r="B1091" s="19">
        <v>11664.348436285154</v>
      </c>
      <c r="C1091" s="19">
        <v>-3587.3484362851541</v>
      </c>
    </row>
    <row r="1092" spans="1:3" x14ac:dyDescent="0.25">
      <c r="A1092" s="19">
        <v>1066</v>
      </c>
      <c r="B1092" s="19">
        <v>-2616.8832271033075</v>
      </c>
      <c r="C1092" s="19">
        <v>2697.8832271033075</v>
      </c>
    </row>
    <row r="1093" spans="1:3" x14ac:dyDescent="0.25">
      <c r="A1093" s="19">
        <v>1067</v>
      </c>
      <c r="B1093" s="19">
        <v>12445.124183434511</v>
      </c>
      <c r="C1093" s="19">
        <v>-7394.124183434511</v>
      </c>
    </row>
    <row r="1094" spans="1:3" x14ac:dyDescent="0.25">
      <c r="A1094" s="19">
        <v>1068</v>
      </c>
      <c r="B1094" s="19">
        <v>-2295.1635045707658</v>
      </c>
      <c r="C1094" s="19">
        <v>2425.1635045707658</v>
      </c>
    </row>
    <row r="1095" spans="1:3" x14ac:dyDescent="0.25">
      <c r="A1095" s="19">
        <v>1069</v>
      </c>
      <c r="B1095" s="19">
        <v>-2979.0247390656709</v>
      </c>
      <c r="C1095" s="19">
        <v>3024.0247390656709</v>
      </c>
    </row>
    <row r="1096" spans="1:3" x14ac:dyDescent="0.25">
      <c r="A1096" s="19">
        <v>1070</v>
      </c>
      <c r="B1096" s="19">
        <v>258.39534987209657</v>
      </c>
      <c r="C1096" s="19">
        <v>591.60465012790337</v>
      </c>
    </row>
    <row r="1097" spans="1:3" x14ac:dyDescent="0.25">
      <c r="A1097" s="19">
        <v>1071</v>
      </c>
      <c r="B1097" s="19">
        <v>-1907.1652973479163</v>
      </c>
      <c r="C1097" s="19">
        <v>1977.1652973479163</v>
      </c>
    </row>
    <row r="1098" spans="1:3" x14ac:dyDescent="0.25">
      <c r="A1098" s="19">
        <v>1072</v>
      </c>
      <c r="B1098" s="19">
        <v>-3976.0857484867479</v>
      </c>
      <c r="C1098" s="19">
        <v>3976.0857484867479</v>
      </c>
    </row>
    <row r="1099" spans="1:3" x14ac:dyDescent="0.25">
      <c r="A1099" s="19">
        <v>1073</v>
      </c>
      <c r="B1099" s="19">
        <v>-2896.9840045755354</v>
      </c>
      <c r="C1099" s="19">
        <v>2947.9840045755354</v>
      </c>
    </row>
    <row r="1100" spans="1:3" x14ac:dyDescent="0.25">
      <c r="A1100" s="19">
        <v>1074</v>
      </c>
      <c r="B1100" s="19">
        <v>-3342.8046984103448</v>
      </c>
      <c r="C1100" s="19">
        <v>3352.8046984103448</v>
      </c>
    </row>
    <row r="1101" spans="1:3" x14ac:dyDescent="0.25">
      <c r="A1101" s="19">
        <v>1075</v>
      </c>
      <c r="B1101" s="19">
        <v>5055.7002921677231</v>
      </c>
      <c r="C1101" s="19">
        <v>-1648.7002921677231</v>
      </c>
    </row>
    <row r="1102" spans="1:3" x14ac:dyDescent="0.25">
      <c r="A1102" s="19">
        <v>1076</v>
      </c>
      <c r="B1102" s="19">
        <v>-2878.2922272135206</v>
      </c>
      <c r="C1102" s="19">
        <v>2923.2922272135206</v>
      </c>
    </row>
    <row r="1103" spans="1:3" x14ac:dyDescent="0.25">
      <c r="A1103" s="19">
        <v>1077</v>
      </c>
      <c r="B1103" s="19">
        <v>94727.182395374461</v>
      </c>
      <c r="C1103" s="19">
        <v>-47653.182395374461</v>
      </c>
    </row>
    <row r="1104" spans="1:3" x14ac:dyDescent="0.25">
      <c r="A1104" s="19">
        <v>1078</v>
      </c>
      <c r="B1104" s="19">
        <v>14839.622847442448</v>
      </c>
      <c r="C1104" s="19">
        <v>-7495.6228474424479</v>
      </c>
    </row>
    <row r="1105" spans="1:3" x14ac:dyDescent="0.25">
      <c r="A1105" s="19">
        <v>1079</v>
      </c>
      <c r="B1105" s="19">
        <v>-3001.9445770775378</v>
      </c>
      <c r="C1105" s="19">
        <v>3046.9445770775378</v>
      </c>
    </row>
    <row r="1106" spans="1:3" x14ac:dyDescent="0.25">
      <c r="A1106" s="19">
        <v>1080</v>
      </c>
      <c r="B1106" s="19">
        <v>-186.59861285211645</v>
      </c>
      <c r="C1106" s="19">
        <v>864.5986128521165</v>
      </c>
    </row>
    <row r="1107" spans="1:3" x14ac:dyDescent="0.25">
      <c r="A1107" s="19">
        <v>1081</v>
      </c>
      <c r="B1107" s="19">
        <v>6679.4017325297636</v>
      </c>
      <c r="C1107" s="19">
        <v>-4858.4017325297636</v>
      </c>
    </row>
    <row r="1108" spans="1:3" x14ac:dyDescent="0.25">
      <c r="A1108" s="19">
        <v>1082</v>
      </c>
      <c r="B1108" s="19">
        <v>-3418.5745880889499</v>
      </c>
      <c r="C1108" s="19">
        <v>3430.5745880889499</v>
      </c>
    </row>
    <row r="1109" spans="1:3" x14ac:dyDescent="0.25">
      <c r="A1109" s="19">
        <v>1083</v>
      </c>
      <c r="B1109" s="19">
        <v>-2681.8781334165683</v>
      </c>
      <c r="C1109" s="19">
        <v>2737.8781334165683</v>
      </c>
    </row>
    <row r="1110" spans="1:3" x14ac:dyDescent="0.25">
      <c r="A1110" s="19">
        <v>1084</v>
      </c>
      <c r="B1110" s="19">
        <v>18046.054326703503</v>
      </c>
      <c r="C1110" s="19">
        <v>-17636.054326703503</v>
      </c>
    </row>
    <row r="1111" spans="1:3" x14ac:dyDescent="0.25">
      <c r="A1111" s="19">
        <v>1085</v>
      </c>
      <c r="B1111" s="19">
        <v>-3976.0673478359504</v>
      </c>
      <c r="C1111" s="19">
        <v>3976.0673478359504</v>
      </c>
    </row>
    <row r="1112" spans="1:3" x14ac:dyDescent="0.25">
      <c r="A1112" s="19">
        <v>1086</v>
      </c>
      <c r="B1112" s="19">
        <v>3007.6378253267517</v>
      </c>
      <c r="C1112" s="19">
        <v>-1981.6378253267517</v>
      </c>
    </row>
    <row r="1113" spans="1:3" x14ac:dyDescent="0.25">
      <c r="A1113" s="19">
        <v>1087</v>
      </c>
      <c r="B1113" s="19">
        <v>-3377.1837805246346</v>
      </c>
      <c r="C1113" s="19">
        <v>3392.1837805246346</v>
      </c>
    </row>
    <row r="1114" spans="1:3" x14ac:dyDescent="0.25">
      <c r="A1114" s="19">
        <v>1088</v>
      </c>
      <c r="B1114" s="19">
        <v>-3976.044858151643</v>
      </c>
      <c r="C1114" s="19">
        <v>3976.044858151643</v>
      </c>
    </row>
    <row r="1115" spans="1:3" x14ac:dyDescent="0.25">
      <c r="A1115" s="19">
        <v>1089</v>
      </c>
      <c r="B1115" s="19">
        <v>12838.898050191503</v>
      </c>
      <c r="C1115" s="19">
        <v>-6456.5580501915028</v>
      </c>
    </row>
    <row r="1116" spans="1:3" x14ac:dyDescent="0.25">
      <c r="A1116" s="19">
        <v>1090</v>
      </c>
      <c r="B1116" s="19">
        <v>2136.1356527684925</v>
      </c>
      <c r="C1116" s="19">
        <v>-962.13565276849249</v>
      </c>
    </row>
    <row r="1117" spans="1:3" x14ac:dyDescent="0.25">
      <c r="A1117" s="19">
        <v>1091</v>
      </c>
      <c r="B1117" s="19">
        <v>-3609.6393973970185</v>
      </c>
      <c r="C1117" s="19">
        <v>3614.6393973970185</v>
      </c>
    </row>
    <row r="1118" spans="1:3" x14ac:dyDescent="0.25">
      <c r="A1118" s="19">
        <v>1092</v>
      </c>
      <c r="B1118" s="19">
        <v>-3110.5760637881285</v>
      </c>
      <c r="C1118" s="19">
        <v>3135.5760637881285</v>
      </c>
    </row>
    <row r="1119" spans="1:3" x14ac:dyDescent="0.25">
      <c r="A1119" s="19">
        <v>1093</v>
      </c>
      <c r="B1119" s="19">
        <v>-3125.5233243383668</v>
      </c>
      <c r="C1119" s="19">
        <v>3146.5233243383668</v>
      </c>
    </row>
    <row r="1120" spans="1:3" x14ac:dyDescent="0.25">
      <c r="A1120" s="19">
        <v>1094</v>
      </c>
      <c r="B1120" s="19">
        <v>-3016.9978221647266</v>
      </c>
      <c r="C1120" s="19">
        <v>3059.2478221647266</v>
      </c>
    </row>
    <row r="1121" spans="1:3" x14ac:dyDescent="0.25">
      <c r="A1121" s="19">
        <v>1095</v>
      </c>
      <c r="B1121" s="19">
        <v>5209.4040026671737</v>
      </c>
      <c r="C1121" s="19">
        <v>-1915.3940026671735</v>
      </c>
    </row>
    <row r="1122" spans="1:3" x14ac:dyDescent="0.25">
      <c r="A1122" s="19">
        <v>1096</v>
      </c>
      <c r="B1122" s="19">
        <v>19630.137358545537</v>
      </c>
      <c r="C1122" s="19">
        <v>5543.8626414544633</v>
      </c>
    </row>
    <row r="1123" spans="1:3" x14ac:dyDescent="0.25">
      <c r="A1123" s="19">
        <v>1097</v>
      </c>
      <c r="B1123" s="19">
        <v>2850.9462820985918</v>
      </c>
      <c r="C1123" s="19">
        <v>-698.94628209859184</v>
      </c>
    </row>
    <row r="1124" spans="1:3" x14ac:dyDescent="0.25">
      <c r="A1124" s="19">
        <v>1098</v>
      </c>
      <c r="B1124" s="19">
        <v>-2922.9239377199178</v>
      </c>
      <c r="C1124" s="19">
        <v>2969.9239377199178</v>
      </c>
    </row>
    <row r="1125" spans="1:3" x14ac:dyDescent="0.25">
      <c r="A1125" s="19">
        <v>1099</v>
      </c>
      <c r="B1125" s="19">
        <v>2575.6388816728422</v>
      </c>
      <c r="C1125" s="19">
        <v>-772.63888167284222</v>
      </c>
    </row>
    <row r="1126" spans="1:3" x14ac:dyDescent="0.25">
      <c r="A1126" s="19">
        <v>1100</v>
      </c>
      <c r="B1126" s="19">
        <v>-2540.6242203820257</v>
      </c>
      <c r="C1126" s="19">
        <v>2565.6242203820257</v>
      </c>
    </row>
    <row r="1127" spans="1:3" x14ac:dyDescent="0.25">
      <c r="A1127" s="19">
        <v>1101</v>
      </c>
      <c r="B1127" s="19">
        <v>-2455.4217272187234</v>
      </c>
      <c r="C1127" s="19">
        <v>2555.4217272187234</v>
      </c>
    </row>
    <row r="1128" spans="1:3" x14ac:dyDescent="0.25">
      <c r="A1128" s="19">
        <v>1102</v>
      </c>
      <c r="B1128" s="19">
        <v>-3015.1421471828648</v>
      </c>
      <c r="C1128" s="19">
        <v>3056.1421471828648</v>
      </c>
    </row>
    <row r="1129" spans="1:3" x14ac:dyDescent="0.25">
      <c r="A1129" s="19">
        <v>1103</v>
      </c>
      <c r="B1129" s="19">
        <v>-662.94904958197026</v>
      </c>
      <c r="C1129" s="19">
        <v>1087.9490495819703</v>
      </c>
    </row>
    <row r="1130" spans="1:3" x14ac:dyDescent="0.25">
      <c r="A1130" s="19">
        <v>1104</v>
      </c>
      <c r="B1130" s="19">
        <v>-1630.5591235236805</v>
      </c>
      <c r="C1130" s="19">
        <v>1873.5591235236805</v>
      </c>
    </row>
    <row r="1131" spans="1:3" x14ac:dyDescent="0.25">
      <c r="A1131" s="19">
        <v>1105</v>
      </c>
      <c r="B1131" s="19">
        <v>3967.211898345417</v>
      </c>
      <c r="C1131" s="19">
        <v>-996.21189834541701</v>
      </c>
    </row>
    <row r="1132" spans="1:3" x14ac:dyDescent="0.25">
      <c r="A1132" s="19">
        <v>1106</v>
      </c>
      <c r="B1132" s="19">
        <v>1857.9502340675961</v>
      </c>
      <c r="C1132" s="19">
        <v>-426.95023406759606</v>
      </c>
    </row>
    <row r="1133" spans="1:3" x14ac:dyDescent="0.25">
      <c r="A1133" s="19">
        <v>1107</v>
      </c>
      <c r="B1133" s="19">
        <v>-2025.6938541031668</v>
      </c>
      <c r="C1133" s="19">
        <v>2190.6938541031668</v>
      </c>
    </row>
    <row r="1134" spans="1:3" x14ac:dyDescent="0.25">
      <c r="A1134" s="19">
        <v>1108</v>
      </c>
      <c r="B1134" s="19">
        <v>-3975.6809341692087</v>
      </c>
      <c r="C1134" s="19">
        <v>3975.6809341692087</v>
      </c>
    </row>
    <row r="1135" spans="1:3" x14ac:dyDescent="0.25">
      <c r="A1135" s="19">
        <v>1109</v>
      </c>
      <c r="B1135" s="19">
        <v>-39.833577653334238</v>
      </c>
      <c r="C1135" s="19">
        <v>772.33357765333426</v>
      </c>
    </row>
    <row r="1136" spans="1:3" x14ac:dyDescent="0.25">
      <c r="A1136" s="19">
        <v>1110</v>
      </c>
      <c r="B1136" s="19">
        <v>-2877.924214197576</v>
      </c>
      <c r="C1136" s="19">
        <v>2922.924214197576</v>
      </c>
    </row>
    <row r="1137" spans="1:3" x14ac:dyDescent="0.25">
      <c r="A1137" s="19">
        <v>1111</v>
      </c>
      <c r="B1137" s="19">
        <v>-1650.1636683626177</v>
      </c>
      <c r="C1137" s="19">
        <v>1905.1636683626177</v>
      </c>
    </row>
    <row r="1138" spans="1:3" x14ac:dyDescent="0.25">
      <c r="A1138" s="19">
        <v>1112</v>
      </c>
      <c r="B1138" s="19">
        <v>-3823.9371567863841</v>
      </c>
      <c r="C1138" s="19">
        <v>3824.9371567863841</v>
      </c>
    </row>
    <row r="1139" spans="1:3" x14ac:dyDescent="0.25">
      <c r="A1139" s="19">
        <v>1113</v>
      </c>
      <c r="B1139" s="19">
        <v>32144.718720177789</v>
      </c>
      <c r="C1139" s="19">
        <v>-871.79872017779053</v>
      </c>
    </row>
    <row r="1140" spans="1:3" x14ac:dyDescent="0.25">
      <c r="A1140" s="19">
        <v>1114</v>
      </c>
      <c r="B1140" s="19">
        <v>-3610.1300405279426</v>
      </c>
      <c r="C1140" s="19">
        <v>3615.1300405279426</v>
      </c>
    </row>
    <row r="1141" spans="1:3" x14ac:dyDescent="0.25">
      <c r="A1141" s="19">
        <v>1115</v>
      </c>
      <c r="B1141" s="19">
        <v>-3501.870759841202</v>
      </c>
      <c r="C1141" s="19">
        <v>3511.870759841202</v>
      </c>
    </row>
    <row r="1142" spans="1:3" x14ac:dyDescent="0.25">
      <c r="A1142" s="19">
        <v>1116</v>
      </c>
      <c r="B1142" s="19">
        <v>-2871.6816098340714</v>
      </c>
      <c r="C1142" s="19">
        <v>2924.6816098340714</v>
      </c>
    </row>
    <row r="1143" spans="1:3" x14ac:dyDescent="0.25">
      <c r="A1143" s="19">
        <v>1117</v>
      </c>
      <c r="B1143" s="19">
        <v>-2015.3163501996294</v>
      </c>
      <c r="C1143" s="19">
        <v>2193.8363501996296</v>
      </c>
    </row>
    <row r="1144" spans="1:3" x14ac:dyDescent="0.25">
      <c r="A1144" s="19">
        <v>1118</v>
      </c>
      <c r="B1144" s="19">
        <v>-2632.6609147831082</v>
      </c>
      <c r="C1144" s="19">
        <v>2715.6609147831082</v>
      </c>
    </row>
    <row r="1145" spans="1:3" x14ac:dyDescent="0.25">
      <c r="A1145" s="19">
        <v>1119</v>
      </c>
      <c r="B1145" s="19">
        <v>-1737.5173683147898</v>
      </c>
      <c r="C1145" s="19">
        <v>1846.5173683147898</v>
      </c>
    </row>
    <row r="1146" spans="1:3" x14ac:dyDescent="0.25">
      <c r="A1146" s="19">
        <v>1120</v>
      </c>
      <c r="B1146" s="19">
        <v>-3610.0850611593269</v>
      </c>
      <c r="C1146" s="19">
        <v>3615.0850611593269</v>
      </c>
    </row>
    <row r="1147" spans="1:3" x14ac:dyDescent="0.25">
      <c r="A1147" s="19">
        <v>1121</v>
      </c>
      <c r="B1147" s="19">
        <v>-3975.0675791426343</v>
      </c>
      <c r="C1147" s="19">
        <v>3975.0675791426343</v>
      </c>
    </row>
    <row r="1148" spans="1:3" x14ac:dyDescent="0.25">
      <c r="A1148" s="19">
        <v>1122</v>
      </c>
      <c r="B1148" s="19">
        <v>-3162.8412889112428</v>
      </c>
      <c r="C1148" s="19">
        <v>3191.8412889112428</v>
      </c>
    </row>
    <row r="1149" spans="1:3" x14ac:dyDescent="0.25">
      <c r="A1149" s="19">
        <v>1123</v>
      </c>
      <c r="B1149" s="19">
        <v>-3975.9589884479224</v>
      </c>
      <c r="C1149" s="19">
        <v>3975.9589884479224</v>
      </c>
    </row>
    <row r="1150" spans="1:3" x14ac:dyDescent="0.25">
      <c r="A1150" s="19">
        <v>1124</v>
      </c>
      <c r="B1150" s="19">
        <v>-3484.0892791962151</v>
      </c>
      <c r="C1150" s="19">
        <v>3495.0892791962151</v>
      </c>
    </row>
    <row r="1151" spans="1:3" x14ac:dyDescent="0.25">
      <c r="A1151" s="19">
        <v>1125</v>
      </c>
      <c r="B1151" s="19">
        <v>-36.108742296126749</v>
      </c>
      <c r="C1151" s="19">
        <v>461.10874229612676</v>
      </c>
    </row>
    <row r="1152" spans="1:3" x14ac:dyDescent="0.25">
      <c r="A1152" s="19">
        <v>1126</v>
      </c>
      <c r="B1152" s="19">
        <v>-3975.9671665149435</v>
      </c>
      <c r="C1152" s="19">
        <v>3975.9671665149435</v>
      </c>
    </row>
    <row r="1153" spans="1:3" x14ac:dyDescent="0.25">
      <c r="A1153" s="19">
        <v>1127</v>
      </c>
      <c r="B1153" s="19">
        <v>-3511.505808237001</v>
      </c>
      <c r="C1153" s="19">
        <v>3521.505808237001</v>
      </c>
    </row>
    <row r="1154" spans="1:3" x14ac:dyDescent="0.25">
      <c r="A1154" s="19">
        <v>1128</v>
      </c>
      <c r="B1154" s="19">
        <v>-347.31741645687157</v>
      </c>
      <c r="C1154" s="19">
        <v>932.31741645687157</v>
      </c>
    </row>
    <row r="1155" spans="1:3" x14ac:dyDescent="0.25">
      <c r="A1155" s="19">
        <v>1129</v>
      </c>
      <c r="B1155" s="19">
        <v>-3823.9984922890417</v>
      </c>
      <c r="C1155" s="19">
        <v>3824.9984922890417</v>
      </c>
    </row>
    <row r="1156" spans="1:3" x14ac:dyDescent="0.25">
      <c r="A1156" s="19">
        <v>1130</v>
      </c>
      <c r="B1156" s="19">
        <v>-3216.7006610336002</v>
      </c>
      <c r="C1156" s="19">
        <v>3237.7006610336002</v>
      </c>
    </row>
    <row r="1157" spans="1:3" x14ac:dyDescent="0.25">
      <c r="A1157" s="19">
        <v>1131</v>
      </c>
      <c r="B1157" s="19">
        <v>-3484.0892791962151</v>
      </c>
      <c r="C1157" s="19">
        <v>3495.0892791962151</v>
      </c>
    </row>
    <row r="1158" spans="1:3" x14ac:dyDescent="0.25">
      <c r="A1158" s="19">
        <v>1132</v>
      </c>
      <c r="B1158" s="19">
        <v>-3974.4542241160602</v>
      </c>
      <c r="C1158" s="19">
        <v>3974.4542241160602</v>
      </c>
    </row>
    <row r="1159" spans="1:3" x14ac:dyDescent="0.25">
      <c r="A1159" s="19">
        <v>1133</v>
      </c>
      <c r="B1159" s="19">
        <v>3220.1877734193768</v>
      </c>
      <c r="C1159" s="19">
        <v>-1782.1877734193768</v>
      </c>
    </row>
    <row r="1160" spans="1:3" x14ac:dyDescent="0.25">
      <c r="A1160" s="19">
        <v>1134</v>
      </c>
      <c r="B1160" s="19">
        <v>-2808.04156575361</v>
      </c>
      <c r="C1160" s="19">
        <v>2828.04156575361</v>
      </c>
    </row>
    <row r="1161" spans="1:3" x14ac:dyDescent="0.25">
      <c r="A1161" s="19">
        <v>1135</v>
      </c>
      <c r="B1161" s="19">
        <v>-3823.0171242465226</v>
      </c>
      <c r="C1161" s="19">
        <v>3824.0171242465226</v>
      </c>
    </row>
    <row r="1162" spans="1:3" x14ac:dyDescent="0.25">
      <c r="A1162" s="19">
        <v>1136</v>
      </c>
      <c r="B1162" s="19">
        <v>-1204.1099582155753</v>
      </c>
      <c r="C1162" s="19">
        <v>1254.1099582155753</v>
      </c>
    </row>
    <row r="1163" spans="1:3" x14ac:dyDescent="0.25">
      <c r="A1163" s="19">
        <v>1137</v>
      </c>
      <c r="B1163" s="19">
        <v>-978.39837296878079</v>
      </c>
      <c r="C1163" s="19">
        <v>1248.3983729687807</v>
      </c>
    </row>
    <row r="1164" spans="1:3" x14ac:dyDescent="0.25">
      <c r="A1164" s="19">
        <v>1138</v>
      </c>
      <c r="B1164" s="19">
        <v>13407.829943935354</v>
      </c>
      <c r="C1164" s="19">
        <v>-3532.8299439353541</v>
      </c>
    </row>
    <row r="1165" spans="1:3" x14ac:dyDescent="0.25">
      <c r="A1165" s="19">
        <v>1139</v>
      </c>
      <c r="B1165" s="19">
        <v>-1909.4780285846493</v>
      </c>
      <c r="C1165" s="19">
        <v>2034.4780285846493</v>
      </c>
    </row>
    <row r="1166" spans="1:3" x14ac:dyDescent="0.25">
      <c r="A1166" s="19">
        <v>1140</v>
      </c>
      <c r="B1166" s="19">
        <v>-3609.8438081822078</v>
      </c>
      <c r="C1166" s="19">
        <v>3614.8438081822078</v>
      </c>
    </row>
    <row r="1167" spans="1:3" x14ac:dyDescent="0.25">
      <c r="A1167" s="19">
        <v>1141</v>
      </c>
      <c r="B1167" s="19">
        <v>-3975.8853858447333</v>
      </c>
      <c r="C1167" s="19">
        <v>3975.8853858447333</v>
      </c>
    </row>
    <row r="1168" spans="1:3" x14ac:dyDescent="0.25">
      <c r="A1168" s="19">
        <v>1142</v>
      </c>
      <c r="B1168" s="19">
        <v>-3976.0693923527056</v>
      </c>
      <c r="C1168" s="19">
        <v>3976.0693923527056</v>
      </c>
    </row>
    <row r="1169" spans="1:3" x14ac:dyDescent="0.25">
      <c r="A1169" s="19">
        <v>1143</v>
      </c>
      <c r="B1169" s="19">
        <v>-3975.9262761798386</v>
      </c>
      <c r="C1169" s="19">
        <v>3975.9262761798386</v>
      </c>
    </row>
    <row r="1170" spans="1:3" x14ac:dyDescent="0.25">
      <c r="A1170" s="19">
        <v>1144</v>
      </c>
      <c r="B1170" s="19">
        <v>-1942.4726609324518</v>
      </c>
      <c r="C1170" s="19">
        <v>2128.4726609324516</v>
      </c>
    </row>
    <row r="1171" spans="1:3" x14ac:dyDescent="0.25">
      <c r="A1171" s="19">
        <v>1145</v>
      </c>
      <c r="B1171" s="19">
        <v>-3975.7095574037821</v>
      </c>
      <c r="C1171" s="19">
        <v>3975.7095574037821</v>
      </c>
    </row>
    <row r="1172" spans="1:3" x14ac:dyDescent="0.25">
      <c r="A1172" s="19">
        <v>1146</v>
      </c>
      <c r="B1172" s="19">
        <v>1472.4760252714573</v>
      </c>
      <c r="C1172" s="19">
        <v>-1372.4760252714573</v>
      </c>
    </row>
    <row r="1173" spans="1:3" x14ac:dyDescent="0.25">
      <c r="A1173" s="19">
        <v>1147</v>
      </c>
      <c r="B1173" s="19">
        <v>-431.38023717744971</v>
      </c>
      <c r="C1173" s="19">
        <v>961.38023717744977</v>
      </c>
    </row>
    <row r="1174" spans="1:3" x14ac:dyDescent="0.25">
      <c r="A1174" s="19">
        <v>1148</v>
      </c>
      <c r="B1174" s="19">
        <v>-3975.0675791426343</v>
      </c>
      <c r="C1174" s="19">
        <v>3975.0675791426343</v>
      </c>
    </row>
    <row r="1175" spans="1:3" x14ac:dyDescent="0.25">
      <c r="A1175" s="19">
        <v>1149</v>
      </c>
      <c r="B1175" s="19">
        <v>-2378.6933750794856</v>
      </c>
      <c r="C1175" s="19">
        <v>2451.6933750794856</v>
      </c>
    </row>
    <row r="1176" spans="1:3" x14ac:dyDescent="0.25">
      <c r="A1176" s="19">
        <v>1150</v>
      </c>
      <c r="B1176" s="19">
        <v>-1771.8619015930312</v>
      </c>
      <c r="C1176" s="19">
        <v>1846.8619015930312</v>
      </c>
    </row>
    <row r="1177" spans="1:3" x14ac:dyDescent="0.25">
      <c r="A1177" s="19">
        <v>1151</v>
      </c>
      <c r="B1177" s="19">
        <v>-1138.8688164559326</v>
      </c>
      <c r="C1177" s="19">
        <v>1390.8688164559326</v>
      </c>
    </row>
    <row r="1178" spans="1:3" x14ac:dyDescent="0.25">
      <c r="A1178" s="19">
        <v>1152</v>
      </c>
      <c r="B1178" s="19">
        <v>-3975.0675791426343</v>
      </c>
      <c r="C1178" s="19">
        <v>3975.0675791426343</v>
      </c>
    </row>
    <row r="1179" spans="1:3" x14ac:dyDescent="0.25">
      <c r="A1179" s="19">
        <v>1153</v>
      </c>
      <c r="B1179" s="19">
        <v>750.5505297516637</v>
      </c>
      <c r="C1179" s="19">
        <v>160.4494702483363</v>
      </c>
    </row>
    <row r="1180" spans="1:3" x14ac:dyDescent="0.25">
      <c r="A1180" s="19">
        <v>1154</v>
      </c>
      <c r="B1180" s="19">
        <v>-1203.8237258698405</v>
      </c>
      <c r="C1180" s="19">
        <v>1253.8237258698405</v>
      </c>
    </row>
    <row r="1181" spans="1:3" x14ac:dyDescent="0.25">
      <c r="A1181" s="19">
        <v>1155</v>
      </c>
      <c r="B1181" s="19">
        <v>2112.1352085525505</v>
      </c>
      <c r="C1181" s="19">
        <v>-1787.1352085525505</v>
      </c>
    </row>
    <row r="1182" spans="1:3" x14ac:dyDescent="0.25">
      <c r="A1182" s="19">
        <v>1156</v>
      </c>
      <c r="B1182" s="19">
        <v>-1929.9236893994823</v>
      </c>
      <c r="C1182" s="19">
        <v>2117.9236893994821</v>
      </c>
    </row>
    <row r="1183" spans="1:3" x14ac:dyDescent="0.25">
      <c r="A1183" s="19">
        <v>1157</v>
      </c>
      <c r="B1183" s="19">
        <v>-3975.8240503420761</v>
      </c>
      <c r="C1183" s="19">
        <v>3975.8240503420761</v>
      </c>
    </row>
    <row r="1184" spans="1:3" x14ac:dyDescent="0.25">
      <c r="A1184" s="19">
        <v>1158</v>
      </c>
      <c r="B1184" s="19">
        <v>-988.75289030786507</v>
      </c>
      <c r="C1184" s="19">
        <v>1139.7528903078651</v>
      </c>
    </row>
    <row r="1185" spans="1:3" x14ac:dyDescent="0.25">
      <c r="A1185" s="19">
        <v>1159</v>
      </c>
      <c r="B1185" s="19">
        <v>-3056.2501498362544</v>
      </c>
      <c r="C1185" s="19">
        <v>3091.2501498362544</v>
      </c>
    </row>
    <row r="1186" spans="1:3" x14ac:dyDescent="0.25">
      <c r="A1186" s="19">
        <v>1160</v>
      </c>
      <c r="B1186" s="19">
        <v>-3975.8138277582998</v>
      </c>
      <c r="C1186" s="19">
        <v>3975.8138277582998</v>
      </c>
    </row>
    <row r="1187" spans="1:3" x14ac:dyDescent="0.25">
      <c r="A1187" s="19">
        <v>1161</v>
      </c>
      <c r="B1187" s="19">
        <v>1148.4580247473373</v>
      </c>
      <c r="C1187" s="19">
        <v>6.5419752526627235</v>
      </c>
    </row>
    <row r="1188" spans="1:3" x14ac:dyDescent="0.25">
      <c r="A1188" s="19">
        <v>1162</v>
      </c>
      <c r="B1188" s="19">
        <v>-3975.353811488369</v>
      </c>
      <c r="C1188" s="19">
        <v>3975.353811488369</v>
      </c>
    </row>
    <row r="1189" spans="1:3" x14ac:dyDescent="0.25">
      <c r="A1189" s="19">
        <v>1163</v>
      </c>
      <c r="B1189" s="19">
        <v>-2840.7952570474781</v>
      </c>
      <c r="C1189" s="19">
        <v>2875.7952570474781</v>
      </c>
    </row>
    <row r="1190" spans="1:3" x14ac:dyDescent="0.25">
      <c r="A1190" s="19">
        <v>1164</v>
      </c>
      <c r="B1190" s="19">
        <v>-3975.8772077777126</v>
      </c>
      <c r="C1190" s="19">
        <v>3975.8772077777126</v>
      </c>
    </row>
    <row r="1191" spans="1:3" x14ac:dyDescent="0.25">
      <c r="A1191" s="19">
        <v>1165</v>
      </c>
      <c r="B1191" s="19">
        <v>-3975.6809341692087</v>
      </c>
      <c r="C1191" s="19">
        <v>3975.6809341692087</v>
      </c>
    </row>
    <row r="1192" spans="1:3" x14ac:dyDescent="0.25">
      <c r="A1192" s="19">
        <v>1166</v>
      </c>
      <c r="B1192" s="19">
        <v>2917.0489084402707</v>
      </c>
      <c r="C1192" s="19">
        <v>-846.54890844027068</v>
      </c>
    </row>
    <row r="1193" spans="1:3" x14ac:dyDescent="0.25">
      <c r="A1193" s="19">
        <v>1167</v>
      </c>
      <c r="B1193" s="19">
        <v>16001.200409594141</v>
      </c>
      <c r="C1193" s="19">
        <v>-13130.200409594141</v>
      </c>
    </row>
    <row r="1194" spans="1:3" x14ac:dyDescent="0.25">
      <c r="A1194" s="19">
        <v>1168</v>
      </c>
      <c r="B1194" s="19">
        <v>875.21602691249291</v>
      </c>
      <c r="C1194" s="19">
        <v>103.78397308750709</v>
      </c>
    </row>
    <row r="1195" spans="1:3" x14ac:dyDescent="0.25">
      <c r="A1195" s="19">
        <v>1169</v>
      </c>
      <c r="B1195" s="19">
        <v>14499.214614072584</v>
      </c>
      <c r="C1195" s="19">
        <v>-13479.214614072584</v>
      </c>
    </row>
    <row r="1196" spans="1:3" x14ac:dyDescent="0.25">
      <c r="A1196" s="19">
        <v>1170</v>
      </c>
      <c r="B1196" s="19">
        <v>-3376.950601640141</v>
      </c>
      <c r="C1196" s="19">
        <v>3393.950601640141</v>
      </c>
    </row>
    <row r="1197" spans="1:3" x14ac:dyDescent="0.25">
      <c r="A1197" s="19">
        <v>1171</v>
      </c>
      <c r="B1197" s="19">
        <v>-1104.5452482172198</v>
      </c>
      <c r="C1197" s="19">
        <v>1204.5452482172198</v>
      </c>
    </row>
    <row r="1198" spans="1:3" x14ac:dyDescent="0.25">
      <c r="A1198" s="19">
        <v>1172</v>
      </c>
      <c r="B1198" s="19">
        <v>-2539.8064136799267</v>
      </c>
      <c r="C1198" s="19">
        <v>2564.8064136799267</v>
      </c>
    </row>
    <row r="1199" spans="1:3" x14ac:dyDescent="0.25">
      <c r="A1199" s="19">
        <v>1173</v>
      </c>
      <c r="B1199" s="19">
        <v>-3975.7218245043136</v>
      </c>
      <c r="C1199" s="19">
        <v>3975.7218245043136</v>
      </c>
    </row>
    <row r="1200" spans="1:3" x14ac:dyDescent="0.25">
      <c r="A1200" s="19">
        <v>1174</v>
      </c>
      <c r="B1200" s="19">
        <v>-2268.3818154680575</v>
      </c>
      <c r="C1200" s="19">
        <v>2298.3818154680575</v>
      </c>
    </row>
    <row r="1201" spans="1:3" x14ac:dyDescent="0.25">
      <c r="A1201" s="19">
        <v>1175</v>
      </c>
      <c r="B1201" s="19">
        <v>390.8629128295031</v>
      </c>
      <c r="C1201" s="19">
        <v>495.1370871704969</v>
      </c>
    </row>
    <row r="1202" spans="1:3" x14ac:dyDescent="0.25">
      <c r="A1202" s="19">
        <v>1176</v>
      </c>
      <c r="B1202" s="19">
        <v>387.34038790223531</v>
      </c>
      <c r="C1202" s="19">
        <v>197.65961209776469</v>
      </c>
    </row>
    <row r="1203" spans="1:3" x14ac:dyDescent="0.25">
      <c r="A1203" s="19">
        <v>1177</v>
      </c>
      <c r="B1203" s="19">
        <v>-3335.6795575183069</v>
      </c>
      <c r="C1203" s="19">
        <v>3345.6795575183069</v>
      </c>
    </row>
    <row r="1204" spans="1:3" x14ac:dyDescent="0.25">
      <c r="A1204" s="19">
        <v>1178</v>
      </c>
      <c r="B1204" s="19">
        <v>-3975.8444955096284</v>
      </c>
      <c r="C1204" s="19">
        <v>3975.8444955096284</v>
      </c>
    </row>
    <row r="1205" spans="1:3" x14ac:dyDescent="0.25">
      <c r="A1205" s="19">
        <v>1179</v>
      </c>
      <c r="B1205" s="19">
        <v>-3607.104155730176</v>
      </c>
      <c r="C1205" s="19">
        <v>3612.104155730176</v>
      </c>
    </row>
    <row r="1206" spans="1:3" x14ac:dyDescent="0.25">
      <c r="A1206" s="19">
        <v>1180</v>
      </c>
      <c r="B1206" s="19">
        <v>30738.232574141115</v>
      </c>
      <c r="C1206" s="19">
        <v>-27538.232574141115</v>
      </c>
    </row>
    <row r="1207" spans="1:3" x14ac:dyDescent="0.25">
      <c r="A1207" s="19">
        <v>1181</v>
      </c>
      <c r="B1207" s="19">
        <v>8101.0597869412841</v>
      </c>
      <c r="C1207" s="19">
        <v>-2226.0597869412841</v>
      </c>
    </row>
    <row r="1208" spans="1:3" x14ac:dyDescent="0.25">
      <c r="A1208" s="19">
        <v>1182</v>
      </c>
      <c r="B1208" s="19">
        <v>-3607.0058109771339</v>
      </c>
      <c r="C1208" s="19">
        <v>3611.0058109771339</v>
      </c>
    </row>
    <row r="1209" spans="1:3" x14ac:dyDescent="0.25">
      <c r="A1209" s="19">
        <v>1183</v>
      </c>
      <c r="B1209" s="19">
        <v>-3020.3108934889206</v>
      </c>
      <c r="C1209" s="19">
        <v>3062.3108934889206</v>
      </c>
    </row>
    <row r="1210" spans="1:3" x14ac:dyDescent="0.25">
      <c r="A1210" s="19">
        <v>1184</v>
      </c>
      <c r="B1210" s="19">
        <v>-1898.0004878058242</v>
      </c>
      <c r="C1210" s="19">
        <v>1998.0004878058242</v>
      </c>
    </row>
    <row r="1211" spans="1:3" x14ac:dyDescent="0.25">
      <c r="A1211" s="19">
        <v>1185</v>
      </c>
      <c r="B1211" s="19">
        <v>36285.141034861983</v>
      </c>
      <c r="C1211" s="19">
        <v>-13199.141034861983</v>
      </c>
    </row>
    <row r="1212" spans="1:3" x14ac:dyDescent="0.25">
      <c r="A1212" s="19">
        <v>1186</v>
      </c>
      <c r="B1212" s="19">
        <v>13315.78980329636</v>
      </c>
      <c r="C1212" s="19">
        <v>-135.78980329636033</v>
      </c>
    </row>
    <row r="1213" spans="1:3" x14ac:dyDescent="0.25">
      <c r="A1213" s="19">
        <v>1187</v>
      </c>
      <c r="B1213" s="19">
        <v>11629.677161430052</v>
      </c>
      <c r="C1213" s="19">
        <v>-3624.6771614300524</v>
      </c>
    </row>
    <row r="1214" spans="1:3" x14ac:dyDescent="0.25">
      <c r="A1214" s="19">
        <v>1188</v>
      </c>
      <c r="B1214" s="19">
        <v>9884.2285469468225</v>
      </c>
      <c r="C1214" s="19">
        <v>-773.22854694682246</v>
      </c>
    </row>
    <row r="1215" spans="1:3" x14ac:dyDescent="0.25">
      <c r="A1215" s="19">
        <v>1189</v>
      </c>
      <c r="B1215" s="19">
        <v>6423.3748288222205</v>
      </c>
      <c r="C1215" s="19">
        <v>-3212.3748288222205</v>
      </c>
    </row>
    <row r="1216" spans="1:3" x14ac:dyDescent="0.25">
      <c r="A1216" s="19">
        <v>1190</v>
      </c>
      <c r="B1216" s="19">
        <v>10533.038554868179</v>
      </c>
      <c r="C1216" s="19">
        <v>-833.03855486817884</v>
      </c>
    </row>
    <row r="1217" spans="1:3" x14ac:dyDescent="0.25">
      <c r="A1217" s="19">
        <v>1191</v>
      </c>
      <c r="B1217" s="19">
        <v>81.691071125903164</v>
      </c>
      <c r="C1217" s="19">
        <v>593.30892887409686</v>
      </c>
    </row>
    <row r="1218" spans="1:3" x14ac:dyDescent="0.25">
      <c r="A1218" s="19">
        <v>1192</v>
      </c>
      <c r="B1218" s="19">
        <v>4048.805626960755</v>
      </c>
      <c r="C1218" s="19">
        <v>-1103.805626960755</v>
      </c>
    </row>
    <row r="1219" spans="1:3" x14ac:dyDescent="0.25">
      <c r="A1219" s="19">
        <v>1193</v>
      </c>
      <c r="B1219" s="19">
        <v>-1463.638102303883</v>
      </c>
      <c r="C1219" s="19">
        <v>1753.638102303883</v>
      </c>
    </row>
    <row r="1220" spans="1:3" x14ac:dyDescent="0.25">
      <c r="A1220" s="19">
        <v>1194</v>
      </c>
      <c r="B1220" s="19">
        <v>27213.627596607403</v>
      </c>
      <c r="C1220" s="19">
        <v>-5382.6275966074027</v>
      </c>
    </row>
    <row r="1221" spans="1:3" x14ac:dyDescent="0.25">
      <c r="A1221" s="19">
        <v>1195</v>
      </c>
      <c r="B1221" s="19">
        <v>69429.251410648969</v>
      </c>
      <c r="C1221" s="19">
        <v>-29149.251410648969</v>
      </c>
    </row>
    <row r="1222" spans="1:3" x14ac:dyDescent="0.25">
      <c r="A1222" s="19">
        <v>1196</v>
      </c>
      <c r="B1222" s="19">
        <v>17029.404990638977</v>
      </c>
      <c r="C1222" s="19">
        <v>-3529.4049906389773</v>
      </c>
    </row>
    <row r="1223" spans="1:3" x14ac:dyDescent="0.25">
      <c r="A1223" s="19">
        <v>1197</v>
      </c>
      <c r="B1223" s="19">
        <v>50586.171027054384</v>
      </c>
      <c r="C1223" s="19">
        <v>-11449.171027054384</v>
      </c>
    </row>
    <row r="1224" spans="1:3" x14ac:dyDescent="0.25">
      <c r="A1224" s="19">
        <v>1198</v>
      </c>
      <c r="B1224" s="19">
        <v>33449.213557412302</v>
      </c>
      <c r="C1224" s="19">
        <v>4544.7864425876978</v>
      </c>
    </row>
    <row r="1225" spans="1:3" x14ac:dyDescent="0.25">
      <c r="A1225" s="19">
        <v>1199</v>
      </c>
      <c r="B1225" s="19">
        <v>15407.672206404568</v>
      </c>
      <c r="C1225" s="19">
        <v>-6286.672206404568</v>
      </c>
    </row>
    <row r="1226" spans="1:3" x14ac:dyDescent="0.25">
      <c r="A1226" s="19">
        <v>1200</v>
      </c>
      <c r="B1226" s="19">
        <v>12909.817276388549</v>
      </c>
      <c r="C1226" s="19">
        <v>-10216.817276388549</v>
      </c>
    </row>
    <row r="1227" spans="1:3" x14ac:dyDescent="0.25">
      <c r="A1227" s="19">
        <v>1201</v>
      </c>
      <c r="B1227" s="19">
        <v>9307.8336081891084</v>
      </c>
      <c r="C1227" s="19">
        <v>-3278.8336081891084</v>
      </c>
    </row>
    <row r="1228" spans="1:3" x14ac:dyDescent="0.25">
      <c r="A1228" s="19">
        <v>1202</v>
      </c>
      <c r="B1228" s="19">
        <v>9927.4768422316993</v>
      </c>
      <c r="C1228" s="19">
        <v>-3781.2068422316988</v>
      </c>
    </row>
    <row r="1229" spans="1:3" x14ac:dyDescent="0.25">
      <c r="A1229" s="19">
        <v>1203</v>
      </c>
      <c r="B1229" s="19">
        <v>32568.510204055277</v>
      </c>
      <c r="C1229" s="19">
        <v>17242.489795944723</v>
      </c>
    </row>
    <row r="1230" spans="1:3" x14ac:dyDescent="0.25">
      <c r="A1230" s="19">
        <v>1204</v>
      </c>
      <c r="B1230" s="19">
        <v>14822.09605508136</v>
      </c>
      <c r="C1230" s="19">
        <v>1877.9039449186403</v>
      </c>
    </row>
    <row r="1231" spans="1:3" x14ac:dyDescent="0.25">
      <c r="A1231" s="19">
        <v>1205</v>
      </c>
      <c r="B1231" s="19">
        <v>14197.207534980169</v>
      </c>
      <c r="C1231" s="19">
        <v>-814.20753498016893</v>
      </c>
    </row>
    <row r="1232" spans="1:3" x14ac:dyDescent="0.25">
      <c r="A1232" s="19">
        <v>1206</v>
      </c>
      <c r="B1232" s="19">
        <v>13444.040952176749</v>
      </c>
      <c r="C1232" s="19">
        <v>-332.04095217674876</v>
      </c>
    </row>
    <row r="1233" spans="1:3" x14ac:dyDescent="0.25">
      <c r="A1233" s="19">
        <v>1207</v>
      </c>
      <c r="B1233" s="19">
        <v>907.94084053012568</v>
      </c>
      <c r="C1233" s="19">
        <v>127.05915946987432</v>
      </c>
    </row>
    <row r="1234" spans="1:3" x14ac:dyDescent="0.25">
      <c r="A1234" s="19">
        <v>1208</v>
      </c>
      <c r="B1234" s="19">
        <v>16521.396705778203</v>
      </c>
      <c r="C1234" s="19">
        <v>874.60329422179711</v>
      </c>
    </row>
    <row r="1235" spans="1:3" x14ac:dyDescent="0.25">
      <c r="A1235" s="19">
        <v>1209</v>
      </c>
      <c r="B1235" s="19">
        <v>14489.326565351455</v>
      </c>
      <c r="C1235" s="19">
        <v>1040.6734346485446</v>
      </c>
    </row>
    <row r="1236" spans="1:3" x14ac:dyDescent="0.25">
      <c r="A1236" s="19">
        <v>1210</v>
      </c>
      <c r="B1236" s="19">
        <v>7951.3987627229462</v>
      </c>
      <c r="C1236" s="19">
        <v>-1591.3987627229462</v>
      </c>
    </row>
    <row r="1237" spans="1:3" x14ac:dyDescent="0.25">
      <c r="A1237" s="19">
        <v>1211</v>
      </c>
      <c r="B1237" s="19">
        <v>32581.703117634956</v>
      </c>
      <c r="C1237" s="19">
        <v>18281.296882365044</v>
      </c>
    </row>
    <row r="1238" spans="1:3" x14ac:dyDescent="0.25">
      <c r="A1238" s="19">
        <v>1212</v>
      </c>
      <c r="B1238" s="19">
        <v>5624.6596349861757</v>
      </c>
      <c r="C1238" s="19">
        <v>-4613.6596349861757</v>
      </c>
    </row>
    <row r="1239" spans="1:3" x14ac:dyDescent="0.25">
      <c r="A1239" s="19">
        <v>1213</v>
      </c>
      <c r="B1239" s="19">
        <v>6284.5611724028759</v>
      </c>
      <c r="C1239" s="19">
        <v>-3058.5611724028759</v>
      </c>
    </row>
    <row r="1240" spans="1:3" x14ac:dyDescent="0.25">
      <c r="A1240" s="19">
        <v>1214</v>
      </c>
      <c r="B1240" s="19">
        <v>9960.8895242968683</v>
      </c>
      <c r="C1240" s="19">
        <v>-3315.8895242968683</v>
      </c>
    </row>
    <row r="1241" spans="1:3" x14ac:dyDescent="0.25">
      <c r="A1241" s="19">
        <v>1215</v>
      </c>
      <c r="B1241" s="19">
        <v>4126.1478804684475</v>
      </c>
      <c r="C1241" s="19">
        <v>-1490.1478804684475</v>
      </c>
    </row>
    <row r="1242" spans="1:3" x14ac:dyDescent="0.25">
      <c r="A1242" s="19">
        <v>1216</v>
      </c>
      <c r="B1242" s="19">
        <v>53974.187092309796</v>
      </c>
      <c r="C1242" s="19">
        <v>-14670.177092309794</v>
      </c>
    </row>
    <row r="1243" spans="1:3" x14ac:dyDescent="0.25">
      <c r="A1243" s="19">
        <v>1217</v>
      </c>
      <c r="B1243" s="19">
        <v>22822.697017744104</v>
      </c>
      <c r="C1243" s="19">
        <v>-2424.6970177441035</v>
      </c>
    </row>
    <row r="1244" spans="1:3" x14ac:dyDescent="0.25">
      <c r="A1244" s="19">
        <v>1218</v>
      </c>
      <c r="B1244" s="19">
        <v>22009.555901125863</v>
      </c>
      <c r="C1244" s="19">
        <v>5179.4440988741371</v>
      </c>
    </row>
    <row r="1245" spans="1:3" x14ac:dyDescent="0.25">
      <c r="A1245" s="19">
        <v>1219</v>
      </c>
      <c r="B1245" s="19">
        <v>14112.887588654607</v>
      </c>
      <c r="C1245" s="19">
        <v>1392.1124113453934</v>
      </c>
    </row>
    <row r="1246" spans="1:3" x14ac:dyDescent="0.25">
      <c r="A1246" s="19">
        <v>1220</v>
      </c>
      <c r="B1246" s="19">
        <v>26465.880230956198</v>
      </c>
      <c r="C1246" s="19">
        <v>-441.88023095619792</v>
      </c>
    </row>
    <row r="1247" spans="1:3" x14ac:dyDescent="0.25">
      <c r="A1247" s="19">
        <v>1221</v>
      </c>
      <c r="B1247" s="19">
        <v>15770.5886264333</v>
      </c>
      <c r="C1247" s="19">
        <v>-205.58862643330031</v>
      </c>
    </row>
    <row r="1248" spans="1:3" x14ac:dyDescent="0.25">
      <c r="A1248" s="19">
        <v>1222</v>
      </c>
      <c r="B1248" s="19">
        <v>7450.3991823549813</v>
      </c>
      <c r="C1248" s="19">
        <v>-4999.3891823549811</v>
      </c>
    </row>
    <row r="1249" spans="1:3" x14ac:dyDescent="0.25">
      <c r="A1249" s="19">
        <v>1223</v>
      </c>
      <c r="B1249" s="19">
        <v>13973.746447241443</v>
      </c>
      <c r="C1249" s="19">
        <v>-2758.7464472414431</v>
      </c>
    </row>
    <row r="1250" spans="1:3" x14ac:dyDescent="0.25">
      <c r="A1250" s="19">
        <v>1224</v>
      </c>
      <c r="B1250" s="19">
        <v>21067.800439419323</v>
      </c>
      <c r="C1250" s="19">
        <v>1129.1995605806769</v>
      </c>
    </row>
    <row r="1251" spans="1:3" x14ac:dyDescent="0.25">
      <c r="A1251" s="19">
        <v>1225</v>
      </c>
      <c r="B1251" s="19">
        <v>947.64254586089487</v>
      </c>
      <c r="C1251" s="19">
        <v>112.35745413910513</v>
      </c>
    </row>
    <row r="1252" spans="1:3" x14ac:dyDescent="0.25">
      <c r="A1252" s="19">
        <v>1226</v>
      </c>
      <c r="B1252" s="19">
        <v>-1327.6641712753401</v>
      </c>
      <c r="C1252" s="19">
        <v>1459.6641712753401</v>
      </c>
    </row>
    <row r="1253" spans="1:3" x14ac:dyDescent="0.25">
      <c r="A1253" s="19">
        <v>1227</v>
      </c>
      <c r="B1253" s="19">
        <v>2558.433301601267</v>
      </c>
      <c r="C1253" s="19">
        <v>-621.43330160126698</v>
      </c>
    </row>
    <row r="1254" spans="1:3" x14ac:dyDescent="0.25">
      <c r="A1254" s="19">
        <v>1228</v>
      </c>
      <c r="B1254" s="19">
        <v>-3976.0080568500484</v>
      </c>
      <c r="C1254" s="19">
        <v>3976.0080568500484</v>
      </c>
    </row>
    <row r="1255" spans="1:3" x14ac:dyDescent="0.25">
      <c r="A1255" s="19">
        <v>1229</v>
      </c>
      <c r="B1255" s="19">
        <v>1653.8365068246242</v>
      </c>
      <c r="C1255" s="19">
        <v>-188.83650682462417</v>
      </c>
    </row>
    <row r="1256" spans="1:3" x14ac:dyDescent="0.25">
      <c r="A1256" s="19">
        <v>1230</v>
      </c>
      <c r="B1256" s="19">
        <v>-2540.7162236360118</v>
      </c>
      <c r="C1256" s="19">
        <v>2565.7162236360118</v>
      </c>
    </row>
    <row r="1257" spans="1:3" x14ac:dyDescent="0.25">
      <c r="A1257" s="19">
        <v>1231</v>
      </c>
      <c r="B1257" s="19">
        <v>-3955.6446699677826</v>
      </c>
      <c r="C1257" s="19">
        <v>3955.6446699677826</v>
      </c>
    </row>
    <row r="1258" spans="1:3" x14ac:dyDescent="0.25">
      <c r="A1258" s="19">
        <v>1232</v>
      </c>
      <c r="B1258" s="19">
        <v>-3975.8853858447333</v>
      </c>
      <c r="C1258" s="19">
        <v>3975.8853858447333</v>
      </c>
    </row>
    <row r="1259" spans="1:3" x14ac:dyDescent="0.25">
      <c r="A1259" s="19">
        <v>1233</v>
      </c>
      <c r="B1259" s="19">
        <v>-1738.6175262779036</v>
      </c>
      <c r="C1259" s="19">
        <v>1778.6175262779036</v>
      </c>
    </row>
    <row r="1260" spans="1:3" x14ac:dyDescent="0.25">
      <c r="A1260" s="19">
        <v>1234</v>
      </c>
      <c r="B1260" s="19">
        <v>-2350.8513786048193</v>
      </c>
      <c r="C1260" s="19">
        <v>2466.8513786048193</v>
      </c>
    </row>
    <row r="1261" spans="1:3" x14ac:dyDescent="0.25">
      <c r="A1261" s="19">
        <v>1235</v>
      </c>
      <c r="B1261" s="19">
        <v>-3974.0453207650107</v>
      </c>
      <c r="C1261" s="19">
        <v>3974.0453207650107</v>
      </c>
    </row>
    <row r="1262" spans="1:3" x14ac:dyDescent="0.25">
      <c r="A1262" s="19">
        <v>1236</v>
      </c>
      <c r="B1262" s="19">
        <v>-1512.9327650909381</v>
      </c>
      <c r="C1262" s="19">
        <v>1722.9327650909381</v>
      </c>
    </row>
    <row r="1263" spans="1:3" x14ac:dyDescent="0.25">
      <c r="A1263" s="19">
        <v>1237</v>
      </c>
      <c r="B1263" s="19">
        <v>-3975.9876116824958</v>
      </c>
      <c r="C1263" s="19">
        <v>3975.9876116824958</v>
      </c>
    </row>
    <row r="1264" spans="1:3" x14ac:dyDescent="0.25">
      <c r="A1264" s="19">
        <v>1238</v>
      </c>
      <c r="B1264" s="19">
        <v>-3975.0675791426343</v>
      </c>
      <c r="C1264" s="19">
        <v>3975.0675791426343</v>
      </c>
    </row>
    <row r="1265" spans="1:3" x14ac:dyDescent="0.25">
      <c r="A1265" s="19">
        <v>1239</v>
      </c>
      <c r="B1265" s="19">
        <v>-507.91688686133597</v>
      </c>
      <c r="C1265" s="19">
        <v>685.91688686133602</v>
      </c>
    </row>
    <row r="1266" spans="1:3" x14ac:dyDescent="0.25">
      <c r="A1266" s="19">
        <v>1240</v>
      </c>
      <c r="B1266" s="19">
        <v>-3975.9876116824958</v>
      </c>
      <c r="C1266" s="19">
        <v>3975.9876116824958</v>
      </c>
    </row>
    <row r="1267" spans="1:3" x14ac:dyDescent="0.25">
      <c r="A1267" s="19">
        <v>1241</v>
      </c>
      <c r="B1267" s="19">
        <v>-1576.3992018669455</v>
      </c>
      <c r="C1267" s="19">
        <v>1817.3992018669455</v>
      </c>
    </row>
    <row r="1268" spans="1:3" x14ac:dyDescent="0.25">
      <c r="A1268" s="19">
        <v>1242</v>
      </c>
      <c r="B1268" s="19">
        <v>3365.5384032853995</v>
      </c>
      <c r="C1268" s="19">
        <v>-828.53840328539945</v>
      </c>
    </row>
    <row r="1269" spans="1:3" x14ac:dyDescent="0.25">
      <c r="A1269" s="19">
        <v>1243</v>
      </c>
      <c r="B1269" s="19">
        <v>-3610.1336797677668</v>
      </c>
      <c r="C1269" s="19">
        <v>3615.1336797677668</v>
      </c>
    </row>
    <row r="1270" spans="1:3" x14ac:dyDescent="0.25">
      <c r="A1270" s="19">
        <v>1244</v>
      </c>
      <c r="B1270" s="19">
        <v>2149.8543666650266</v>
      </c>
      <c r="C1270" s="19">
        <v>-458.85436666502665</v>
      </c>
    </row>
    <row r="1271" spans="1:3" x14ac:dyDescent="0.25">
      <c r="A1271" s="19">
        <v>1245</v>
      </c>
      <c r="B1271" s="19">
        <v>2926.8584748072835</v>
      </c>
      <c r="C1271" s="19">
        <v>-850.85847480728353</v>
      </c>
    </row>
    <row r="1272" spans="1:3" x14ac:dyDescent="0.25">
      <c r="A1272" s="19">
        <v>1246</v>
      </c>
      <c r="B1272" s="19">
        <v>5263.9326753027626</v>
      </c>
      <c r="C1272" s="19">
        <v>-2858.9326753027626</v>
      </c>
    </row>
    <row r="1273" spans="1:3" x14ac:dyDescent="0.25">
      <c r="A1273" s="19">
        <v>1247</v>
      </c>
      <c r="B1273" s="19">
        <v>3115.9801979822805</v>
      </c>
      <c r="C1273" s="19">
        <v>-775.98019798228052</v>
      </c>
    </row>
    <row r="1274" spans="1:3" x14ac:dyDescent="0.25">
      <c r="A1274" s="19">
        <v>1248</v>
      </c>
      <c r="B1274" s="19">
        <v>5524.6585328379424</v>
      </c>
      <c r="C1274" s="19">
        <v>-1249.6585328379424</v>
      </c>
    </row>
    <row r="1275" spans="1:3" x14ac:dyDescent="0.25">
      <c r="A1275" s="19">
        <v>1249</v>
      </c>
      <c r="B1275" s="19">
        <v>5275.9181256878355</v>
      </c>
      <c r="C1275" s="19">
        <v>-1484.9181256878355</v>
      </c>
    </row>
    <row r="1276" spans="1:3" x14ac:dyDescent="0.25">
      <c r="A1276" s="19">
        <v>1250</v>
      </c>
      <c r="B1276" s="19">
        <v>7456.343877690575</v>
      </c>
      <c r="C1276" s="19">
        <v>-2234.343877690575</v>
      </c>
    </row>
    <row r="1277" spans="1:3" x14ac:dyDescent="0.25">
      <c r="A1277" s="19">
        <v>1251</v>
      </c>
      <c r="B1277" s="19">
        <v>52425.329435727363</v>
      </c>
      <c r="C1277" s="19">
        <v>7620.6705642726374</v>
      </c>
    </row>
    <row r="1278" spans="1:3" x14ac:dyDescent="0.25">
      <c r="A1278" s="19">
        <v>1252</v>
      </c>
      <c r="B1278" s="19">
        <v>7732.5272124547037</v>
      </c>
      <c r="C1278" s="19">
        <v>-1624.5272124547037</v>
      </c>
    </row>
    <row r="1279" spans="1:3" x14ac:dyDescent="0.25">
      <c r="A1279" s="19">
        <v>1253</v>
      </c>
      <c r="B1279" s="19">
        <v>11751.287119576256</v>
      </c>
      <c r="C1279" s="19">
        <v>-6933.2871195762564</v>
      </c>
    </row>
    <row r="1280" spans="1:3" x14ac:dyDescent="0.25">
      <c r="A1280" s="19">
        <v>1254</v>
      </c>
      <c r="B1280" s="19">
        <v>68401.488645640551</v>
      </c>
      <c r="C1280" s="19">
        <v>-38018.168645640551</v>
      </c>
    </row>
    <row r="1281" spans="1:3" x14ac:dyDescent="0.25">
      <c r="A1281" s="19">
        <v>1255</v>
      </c>
      <c r="B1281" s="19">
        <v>14976.508717280063</v>
      </c>
      <c r="C1281" s="19">
        <v>-1653.5087172800631</v>
      </c>
    </row>
    <row r="1282" spans="1:3" x14ac:dyDescent="0.25">
      <c r="A1282" s="19">
        <v>1256</v>
      </c>
      <c r="B1282" s="19">
        <v>9747.5881402529885</v>
      </c>
      <c r="C1282" s="19">
        <v>-3676.5881402529885</v>
      </c>
    </row>
    <row r="1283" spans="1:3" x14ac:dyDescent="0.25">
      <c r="A1283" s="19">
        <v>1257</v>
      </c>
      <c r="B1283" s="19">
        <v>36855.148832628918</v>
      </c>
      <c r="C1283" s="19">
        <v>-1466.0188326289208</v>
      </c>
    </row>
    <row r="1284" spans="1:3" x14ac:dyDescent="0.25">
      <c r="A1284" s="19">
        <v>1258</v>
      </c>
      <c r="B1284" s="19">
        <v>18299.245861515166</v>
      </c>
      <c r="C1284" s="19">
        <v>-2089.2458615151663</v>
      </c>
    </row>
    <row r="1285" spans="1:3" x14ac:dyDescent="0.25">
      <c r="A1285" s="19">
        <v>1259</v>
      </c>
      <c r="B1285" s="19">
        <v>64116.371731921543</v>
      </c>
      <c r="C1285" s="19">
        <v>-38538.811731921538</v>
      </c>
    </row>
    <row r="1286" spans="1:3" x14ac:dyDescent="0.25">
      <c r="A1286" s="19">
        <v>1260</v>
      </c>
      <c r="B1286" s="19">
        <v>6939.4225527690414</v>
      </c>
      <c r="C1286" s="19">
        <v>-4333.4225527690414</v>
      </c>
    </row>
    <row r="1287" spans="1:3" x14ac:dyDescent="0.25">
      <c r="A1287" s="19">
        <v>1261</v>
      </c>
      <c r="B1287" s="19">
        <v>6029.4170085468422</v>
      </c>
      <c r="C1287" s="19">
        <v>-2278.4170085468422</v>
      </c>
    </row>
    <row r="1288" spans="1:3" x14ac:dyDescent="0.25">
      <c r="A1288" s="19">
        <v>1262</v>
      </c>
      <c r="B1288" s="19">
        <v>3232.4584883930102</v>
      </c>
      <c r="C1288" s="19">
        <v>-1207.4584883930102</v>
      </c>
    </row>
    <row r="1289" spans="1:3" x14ac:dyDescent="0.25">
      <c r="A1289" s="19">
        <v>1263</v>
      </c>
      <c r="B1289" s="19">
        <v>10526.511661583832</v>
      </c>
      <c r="C1289" s="19">
        <v>-2374.5116615838324</v>
      </c>
    </row>
    <row r="1290" spans="1:3" x14ac:dyDescent="0.25">
      <c r="A1290" s="19">
        <v>1264</v>
      </c>
      <c r="B1290" s="19">
        <v>2393.6640449617194</v>
      </c>
      <c r="C1290" s="19">
        <v>-608.66404496171936</v>
      </c>
    </row>
    <row r="1291" spans="1:3" x14ac:dyDescent="0.25">
      <c r="A1291" s="19">
        <v>1265</v>
      </c>
      <c r="B1291" s="19">
        <v>1077.2826089129901</v>
      </c>
      <c r="C1291" s="19">
        <v>4.7173910870099007</v>
      </c>
    </row>
    <row r="1292" spans="1:3" x14ac:dyDescent="0.25">
      <c r="A1292" s="19">
        <v>1266</v>
      </c>
      <c r="B1292" s="19">
        <v>5908.8409745582248</v>
      </c>
      <c r="C1292" s="19">
        <v>-1738.6709745582248</v>
      </c>
    </row>
    <row r="1293" spans="1:3" x14ac:dyDescent="0.25">
      <c r="A1293" s="19">
        <v>1267</v>
      </c>
      <c r="B1293" s="19">
        <v>11160.337578753542</v>
      </c>
      <c r="C1293" s="19">
        <v>-1615.3375787535424</v>
      </c>
    </row>
    <row r="1294" spans="1:3" x14ac:dyDescent="0.25">
      <c r="A1294" s="19">
        <v>1268</v>
      </c>
      <c r="B1294" s="19">
        <v>19230.689808945783</v>
      </c>
      <c r="C1294" s="19">
        <v>3165.3101910542173</v>
      </c>
    </row>
    <row r="1295" spans="1:3" x14ac:dyDescent="0.25">
      <c r="A1295" s="19">
        <v>1269</v>
      </c>
      <c r="B1295" s="19">
        <v>18079.423924022893</v>
      </c>
      <c r="C1295" s="19">
        <v>-4079.4239240228926</v>
      </c>
    </row>
    <row r="1296" spans="1:3" x14ac:dyDescent="0.25">
      <c r="A1296" s="19">
        <v>1270</v>
      </c>
      <c r="B1296" s="19">
        <v>21634.397095711469</v>
      </c>
      <c r="C1296" s="19">
        <v>-1208.3970957114689</v>
      </c>
    </row>
    <row r="1297" spans="1:3" x14ac:dyDescent="0.25">
      <c r="A1297" s="19">
        <v>1271</v>
      </c>
      <c r="B1297" s="19">
        <v>16314.340067318872</v>
      </c>
      <c r="C1297" s="19">
        <v>-4842.3400673188717</v>
      </c>
    </row>
    <row r="1298" spans="1:3" x14ac:dyDescent="0.25">
      <c r="A1298" s="19">
        <v>1272</v>
      </c>
      <c r="B1298" s="19">
        <v>12248.732934140042</v>
      </c>
      <c r="C1298" s="19">
        <v>-4613.7329341400418</v>
      </c>
    </row>
    <row r="1299" spans="1:3" x14ac:dyDescent="0.25">
      <c r="A1299" s="19">
        <v>1273</v>
      </c>
      <c r="B1299" s="19">
        <v>8905.0088526135733</v>
      </c>
      <c r="C1299" s="19">
        <v>-3605.0088526135733</v>
      </c>
    </row>
    <row r="1300" spans="1:3" x14ac:dyDescent="0.25">
      <c r="A1300" s="19">
        <v>1274</v>
      </c>
      <c r="B1300" s="19">
        <v>5446.7195148564151</v>
      </c>
      <c r="C1300" s="19">
        <v>-1306.7195148564151</v>
      </c>
    </row>
    <row r="1301" spans="1:3" x14ac:dyDescent="0.25">
      <c r="A1301" s="19">
        <v>1275</v>
      </c>
      <c r="B1301" s="19">
        <v>46499.158829479238</v>
      </c>
      <c r="C1301" s="19">
        <v>-7755.3188294792417</v>
      </c>
    </row>
    <row r="1302" spans="1:3" x14ac:dyDescent="0.25">
      <c r="A1302" s="19">
        <v>1276</v>
      </c>
      <c r="B1302" s="19">
        <v>37716.320146377489</v>
      </c>
      <c r="C1302" s="19">
        <v>-13395.220146377491</v>
      </c>
    </row>
    <row r="1303" spans="1:3" x14ac:dyDescent="0.25">
      <c r="A1303" s="19">
        <v>1277</v>
      </c>
      <c r="B1303" s="19">
        <v>5190.8277631009705</v>
      </c>
      <c r="C1303" s="19">
        <v>-2058.1977631009704</v>
      </c>
    </row>
    <row r="1304" spans="1:3" x14ac:dyDescent="0.25">
      <c r="A1304" s="19">
        <v>1278</v>
      </c>
      <c r="B1304" s="19">
        <v>38800.27729830976</v>
      </c>
      <c r="C1304" s="19">
        <v>-22881.627298309759</v>
      </c>
    </row>
    <row r="1305" spans="1:3" x14ac:dyDescent="0.25">
      <c r="A1305" s="19">
        <v>1279</v>
      </c>
      <c r="B1305" s="19">
        <v>17589.04931295905</v>
      </c>
      <c r="C1305" s="19">
        <v>-7518.0493129590504</v>
      </c>
    </row>
    <row r="1306" spans="1:3" x14ac:dyDescent="0.25">
      <c r="A1306" s="19">
        <v>1280</v>
      </c>
      <c r="B1306" s="19">
        <v>18578.774862409227</v>
      </c>
      <c r="C1306" s="19">
        <v>-4714.6048624092273</v>
      </c>
    </row>
    <row r="1307" spans="1:3" x14ac:dyDescent="0.25">
      <c r="A1307" s="19">
        <v>1281</v>
      </c>
      <c r="B1307" s="19">
        <v>15682.824088861287</v>
      </c>
      <c r="C1307" s="19">
        <v>953.9559111387116</v>
      </c>
    </row>
    <row r="1308" spans="1:3" x14ac:dyDescent="0.25">
      <c r="A1308" s="19">
        <v>1282</v>
      </c>
      <c r="B1308" s="19">
        <v>8918.9599872213112</v>
      </c>
      <c r="C1308" s="19">
        <v>-1168.9599872213112</v>
      </c>
    </row>
    <row r="1309" spans="1:3" x14ac:dyDescent="0.25">
      <c r="A1309" s="19">
        <v>1283</v>
      </c>
      <c r="B1309" s="19">
        <v>26654.560702962423</v>
      </c>
      <c r="C1309" s="19">
        <v>-8112.5607029624225</v>
      </c>
    </row>
    <row r="1310" spans="1:3" x14ac:dyDescent="0.25">
      <c r="A1310" s="19">
        <v>1284</v>
      </c>
      <c r="B1310" s="19">
        <v>3321.9819331364383</v>
      </c>
      <c r="C1310" s="19">
        <v>-1211.4819331364383</v>
      </c>
    </row>
    <row r="1311" spans="1:3" x14ac:dyDescent="0.25">
      <c r="A1311" s="19">
        <v>1285</v>
      </c>
      <c r="B1311" s="19">
        <v>2564.0616127923468</v>
      </c>
      <c r="C1311" s="19">
        <v>-544.06161279234675</v>
      </c>
    </row>
    <row r="1312" spans="1:3" x14ac:dyDescent="0.25">
      <c r="A1312" s="19">
        <v>1286</v>
      </c>
      <c r="B1312" s="19">
        <v>3960.1177341070106</v>
      </c>
      <c r="C1312" s="19">
        <v>-1927.1177341070106</v>
      </c>
    </row>
    <row r="1313" spans="1:3" x14ac:dyDescent="0.25">
      <c r="A1313" s="19">
        <v>1287</v>
      </c>
      <c r="B1313" s="19">
        <v>2339.8412634964639</v>
      </c>
      <c r="C1313" s="19">
        <v>-714.84126349646385</v>
      </c>
    </row>
    <row r="1314" spans="1:3" x14ac:dyDescent="0.25">
      <c r="A1314" s="19">
        <v>1288</v>
      </c>
      <c r="B1314" s="19">
        <v>-217.5919328859128</v>
      </c>
      <c r="C1314" s="19">
        <v>822.5919328859128</v>
      </c>
    </row>
    <row r="1315" spans="1:3" x14ac:dyDescent="0.25">
      <c r="A1315" s="19">
        <v>1289</v>
      </c>
      <c r="B1315" s="19">
        <v>5559.474956798731</v>
      </c>
      <c r="C1315" s="19">
        <v>-1541.474956798731</v>
      </c>
    </row>
    <row r="1316" spans="1:3" x14ac:dyDescent="0.25">
      <c r="A1316" s="19">
        <v>1290</v>
      </c>
      <c r="B1316" s="19">
        <v>3079.2342003773629</v>
      </c>
      <c r="C1316" s="19">
        <v>-1203.2342003773629</v>
      </c>
    </row>
    <row r="1317" spans="1:3" x14ac:dyDescent="0.25">
      <c r="A1317" s="19">
        <v>1291</v>
      </c>
      <c r="B1317" s="19">
        <v>6864.721026076013</v>
      </c>
      <c r="C1317" s="19">
        <v>-3064.721026076013</v>
      </c>
    </row>
    <row r="1318" spans="1:3" x14ac:dyDescent="0.25">
      <c r="A1318" s="19">
        <v>1292</v>
      </c>
      <c r="B1318" s="19">
        <v>5728.9320209145162</v>
      </c>
      <c r="C1318" s="19">
        <v>-1357.9320209145162</v>
      </c>
    </row>
    <row r="1319" spans="1:3" x14ac:dyDescent="0.25">
      <c r="A1319" s="19">
        <v>1293</v>
      </c>
      <c r="B1319" s="19">
        <v>3073.0730961820441</v>
      </c>
      <c r="C1319" s="19">
        <v>-1203.0730961820441</v>
      </c>
    </row>
    <row r="1320" spans="1:3" x14ac:dyDescent="0.25">
      <c r="A1320" s="19">
        <v>1294</v>
      </c>
      <c r="B1320" s="19">
        <v>14687.176026699346</v>
      </c>
      <c r="C1320" s="19">
        <v>647.82397330065396</v>
      </c>
    </row>
    <row r="1321" spans="1:3" x14ac:dyDescent="0.25">
      <c r="A1321" s="19">
        <v>1295</v>
      </c>
      <c r="B1321" s="19">
        <v>-324.73864688940489</v>
      </c>
      <c r="C1321" s="19">
        <v>934.73864688940489</v>
      </c>
    </row>
    <row r="1322" spans="1:3" x14ac:dyDescent="0.25">
      <c r="A1322" s="19">
        <v>1296</v>
      </c>
      <c r="B1322" s="19">
        <v>4462.8411310654383</v>
      </c>
      <c r="C1322" s="19">
        <v>-1913.8411310654383</v>
      </c>
    </row>
    <row r="1323" spans="1:3" x14ac:dyDescent="0.25">
      <c r="A1323" s="19">
        <v>1297</v>
      </c>
      <c r="B1323" s="19">
        <v>1080.9502854805562</v>
      </c>
      <c r="C1323" s="19">
        <v>119.0497145194438</v>
      </c>
    </row>
    <row r="1324" spans="1:3" x14ac:dyDescent="0.25">
      <c r="A1324" s="19">
        <v>1298</v>
      </c>
      <c r="B1324" s="19">
        <v>24408.559610791657</v>
      </c>
      <c r="C1324" s="19">
        <v>-2503.5596107916572</v>
      </c>
    </row>
    <row r="1325" spans="1:3" x14ac:dyDescent="0.25">
      <c r="A1325" s="19">
        <v>1299</v>
      </c>
      <c r="B1325" s="19">
        <v>2668.3533605409034</v>
      </c>
      <c r="C1325" s="19">
        <v>-575.3533605409034</v>
      </c>
    </row>
    <row r="1326" spans="1:3" x14ac:dyDescent="0.25">
      <c r="A1326" s="19">
        <v>1300</v>
      </c>
      <c r="B1326" s="19">
        <v>6430.1974137641582</v>
      </c>
      <c r="C1326" s="19">
        <v>-2090.1974137641582</v>
      </c>
    </row>
    <row r="1327" spans="1:3" x14ac:dyDescent="0.25">
      <c r="A1327" s="19">
        <v>1301</v>
      </c>
      <c r="B1327" s="19">
        <v>7412.6083490965166</v>
      </c>
      <c r="C1327" s="19">
        <v>-3362.6083490965166</v>
      </c>
    </row>
    <row r="1328" spans="1:3" x14ac:dyDescent="0.25">
      <c r="A1328" s="19">
        <v>1302</v>
      </c>
      <c r="B1328" s="19">
        <v>2671.6991044300712</v>
      </c>
      <c r="C1328" s="19">
        <v>-616.6991044300712</v>
      </c>
    </row>
    <row r="1329" spans="1:3" x14ac:dyDescent="0.25">
      <c r="A1329" s="19">
        <v>1303</v>
      </c>
      <c r="B1329" s="19">
        <v>3626.5351331230822</v>
      </c>
      <c r="C1329" s="19">
        <v>-1126.5351331230822</v>
      </c>
    </row>
    <row r="1330" spans="1:3" x14ac:dyDescent="0.25">
      <c r="A1330" s="19">
        <v>1304</v>
      </c>
      <c r="B1330" s="19">
        <v>8928.1238267292265</v>
      </c>
      <c r="C1330" s="19">
        <v>-4368.9938267292264</v>
      </c>
    </row>
    <row r="1331" spans="1:3" x14ac:dyDescent="0.25">
      <c r="A1331" s="19">
        <v>1305</v>
      </c>
      <c r="B1331" s="19">
        <v>14427.321100986117</v>
      </c>
      <c r="C1331" s="19">
        <v>1423.678899013883</v>
      </c>
    </row>
    <row r="1332" spans="1:3" x14ac:dyDescent="0.25">
      <c r="A1332" s="19">
        <v>1306</v>
      </c>
      <c r="B1332" s="19">
        <v>9348.2951079855666</v>
      </c>
      <c r="C1332" s="19">
        <v>-1555.2951079855666</v>
      </c>
    </row>
    <row r="1333" spans="1:3" x14ac:dyDescent="0.25">
      <c r="A1333" s="19">
        <v>1307</v>
      </c>
      <c r="B1333" s="19">
        <v>41903.258068305862</v>
      </c>
      <c r="C1333" s="19">
        <v>29867.741931694138</v>
      </c>
    </row>
    <row r="1334" spans="1:3" x14ac:dyDescent="0.25">
      <c r="A1334" s="19">
        <v>1308</v>
      </c>
      <c r="B1334" s="19">
        <v>7302.4310494068031</v>
      </c>
      <c r="C1334" s="19">
        <v>-1545.4310494068031</v>
      </c>
    </row>
    <row r="1335" spans="1:3" x14ac:dyDescent="0.25">
      <c r="A1335" s="19">
        <v>1309</v>
      </c>
      <c r="B1335" s="19">
        <v>1368.8713312092241</v>
      </c>
      <c r="C1335" s="19">
        <v>-232.87133120922408</v>
      </c>
    </row>
    <row r="1336" spans="1:3" x14ac:dyDescent="0.25">
      <c r="A1336" s="19">
        <v>1310</v>
      </c>
      <c r="B1336" s="19">
        <v>19149.16730001058</v>
      </c>
      <c r="C1336" s="19">
        <v>-6270.1673000105802</v>
      </c>
    </row>
    <row r="1337" spans="1:3" x14ac:dyDescent="0.25">
      <c r="A1337" s="19">
        <v>1311</v>
      </c>
      <c r="B1337" s="19">
        <v>5296.8969309074209</v>
      </c>
      <c r="C1337" s="19">
        <v>-2196.8969309074209</v>
      </c>
    </row>
    <row r="1338" spans="1:3" x14ac:dyDescent="0.25">
      <c r="A1338" s="19">
        <v>1312</v>
      </c>
      <c r="B1338" s="19">
        <v>48703.584273117711</v>
      </c>
      <c r="C1338" s="19">
        <v>31366.415726882289</v>
      </c>
    </row>
    <row r="1339" spans="1:3" x14ac:dyDescent="0.25">
      <c r="A1339" s="19">
        <v>1313</v>
      </c>
      <c r="B1339" s="19">
        <v>-2380.2392376952439</v>
      </c>
      <c r="C1339" s="19">
        <v>2408.2392376952439</v>
      </c>
    </row>
    <row r="1340" spans="1:3" x14ac:dyDescent="0.25">
      <c r="A1340" s="19">
        <v>1314</v>
      </c>
      <c r="B1340" s="19">
        <v>13507.235524452257</v>
      </c>
      <c r="C1340" s="19">
        <v>-1061.2355244522569</v>
      </c>
    </row>
    <row r="1341" spans="1:3" x14ac:dyDescent="0.25">
      <c r="A1341" s="19">
        <v>1315</v>
      </c>
      <c r="B1341" s="19">
        <v>6973.078551847143</v>
      </c>
      <c r="C1341" s="19">
        <v>-4945.078551847143</v>
      </c>
    </row>
    <row r="1342" spans="1:3" x14ac:dyDescent="0.25">
      <c r="A1342" s="19">
        <v>1316</v>
      </c>
      <c r="B1342" s="19">
        <v>29187.495546355745</v>
      </c>
      <c r="C1342" s="19">
        <v>11216.504453644255</v>
      </c>
    </row>
    <row r="1343" spans="1:3" x14ac:dyDescent="0.25">
      <c r="A1343" s="19">
        <v>1317</v>
      </c>
      <c r="B1343" s="19">
        <v>-3820.9726074912751</v>
      </c>
      <c r="C1343" s="19">
        <v>3821.9726074912751</v>
      </c>
    </row>
    <row r="1344" spans="1:3" x14ac:dyDescent="0.25">
      <c r="A1344" s="19">
        <v>1318</v>
      </c>
      <c r="B1344" s="19">
        <v>30173.981415405393</v>
      </c>
      <c r="C1344" s="19">
        <v>-18706.981415405393</v>
      </c>
    </row>
    <row r="1345" spans="1:3" x14ac:dyDescent="0.25">
      <c r="A1345" s="19">
        <v>1319</v>
      </c>
      <c r="B1345" s="19">
        <v>11762.099920098821</v>
      </c>
      <c r="C1345" s="19">
        <v>-5632.0999200988208</v>
      </c>
    </row>
    <row r="1346" spans="1:3" x14ac:dyDescent="0.25">
      <c r="A1346" s="19">
        <v>1320</v>
      </c>
      <c r="B1346" s="19">
        <v>2115.529730212631</v>
      </c>
      <c r="C1346" s="19">
        <v>-1239.529730212631</v>
      </c>
    </row>
    <row r="1347" spans="1:3" x14ac:dyDescent="0.25">
      <c r="A1347" s="19">
        <v>1321</v>
      </c>
      <c r="B1347" s="19">
        <v>5288.4018248438269</v>
      </c>
      <c r="C1347" s="19">
        <v>-4785.4018248438269</v>
      </c>
    </row>
    <row r="1348" spans="1:3" x14ac:dyDescent="0.25">
      <c r="A1348" s="19">
        <v>1322</v>
      </c>
      <c r="B1348" s="19">
        <v>42706.963860633972</v>
      </c>
      <c r="C1348" s="19">
        <v>-36687.963860633972</v>
      </c>
    </row>
    <row r="1349" spans="1:3" x14ac:dyDescent="0.25">
      <c r="A1349" s="19">
        <v>1323</v>
      </c>
      <c r="B1349" s="19">
        <v>-2163.4468150509547</v>
      </c>
      <c r="C1349" s="19">
        <v>2269.4468150509547</v>
      </c>
    </row>
    <row r="1350" spans="1:3" x14ac:dyDescent="0.25">
      <c r="A1350" s="19">
        <v>1324</v>
      </c>
      <c r="B1350" s="19">
        <v>1980.785891664179</v>
      </c>
      <c r="C1350" s="19">
        <v>-648.78589166417896</v>
      </c>
    </row>
    <row r="1351" spans="1:3" x14ac:dyDescent="0.25">
      <c r="A1351" s="19">
        <v>1325</v>
      </c>
      <c r="B1351" s="19">
        <v>7821.3242959953204</v>
      </c>
      <c r="C1351" s="19">
        <v>-2901.3242959953204</v>
      </c>
    </row>
    <row r="1352" spans="1:3" x14ac:dyDescent="0.25">
      <c r="A1352" s="19">
        <v>1326</v>
      </c>
      <c r="B1352" s="19">
        <v>61.521815950230589</v>
      </c>
      <c r="C1352" s="19">
        <v>424.47818404976942</v>
      </c>
    </row>
    <row r="1353" spans="1:3" x14ac:dyDescent="0.25">
      <c r="A1353" s="19">
        <v>1327</v>
      </c>
      <c r="B1353" s="19">
        <v>2604.9466504599459</v>
      </c>
      <c r="C1353" s="19">
        <v>-1474.9466504599459</v>
      </c>
    </row>
    <row r="1354" spans="1:3" x14ac:dyDescent="0.25">
      <c r="A1354" s="19">
        <v>1328</v>
      </c>
      <c r="B1354" s="19">
        <v>2291.2393715142948</v>
      </c>
      <c r="C1354" s="19">
        <v>-586.23937151429482</v>
      </c>
    </row>
    <row r="1355" spans="1:3" x14ac:dyDescent="0.25">
      <c r="A1355" s="19">
        <v>1329</v>
      </c>
      <c r="B1355" s="19">
        <v>3736.427961590191</v>
      </c>
      <c r="C1355" s="19">
        <v>-1988.427961590191</v>
      </c>
    </row>
    <row r="1356" spans="1:3" x14ac:dyDescent="0.25">
      <c r="A1356" s="19">
        <v>1330</v>
      </c>
      <c r="B1356" s="19">
        <v>-662.95278987002121</v>
      </c>
      <c r="C1356" s="19">
        <v>1070.9527898700212</v>
      </c>
    </row>
    <row r="1357" spans="1:3" x14ac:dyDescent="0.25">
      <c r="A1357" s="19">
        <v>1331</v>
      </c>
      <c r="B1357" s="19">
        <v>9373.4400255759265</v>
      </c>
      <c r="C1357" s="19">
        <v>-1500.4400255759265</v>
      </c>
    </row>
    <row r="1358" spans="1:3" x14ac:dyDescent="0.25">
      <c r="A1358" s="19">
        <v>1332</v>
      </c>
      <c r="B1358" s="19">
        <v>4759.4112232520492</v>
      </c>
      <c r="C1358" s="19">
        <v>-1342.4112232520492</v>
      </c>
    </row>
    <row r="1359" spans="1:3" x14ac:dyDescent="0.25">
      <c r="A1359" s="19">
        <v>1333</v>
      </c>
      <c r="B1359" s="19">
        <v>-3975.6762317806715</v>
      </c>
      <c r="C1359" s="19">
        <v>3975.6762317806715</v>
      </c>
    </row>
    <row r="1360" spans="1:3" x14ac:dyDescent="0.25">
      <c r="A1360" s="19">
        <v>1334</v>
      </c>
      <c r="B1360" s="19">
        <v>-3975.9876116824958</v>
      </c>
      <c r="C1360" s="19">
        <v>3975.9876116824958</v>
      </c>
    </row>
    <row r="1361" spans="1:3" x14ac:dyDescent="0.25">
      <c r="A1361" s="19">
        <v>1335</v>
      </c>
      <c r="B1361" s="19">
        <v>26009.148479992789</v>
      </c>
      <c r="C1361" s="19">
        <v>-11706.148479992789</v>
      </c>
    </row>
    <row r="1362" spans="1:3" x14ac:dyDescent="0.25">
      <c r="A1362" s="19">
        <v>1336</v>
      </c>
      <c r="B1362" s="19">
        <v>14110.237012460606</v>
      </c>
      <c r="C1362" s="19">
        <v>-9170.2370124606059</v>
      </c>
    </row>
    <row r="1363" spans="1:3" x14ac:dyDescent="0.25">
      <c r="A1363" s="19">
        <v>1337</v>
      </c>
      <c r="B1363" s="19">
        <v>38386.876914354471</v>
      </c>
      <c r="C1363" s="19">
        <v>46560.123085645529</v>
      </c>
    </row>
    <row r="1364" spans="1:3" x14ac:dyDescent="0.25">
      <c r="A1364" s="19">
        <v>1338</v>
      </c>
      <c r="B1364" s="19">
        <v>19257.311735968746</v>
      </c>
      <c r="C1364" s="19">
        <v>5433.6882640312542</v>
      </c>
    </row>
    <row r="1365" spans="1:3" x14ac:dyDescent="0.25">
      <c r="A1365" s="19">
        <v>1339</v>
      </c>
      <c r="B1365" s="19">
        <v>1036.2809301245984</v>
      </c>
      <c r="C1365" s="19">
        <v>-45.280930124598399</v>
      </c>
    </row>
    <row r="1366" spans="1:3" x14ac:dyDescent="0.25">
      <c r="A1366" s="19">
        <v>1340</v>
      </c>
      <c r="B1366" s="19">
        <v>4466.7927538412623</v>
      </c>
      <c r="C1366" s="19">
        <v>-1149.7927538412623</v>
      </c>
    </row>
    <row r="1367" spans="1:3" x14ac:dyDescent="0.25">
      <c r="A1367" s="19">
        <v>1341</v>
      </c>
      <c r="B1367" s="19">
        <v>-3976.0211417572818</v>
      </c>
      <c r="C1367" s="19">
        <v>3976.0211417572818</v>
      </c>
    </row>
    <row r="1368" spans="1:3" x14ac:dyDescent="0.25">
      <c r="A1368" s="19">
        <v>1342</v>
      </c>
      <c r="B1368" s="19">
        <v>21005.125207770074</v>
      </c>
      <c r="C1368" s="19">
        <v>-3415.1252077700738</v>
      </c>
    </row>
    <row r="1369" spans="1:3" x14ac:dyDescent="0.25">
      <c r="A1369" s="19">
        <v>1343</v>
      </c>
      <c r="B1369" s="19">
        <v>1471.2493152183088</v>
      </c>
      <c r="C1369" s="19">
        <v>-1371.2493152183088</v>
      </c>
    </row>
    <row r="1370" spans="1:3" x14ac:dyDescent="0.25">
      <c r="A1370" s="19">
        <v>1344</v>
      </c>
      <c r="B1370" s="19">
        <v>36335.214254134698</v>
      </c>
      <c r="C1370" s="19">
        <v>14813.785745865302</v>
      </c>
    </row>
    <row r="1371" spans="1:3" x14ac:dyDescent="0.25">
      <c r="A1371" s="19">
        <v>1345</v>
      </c>
      <c r="B1371" s="19">
        <v>11906.514029265267</v>
      </c>
      <c r="C1371" s="19">
        <v>-6240.5140292652668</v>
      </c>
    </row>
    <row r="1372" spans="1:3" x14ac:dyDescent="0.25">
      <c r="A1372" s="19">
        <v>1346</v>
      </c>
      <c r="B1372" s="19">
        <v>-421.68455492843265</v>
      </c>
      <c r="C1372" s="19">
        <v>796.68455492843259</v>
      </c>
    </row>
    <row r="1373" spans="1:3" x14ac:dyDescent="0.25">
      <c r="A1373" s="19">
        <v>1347</v>
      </c>
      <c r="B1373" s="19">
        <v>13303.492156513536</v>
      </c>
      <c r="C1373" s="19">
        <v>-6084.4921565135355</v>
      </c>
    </row>
    <row r="1374" spans="1:3" x14ac:dyDescent="0.25">
      <c r="A1374" s="19">
        <v>1348</v>
      </c>
      <c r="B1374" s="19">
        <v>3486.8209425743198</v>
      </c>
      <c r="C1374" s="19">
        <v>-931.82094257431982</v>
      </c>
    </row>
    <row r="1375" spans="1:3" x14ac:dyDescent="0.25">
      <c r="A1375" s="19">
        <v>1349</v>
      </c>
      <c r="B1375" s="19">
        <v>10895.035397417349</v>
      </c>
      <c r="C1375" s="19">
        <v>-4910.0353974173486</v>
      </c>
    </row>
    <row r="1376" spans="1:3" x14ac:dyDescent="0.25">
      <c r="A1376" s="19">
        <v>1350</v>
      </c>
      <c r="B1376" s="19">
        <v>16154.282123118521</v>
      </c>
      <c r="C1376" s="19">
        <v>-5944.2821231185208</v>
      </c>
    </row>
    <row r="1377" spans="1:3" x14ac:dyDescent="0.25">
      <c r="A1377" s="19">
        <v>1351</v>
      </c>
      <c r="B1377" s="19">
        <v>7279.8031722461692</v>
      </c>
      <c r="C1377" s="19">
        <v>-2077.3031722461692</v>
      </c>
    </row>
    <row r="1378" spans="1:3" x14ac:dyDescent="0.25">
      <c r="A1378" s="19">
        <v>1352</v>
      </c>
      <c r="B1378" s="19">
        <v>16878.640990377135</v>
      </c>
      <c r="C1378" s="19">
        <v>3374.3590096228654</v>
      </c>
    </row>
    <row r="1379" spans="1:3" x14ac:dyDescent="0.25">
      <c r="A1379" s="19">
        <v>1353</v>
      </c>
      <c r="B1379" s="19">
        <v>21609.351238567408</v>
      </c>
      <c r="C1379" s="19">
        <v>-7995.3512385674076</v>
      </c>
    </row>
    <row r="1380" spans="1:3" x14ac:dyDescent="0.25">
      <c r="A1380" s="19">
        <v>1354</v>
      </c>
      <c r="B1380" s="19">
        <v>1865.2148170601599</v>
      </c>
      <c r="C1380" s="19">
        <v>-529.21481706015993</v>
      </c>
    </row>
    <row r="1381" spans="1:3" x14ac:dyDescent="0.25">
      <c r="A1381" s="19">
        <v>1355</v>
      </c>
      <c r="B1381" s="19">
        <v>3639.0602648936929</v>
      </c>
      <c r="C1381" s="19">
        <v>-2076.0602648936929</v>
      </c>
    </row>
    <row r="1382" spans="1:3" x14ac:dyDescent="0.25">
      <c r="A1382" s="19">
        <v>1356</v>
      </c>
      <c r="B1382" s="19">
        <v>9307.8334210714584</v>
      </c>
      <c r="C1382" s="19">
        <v>-6240.8334210714584</v>
      </c>
    </row>
    <row r="1383" spans="1:3" x14ac:dyDescent="0.25">
      <c r="A1383" s="19">
        <v>1357</v>
      </c>
      <c r="B1383" s="19">
        <v>8420.6625662947645</v>
      </c>
      <c r="C1383" s="19">
        <v>-2205.1025662947641</v>
      </c>
    </row>
    <row r="1384" spans="1:3" x14ac:dyDescent="0.25">
      <c r="A1384" s="19">
        <v>1358</v>
      </c>
      <c r="B1384" s="19">
        <v>4493.2720168690112</v>
      </c>
      <c r="C1384" s="19">
        <v>-1987.2720168690112</v>
      </c>
    </row>
    <row r="1385" spans="1:3" x14ac:dyDescent="0.25">
      <c r="A1385" s="19">
        <v>1359</v>
      </c>
      <c r="B1385" s="19">
        <v>4510.0212495235201</v>
      </c>
      <c r="C1385" s="19">
        <v>-1160.0212495235201</v>
      </c>
    </row>
    <row r="1386" spans="1:3" x14ac:dyDescent="0.25">
      <c r="A1386" s="19">
        <v>1360</v>
      </c>
      <c r="B1386" s="19">
        <v>46.961399176017608</v>
      </c>
      <c r="C1386" s="19">
        <v>717.03860082398239</v>
      </c>
    </row>
    <row r="1387" spans="1:3" x14ac:dyDescent="0.25">
      <c r="A1387" s="19">
        <v>1361</v>
      </c>
      <c r="B1387" s="19">
        <v>5724.1303373784331</v>
      </c>
      <c r="C1387" s="19">
        <v>-3126.1303373784331</v>
      </c>
    </row>
    <row r="1388" spans="1:3" x14ac:dyDescent="0.25">
      <c r="A1388" s="19">
        <v>1362</v>
      </c>
      <c r="B1388" s="19">
        <v>23581.058942632542</v>
      </c>
      <c r="C1388" s="19">
        <v>-16022.058942632542</v>
      </c>
    </row>
    <row r="1389" spans="1:3" x14ac:dyDescent="0.25">
      <c r="A1389" s="19">
        <v>1363</v>
      </c>
      <c r="B1389" s="19">
        <v>821.83941042435845</v>
      </c>
      <c r="C1389" s="19">
        <v>269.16058957564155</v>
      </c>
    </row>
    <row r="1390" spans="1:3" x14ac:dyDescent="0.25">
      <c r="A1390" s="19">
        <v>1364</v>
      </c>
      <c r="B1390" s="19">
        <v>-1344.4804320630603</v>
      </c>
      <c r="C1390" s="19">
        <v>1544.4804320630603</v>
      </c>
    </row>
    <row r="1391" spans="1:3" x14ac:dyDescent="0.25">
      <c r="A1391" s="19">
        <v>1365</v>
      </c>
      <c r="B1391" s="19">
        <v>28723.477671902245</v>
      </c>
      <c r="C1391" s="19">
        <v>21106.522328097755</v>
      </c>
    </row>
    <row r="1392" spans="1:3" x14ac:dyDescent="0.25">
      <c r="A1392" s="19">
        <v>1366</v>
      </c>
      <c r="B1392" s="19">
        <v>9464.239618526386</v>
      </c>
      <c r="C1392" s="19">
        <v>-1944.239618526386</v>
      </c>
    </row>
    <row r="1393" spans="1:3" x14ac:dyDescent="0.25">
      <c r="A1393" s="19">
        <v>1367</v>
      </c>
      <c r="B1393" s="19">
        <v>13966.484608585219</v>
      </c>
      <c r="C1393" s="19">
        <v>-4479.7946085852182</v>
      </c>
    </row>
    <row r="1394" spans="1:3" x14ac:dyDescent="0.25">
      <c r="A1394" s="19">
        <v>1368</v>
      </c>
      <c r="B1394" s="19">
        <v>8290.5889038226869</v>
      </c>
      <c r="C1394" s="19">
        <v>-2577.5889038226869</v>
      </c>
    </row>
    <row r="1395" spans="1:3" x14ac:dyDescent="0.25">
      <c r="A1395" s="19">
        <v>1369</v>
      </c>
      <c r="B1395" s="19">
        <v>8002.4799634443398</v>
      </c>
      <c r="C1395" s="19">
        <v>-2467.4799634443398</v>
      </c>
    </row>
    <row r="1396" spans="1:3" x14ac:dyDescent="0.25">
      <c r="A1396" s="19">
        <v>1370</v>
      </c>
      <c r="B1396" s="19">
        <v>40539.546967436603</v>
      </c>
      <c r="C1396" s="19">
        <v>-6448.9169674366058</v>
      </c>
    </row>
    <row r="1397" spans="1:3" x14ac:dyDescent="0.25">
      <c r="A1397" s="19">
        <v>1371</v>
      </c>
      <c r="B1397" s="19">
        <v>2152.7063682055018</v>
      </c>
      <c r="C1397" s="19">
        <v>-597.7063682055018</v>
      </c>
    </row>
    <row r="1398" spans="1:3" x14ac:dyDescent="0.25">
      <c r="A1398" s="19">
        <v>1372</v>
      </c>
      <c r="B1398" s="19">
        <v>8649.830454948853</v>
      </c>
      <c r="C1398" s="19">
        <v>-1154.830454948853</v>
      </c>
    </row>
    <row r="1399" spans="1:3" x14ac:dyDescent="0.25">
      <c r="A1399" s="19">
        <v>1373</v>
      </c>
      <c r="B1399" s="19">
        <v>-326.88529462366819</v>
      </c>
      <c r="C1399" s="19">
        <v>946.88529462366819</v>
      </c>
    </row>
    <row r="1400" spans="1:3" x14ac:dyDescent="0.25">
      <c r="A1400" s="19">
        <v>1374</v>
      </c>
      <c r="B1400" s="19">
        <v>11947.925020338647</v>
      </c>
      <c r="C1400" s="19">
        <v>-1446.9250203386473</v>
      </c>
    </row>
    <row r="1401" spans="1:3" x14ac:dyDescent="0.25">
      <c r="A1401" s="19">
        <v>1375</v>
      </c>
      <c r="B1401" s="19">
        <v>4832.7983545867301</v>
      </c>
      <c r="C1401" s="19">
        <v>-1990.7983545867301</v>
      </c>
    </row>
    <row r="1402" spans="1:3" x14ac:dyDescent="0.25">
      <c r="A1402" s="19">
        <v>1376</v>
      </c>
      <c r="B1402" s="19">
        <v>10131.218776636671</v>
      </c>
      <c r="C1402" s="19">
        <v>-3278.2187766366715</v>
      </c>
    </row>
    <row r="1403" spans="1:3" x14ac:dyDescent="0.25">
      <c r="A1403" s="19">
        <v>1377</v>
      </c>
      <c r="B1403" s="19">
        <v>15559.216292729054</v>
      </c>
      <c r="C1403" s="19">
        <v>-6217.2162927290537</v>
      </c>
    </row>
    <row r="1404" spans="1:3" x14ac:dyDescent="0.25">
      <c r="A1404" s="19">
        <v>1378</v>
      </c>
      <c r="B1404" s="19">
        <v>1684.4127444113169</v>
      </c>
      <c r="C1404" s="19">
        <v>-174.41274441131691</v>
      </c>
    </row>
    <row r="1405" spans="1:3" x14ac:dyDescent="0.25">
      <c r="A1405" s="19">
        <v>1379</v>
      </c>
      <c r="B1405" s="19">
        <v>10770.544455818326</v>
      </c>
      <c r="C1405" s="19">
        <v>-6703.5444558183262</v>
      </c>
    </row>
    <row r="1406" spans="1:3" x14ac:dyDescent="0.25">
      <c r="A1406" s="19">
        <v>1380</v>
      </c>
      <c r="B1406" s="19">
        <v>14862.012842973179</v>
      </c>
      <c r="C1406" s="19">
        <v>-3702.0128429731794</v>
      </c>
    </row>
    <row r="1407" spans="1:3" x14ac:dyDescent="0.25">
      <c r="A1407" s="19">
        <v>1381</v>
      </c>
      <c r="B1407" s="19">
        <v>-2349.6693111488703</v>
      </c>
      <c r="C1407" s="19">
        <v>2455.6693111488703</v>
      </c>
    </row>
    <row r="1408" spans="1:3" x14ac:dyDescent="0.25">
      <c r="A1408" s="19">
        <v>1382</v>
      </c>
      <c r="B1408" s="19">
        <v>7142.8409028926053</v>
      </c>
      <c r="C1408" s="19">
        <v>-1787.8409028926053</v>
      </c>
    </row>
    <row r="1409" spans="1:3" x14ac:dyDescent="0.25">
      <c r="A1409" s="19">
        <v>1383</v>
      </c>
      <c r="B1409" s="19">
        <v>13630.767340153841</v>
      </c>
      <c r="C1409" s="19">
        <v>-5281.7673401538414</v>
      </c>
    </row>
    <row r="1410" spans="1:3" x14ac:dyDescent="0.25">
      <c r="A1410" s="19">
        <v>1384</v>
      </c>
      <c r="B1410" s="19">
        <v>7878.8296195603734</v>
      </c>
      <c r="C1410" s="19">
        <v>-3205.8296195603734</v>
      </c>
    </row>
    <row r="1411" spans="1:3" x14ac:dyDescent="0.25">
      <c r="A1411" s="19">
        <v>1385</v>
      </c>
      <c r="B1411" s="19">
        <v>5920.6398774197442</v>
      </c>
      <c r="C1411" s="19">
        <v>-1577.6398774197442</v>
      </c>
    </row>
    <row r="1412" spans="1:3" x14ac:dyDescent="0.25">
      <c r="A1412" s="19">
        <v>1386</v>
      </c>
      <c r="B1412" s="19">
        <v>12758.641975704255</v>
      </c>
      <c r="C1412" s="19">
        <v>-3926.1519757042552</v>
      </c>
    </row>
    <row r="1413" spans="1:3" x14ac:dyDescent="0.25">
      <c r="A1413" s="19">
        <v>1387</v>
      </c>
      <c r="B1413" s="19">
        <v>745.78786476267499</v>
      </c>
      <c r="C1413" s="19">
        <v>129.21213523732501</v>
      </c>
    </row>
    <row r="1414" spans="1:3" x14ac:dyDescent="0.25">
      <c r="A1414" s="19">
        <v>1388</v>
      </c>
      <c r="B1414" s="19">
        <v>7459.6996812292982</v>
      </c>
      <c r="C1414" s="19">
        <v>-1994.6996812292982</v>
      </c>
    </row>
    <row r="1415" spans="1:3" x14ac:dyDescent="0.25">
      <c r="A1415" s="19">
        <v>1389</v>
      </c>
      <c r="B1415" s="19">
        <v>10283.200020791483</v>
      </c>
      <c r="C1415" s="19">
        <v>-3542.8300207914826</v>
      </c>
    </row>
    <row r="1416" spans="1:3" x14ac:dyDescent="0.25">
      <c r="A1416" s="19">
        <v>1390</v>
      </c>
      <c r="B1416" s="19">
        <v>519.01691378044302</v>
      </c>
      <c r="C1416" s="19">
        <v>207.98308621955698</v>
      </c>
    </row>
    <row r="1417" spans="1:3" x14ac:dyDescent="0.25">
      <c r="A1417" s="19">
        <v>1391</v>
      </c>
      <c r="B1417" s="19">
        <v>6494.0571016599652</v>
      </c>
      <c r="C1417" s="19">
        <v>-3439.0571016599652</v>
      </c>
    </row>
    <row r="1418" spans="1:3" x14ac:dyDescent="0.25">
      <c r="A1418" s="19">
        <v>1392</v>
      </c>
      <c r="B1418" s="19">
        <v>-428.30292922748708</v>
      </c>
      <c r="C1418" s="19">
        <v>979.30292922748708</v>
      </c>
    </row>
    <row r="1419" spans="1:3" ht="15.75" thickBot="1" x14ac:dyDescent="0.3">
      <c r="A1419" s="20">
        <v>1393</v>
      </c>
      <c r="B1419" s="20">
        <v>7737.2575273333778</v>
      </c>
      <c r="C1419" s="20">
        <v>-4896.2575273333778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18760-9511-4887-962A-408E42F318A2}">
  <dimension ref="A1:I1420"/>
  <sheetViews>
    <sheetView workbookViewId="0">
      <selection activeCell="H1" sqref="H1:H1048576"/>
    </sheetView>
  </sheetViews>
  <sheetFormatPr defaultRowHeight="15" x14ac:dyDescent="0.25"/>
  <cols>
    <col min="1" max="1" width="19.28515625" bestFit="1" customWidth="1"/>
    <col min="2" max="2" width="17.28515625" bestFit="1" customWidth="1"/>
    <col min="3" max="3" width="14.570312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8407</v>
      </c>
    </row>
    <row r="2" spans="1:9" ht="15.75" thickBot="1" x14ac:dyDescent="0.3"/>
    <row r="3" spans="1:9" x14ac:dyDescent="0.25">
      <c r="A3" s="22" t="s">
        <v>8408</v>
      </c>
      <c r="B3" s="22"/>
    </row>
    <row r="4" spans="1:9" x14ac:dyDescent="0.25">
      <c r="A4" s="19" t="s">
        <v>8409</v>
      </c>
      <c r="B4" s="19">
        <v>0.61089254566188478</v>
      </c>
    </row>
    <row r="5" spans="1:9" x14ac:dyDescent="0.25">
      <c r="A5" s="19" t="s">
        <v>8410</v>
      </c>
      <c r="B5" s="19">
        <v>0.37318970234525795</v>
      </c>
    </row>
    <row r="6" spans="1:9" x14ac:dyDescent="0.25">
      <c r="A6" s="19" t="s">
        <v>8411</v>
      </c>
      <c r="B6" s="19">
        <v>0.37138333261138257</v>
      </c>
    </row>
    <row r="7" spans="1:9" x14ac:dyDescent="0.25">
      <c r="A7" s="19" t="s">
        <v>8412</v>
      </c>
      <c r="B7" s="19">
        <v>27231.803119066699</v>
      </c>
    </row>
    <row r="8" spans="1:9" ht="15.75" thickBot="1" x14ac:dyDescent="0.3">
      <c r="A8" s="20" t="s">
        <v>8413</v>
      </c>
      <c r="B8" s="20">
        <v>1393</v>
      </c>
    </row>
    <row r="10" spans="1:9" ht="15.75" thickBot="1" x14ac:dyDescent="0.3">
      <c r="A10" t="s">
        <v>8414</v>
      </c>
    </row>
    <row r="11" spans="1:9" x14ac:dyDescent="0.25">
      <c r="A11" s="21"/>
      <c r="B11" s="21" t="s">
        <v>8419</v>
      </c>
      <c r="C11" s="21" t="s">
        <v>8420</v>
      </c>
      <c r="D11" s="21" t="s">
        <v>8421</v>
      </c>
      <c r="E11" s="21" t="s">
        <v>8422</v>
      </c>
      <c r="F11" s="21" t="s">
        <v>8423</v>
      </c>
    </row>
    <row r="12" spans="1:9" x14ac:dyDescent="0.25">
      <c r="A12" s="19" t="s">
        <v>8415</v>
      </c>
      <c r="B12" s="19">
        <v>4</v>
      </c>
      <c r="C12" s="19">
        <v>612824037744.37708</v>
      </c>
      <c r="D12" s="19">
        <v>153206009436.09427</v>
      </c>
      <c r="E12" s="19">
        <v>206.59652082667859</v>
      </c>
      <c r="F12" s="19">
        <v>4.2406450543837299E-139</v>
      </c>
    </row>
    <row r="13" spans="1:9" x14ac:dyDescent="0.25">
      <c r="A13" s="19" t="s">
        <v>8416</v>
      </c>
      <c r="B13" s="19">
        <v>1388</v>
      </c>
      <c r="C13" s="19">
        <v>1029300688348.4679</v>
      </c>
      <c r="D13" s="19">
        <v>741571101.11561084</v>
      </c>
      <c r="E13" s="19"/>
      <c r="F13" s="19"/>
    </row>
    <row r="14" spans="1:9" ht="15.75" thickBot="1" x14ac:dyDescent="0.3">
      <c r="A14" s="20" t="s">
        <v>8417</v>
      </c>
      <c r="B14" s="20">
        <v>1392</v>
      </c>
      <c r="C14" s="20">
        <v>1642124726092.845</v>
      </c>
      <c r="D14" s="20"/>
      <c r="E14" s="20"/>
      <c r="F14" s="20"/>
    </row>
    <row r="15" spans="1:9" ht="15.75" thickBot="1" x14ac:dyDescent="0.3"/>
    <row r="16" spans="1:9" x14ac:dyDescent="0.25">
      <c r="A16" s="21"/>
      <c r="B16" s="21" t="s">
        <v>8424</v>
      </c>
      <c r="C16" s="21" t="s">
        <v>8412</v>
      </c>
      <c r="D16" s="21" t="s">
        <v>8425</v>
      </c>
      <c r="E16" s="21" t="s">
        <v>8426</v>
      </c>
      <c r="F16" s="21" t="s">
        <v>8427</v>
      </c>
      <c r="G16" s="21" t="s">
        <v>8428</v>
      </c>
      <c r="H16" s="21" t="s">
        <v>8429</v>
      </c>
      <c r="I16" s="21" t="s">
        <v>8430</v>
      </c>
    </row>
    <row r="17" spans="1:9" x14ac:dyDescent="0.25">
      <c r="A17" s="19" t="s">
        <v>8418</v>
      </c>
      <c r="B17" s="19">
        <v>-2185.8160038725273</v>
      </c>
      <c r="C17" s="19">
        <v>1043.7646010864389</v>
      </c>
      <c r="D17" s="19">
        <v>-2.0941656783506013</v>
      </c>
      <c r="E17" s="19">
        <v>3.6426212148774249E-2</v>
      </c>
      <c r="F17" s="19">
        <v>-4233.342488996449</v>
      </c>
      <c r="G17" s="19">
        <v>-138.28951874860581</v>
      </c>
      <c r="H17" s="19">
        <v>-4233.342488996449</v>
      </c>
      <c r="I17" s="19">
        <v>-138.28951874860581</v>
      </c>
    </row>
    <row r="18" spans="1:9" x14ac:dyDescent="0.25">
      <c r="A18" s="19" t="s">
        <v>8261</v>
      </c>
      <c r="B18" s="19">
        <v>102.85378754899972</v>
      </c>
      <c r="C18" s="19">
        <v>4.1894754172066779</v>
      </c>
      <c r="D18" s="19">
        <v>24.55051702334065</v>
      </c>
      <c r="E18" s="19">
        <v>7.8239609932974261E-111</v>
      </c>
      <c r="F18" s="19">
        <v>94.635400120859799</v>
      </c>
      <c r="G18" s="19">
        <v>111.07217497713964</v>
      </c>
      <c r="H18" s="19">
        <v>94.635400120859799</v>
      </c>
      <c r="I18" s="19">
        <v>111.07217497713964</v>
      </c>
    </row>
    <row r="19" spans="1:9" x14ac:dyDescent="0.25">
      <c r="A19" s="19" t="s">
        <v>8306</v>
      </c>
      <c r="B19" s="19">
        <v>54.083895316302787</v>
      </c>
      <c r="C19" s="19">
        <v>4.2017059159813694</v>
      </c>
      <c r="D19" s="19">
        <v>12.871889750920539</v>
      </c>
      <c r="E19" s="19">
        <v>6.705136429839318E-36</v>
      </c>
      <c r="F19" s="19">
        <v>45.841515629619721</v>
      </c>
      <c r="G19" s="19">
        <v>62.326275002985852</v>
      </c>
      <c r="H19" s="19">
        <v>45.841515629619721</v>
      </c>
      <c r="I19" s="19">
        <v>62.326275002985852</v>
      </c>
    </row>
    <row r="20" spans="1:9" x14ac:dyDescent="0.25">
      <c r="A20" s="19" t="s">
        <v>8216</v>
      </c>
      <c r="B20" s="19">
        <v>1.2253154549005435E-5</v>
      </c>
      <c r="C20" s="19">
        <v>2.7054705579702493E-4</v>
      </c>
      <c r="D20" s="19">
        <v>4.5290289753506817E-2</v>
      </c>
      <c r="E20" s="19">
        <v>0.96388244195075246</v>
      </c>
      <c r="F20" s="19">
        <v>-5.1847212741601553E-4</v>
      </c>
      <c r="G20" s="19">
        <v>5.4297843651402648E-4</v>
      </c>
      <c r="H20" s="19">
        <v>-5.1847212741601553E-4</v>
      </c>
      <c r="I20" s="19">
        <v>5.4297843651402648E-4</v>
      </c>
    </row>
    <row r="21" spans="1:9" ht="15.75" thickBot="1" x14ac:dyDescent="0.3">
      <c r="A21" s="20" t="s">
        <v>8406</v>
      </c>
      <c r="B21" s="20">
        <v>-4852.4425984285745</v>
      </c>
      <c r="C21" s="20">
        <v>1555.2290626488868</v>
      </c>
      <c r="D21" s="20">
        <v>-3.1200822534552111</v>
      </c>
      <c r="E21" s="20">
        <v>1.8452473561173946E-3</v>
      </c>
      <c r="F21" s="20">
        <v>-7903.2959162106499</v>
      </c>
      <c r="G21" s="20">
        <v>-1801.589280646499</v>
      </c>
      <c r="H21" s="20">
        <v>-7903.2959162106499</v>
      </c>
      <c r="I21" s="20">
        <v>-1801.589280646499</v>
      </c>
    </row>
    <row r="25" spans="1:9" x14ac:dyDescent="0.25">
      <c r="A25" t="s">
        <v>8431</v>
      </c>
    </row>
    <row r="26" spans="1:9" ht="15.75" thickBot="1" x14ac:dyDescent="0.3"/>
    <row r="27" spans="1:9" x14ac:dyDescent="0.25">
      <c r="A27" s="21" t="s">
        <v>8432</v>
      </c>
      <c r="B27" s="21" t="s">
        <v>8433</v>
      </c>
      <c r="C27" s="21" t="s">
        <v>8434</v>
      </c>
    </row>
    <row r="28" spans="1:9" x14ac:dyDescent="0.25">
      <c r="A28" s="19">
        <v>1</v>
      </c>
      <c r="B28" s="19">
        <v>15138.146719774199</v>
      </c>
      <c r="C28" s="19">
        <v>-3505.1467197741986</v>
      </c>
    </row>
    <row r="29" spans="1:9" x14ac:dyDescent="0.25">
      <c r="A29" s="19">
        <v>2</v>
      </c>
      <c r="B29" s="19">
        <v>11118.852187002296</v>
      </c>
      <c r="C29" s="19">
        <v>3534.147812997704</v>
      </c>
    </row>
    <row r="30" spans="1:9" x14ac:dyDescent="0.25">
      <c r="A30" s="19">
        <v>3</v>
      </c>
      <c r="B30" s="19">
        <v>-2627.1114817642951</v>
      </c>
      <c r="C30" s="19">
        <v>3152.1114817642951</v>
      </c>
    </row>
    <row r="31" spans="1:9" x14ac:dyDescent="0.25">
      <c r="A31" s="19">
        <v>4</v>
      </c>
      <c r="B31" s="19">
        <v>12136.143210503586</v>
      </c>
      <c r="C31" s="19">
        <v>-1746.1432105035856</v>
      </c>
    </row>
    <row r="32" spans="1:9" x14ac:dyDescent="0.25">
      <c r="A32" s="19">
        <v>5</v>
      </c>
      <c r="B32" s="19">
        <v>32478.457687836566</v>
      </c>
      <c r="C32" s="19">
        <v>21637.822312163433</v>
      </c>
    </row>
    <row r="33" spans="1:3" x14ac:dyDescent="0.25">
      <c r="A33" s="19">
        <v>6</v>
      </c>
      <c r="B33" s="19">
        <v>2847.5843796449944</v>
      </c>
      <c r="C33" s="19">
        <v>1542.4156203550056</v>
      </c>
    </row>
    <row r="34" spans="1:3" x14ac:dyDescent="0.25">
      <c r="A34" s="19">
        <v>7</v>
      </c>
      <c r="B34" s="19">
        <v>6871.1643455976782</v>
      </c>
      <c r="C34" s="19">
        <v>1647.8356544023218</v>
      </c>
    </row>
    <row r="35" spans="1:3" x14ac:dyDescent="0.25">
      <c r="A35" s="19">
        <v>8</v>
      </c>
      <c r="B35" s="19">
        <v>7468.452414304199</v>
      </c>
      <c r="C35" s="19">
        <v>1641.547585695801</v>
      </c>
    </row>
    <row r="36" spans="1:3" x14ac:dyDescent="0.25">
      <c r="A36" s="19">
        <v>9</v>
      </c>
      <c r="B36" s="19">
        <v>9977.3498283228619</v>
      </c>
      <c r="C36" s="19">
        <v>-6475.8298283228614</v>
      </c>
    </row>
    <row r="37" spans="1:3" x14ac:dyDescent="0.25">
      <c r="A37" s="19">
        <v>10</v>
      </c>
      <c r="B37" s="19">
        <v>-3277.5610642279535</v>
      </c>
      <c r="C37" s="19">
        <v>3907.5510642279532</v>
      </c>
    </row>
    <row r="38" spans="1:3" x14ac:dyDescent="0.25">
      <c r="A38" s="19">
        <v>11</v>
      </c>
      <c r="B38" s="19">
        <v>3498.2603510489544</v>
      </c>
      <c r="C38" s="19">
        <v>-483.26035104895436</v>
      </c>
    </row>
    <row r="39" spans="1:3" x14ac:dyDescent="0.25">
      <c r="A39" s="19">
        <v>12</v>
      </c>
      <c r="B39" s="19">
        <v>5020.5763200562787</v>
      </c>
      <c r="C39" s="19">
        <v>1004.4236799437213</v>
      </c>
    </row>
    <row r="40" spans="1:3" x14ac:dyDescent="0.25">
      <c r="A40" s="19">
        <v>13</v>
      </c>
      <c r="B40" s="19">
        <v>81265.132288036257</v>
      </c>
      <c r="C40" s="19">
        <v>-31677.132288036257</v>
      </c>
    </row>
    <row r="41" spans="1:3" x14ac:dyDescent="0.25">
      <c r="A41" s="19">
        <v>14</v>
      </c>
      <c r="B41" s="19">
        <v>4144.8907796403591</v>
      </c>
      <c r="C41" s="19">
        <v>1454.1092203596409</v>
      </c>
    </row>
    <row r="42" spans="1:3" x14ac:dyDescent="0.25">
      <c r="A42" s="19">
        <v>15</v>
      </c>
      <c r="B42" s="19">
        <v>5167.4072801724915</v>
      </c>
      <c r="C42" s="19">
        <v>888.59271982750852</v>
      </c>
    </row>
    <row r="43" spans="1:3" x14ac:dyDescent="0.25">
      <c r="A43" s="19">
        <v>16</v>
      </c>
      <c r="B43" s="19">
        <v>4218.0377451809663</v>
      </c>
      <c r="C43" s="19">
        <v>-2086.0377451809663</v>
      </c>
    </row>
    <row r="44" spans="1:3" x14ac:dyDescent="0.25">
      <c r="A44" s="19">
        <v>17</v>
      </c>
      <c r="B44" s="19">
        <v>9455.5846605521256</v>
      </c>
      <c r="C44" s="19">
        <v>2573.4153394478744</v>
      </c>
    </row>
    <row r="45" spans="1:3" x14ac:dyDescent="0.25">
      <c r="A45" s="19">
        <v>18</v>
      </c>
      <c r="B45" s="19">
        <v>-1066.9849283714771</v>
      </c>
      <c r="C45" s="19">
        <v>2576.9849283714771</v>
      </c>
    </row>
    <row r="46" spans="1:3" x14ac:dyDescent="0.25">
      <c r="A46" s="19">
        <v>19</v>
      </c>
      <c r="B46" s="19">
        <v>33182.191388754814</v>
      </c>
      <c r="C46" s="19">
        <v>-1285.8613887548127</v>
      </c>
    </row>
    <row r="47" spans="1:3" x14ac:dyDescent="0.25">
      <c r="A47" s="19">
        <v>20</v>
      </c>
      <c r="B47" s="19">
        <v>-1739.3916466947439</v>
      </c>
      <c r="C47" s="19">
        <v>2974.3916466947439</v>
      </c>
    </row>
    <row r="48" spans="1:3" x14ac:dyDescent="0.25">
      <c r="A48" s="19">
        <v>21</v>
      </c>
      <c r="B48" s="19">
        <v>-131.52435871217949</v>
      </c>
      <c r="C48" s="19">
        <v>2135.5243587121795</v>
      </c>
    </row>
    <row r="49" spans="1:3" x14ac:dyDescent="0.25">
      <c r="A49" s="19">
        <v>22</v>
      </c>
      <c r="B49" s="19">
        <v>14161.624845647159</v>
      </c>
      <c r="C49" s="19">
        <v>6028.3751543528415</v>
      </c>
    </row>
    <row r="50" spans="1:3" x14ac:dyDescent="0.25">
      <c r="A50" s="19">
        <v>23</v>
      </c>
      <c r="B50" s="19">
        <v>-3443.6243783444943</v>
      </c>
      <c r="C50" s="19">
        <v>3853.6243783444943</v>
      </c>
    </row>
    <row r="51" spans="1:3" x14ac:dyDescent="0.25">
      <c r="A51" s="19">
        <v>24</v>
      </c>
      <c r="B51" s="19">
        <v>900.39570892358097</v>
      </c>
      <c r="C51" s="19">
        <v>1469.604291076419</v>
      </c>
    </row>
    <row r="52" spans="1:3" x14ac:dyDescent="0.25">
      <c r="A52" s="19">
        <v>25</v>
      </c>
      <c r="B52" s="19">
        <v>55588.502533051396</v>
      </c>
      <c r="C52" s="19">
        <v>-17505.812533051394</v>
      </c>
    </row>
    <row r="53" spans="1:3" x14ac:dyDescent="0.25">
      <c r="A53" s="19">
        <v>26</v>
      </c>
      <c r="B53" s="19">
        <v>-2507.7899209336456</v>
      </c>
      <c r="C53" s="19">
        <v>3307.7899209336456</v>
      </c>
    </row>
    <row r="54" spans="1:3" x14ac:dyDescent="0.25">
      <c r="A54" s="19">
        <v>27</v>
      </c>
      <c r="B54" s="19">
        <v>438.22904144820586</v>
      </c>
      <c r="C54" s="19">
        <v>1501.7709585517941</v>
      </c>
    </row>
    <row r="55" spans="1:3" x14ac:dyDescent="0.25">
      <c r="A55" s="19">
        <v>28</v>
      </c>
      <c r="B55" s="19">
        <v>16446.752198758408</v>
      </c>
      <c r="C55" s="19">
        <v>5898.2478012415922</v>
      </c>
    </row>
    <row r="56" spans="1:3" x14ac:dyDescent="0.25">
      <c r="A56" s="19">
        <v>29</v>
      </c>
      <c r="B56" s="19">
        <v>9437.4406951792007</v>
      </c>
      <c r="C56" s="19">
        <v>2604.5593048207993</v>
      </c>
    </row>
    <row r="57" spans="1:3" x14ac:dyDescent="0.25">
      <c r="A57" s="19">
        <v>30</v>
      </c>
      <c r="B57" s="19">
        <v>6706.0167078341465</v>
      </c>
      <c r="C57" s="19">
        <v>-3006.0167078341465</v>
      </c>
    </row>
    <row r="58" spans="1:3" x14ac:dyDescent="0.25">
      <c r="A58" s="19">
        <v>31</v>
      </c>
      <c r="B58" s="19">
        <v>2547.8978104651305</v>
      </c>
      <c r="C58" s="19">
        <v>1504.0921895348692</v>
      </c>
    </row>
    <row r="59" spans="1:3" x14ac:dyDescent="0.25">
      <c r="A59" s="19">
        <v>32</v>
      </c>
      <c r="B59" s="19">
        <v>-6232.3140163491571</v>
      </c>
      <c r="C59" s="19">
        <v>6245.3140163491571</v>
      </c>
    </row>
    <row r="60" spans="1:3" x14ac:dyDescent="0.25">
      <c r="A60" s="19">
        <v>33</v>
      </c>
      <c r="B60" s="19">
        <v>19447.230961705169</v>
      </c>
      <c r="C60" s="19">
        <v>9072.7690382948313</v>
      </c>
    </row>
    <row r="61" spans="1:3" x14ac:dyDescent="0.25">
      <c r="A61" s="19">
        <v>34</v>
      </c>
      <c r="B61" s="19">
        <v>4073.9743626366208</v>
      </c>
      <c r="C61" s="19">
        <v>1286.0256373633792</v>
      </c>
    </row>
    <row r="62" spans="1:3" x14ac:dyDescent="0.25">
      <c r="A62" s="19">
        <v>35</v>
      </c>
      <c r="B62" s="19">
        <v>2653.6627638341633</v>
      </c>
      <c r="C62" s="19">
        <v>738.33723616583666</v>
      </c>
    </row>
    <row r="63" spans="1:3" x14ac:dyDescent="0.25">
      <c r="A63" s="19">
        <v>36</v>
      </c>
      <c r="B63" s="19">
        <v>-942.28009414441249</v>
      </c>
      <c r="C63" s="19">
        <v>2607.2800941444125</v>
      </c>
    </row>
    <row r="64" spans="1:3" x14ac:dyDescent="0.25">
      <c r="A64" s="19">
        <v>37</v>
      </c>
      <c r="B64" s="19">
        <v>7971.0530040718741</v>
      </c>
      <c r="C64" s="19">
        <v>557.94699592812594</v>
      </c>
    </row>
    <row r="65" spans="1:3" x14ac:dyDescent="0.25">
      <c r="A65" s="19">
        <v>38</v>
      </c>
      <c r="B65" s="19">
        <v>27611.14871612647</v>
      </c>
      <c r="C65" s="19">
        <v>12745.85128387353</v>
      </c>
    </row>
    <row r="66" spans="1:3" x14ac:dyDescent="0.25">
      <c r="A66" s="19">
        <v>39</v>
      </c>
      <c r="B66" s="19">
        <v>2004.4370999578732</v>
      </c>
      <c r="C66" s="19">
        <v>746.56290004212678</v>
      </c>
    </row>
    <row r="67" spans="1:3" x14ac:dyDescent="0.25">
      <c r="A67" s="19">
        <v>40</v>
      </c>
      <c r="B67" s="19">
        <v>23442.504657563466</v>
      </c>
      <c r="C67" s="19">
        <v>9302.495342436534</v>
      </c>
    </row>
    <row r="68" spans="1:3" x14ac:dyDescent="0.25">
      <c r="A68" s="19">
        <v>41</v>
      </c>
      <c r="B68" s="19">
        <v>1459.1799926761005</v>
      </c>
      <c r="C68" s="19">
        <v>567.82000732389952</v>
      </c>
    </row>
    <row r="69" spans="1:3" x14ac:dyDescent="0.25">
      <c r="A69" s="19">
        <v>42</v>
      </c>
      <c r="B69" s="19">
        <v>609.0294796813896</v>
      </c>
      <c r="C69" s="19">
        <v>1390.9705203186104</v>
      </c>
    </row>
    <row r="70" spans="1:3" x14ac:dyDescent="0.25">
      <c r="A70" s="19">
        <v>43</v>
      </c>
      <c r="B70" s="19">
        <v>16699.860794932138</v>
      </c>
      <c r="C70" s="19">
        <v>3160.1392050678623</v>
      </c>
    </row>
    <row r="71" spans="1:3" x14ac:dyDescent="0.25">
      <c r="A71" s="19">
        <v>44</v>
      </c>
      <c r="B71" s="19">
        <v>26359.761814452613</v>
      </c>
      <c r="C71" s="19">
        <v>4506.2381855473868</v>
      </c>
    </row>
    <row r="72" spans="1:3" x14ac:dyDescent="0.25">
      <c r="A72" s="19">
        <v>45</v>
      </c>
      <c r="B72" s="19">
        <v>1715.758759416698</v>
      </c>
      <c r="C72" s="19">
        <v>284.24124058330199</v>
      </c>
    </row>
    <row r="73" spans="1:3" x14ac:dyDescent="0.25">
      <c r="A73" s="19">
        <v>46</v>
      </c>
      <c r="B73" s="19">
        <v>4555.6111121215554</v>
      </c>
      <c r="C73" s="19">
        <v>1444.3888878784446</v>
      </c>
    </row>
    <row r="74" spans="1:3" x14ac:dyDescent="0.25">
      <c r="A74" s="19">
        <v>47</v>
      </c>
      <c r="B74" s="19">
        <v>8106.5777420720833</v>
      </c>
      <c r="C74" s="19">
        <v>643.42225792791669</v>
      </c>
    </row>
    <row r="75" spans="1:3" x14ac:dyDescent="0.25">
      <c r="A75" s="19">
        <v>48</v>
      </c>
      <c r="B75" s="19">
        <v>4318.7264053892368</v>
      </c>
      <c r="C75" s="19">
        <v>1061.8235946107634</v>
      </c>
    </row>
    <row r="76" spans="1:3" x14ac:dyDescent="0.25">
      <c r="A76" s="19">
        <v>49</v>
      </c>
      <c r="B76" s="19">
        <v>-56.970958922180216</v>
      </c>
      <c r="C76" s="19">
        <v>2215.9709589221802</v>
      </c>
    </row>
    <row r="77" spans="1:3" x14ac:dyDescent="0.25">
      <c r="A77" s="19">
        <v>50</v>
      </c>
      <c r="B77" s="19">
        <v>9370.015582151329</v>
      </c>
      <c r="C77" s="19">
        <v>2629.984417848671</v>
      </c>
    </row>
    <row r="78" spans="1:3" x14ac:dyDescent="0.25">
      <c r="A78" s="19">
        <v>51</v>
      </c>
      <c r="B78" s="19">
        <v>-3300.4525975221204</v>
      </c>
      <c r="C78" s="19">
        <v>3900.4525975221204</v>
      </c>
    </row>
    <row r="79" spans="1:3" x14ac:dyDescent="0.25">
      <c r="A79" s="19">
        <v>52</v>
      </c>
      <c r="B79" s="19">
        <v>11601.556008664156</v>
      </c>
      <c r="C79" s="19">
        <v>2480.4439913358437</v>
      </c>
    </row>
    <row r="80" spans="1:3" x14ac:dyDescent="0.25">
      <c r="A80" s="19">
        <v>53</v>
      </c>
      <c r="B80" s="19">
        <v>10396.971410076119</v>
      </c>
      <c r="C80" s="19">
        <v>1224.0285899238806</v>
      </c>
    </row>
    <row r="81" spans="1:3" x14ac:dyDescent="0.25">
      <c r="A81" s="19">
        <v>54</v>
      </c>
      <c r="B81" s="19">
        <v>6516.0296909538001</v>
      </c>
      <c r="C81" s="19">
        <v>-3227.0296909538001</v>
      </c>
    </row>
    <row r="82" spans="1:3" x14ac:dyDescent="0.25">
      <c r="A82" s="19">
        <v>55</v>
      </c>
      <c r="B82" s="19">
        <v>8815.0174720742616</v>
      </c>
      <c r="C82" s="19">
        <v>1284.9825279257384</v>
      </c>
    </row>
    <row r="83" spans="1:3" x14ac:dyDescent="0.25">
      <c r="A83" s="19">
        <v>56</v>
      </c>
      <c r="B83" s="19">
        <v>8781.5794698303434</v>
      </c>
      <c r="C83" s="19">
        <v>2308.4205301696566</v>
      </c>
    </row>
    <row r="84" spans="1:3" x14ac:dyDescent="0.25">
      <c r="A84" s="19">
        <v>57</v>
      </c>
      <c r="B84" s="19">
        <v>13525.604811111785</v>
      </c>
      <c r="C84" s="19">
        <v>-4944.6048111117852</v>
      </c>
    </row>
    <row r="85" spans="1:3" x14ac:dyDescent="0.25">
      <c r="A85" s="19">
        <v>58</v>
      </c>
      <c r="B85" s="19">
        <v>12039.595085313882</v>
      </c>
      <c r="C85" s="19">
        <v>3245.404914686118</v>
      </c>
    </row>
    <row r="86" spans="1:3" x14ac:dyDescent="0.25">
      <c r="A86" s="19">
        <v>59</v>
      </c>
      <c r="B86" s="19">
        <v>8096.9295514203286</v>
      </c>
      <c r="C86" s="19">
        <v>2194.0704485796714</v>
      </c>
    </row>
    <row r="87" spans="1:3" x14ac:dyDescent="0.25">
      <c r="A87" s="19">
        <v>60</v>
      </c>
      <c r="B87" s="19">
        <v>29175.481918219219</v>
      </c>
      <c r="C87" s="19">
        <v>-9150.3419182192192</v>
      </c>
    </row>
    <row r="88" spans="1:3" x14ac:dyDescent="0.25">
      <c r="A88" s="19">
        <v>61</v>
      </c>
      <c r="B88" s="19">
        <v>6397.7814543680952</v>
      </c>
      <c r="C88" s="19">
        <v>-1749.4514543680953</v>
      </c>
    </row>
    <row r="89" spans="1:3" x14ac:dyDescent="0.25">
      <c r="A89" s="19">
        <v>62</v>
      </c>
      <c r="B89" s="19">
        <v>12763.617332332771</v>
      </c>
      <c r="C89" s="19">
        <v>-5348.6173323327712</v>
      </c>
    </row>
    <row r="90" spans="1:3" x14ac:dyDescent="0.25">
      <c r="A90" s="19">
        <v>63</v>
      </c>
      <c r="B90" s="19">
        <v>3129.1233357286474</v>
      </c>
      <c r="C90" s="19">
        <v>1512.8766642713526</v>
      </c>
    </row>
    <row r="91" spans="1:3" x14ac:dyDescent="0.25">
      <c r="A91" s="19">
        <v>64</v>
      </c>
      <c r="B91" s="19">
        <v>1463.0091416638897</v>
      </c>
      <c r="C91" s="19">
        <v>807.36085833611014</v>
      </c>
    </row>
    <row r="92" spans="1:3" x14ac:dyDescent="0.25">
      <c r="A92" s="19">
        <v>65</v>
      </c>
      <c r="B92" s="19">
        <v>117.51793007325887</v>
      </c>
      <c r="C92" s="19">
        <v>1962.4820699267411</v>
      </c>
    </row>
    <row r="93" spans="1:3" x14ac:dyDescent="0.25">
      <c r="A93" s="19">
        <v>66</v>
      </c>
      <c r="B93" s="19">
        <v>5966.4137626318143</v>
      </c>
      <c r="C93" s="19">
        <v>1560.5862373681857</v>
      </c>
    </row>
    <row r="94" spans="1:3" x14ac:dyDescent="0.25">
      <c r="A94" s="19">
        <v>67</v>
      </c>
      <c r="B94" s="19">
        <v>570.07975298468955</v>
      </c>
      <c r="C94" s="19">
        <v>1801.9202470153105</v>
      </c>
    </row>
    <row r="95" spans="1:3" x14ac:dyDescent="0.25">
      <c r="A95" s="19">
        <v>68</v>
      </c>
      <c r="B95" s="19">
        <v>1306.0944855081889</v>
      </c>
      <c r="C95" s="19">
        <v>1018.9055144918111</v>
      </c>
    </row>
    <row r="96" spans="1:3" x14ac:dyDescent="0.25">
      <c r="A96" s="19">
        <v>69</v>
      </c>
      <c r="B96" s="19">
        <v>-2189.2367840238544</v>
      </c>
      <c r="C96" s="19">
        <v>2952.2367840238544</v>
      </c>
    </row>
    <row r="97" spans="1:3" x14ac:dyDescent="0.25">
      <c r="A97" s="19">
        <v>70</v>
      </c>
      <c r="B97" s="19">
        <v>14640.73234855615</v>
      </c>
      <c r="C97" s="19">
        <v>-3546.5023485561505</v>
      </c>
    </row>
    <row r="98" spans="1:3" x14ac:dyDescent="0.25">
      <c r="A98" s="19">
        <v>71</v>
      </c>
      <c r="B98" s="19">
        <v>-3266.3641214397394</v>
      </c>
      <c r="C98" s="19">
        <v>3902.3641214397394</v>
      </c>
    </row>
    <row r="99" spans="1:3" x14ac:dyDescent="0.25">
      <c r="A99" s="19">
        <v>72</v>
      </c>
      <c r="B99" s="19">
        <v>23.746231528562021</v>
      </c>
      <c r="C99" s="19">
        <v>2207.253768471438</v>
      </c>
    </row>
    <row r="100" spans="1:3" x14ac:dyDescent="0.25">
      <c r="A100" s="19">
        <v>73</v>
      </c>
      <c r="B100" s="19">
        <v>324.87340827916614</v>
      </c>
      <c r="C100" s="19">
        <v>2060.1265917208339</v>
      </c>
    </row>
    <row r="101" spans="1:3" x14ac:dyDescent="0.25">
      <c r="A101" s="19">
        <v>74</v>
      </c>
      <c r="B101" s="19">
        <v>-2482.6846327648736</v>
      </c>
      <c r="C101" s="19">
        <v>3382.6846327648736</v>
      </c>
    </row>
    <row r="102" spans="1:3" x14ac:dyDescent="0.25">
      <c r="A102" s="19">
        <v>75</v>
      </c>
      <c r="B102" s="19">
        <v>-3002.4232461371967</v>
      </c>
      <c r="C102" s="19">
        <v>3567.0832461371965</v>
      </c>
    </row>
    <row r="103" spans="1:3" x14ac:dyDescent="0.25">
      <c r="A103" s="19">
        <v>76</v>
      </c>
      <c r="B103" s="19">
        <v>2444.8258533909602</v>
      </c>
      <c r="C103" s="19">
        <v>1595.1741466090398</v>
      </c>
    </row>
    <row r="104" spans="1:3" x14ac:dyDescent="0.25">
      <c r="A104" s="19">
        <v>77</v>
      </c>
      <c r="B104" s="19">
        <v>-3836.8753234197889</v>
      </c>
      <c r="C104" s="19">
        <v>4296.8753234197884</v>
      </c>
    </row>
    <row r="105" spans="1:3" x14ac:dyDescent="0.25">
      <c r="A105" s="19">
        <v>78</v>
      </c>
      <c r="B105" s="19">
        <v>-1098.2200075885444</v>
      </c>
      <c r="C105" s="19">
        <v>2668.2200075885444</v>
      </c>
    </row>
    <row r="106" spans="1:3" x14ac:dyDescent="0.25">
      <c r="A106" s="19">
        <v>79</v>
      </c>
      <c r="B106" s="19">
        <v>-1350.737066219097</v>
      </c>
      <c r="C106" s="19">
        <v>2701.737066219097</v>
      </c>
    </row>
    <row r="107" spans="1:3" x14ac:dyDescent="0.25">
      <c r="A107" s="19">
        <v>80</v>
      </c>
      <c r="B107" s="19">
        <v>-643.3712576615435</v>
      </c>
      <c r="C107" s="19">
        <v>2294.3712576615435</v>
      </c>
    </row>
    <row r="108" spans="1:3" x14ac:dyDescent="0.25">
      <c r="A108" s="19">
        <v>81</v>
      </c>
      <c r="B108" s="19">
        <v>12605.797997607897</v>
      </c>
      <c r="C108" s="19">
        <v>264.20200239210317</v>
      </c>
    </row>
    <row r="109" spans="1:3" x14ac:dyDescent="0.25">
      <c r="A109" s="19">
        <v>82</v>
      </c>
      <c r="B109" s="19">
        <v>-1289.9653416092824</v>
      </c>
      <c r="C109" s="19">
        <v>2774.9653416092824</v>
      </c>
    </row>
    <row r="110" spans="1:3" x14ac:dyDescent="0.25">
      <c r="A110" s="19">
        <v>83</v>
      </c>
      <c r="B110" s="19">
        <v>5410.7953973457597</v>
      </c>
      <c r="C110" s="19">
        <v>-1410.2953973457597</v>
      </c>
    </row>
    <row r="111" spans="1:3" x14ac:dyDescent="0.25">
      <c r="A111" s="19">
        <v>84</v>
      </c>
      <c r="B111" s="19">
        <v>-4848.2954873914978</v>
      </c>
      <c r="C111" s="19">
        <v>5053.2954873914978</v>
      </c>
    </row>
    <row r="112" spans="1:3" x14ac:dyDescent="0.25">
      <c r="A112" s="19">
        <v>85</v>
      </c>
      <c r="B112" s="19">
        <v>-2455.1405831449156</v>
      </c>
      <c r="C112" s="19">
        <v>2955.1405831449156</v>
      </c>
    </row>
    <row r="113" spans="1:3" x14ac:dyDescent="0.25">
      <c r="A113" s="19">
        <v>86</v>
      </c>
      <c r="B113" s="19">
        <v>-999.72643873179186</v>
      </c>
      <c r="C113" s="19">
        <v>2505.7264387317919</v>
      </c>
    </row>
    <row r="114" spans="1:3" x14ac:dyDescent="0.25">
      <c r="A114" s="19">
        <v>87</v>
      </c>
      <c r="B114" s="19">
        <v>15033.148321461671</v>
      </c>
      <c r="C114" s="19">
        <v>-8645.148321461671</v>
      </c>
    </row>
    <row r="115" spans="1:3" x14ac:dyDescent="0.25">
      <c r="A115" s="19">
        <v>88</v>
      </c>
      <c r="B115" s="19">
        <v>1190.292169395535</v>
      </c>
      <c r="C115" s="19">
        <v>1424.707830604465</v>
      </c>
    </row>
    <row r="116" spans="1:3" x14ac:dyDescent="0.25">
      <c r="A116" s="19">
        <v>89</v>
      </c>
      <c r="B116" s="19">
        <v>2378.0452556579703</v>
      </c>
      <c r="C116" s="19">
        <v>1221.9547443420297</v>
      </c>
    </row>
    <row r="117" spans="1:3" x14ac:dyDescent="0.25">
      <c r="A117" s="19">
        <v>90</v>
      </c>
      <c r="B117" s="19">
        <v>5389.3986847943643</v>
      </c>
      <c r="C117" s="19">
        <v>1514.6013152056357</v>
      </c>
    </row>
    <row r="118" spans="1:3" x14ac:dyDescent="0.25">
      <c r="A118" s="19">
        <v>91</v>
      </c>
      <c r="B118" s="19">
        <v>-3695.7096593908318</v>
      </c>
      <c r="C118" s="19">
        <v>4197.7096593908318</v>
      </c>
    </row>
    <row r="119" spans="1:3" x14ac:dyDescent="0.25">
      <c r="A119" s="19">
        <v>92</v>
      </c>
      <c r="B119" s="19">
        <v>1925.7050613445772</v>
      </c>
      <c r="C119" s="19">
        <v>1674.2949386554228</v>
      </c>
    </row>
    <row r="120" spans="1:3" x14ac:dyDescent="0.25">
      <c r="A120" s="19">
        <v>93</v>
      </c>
      <c r="B120" s="19">
        <v>4000.359466770552</v>
      </c>
      <c r="C120" s="19">
        <v>1259.640533229448</v>
      </c>
    </row>
    <row r="121" spans="1:3" x14ac:dyDescent="0.25">
      <c r="A121" s="19">
        <v>94</v>
      </c>
      <c r="B121" s="19">
        <v>-1507.6536545894983</v>
      </c>
      <c r="C121" s="19">
        <v>2613.6536545894983</v>
      </c>
    </row>
    <row r="122" spans="1:3" x14ac:dyDescent="0.25">
      <c r="A122" s="19">
        <v>95</v>
      </c>
      <c r="B122" s="19">
        <v>-4632.1923565712405</v>
      </c>
      <c r="C122" s="19">
        <v>4892.1923565712405</v>
      </c>
    </row>
    <row r="123" spans="1:3" x14ac:dyDescent="0.25">
      <c r="A123" s="19">
        <v>96</v>
      </c>
      <c r="B123" s="19">
        <v>-3693.6299253823354</v>
      </c>
      <c r="C123" s="19">
        <v>4153.6299253823354</v>
      </c>
    </row>
    <row r="124" spans="1:3" x14ac:dyDescent="0.25">
      <c r="A124" s="19">
        <v>97</v>
      </c>
      <c r="B124" s="19">
        <v>-805.20262401973514</v>
      </c>
      <c r="C124" s="19">
        <v>2525.2026240197351</v>
      </c>
    </row>
    <row r="125" spans="1:3" x14ac:dyDescent="0.25">
      <c r="A125" s="19">
        <v>98</v>
      </c>
      <c r="B125" s="19">
        <v>-3342.2164619686987</v>
      </c>
      <c r="C125" s="19">
        <v>3767.2164619686987</v>
      </c>
    </row>
    <row r="126" spans="1:3" x14ac:dyDescent="0.25">
      <c r="A126" s="19">
        <v>99</v>
      </c>
      <c r="B126" s="19">
        <v>2197.7619286572626</v>
      </c>
      <c r="C126" s="19">
        <v>1202.2380713427374</v>
      </c>
    </row>
    <row r="127" spans="1:3" x14ac:dyDescent="0.25">
      <c r="A127" s="19">
        <v>100</v>
      </c>
      <c r="B127" s="19">
        <v>-821.5815368105159</v>
      </c>
      <c r="C127" s="19">
        <v>2411.8715368105159</v>
      </c>
    </row>
    <row r="128" spans="1:3" x14ac:dyDescent="0.25">
      <c r="A128" s="19">
        <v>101</v>
      </c>
      <c r="B128" s="19">
        <v>6036.7502390346335</v>
      </c>
      <c r="C128" s="19">
        <v>-1036.7502390346335</v>
      </c>
    </row>
    <row r="129" spans="1:3" x14ac:dyDescent="0.25">
      <c r="A129" s="19">
        <v>102</v>
      </c>
      <c r="B129" s="19">
        <v>1970.0563795850876</v>
      </c>
      <c r="C129" s="19">
        <v>1529.9436204149124</v>
      </c>
    </row>
    <row r="130" spans="1:3" x14ac:dyDescent="0.25">
      <c r="A130" s="19">
        <v>103</v>
      </c>
      <c r="B130" s="19">
        <v>6025.0504549951884</v>
      </c>
      <c r="C130" s="19">
        <v>1639.9495450048116</v>
      </c>
    </row>
    <row r="131" spans="1:3" x14ac:dyDescent="0.25">
      <c r="A131" s="19">
        <v>104</v>
      </c>
      <c r="B131" s="19">
        <v>-489.57677927091754</v>
      </c>
      <c r="C131" s="19">
        <v>1856.5767792709175</v>
      </c>
    </row>
    <row r="132" spans="1:3" x14ac:dyDescent="0.25">
      <c r="A132" s="19">
        <v>105</v>
      </c>
      <c r="B132" s="19">
        <v>-2764.6808812556628</v>
      </c>
      <c r="C132" s="19">
        <v>3364.6808812556628</v>
      </c>
    </row>
    <row r="133" spans="1:3" x14ac:dyDescent="0.25">
      <c r="A133" s="19">
        <v>106</v>
      </c>
      <c r="B133" s="19">
        <v>1262.9996847859475</v>
      </c>
      <c r="C133" s="19">
        <v>1100.0003152140525</v>
      </c>
    </row>
    <row r="134" spans="1:3" x14ac:dyDescent="0.25">
      <c r="A134" s="19">
        <v>107</v>
      </c>
      <c r="B134" s="19">
        <v>5804.4687778287653</v>
      </c>
      <c r="C134" s="19">
        <v>-779.46877782876527</v>
      </c>
    </row>
    <row r="135" spans="1:3" x14ac:dyDescent="0.25">
      <c r="A135" s="19">
        <v>108</v>
      </c>
      <c r="B135" s="19">
        <v>6082.4364561634457</v>
      </c>
      <c r="C135" s="19">
        <v>1602.5635438365543</v>
      </c>
    </row>
    <row r="136" spans="1:3" x14ac:dyDescent="0.25">
      <c r="A136" s="19">
        <v>109</v>
      </c>
      <c r="B136" s="19">
        <v>2053.5561469213744</v>
      </c>
      <c r="C136" s="19">
        <v>1646.4438530786256</v>
      </c>
    </row>
    <row r="137" spans="1:3" x14ac:dyDescent="0.25">
      <c r="A137" s="19">
        <v>110</v>
      </c>
      <c r="B137" s="19">
        <v>321.71464904546792</v>
      </c>
      <c r="C137" s="19">
        <v>1873.2853509545321</v>
      </c>
    </row>
    <row r="138" spans="1:3" x14ac:dyDescent="0.25">
      <c r="A138" s="19">
        <v>111</v>
      </c>
      <c r="B138" s="19">
        <v>-827.78950316793635</v>
      </c>
      <c r="C138" s="19">
        <v>2527.7895031679363</v>
      </c>
    </row>
    <row r="139" spans="1:3" x14ac:dyDescent="0.25">
      <c r="A139" s="19">
        <v>112</v>
      </c>
      <c r="B139" s="19">
        <v>3933.6741495197866</v>
      </c>
      <c r="C139" s="19">
        <v>1476.3258504802134</v>
      </c>
    </row>
    <row r="140" spans="1:3" x14ac:dyDescent="0.25">
      <c r="A140" s="19">
        <v>113</v>
      </c>
      <c r="B140" s="19">
        <v>4765.011993764997</v>
      </c>
      <c r="C140" s="19">
        <v>434.98800623500301</v>
      </c>
    </row>
    <row r="141" spans="1:3" x14ac:dyDescent="0.25">
      <c r="A141" s="19">
        <v>114</v>
      </c>
      <c r="B141" s="19">
        <v>5872.750168959451</v>
      </c>
      <c r="C141" s="19">
        <v>1177.249831040549</v>
      </c>
    </row>
    <row r="142" spans="1:3" x14ac:dyDescent="0.25">
      <c r="A142" s="19">
        <v>115</v>
      </c>
      <c r="B142" s="19">
        <v>1351.948592250068</v>
      </c>
      <c r="C142" s="19">
        <v>1748.051407749932</v>
      </c>
    </row>
    <row r="143" spans="1:3" x14ac:dyDescent="0.25">
      <c r="A143" s="19">
        <v>116</v>
      </c>
      <c r="B143" s="19">
        <v>-3221.7869513988626</v>
      </c>
      <c r="C143" s="19">
        <v>3853.7869513988626</v>
      </c>
    </row>
    <row r="144" spans="1:3" x14ac:dyDescent="0.25">
      <c r="A144" s="19">
        <v>117</v>
      </c>
      <c r="B144" s="19">
        <v>2598.9367629495127</v>
      </c>
      <c r="C144" s="19">
        <v>1379.0632370504873</v>
      </c>
    </row>
    <row r="145" spans="1:3" x14ac:dyDescent="0.25">
      <c r="A145" s="19">
        <v>118</v>
      </c>
      <c r="B145" s="19">
        <v>4797.3403961725753</v>
      </c>
      <c r="C145" s="19">
        <v>-275.12039617257506</v>
      </c>
    </row>
    <row r="146" spans="1:3" x14ac:dyDescent="0.25">
      <c r="A146" s="19">
        <v>119</v>
      </c>
      <c r="B146" s="19">
        <v>4810.5224571572589</v>
      </c>
      <c r="C146" s="19">
        <v>841.05754284274099</v>
      </c>
    </row>
    <row r="147" spans="1:3" x14ac:dyDescent="0.25">
      <c r="A147" s="19">
        <v>120</v>
      </c>
      <c r="B147" s="19">
        <v>1734.4655401514292</v>
      </c>
      <c r="C147" s="19">
        <v>1663.6344598485707</v>
      </c>
    </row>
    <row r="148" spans="1:3" x14ac:dyDescent="0.25">
      <c r="A148" s="19">
        <v>121</v>
      </c>
      <c r="B148" s="19">
        <v>-1541.2655423420695</v>
      </c>
      <c r="C148" s="19">
        <v>1551.2655423420695</v>
      </c>
    </row>
    <row r="149" spans="1:3" x14ac:dyDescent="0.25">
      <c r="A149" s="19">
        <v>122</v>
      </c>
      <c r="B149" s="19">
        <v>-2028.8415615435779</v>
      </c>
      <c r="C149" s="19">
        <v>2029.8415615435779</v>
      </c>
    </row>
    <row r="150" spans="1:3" x14ac:dyDescent="0.25">
      <c r="A150" s="19">
        <v>123</v>
      </c>
      <c r="B150" s="19">
        <v>-960.50054897198379</v>
      </c>
      <c r="C150" s="19">
        <v>960.50054897198379</v>
      </c>
    </row>
    <row r="151" spans="1:3" x14ac:dyDescent="0.25">
      <c r="A151" s="19">
        <v>124</v>
      </c>
      <c r="B151" s="19">
        <v>-206.90798961804674</v>
      </c>
      <c r="C151" s="19">
        <v>357.90798961804671</v>
      </c>
    </row>
    <row r="152" spans="1:3" x14ac:dyDescent="0.25">
      <c r="A152" s="19">
        <v>125</v>
      </c>
      <c r="B152" s="19">
        <v>-2185.7669912543311</v>
      </c>
      <c r="C152" s="19">
        <v>2185.7669912543311</v>
      </c>
    </row>
    <row r="153" spans="1:3" x14ac:dyDescent="0.25">
      <c r="A153" s="19">
        <v>126</v>
      </c>
      <c r="B153" s="19">
        <v>-937.7083733110552</v>
      </c>
      <c r="C153" s="19">
        <v>1007.7083733110552</v>
      </c>
    </row>
    <row r="154" spans="1:3" x14ac:dyDescent="0.25">
      <c r="A154" s="19">
        <v>127</v>
      </c>
      <c r="B154" s="19">
        <v>4921.9251634137299</v>
      </c>
      <c r="C154" s="19">
        <v>-3534.9251634137299</v>
      </c>
    </row>
    <row r="155" spans="1:3" x14ac:dyDescent="0.25">
      <c r="A155" s="19">
        <v>128</v>
      </c>
      <c r="B155" s="19">
        <v>794.68219908424612</v>
      </c>
      <c r="C155" s="19">
        <v>-604.68219908424612</v>
      </c>
    </row>
    <row r="156" spans="1:3" x14ac:dyDescent="0.25">
      <c r="A156" s="19">
        <v>129</v>
      </c>
      <c r="B156" s="19">
        <v>15261.637462799255</v>
      </c>
      <c r="C156" s="19">
        <v>-13394.637462799255</v>
      </c>
    </row>
    <row r="157" spans="1:3" x14ac:dyDescent="0.25">
      <c r="A157" s="19">
        <v>130</v>
      </c>
      <c r="B157" s="19">
        <v>-2185.5709407815471</v>
      </c>
      <c r="C157" s="19">
        <v>2185.5709407815471</v>
      </c>
    </row>
    <row r="158" spans="1:3" x14ac:dyDescent="0.25">
      <c r="A158" s="19">
        <v>131</v>
      </c>
      <c r="B158" s="19">
        <v>-2185.808651979798</v>
      </c>
      <c r="C158" s="19">
        <v>2185.808651979798</v>
      </c>
    </row>
    <row r="159" spans="1:3" x14ac:dyDescent="0.25">
      <c r="A159" s="19">
        <v>132</v>
      </c>
      <c r="B159" s="19">
        <v>-2185.8013000870683</v>
      </c>
      <c r="C159" s="19">
        <v>2185.8013000870683</v>
      </c>
    </row>
    <row r="160" spans="1:3" x14ac:dyDescent="0.25">
      <c r="A160" s="19">
        <v>133</v>
      </c>
      <c r="B160" s="19">
        <v>11257.58299855664</v>
      </c>
      <c r="C160" s="19">
        <v>-3602.5829985566397</v>
      </c>
    </row>
    <row r="161" spans="1:3" x14ac:dyDescent="0.25">
      <c r="A161" s="19">
        <v>134</v>
      </c>
      <c r="B161" s="19">
        <v>-2184.9366684894726</v>
      </c>
      <c r="C161" s="19">
        <v>2184.9366684894726</v>
      </c>
    </row>
    <row r="162" spans="1:3" x14ac:dyDescent="0.25">
      <c r="A162" s="19">
        <v>135</v>
      </c>
      <c r="B162" s="19">
        <v>-2185.7547380997821</v>
      </c>
      <c r="C162" s="19">
        <v>2185.7547380997821</v>
      </c>
    </row>
    <row r="163" spans="1:3" x14ac:dyDescent="0.25">
      <c r="A163" s="19">
        <v>136</v>
      </c>
      <c r="B163" s="19">
        <v>2687.6516558301223</v>
      </c>
      <c r="C163" s="19">
        <v>-2284.6516558301223</v>
      </c>
    </row>
    <row r="164" spans="1:3" x14ac:dyDescent="0.25">
      <c r="A164" s="19">
        <v>137</v>
      </c>
      <c r="B164" s="19">
        <v>-2185.7792444088805</v>
      </c>
      <c r="C164" s="19">
        <v>2185.7792444088805</v>
      </c>
    </row>
    <row r="165" spans="1:3" x14ac:dyDescent="0.25">
      <c r="A165" s="19">
        <v>138</v>
      </c>
      <c r="B165" s="19">
        <v>-2185.1420803723322</v>
      </c>
      <c r="C165" s="19">
        <v>2185.1420803723322</v>
      </c>
    </row>
    <row r="166" spans="1:3" x14ac:dyDescent="0.25">
      <c r="A166" s="19">
        <v>139</v>
      </c>
      <c r="B166" s="19">
        <v>8175.3919011245443</v>
      </c>
      <c r="C166" s="19">
        <v>-3463.3919011245443</v>
      </c>
    </row>
    <row r="167" spans="1:3" x14ac:dyDescent="0.25">
      <c r="A167" s="19">
        <v>140</v>
      </c>
      <c r="B167" s="19">
        <v>24958.991568405138</v>
      </c>
      <c r="C167" s="19">
        <v>-24458.991568405138</v>
      </c>
    </row>
    <row r="168" spans="1:3" x14ac:dyDescent="0.25">
      <c r="A168" s="19">
        <v>141</v>
      </c>
      <c r="B168" s="19">
        <v>-2183.3653729627263</v>
      </c>
      <c r="C168" s="19">
        <v>2183.3653729627263</v>
      </c>
    </row>
    <row r="169" spans="1:3" x14ac:dyDescent="0.25">
      <c r="A169" s="19">
        <v>142</v>
      </c>
      <c r="B169" s="19">
        <v>3191.7541083533215</v>
      </c>
      <c r="C169" s="19">
        <v>-1898.7541083533215</v>
      </c>
    </row>
    <row r="170" spans="1:3" x14ac:dyDescent="0.25">
      <c r="A170" s="19">
        <v>143</v>
      </c>
      <c r="B170" s="19">
        <v>-1542.0865036968528</v>
      </c>
      <c r="C170" s="19">
        <v>1552.0865036968528</v>
      </c>
    </row>
    <row r="171" spans="1:3" x14ac:dyDescent="0.25">
      <c r="A171" s="19">
        <v>144</v>
      </c>
      <c r="B171" s="19">
        <v>-2185.7486115225079</v>
      </c>
      <c r="C171" s="19">
        <v>2185.7486115225079</v>
      </c>
    </row>
    <row r="172" spans="1:3" x14ac:dyDescent="0.25">
      <c r="A172" s="19">
        <v>145</v>
      </c>
      <c r="B172" s="19">
        <v>4645.6407180116548</v>
      </c>
      <c r="C172" s="19">
        <v>-2575.6407180116548</v>
      </c>
    </row>
    <row r="173" spans="1:3" x14ac:dyDescent="0.25">
      <c r="A173" s="19">
        <v>146</v>
      </c>
      <c r="B173" s="19">
        <v>771.07395847620091</v>
      </c>
      <c r="C173" s="19">
        <v>-433.07395847620091</v>
      </c>
    </row>
    <row r="174" spans="1:3" x14ac:dyDescent="0.25">
      <c r="A174" s="19">
        <v>147</v>
      </c>
      <c r="B174" s="19">
        <v>196.20640899039253</v>
      </c>
      <c r="C174" s="19">
        <v>-81.206408990392532</v>
      </c>
    </row>
    <row r="175" spans="1:3" x14ac:dyDescent="0.25">
      <c r="A175" s="19">
        <v>148</v>
      </c>
      <c r="B175" s="19">
        <v>-2185.7302317906842</v>
      </c>
      <c r="C175" s="19">
        <v>2185.7302317906842</v>
      </c>
    </row>
    <row r="176" spans="1:3" x14ac:dyDescent="0.25">
      <c r="A176" s="19">
        <v>149</v>
      </c>
      <c r="B176" s="19">
        <v>-897.81786472102192</v>
      </c>
      <c r="C176" s="19">
        <v>937.81786472102192</v>
      </c>
    </row>
    <row r="177" spans="1:3" x14ac:dyDescent="0.25">
      <c r="A177" s="19">
        <v>150</v>
      </c>
      <c r="B177" s="19">
        <v>-739.28435218306277</v>
      </c>
      <c r="C177" s="19">
        <v>831.28435218306277</v>
      </c>
    </row>
    <row r="178" spans="1:3" x14ac:dyDescent="0.25">
      <c r="A178" s="19">
        <v>151</v>
      </c>
      <c r="B178" s="19">
        <v>29014.059116248238</v>
      </c>
      <c r="C178" s="19">
        <v>1097.9408837517622</v>
      </c>
    </row>
    <row r="179" spans="1:3" x14ac:dyDescent="0.25">
      <c r="A179" s="19">
        <v>152</v>
      </c>
      <c r="B179" s="19">
        <v>-154.13470863379942</v>
      </c>
      <c r="C179" s="19">
        <v>294.13470863379939</v>
      </c>
    </row>
    <row r="180" spans="1:3" x14ac:dyDescent="0.25">
      <c r="A180" s="19">
        <v>153</v>
      </c>
      <c r="B180" s="19">
        <v>-1164.193800301364</v>
      </c>
      <c r="C180" s="19">
        <v>1194.193800301364</v>
      </c>
    </row>
    <row r="181" spans="1:3" x14ac:dyDescent="0.25">
      <c r="A181" s="19">
        <v>154</v>
      </c>
      <c r="B181" s="19">
        <v>784.9463712001899</v>
      </c>
      <c r="C181" s="19">
        <v>-425.9463712001899</v>
      </c>
    </row>
    <row r="182" spans="1:3" x14ac:dyDescent="0.25">
      <c r="A182" s="19">
        <v>155</v>
      </c>
      <c r="B182" s="19">
        <v>-1156.1176572763341</v>
      </c>
      <c r="C182" s="19">
        <v>1196.1176572763341</v>
      </c>
    </row>
    <row r="183" spans="1:3" x14ac:dyDescent="0.25">
      <c r="A183" s="19">
        <v>156</v>
      </c>
      <c r="B183" s="19">
        <v>-662.66021488023955</v>
      </c>
      <c r="C183" s="19">
        <v>743.66021488023955</v>
      </c>
    </row>
    <row r="184" spans="1:3" x14ac:dyDescent="0.25">
      <c r="A184" s="19">
        <v>157</v>
      </c>
      <c r="B184" s="19">
        <v>5793.4032124117157</v>
      </c>
      <c r="C184" s="19">
        <v>-4008.4032124117157</v>
      </c>
    </row>
    <row r="185" spans="1:3" x14ac:dyDescent="0.25">
      <c r="A185" s="19">
        <v>158</v>
      </c>
      <c r="B185" s="19">
        <v>-1763.7361493114424</v>
      </c>
      <c r="C185" s="19">
        <v>1771.7361493114424</v>
      </c>
    </row>
    <row r="186" spans="1:3" x14ac:dyDescent="0.25">
      <c r="A186" s="19">
        <v>159</v>
      </c>
      <c r="B186" s="19">
        <v>-2185.7547380997821</v>
      </c>
      <c r="C186" s="19">
        <v>2185.7547380997821</v>
      </c>
    </row>
    <row r="187" spans="1:3" x14ac:dyDescent="0.25">
      <c r="A187" s="19">
        <v>160</v>
      </c>
      <c r="B187" s="19">
        <v>-1535.9966858859971</v>
      </c>
      <c r="C187" s="19">
        <v>1545.9966858859971</v>
      </c>
    </row>
    <row r="188" spans="1:3" x14ac:dyDescent="0.25">
      <c r="A188" s="19">
        <v>161</v>
      </c>
      <c r="B188" s="19">
        <v>-2185.7547380997821</v>
      </c>
      <c r="C188" s="19">
        <v>2185.7547380997821</v>
      </c>
    </row>
    <row r="189" spans="1:3" x14ac:dyDescent="0.25">
      <c r="A189" s="19">
        <v>162</v>
      </c>
      <c r="B189" s="19">
        <v>-1811.9300820145634</v>
      </c>
      <c r="C189" s="19">
        <v>1816.9300820145634</v>
      </c>
    </row>
    <row r="190" spans="1:3" x14ac:dyDescent="0.25">
      <c r="A190" s="19">
        <v>163</v>
      </c>
      <c r="B190" s="19">
        <v>1195.4056267093783</v>
      </c>
      <c r="C190" s="19">
        <v>-760.40562670937834</v>
      </c>
    </row>
    <row r="191" spans="1:3" x14ac:dyDescent="0.25">
      <c r="A191" s="19">
        <v>164</v>
      </c>
      <c r="B191" s="19">
        <v>-2161.3096947745166</v>
      </c>
      <c r="C191" s="19">
        <v>2161.3096947745166</v>
      </c>
    </row>
    <row r="192" spans="1:3" x14ac:dyDescent="0.25">
      <c r="A192" s="19">
        <v>165</v>
      </c>
      <c r="B192" s="19">
        <v>3480.4441735783203</v>
      </c>
      <c r="C192" s="19">
        <v>-2840.4441735783203</v>
      </c>
    </row>
    <row r="193" spans="1:3" x14ac:dyDescent="0.25">
      <c r="A193" s="19">
        <v>166</v>
      </c>
      <c r="B193" s="19">
        <v>-2185.6077002451943</v>
      </c>
      <c r="C193" s="19">
        <v>2185.6077002451943</v>
      </c>
    </row>
    <row r="194" spans="1:3" x14ac:dyDescent="0.25">
      <c r="A194" s="19">
        <v>167</v>
      </c>
      <c r="B194" s="19">
        <v>160168.78499835756</v>
      </c>
      <c r="C194" s="19">
        <v>-157168.78499835756</v>
      </c>
    </row>
    <row r="195" spans="1:3" x14ac:dyDescent="0.25">
      <c r="A195" s="19">
        <v>168</v>
      </c>
      <c r="B195" s="19">
        <v>-1681.299157534472</v>
      </c>
      <c r="C195" s="19">
        <v>1692.299157534472</v>
      </c>
    </row>
    <row r="196" spans="1:3" x14ac:dyDescent="0.25">
      <c r="A196" s="19">
        <v>169</v>
      </c>
      <c r="B196" s="19">
        <v>3981.9320432769987</v>
      </c>
      <c r="C196" s="19">
        <v>-3656.9320432769987</v>
      </c>
    </row>
    <row r="197" spans="1:3" x14ac:dyDescent="0.25">
      <c r="A197" s="19">
        <v>170</v>
      </c>
      <c r="B197" s="19">
        <v>1871.4506422167983</v>
      </c>
      <c r="C197" s="19">
        <v>-1311.4506422167983</v>
      </c>
    </row>
    <row r="198" spans="1:3" x14ac:dyDescent="0.25">
      <c r="A198" s="19">
        <v>171</v>
      </c>
      <c r="B198" s="19">
        <v>600.57100094280042</v>
      </c>
      <c r="C198" s="19">
        <v>-275.57100094280042</v>
      </c>
    </row>
    <row r="199" spans="1:3" x14ac:dyDescent="0.25">
      <c r="A199" s="19">
        <v>172</v>
      </c>
      <c r="B199" s="19">
        <v>-2028.2656632797746</v>
      </c>
      <c r="C199" s="19">
        <v>2029.2656632797746</v>
      </c>
    </row>
    <row r="200" spans="1:3" x14ac:dyDescent="0.25">
      <c r="A200" s="19">
        <v>173</v>
      </c>
      <c r="B200" s="19">
        <v>-2184.6519541903717</v>
      </c>
      <c r="C200" s="19">
        <v>2184.6519541903717</v>
      </c>
    </row>
    <row r="201" spans="1:3" x14ac:dyDescent="0.25">
      <c r="A201" s="19">
        <v>174</v>
      </c>
      <c r="B201" s="19">
        <v>-2185.8024028709779</v>
      </c>
      <c r="C201" s="19">
        <v>2185.8024028709779</v>
      </c>
    </row>
    <row r="202" spans="1:3" x14ac:dyDescent="0.25">
      <c r="A202" s="19">
        <v>175</v>
      </c>
      <c r="B202" s="19">
        <v>-2185.7424849452332</v>
      </c>
      <c r="C202" s="19">
        <v>2185.7424849452332</v>
      </c>
    </row>
    <row r="203" spans="1:3" x14ac:dyDescent="0.25">
      <c r="A203" s="19">
        <v>176</v>
      </c>
      <c r="B203" s="19">
        <v>3186.5818518480114</v>
      </c>
      <c r="C203" s="19">
        <v>-1889.5818518480114</v>
      </c>
    </row>
    <row r="204" spans="1:3" x14ac:dyDescent="0.25">
      <c r="A204" s="19">
        <v>177</v>
      </c>
      <c r="B204" s="19">
        <v>-2185.7976241407036</v>
      </c>
      <c r="C204" s="19">
        <v>2185.7976241407036</v>
      </c>
    </row>
    <row r="205" spans="1:3" x14ac:dyDescent="0.25">
      <c r="A205" s="19">
        <v>178</v>
      </c>
      <c r="B205" s="19">
        <v>-75.105240405053237</v>
      </c>
      <c r="C205" s="19">
        <v>255.10524040505322</v>
      </c>
    </row>
    <row r="206" spans="1:3" x14ac:dyDescent="0.25">
      <c r="A206" s="19">
        <v>179</v>
      </c>
      <c r="B206" s="19">
        <v>-2179.6894265980245</v>
      </c>
      <c r="C206" s="19">
        <v>2179.6894265980245</v>
      </c>
    </row>
    <row r="207" spans="1:3" x14ac:dyDescent="0.25">
      <c r="A207" s="19">
        <v>180</v>
      </c>
      <c r="B207" s="19">
        <v>3428.2933560102997</v>
      </c>
      <c r="C207" s="19">
        <v>-3228.2933560102997</v>
      </c>
    </row>
    <row r="208" spans="1:3" x14ac:dyDescent="0.25">
      <c r="A208" s="19">
        <v>181</v>
      </c>
      <c r="B208" s="19">
        <v>819.57809357588303</v>
      </c>
      <c r="C208" s="19">
        <v>-418.57809357588303</v>
      </c>
    </row>
    <row r="209" spans="1:3" x14ac:dyDescent="0.25">
      <c r="A209" s="19">
        <v>182</v>
      </c>
      <c r="B209" s="19">
        <v>7987.7841934641456</v>
      </c>
      <c r="C209" s="19">
        <v>-7265.7841934641456</v>
      </c>
    </row>
    <row r="210" spans="1:3" x14ac:dyDescent="0.25">
      <c r="A210" s="19">
        <v>183</v>
      </c>
      <c r="B210" s="19">
        <v>-2185.8037507179783</v>
      </c>
      <c r="C210" s="19">
        <v>2185.8037507179783</v>
      </c>
    </row>
    <row r="211" spans="1:3" x14ac:dyDescent="0.25">
      <c r="A211" s="19">
        <v>184</v>
      </c>
      <c r="B211" s="19">
        <v>19248.917511786422</v>
      </c>
      <c r="C211" s="19">
        <v>-14766.917511786422</v>
      </c>
    </row>
    <row r="212" spans="1:3" x14ac:dyDescent="0.25">
      <c r="A212" s="19">
        <v>185</v>
      </c>
      <c r="B212" s="19">
        <v>-600.9507184769833</v>
      </c>
      <c r="C212" s="19">
        <v>651.9507184769833</v>
      </c>
    </row>
    <row r="213" spans="1:3" x14ac:dyDescent="0.25">
      <c r="A213" s="19">
        <v>186</v>
      </c>
      <c r="B213" s="19">
        <v>10741.668967386044</v>
      </c>
      <c r="C213" s="19">
        <v>-8541.6689673860437</v>
      </c>
    </row>
    <row r="214" spans="1:3" x14ac:dyDescent="0.25">
      <c r="A214" s="19">
        <v>187</v>
      </c>
      <c r="B214" s="19">
        <v>-2185.7547380997821</v>
      </c>
      <c r="C214" s="19">
        <v>2185.7547380997821</v>
      </c>
    </row>
    <row r="215" spans="1:3" x14ac:dyDescent="0.25">
      <c r="A215" s="19">
        <v>188</v>
      </c>
      <c r="B215" s="19">
        <v>6981.937450253663</v>
      </c>
      <c r="C215" s="19">
        <v>-6181.937450253663</v>
      </c>
    </row>
    <row r="216" spans="1:3" x14ac:dyDescent="0.25">
      <c r="A216" s="19">
        <v>189</v>
      </c>
      <c r="B216" s="19">
        <v>-2185.7976241407036</v>
      </c>
      <c r="C216" s="19">
        <v>2185.7976241407036</v>
      </c>
    </row>
    <row r="217" spans="1:3" x14ac:dyDescent="0.25">
      <c r="A217" s="19">
        <v>190</v>
      </c>
      <c r="B217" s="19">
        <v>2066.3682879718663</v>
      </c>
      <c r="C217" s="19">
        <v>-1721.3682879718663</v>
      </c>
    </row>
    <row r="218" spans="1:3" x14ac:dyDescent="0.25">
      <c r="A218" s="19">
        <v>191</v>
      </c>
      <c r="B218" s="19">
        <v>621.37958734619986</v>
      </c>
      <c r="C218" s="19">
        <v>-571.37958734619986</v>
      </c>
    </row>
    <row r="219" spans="1:3" x14ac:dyDescent="0.25">
      <c r="A219" s="19">
        <v>192</v>
      </c>
      <c r="B219" s="19">
        <v>2629.7979009057826</v>
      </c>
      <c r="C219" s="19">
        <v>-2379.7979009057826</v>
      </c>
    </row>
    <row r="220" spans="1:3" x14ac:dyDescent="0.25">
      <c r="A220" s="19">
        <v>193</v>
      </c>
      <c r="B220" s="19">
        <v>-1558.5260798841402</v>
      </c>
      <c r="C220" s="19">
        <v>1575.5260798841402</v>
      </c>
    </row>
    <row r="221" spans="1:3" x14ac:dyDescent="0.25">
      <c r="A221" s="19">
        <v>194</v>
      </c>
      <c r="B221" s="19">
        <v>-2185.8037507179783</v>
      </c>
      <c r="C221" s="19">
        <v>2185.8037507179783</v>
      </c>
    </row>
    <row r="222" spans="1:3" x14ac:dyDescent="0.25">
      <c r="A222" s="19">
        <v>195</v>
      </c>
      <c r="B222" s="19">
        <v>-1823.1401130228528</v>
      </c>
      <c r="C222" s="19">
        <v>1826.1401130228528</v>
      </c>
    </row>
    <row r="223" spans="1:3" x14ac:dyDescent="0.25">
      <c r="A223" s="19">
        <v>196</v>
      </c>
      <c r="B223" s="19">
        <v>-2161.3096947745166</v>
      </c>
      <c r="C223" s="19">
        <v>2161.3096947745166</v>
      </c>
    </row>
    <row r="224" spans="1:3" x14ac:dyDescent="0.25">
      <c r="A224" s="19">
        <v>197</v>
      </c>
      <c r="B224" s="19">
        <v>3938.6018265669459</v>
      </c>
      <c r="C224" s="19">
        <v>-2473.6018265669459</v>
      </c>
    </row>
    <row r="225" spans="1:3" x14ac:dyDescent="0.25">
      <c r="A225" s="19">
        <v>198</v>
      </c>
      <c r="B225" s="19">
        <v>408.29250101475935</v>
      </c>
      <c r="C225" s="19">
        <v>-146.29250101475935</v>
      </c>
    </row>
    <row r="226" spans="1:3" x14ac:dyDescent="0.25">
      <c r="A226" s="19">
        <v>199</v>
      </c>
      <c r="B226" s="19">
        <v>946.51418249327594</v>
      </c>
      <c r="C226" s="19">
        <v>-667.51418249327594</v>
      </c>
    </row>
    <row r="227" spans="1:3" x14ac:dyDescent="0.25">
      <c r="A227" s="19">
        <v>200</v>
      </c>
      <c r="B227" s="19">
        <v>-2185.6934723270374</v>
      </c>
      <c r="C227" s="19">
        <v>2185.6934723270374</v>
      </c>
    </row>
    <row r="228" spans="1:3" x14ac:dyDescent="0.25">
      <c r="A228" s="19">
        <v>201</v>
      </c>
      <c r="B228" s="19">
        <v>4387.6004511776309</v>
      </c>
      <c r="C228" s="19">
        <v>-2816.0504511776307</v>
      </c>
    </row>
    <row r="229" spans="1:3" x14ac:dyDescent="0.25">
      <c r="A229" s="19">
        <v>202</v>
      </c>
      <c r="B229" s="19">
        <v>1470.1513621202218</v>
      </c>
      <c r="C229" s="19">
        <v>-1090.1513621202218</v>
      </c>
    </row>
    <row r="230" spans="1:3" x14ac:dyDescent="0.25">
      <c r="A230" s="19">
        <v>203</v>
      </c>
      <c r="B230" s="19">
        <v>-2185.7424849452332</v>
      </c>
      <c r="C230" s="19">
        <v>2185.7424849452332</v>
      </c>
    </row>
    <row r="231" spans="1:3" x14ac:dyDescent="0.25">
      <c r="A231" s="19">
        <v>204</v>
      </c>
      <c r="B231" s="19">
        <v>3680.3681676510782</v>
      </c>
      <c r="C231" s="19">
        <v>-2934.3681676510782</v>
      </c>
    </row>
    <row r="232" spans="1:3" x14ac:dyDescent="0.25">
      <c r="A232" s="19">
        <v>205</v>
      </c>
      <c r="B232" s="19">
        <v>137172.59914652377</v>
      </c>
      <c r="C232" s="19">
        <v>14992.400853476225</v>
      </c>
    </row>
    <row r="233" spans="1:3" x14ac:dyDescent="0.25">
      <c r="A233" s="19">
        <v>206</v>
      </c>
      <c r="B233" s="19">
        <v>3698.6236985906025</v>
      </c>
      <c r="C233" s="19">
        <v>-2398.6236985906025</v>
      </c>
    </row>
    <row r="234" spans="1:3" x14ac:dyDescent="0.25">
      <c r="A234" s="19">
        <v>207</v>
      </c>
      <c r="B234" s="19">
        <v>-2185.6603888097547</v>
      </c>
      <c r="C234" s="19">
        <v>2185.6603888097547</v>
      </c>
    </row>
    <row r="235" spans="1:3" x14ac:dyDescent="0.25">
      <c r="A235" s="19">
        <v>208</v>
      </c>
      <c r="B235" s="19">
        <v>8012.893011022381</v>
      </c>
      <c r="C235" s="19">
        <v>-5882.893011022381</v>
      </c>
    </row>
    <row r="236" spans="1:3" x14ac:dyDescent="0.25">
      <c r="A236" s="19">
        <v>209</v>
      </c>
      <c r="B236" s="19">
        <v>-2185.2033461450769</v>
      </c>
      <c r="C236" s="19">
        <v>2185.2033461450769</v>
      </c>
    </row>
    <row r="237" spans="1:3" x14ac:dyDescent="0.25">
      <c r="A237" s="19">
        <v>210</v>
      </c>
      <c r="B237" s="19">
        <v>-2185.5096750088023</v>
      </c>
      <c r="C237" s="19">
        <v>2185.5096750088023</v>
      </c>
    </row>
    <row r="238" spans="1:3" x14ac:dyDescent="0.25">
      <c r="A238" s="19">
        <v>211</v>
      </c>
      <c r="B238" s="19">
        <v>6174.3909566868524</v>
      </c>
      <c r="C238" s="19">
        <v>-3144.3909566868524</v>
      </c>
    </row>
    <row r="239" spans="1:3" x14ac:dyDescent="0.25">
      <c r="A239" s="19">
        <v>212</v>
      </c>
      <c r="B239" s="19">
        <v>9099.0812587678156</v>
      </c>
      <c r="C239" s="19">
        <v>-6869.0812587678156</v>
      </c>
    </row>
    <row r="240" spans="1:3" x14ac:dyDescent="0.25">
      <c r="A240" s="19">
        <v>213</v>
      </c>
      <c r="B240" s="19">
        <v>-2028.8011261335662</v>
      </c>
      <c r="C240" s="19">
        <v>2029.8011261335662</v>
      </c>
    </row>
    <row r="241" spans="1:3" x14ac:dyDescent="0.25">
      <c r="A241" s="19">
        <v>214</v>
      </c>
      <c r="B241" s="19">
        <v>-1000.6716522700216</v>
      </c>
      <c r="C241" s="19">
        <v>1020.6716522700216</v>
      </c>
    </row>
    <row r="242" spans="1:3" x14ac:dyDescent="0.25">
      <c r="A242" s="19">
        <v>215</v>
      </c>
      <c r="B242" s="19">
        <v>-2028.7251565753625</v>
      </c>
      <c r="C242" s="19">
        <v>2029.7251565753625</v>
      </c>
    </row>
    <row r="243" spans="1:3" x14ac:dyDescent="0.25">
      <c r="A243" s="19">
        <v>216</v>
      </c>
      <c r="B243" s="19">
        <v>-1542.0693492804842</v>
      </c>
      <c r="C243" s="19">
        <v>1552.0693492804842</v>
      </c>
    </row>
    <row r="244" spans="1:3" x14ac:dyDescent="0.25">
      <c r="A244" s="19">
        <v>217</v>
      </c>
      <c r="B244" s="19">
        <v>24385.399321312401</v>
      </c>
      <c r="C244" s="19">
        <v>3463.8206786875999</v>
      </c>
    </row>
    <row r="245" spans="1:3" x14ac:dyDescent="0.25">
      <c r="A245" s="19">
        <v>218</v>
      </c>
      <c r="B245" s="19">
        <v>18721.852232197103</v>
      </c>
      <c r="C245" s="19">
        <v>-6778.8522321971031</v>
      </c>
    </row>
    <row r="246" spans="1:3" x14ac:dyDescent="0.25">
      <c r="A246" s="19">
        <v>219</v>
      </c>
      <c r="B246" s="19">
        <v>3325.4885810794963</v>
      </c>
      <c r="C246" s="19">
        <v>-3225.4885810794963</v>
      </c>
    </row>
    <row r="247" spans="1:3" x14ac:dyDescent="0.25">
      <c r="A247" s="19">
        <v>220</v>
      </c>
      <c r="B247" s="19">
        <v>11904.704734068495</v>
      </c>
      <c r="C247" s="19">
        <v>-3089.7047340684949</v>
      </c>
    </row>
    <row r="248" spans="1:3" x14ac:dyDescent="0.25">
      <c r="A248" s="19">
        <v>221</v>
      </c>
      <c r="B248" s="19">
        <v>4613.4254544582564</v>
      </c>
      <c r="C248" s="19">
        <v>-4253.4254544582564</v>
      </c>
    </row>
    <row r="249" spans="1:3" x14ac:dyDescent="0.25">
      <c r="A249" s="19">
        <v>222</v>
      </c>
      <c r="B249" s="19">
        <v>-2185.2033461450769</v>
      </c>
      <c r="C249" s="19">
        <v>2185.2033461450769</v>
      </c>
    </row>
    <row r="250" spans="1:3" x14ac:dyDescent="0.25">
      <c r="A250" s="19">
        <v>223</v>
      </c>
      <c r="B250" s="19">
        <v>1535.3570199397022</v>
      </c>
      <c r="C250" s="19">
        <v>-1405.3570199397022</v>
      </c>
    </row>
    <row r="251" spans="1:3" x14ac:dyDescent="0.25">
      <c r="A251" s="19">
        <v>224</v>
      </c>
      <c r="B251" s="19">
        <v>-2167.436272049019</v>
      </c>
      <c r="C251" s="19">
        <v>2167.436272049019</v>
      </c>
    </row>
    <row r="252" spans="1:3" x14ac:dyDescent="0.25">
      <c r="A252" s="19">
        <v>225</v>
      </c>
      <c r="B252" s="19">
        <v>-2112.2970765784949</v>
      </c>
      <c r="C252" s="19">
        <v>2112.2970765784949</v>
      </c>
    </row>
    <row r="253" spans="1:3" x14ac:dyDescent="0.25">
      <c r="A253" s="19">
        <v>226</v>
      </c>
      <c r="B253" s="19">
        <v>-2185.8135532416177</v>
      </c>
      <c r="C253" s="19">
        <v>2185.8135532416177</v>
      </c>
    </row>
    <row r="254" spans="1:3" x14ac:dyDescent="0.25">
      <c r="A254" s="19">
        <v>227</v>
      </c>
      <c r="B254" s="19">
        <v>4780.7338272452407</v>
      </c>
      <c r="C254" s="19">
        <v>-4530.7338272452407</v>
      </c>
    </row>
    <row r="255" spans="1:3" x14ac:dyDescent="0.25">
      <c r="A255" s="19">
        <v>228</v>
      </c>
      <c r="B255" s="19">
        <v>-2185.472915545155</v>
      </c>
      <c r="C255" s="19">
        <v>2185.472915545155</v>
      </c>
    </row>
    <row r="256" spans="1:3" x14ac:dyDescent="0.25">
      <c r="A256" s="19">
        <v>229</v>
      </c>
      <c r="B256" s="19">
        <v>-2185.7179786361353</v>
      </c>
      <c r="C256" s="19">
        <v>2185.7179786361353</v>
      </c>
    </row>
    <row r="257" spans="1:3" x14ac:dyDescent="0.25">
      <c r="A257" s="19">
        <v>230</v>
      </c>
      <c r="B257" s="19">
        <v>-2185.7792444088805</v>
      </c>
      <c r="C257" s="19">
        <v>2185.7792444088805</v>
      </c>
    </row>
    <row r="258" spans="1:3" x14ac:dyDescent="0.25">
      <c r="A258" s="19">
        <v>231</v>
      </c>
      <c r="B258" s="19">
        <v>-357.40777196720933</v>
      </c>
      <c r="C258" s="19">
        <v>417.40777196720933</v>
      </c>
    </row>
    <row r="259" spans="1:3" x14ac:dyDescent="0.25">
      <c r="A259" s="19">
        <v>232</v>
      </c>
      <c r="B259" s="19">
        <v>-2167.436272049019</v>
      </c>
      <c r="C259" s="19">
        <v>2167.436272049019</v>
      </c>
    </row>
    <row r="260" spans="1:3" x14ac:dyDescent="0.25">
      <c r="A260" s="19">
        <v>233</v>
      </c>
      <c r="B260" s="19">
        <v>-615.9006948694323</v>
      </c>
      <c r="C260" s="19">
        <v>725.9006948694323</v>
      </c>
    </row>
    <row r="261" spans="1:3" x14ac:dyDescent="0.25">
      <c r="A261" s="19">
        <v>234</v>
      </c>
      <c r="B261" s="19">
        <v>-2181.5273997803752</v>
      </c>
      <c r="C261" s="19">
        <v>2181.5273997803752</v>
      </c>
    </row>
    <row r="262" spans="1:3" x14ac:dyDescent="0.25">
      <c r="A262" s="19">
        <v>235</v>
      </c>
      <c r="B262" s="19">
        <v>2665.9935913945042</v>
      </c>
      <c r="C262" s="19">
        <v>-2264.9935913945042</v>
      </c>
    </row>
    <row r="263" spans="1:3" x14ac:dyDescent="0.25">
      <c r="A263" s="19">
        <v>236</v>
      </c>
      <c r="B263" s="19">
        <v>-2185.6934723270374</v>
      </c>
      <c r="C263" s="19">
        <v>2185.6934723270374</v>
      </c>
    </row>
    <row r="264" spans="1:3" x14ac:dyDescent="0.25">
      <c r="A264" s="19">
        <v>237</v>
      </c>
      <c r="B264" s="19">
        <v>-2183.9780306901766</v>
      </c>
      <c r="C264" s="19">
        <v>2183.9780306901766</v>
      </c>
    </row>
    <row r="265" spans="1:3" x14ac:dyDescent="0.25">
      <c r="A265" s="19">
        <v>238</v>
      </c>
      <c r="B265" s="19">
        <v>621.4163468098468</v>
      </c>
      <c r="C265" s="19">
        <v>-571.4163468098468</v>
      </c>
    </row>
    <row r="266" spans="1:3" x14ac:dyDescent="0.25">
      <c r="A266" s="19">
        <v>239</v>
      </c>
      <c r="B266" s="19">
        <v>-2185.4974218542529</v>
      </c>
      <c r="C266" s="19">
        <v>2185.4974218542529</v>
      </c>
    </row>
    <row r="267" spans="1:3" x14ac:dyDescent="0.25">
      <c r="A267" s="19">
        <v>240</v>
      </c>
      <c r="B267" s="19">
        <v>1032.6599528421596</v>
      </c>
      <c r="C267" s="19">
        <v>-782.65995284215956</v>
      </c>
    </row>
    <row r="268" spans="1:3" x14ac:dyDescent="0.25">
      <c r="A268" s="19">
        <v>241</v>
      </c>
      <c r="B268" s="19">
        <v>13426.550877180071</v>
      </c>
      <c r="C268" s="19">
        <v>2718.5691228199303</v>
      </c>
    </row>
    <row r="269" spans="1:3" x14ac:dyDescent="0.25">
      <c r="A269" s="19">
        <v>242</v>
      </c>
      <c r="B269" s="19">
        <v>37532.657562779263</v>
      </c>
      <c r="C269" s="19">
        <v>3467.3424372207373</v>
      </c>
    </row>
    <row r="270" spans="1:3" x14ac:dyDescent="0.25">
      <c r="A270" s="19">
        <v>243</v>
      </c>
      <c r="B270" s="19">
        <v>17687.561099920171</v>
      </c>
      <c r="C270" s="19">
        <v>-2937.5610999201708</v>
      </c>
    </row>
    <row r="271" spans="1:3" x14ac:dyDescent="0.25">
      <c r="A271" s="19">
        <v>244</v>
      </c>
      <c r="B271" s="19">
        <v>30927.186832489821</v>
      </c>
      <c r="C271" s="19">
        <v>-5279.1868324898205</v>
      </c>
    </row>
    <row r="272" spans="1:3" x14ac:dyDescent="0.25">
      <c r="A272" s="19">
        <v>245</v>
      </c>
      <c r="B272" s="19">
        <v>4165.0146902588867</v>
      </c>
      <c r="C272" s="19">
        <v>-183.51469025888673</v>
      </c>
    </row>
    <row r="273" spans="1:3" x14ac:dyDescent="0.25">
      <c r="A273" s="19">
        <v>246</v>
      </c>
      <c r="B273" s="19">
        <v>5757.4233630750578</v>
      </c>
      <c r="C273" s="19">
        <v>-571.42336307505775</v>
      </c>
    </row>
    <row r="274" spans="1:3" x14ac:dyDescent="0.25">
      <c r="A274" s="19">
        <v>247</v>
      </c>
      <c r="B274" s="19">
        <v>19602.337794368952</v>
      </c>
      <c r="C274" s="19">
        <v>-4329.337794368952</v>
      </c>
    </row>
    <row r="275" spans="1:3" x14ac:dyDescent="0.25">
      <c r="A275" s="19">
        <v>248</v>
      </c>
      <c r="B275" s="19">
        <v>5187.6490737001122</v>
      </c>
      <c r="C275" s="19">
        <v>1517.3509262998878</v>
      </c>
    </row>
    <row r="276" spans="1:3" x14ac:dyDescent="0.25">
      <c r="A276" s="19">
        <v>249</v>
      </c>
      <c r="B276" s="19">
        <v>39886.341071134091</v>
      </c>
      <c r="C276" s="19">
        <v>46246.658928865909</v>
      </c>
    </row>
    <row r="277" spans="1:3" x14ac:dyDescent="0.25">
      <c r="A277" s="19">
        <v>250</v>
      </c>
      <c r="B277" s="19">
        <v>19731.29270926652</v>
      </c>
      <c r="C277" s="19">
        <v>-8439.2927092665195</v>
      </c>
    </row>
    <row r="278" spans="1:3" x14ac:dyDescent="0.25">
      <c r="A278" s="19">
        <v>251</v>
      </c>
      <c r="B278" s="19">
        <v>41829.36834837385</v>
      </c>
      <c r="C278" s="19">
        <v>-10154.36834837385</v>
      </c>
    </row>
    <row r="279" spans="1:3" x14ac:dyDescent="0.25">
      <c r="A279" s="19">
        <v>252</v>
      </c>
      <c r="B279" s="19">
        <v>3968.5222875472218</v>
      </c>
      <c r="C279" s="19">
        <v>426.47771245277818</v>
      </c>
    </row>
    <row r="280" spans="1:3" x14ac:dyDescent="0.25">
      <c r="A280" s="19">
        <v>253</v>
      </c>
      <c r="B280" s="19">
        <v>8691.1801074565956</v>
      </c>
      <c r="C280" s="19">
        <v>536.81989254340442</v>
      </c>
    </row>
    <row r="281" spans="1:3" x14ac:dyDescent="0.25">
      <c r="A281" s="19">
        <v>254</v>
      </c>
      <c r="B281" s="19">
        <v>5356.1314078356509</v>
      </c>
      <c r="C281" s="19">
        <v>-3845.1314078356509</v>
      </c>
    </row>
    <row r="282" spans="1:3" x14ac:dyDescent="0.25">
      <c r="A282" s="19">
        <v>255</v>
      </c>
      <c r="B282" s="19">
        <v>30092.491255408891</v>
      </c>
      <c r="C282" s="19">
        <v>-2025.1512554088913</v>
      </c>
    </row>
    <row r="283" spans="1:3" x14ac:dyDescent="0.25">
      <c r="A283" s="19">
        <v>256</v>
      </c>
      <c r="B283" s="19">
        <v>14754.755703325434</v>
      </c>
      <c r="C283" s="19">
        <v>-6216.0957033254344</v>
      </c>
    </row>
    <row r="284" spans="1:3" x14ac:dyDescent="0.25">
      <c r="A284" s="19">
        <v>257</v>
      </c>
      <c r="B284" s="19">
        <v>24803.052551972793</v>
      </c>
      <c r="C284" s="19">
        <v>-6720.0525519727926</v>
      </c>
    </row>
    <row r="285" spans="1:3" x14ac:dyDescent="0.25">
      <c r="A285" s="19">
        <v>258</v>
      </c>
      <c r="B285" s="19">
        <v>54167.906336078144</v>
      </c>
      <c r="C285" s="19">
        <v>-16813.636336078147</v>
      </c>
    </row>
    <row r="286" spans="1:3" x14ac:dyDescent="0.25">
      <c r="A286" s="19">
        <v>259</v>
      </c>
      <c r="B286" s="19">
        <v>68233.187391784712</v>
      </c>
      <c r="C286" s="19">
        <v>-10891.187391784712</v>
      </c>
    </row>
    <row r="287" spans="1:3" x14ac:dyDescent="0.25">
      <c r="A287" s="19">
        <v>260</v>
      </c>
      <c r="B287" s="19">
        <v>95532.230175267483</v>
      </c>
      <c r="C287" s="19">
        <v>3421.1898247325153</v>
      </c>
    </row>
    <row r="288" spans="1:3" x14ac:dyDescent="0.25">
      <c r="A288" s="19">
        <v>261</v>
      </c>
      <c r="B288" s="19">
        <v>8552.231849072974</v>
      </c>
      <c r="C288" s="19">
        <v>2087.768150927026</v>
      </c>
    </row>
    <row r="289" spans="1:3" x14ac:dyDescent="0.25">
      <c r="A289" s="19">
        <v>262</v>
      </c>
      <c r="B289" s="19">
        <v>20870.374591543383</v>
      </c>
      <c r="C289" s="19">
        <v>609.62540845661715</v>
      </c>
    </row>
    <row r="290" spans="1:3" x14ac:dyDescent="0.25">
      <c r="A290" s="19">
        <v>263</v>
      </c>
      <c r="B290" s="19">
        <v>10113.525514140689</v>
      </c>
      <c r="C290" s="19">
        <v>-4113.5255141406888</v>
      </c>
    </row>
    <row r="291" spans="1:3" x14ac:dyDescent="0.25">
      <c r="A291" s="19">
        <v>264</v>
      </c>
      <c r="B291" s="19">
        <v>93668.159147037499</v>
      </c>
      <c r="C291" s="19">
        <v>-64147.889147037495</v>
      </c>
    </row>
    <row r="292" spans="1:3" x14ac:dyDescent="0.25">
      <c r="A292" s="19">
        <v>265</v>
      </c>
      <c r="B292" s="19">
        <v>5833.9788833905013</v>
      </c>
      <c r="C292" s="19">
        <v>76.021116609498677</v>
      </c>
    </row>
    <row r="293" spans="1:3" x14ac:dyDescent="0.25">
      <c r="A293" s="19">
        <v>266</v>
      </c>
      <c r="B293" s="19">
        <v>4107.2540392802139</v>
      </c>
      <c r="C293" s="19">
        <v>1447.7459607197861</v>
      </c>
    </row>
    <row r="294" spans="1:3" x14ac:dyDescent="0.25">
      <c r="A294" s="19">
        <v>267</v>
      </c>
      <c r="B294" s="19">
        <v>-1149.6192283486589</v>
      </c>
      <c r="C294" s="19">
        <v>2604.6192283486589</v>
      </c>
    </row>
    <row r="295" spans="1:3" x14ac:dyDescent="0.25">
      <c r="A295" s="19">
        <v>268</v>
      </c>
      <c r="B295" s="19">
        <v>14182.564307703466</v>
      </c>
      <c r="C295" s="19">
        <v>-1217.1243077034651</v>
      </c>
    </row>
    <row r="296" spans="1:3" x14ac:dyDescent="0.25">
      <c r="A296" s="19">
        <v>269</v>
      </c>
      <c r="B296" s="19">
        <v>7092.5126932286885</v>
      </c>
      <c r="C296" s="19">
        <v>-1522.5126932286885</v>
      </c>
    </row>
    <row r="297" spans="1:3" x14ac:dyDescent="0.25">
      <c r="A297" s="19">
        <v>270</v>
      </c>
      <c r="B297" s="19">
        <v>162106.94485169859</v>
      </c>
      <c r="C297" s="19">
        <v>-14873.174851698597</v>
      </c>
    </row>
    <row r="298" spans="1:3" x14ac:dyDescent="0.25">
      <c r="A298" s="19">
        <v>271</v>
      </c>
      <c r="B298" s="19">
        <v>2347.8911542174874</v>
      </c>
      <c r="C298" s="19">
        <v>1162.1088457825126</v>
      </c>
    </row>
    <row r="299" spans="1:3" x14ac:dyDescent="0.25">
      <c r="A299" s="19">
        <v>272</v>
      </c>
      <c r="B299" s="19">
        <v>28399.092529397141</v>
      </c>
      <c r="C299" s="19">
        <v>3004.9074706028587</v>
      </c>
    </row>
    <row r="300" spans="1:3" x14ac:dyDescent="0.25">
      <c r="A300" s="19">
        <v>273</v>
      </c>
      <c r="B300" s="19">
        <v>4076.3376648880339</v>
      </c>
      <c r="C300" s="19">
        <v>1246.6723351119663</v>
      </c>
    </row>
    <row r="301" spans="1:3" x14ac:dyDescent="0.25">
      <c r="A301" s="19">
        <v>274</v>
      </c>
      <c r="B301" s="19">
        <v>7568.4373420632646</v>
      </c>
      <c r="C301" s="19">
        <v>-2179.6473420632647</v>
      </c>
    </row>
    <row r="302" spans="1:3" x14ac:dyDescent="0.25">
      <c r="A302" s="19">
        <v>275</v>
      </c>
      <c r="B302" s="19">
        <v>7570.8481093162691</v>
      </c>
      <c r="C302" s="19">
        <v>-1330.8481093162691</v>
      </c>
    </row>
    <row r="303" spans="1:3" x14ac:dyDescent="0.25">
      <c r="A303" s="19">
        <v>276</v>
      </c>
      <c r="B303" s="19">
        <v>30641.024549232872</v>
      </c>
      <c r="C303" s="19">
        <v>-8962.0245492328722</v>
      </c>
    </row>
    <row r="304" spans="1:3" x14ac:dyDescent="0.25">
      <c r="A304" s="19">
        <v>277</v>
      </c>
      <c r="B304" s="19">
        <v>4488.9077858946193</v>
      </c>
      <c r="C304" s="19">
        <v>1415.0922141053807</v>
      </c>
    </row>
    <row r="305" spans="1:3" x14ac:dyDescent="0.25">
      <c r="A305" s="19">
        <v>278</v>
      </c>
      <c r="B305" s="19">
        <v>94856.838204224056</v>
      </c>
      <c r="C305" s="19">
        <v>-23108.838204224056</v>
      </c>
    </row>
    <row r="306" spans="1:3" x14ac:dyDescent="0.25">
      <c r="A306" s="19">
        <v>279</v>
      </c>
      <c r="B306" s="19">
        <v>40936.711286116231</v>
      </c>
      <c r="C306" s="19">
        <v>-342.71128611623135</v>
      </c>
    </row>
    <row r="307" spans="1:3" x14ac:dyDescent="0.25">
      <c r="A307" s="19">
        <v>280</v>
      </c>
      <c r="B307" s="19">
        <v>29074.734069566835</v>
      </c>
      <c r="C307" s="19">
        <v>-2330.6240695668348</v>
      </c>
    </row>
    <row r="308" spans="1:3" x14ac:dyDescent="0.25">
      <c r="A308" s="19">
        <v>281</v>
      </c>
      <c r="B308" s="19">
        <v>215927.94832967507</v>
      </c>
      <c r="C308" s="19">
        <v>-98819.94832967507</v>
      </c>
    </row>
    <row r="309" spans="1:3" x14ac:dyDescent="0.25">
      <c r="A309" s="19">
        <v>282</v>
      </c>
      <c r="B309" s="19">
        <v>5627.785861916368</v>
      </c>
      <c r="C309" s="19">
        <v>1004.5341380836317</v>
      </c>
    </row>
    <row r="310" spans="1:3" x14ac:dyDescent="0.25">
      <c r="A310" s="19">
        <v>283</v>
      </c>
      <c r="B310" s="19">
        <v>25131.278153258892</v>
      </c>
      <c r="C310" s="19">
        <v>20403.721846741108</v>
      </c>
    </row>
    <row r="311" spans="1:3" x14ac:dyDescent="0.25">
      <c r="A311" s="19">
        <v>284</v>
      </c>
      <c r="B311" s="19">
        <v>19245.626776783665</v>
      </c>
      <c r="C311" s="19">
        <v>1323.423223216334</v>
      </c>
    </row>
    <row r="312" spans="1:3" x14ac:dyDescent="0.25">
      <c r="A312" s="19">
        <v>285</v>
      </c>
      <c r="B312" s="19">
        <v>74109.315189514207</v>
      </c>
      <c r="C312" s="19">
        <v>-32258.855189514208</v>
      </c>
    </row>
    <row r="313" spans="1:3" x14ac:dyDescent="0.25">
      <c r="A313" s="19">
        <v>286</v>
      </c>
      <c r="B313" s="19">
        <v>53946.046787090403</v>
      </c>
      <c r="C313" s="19">
        <v>-21910.536787090405</v>
      </c>
    </row>
    <row r="314" spans="1:3" x14ac:dyDescent="0.25">
      <c r="A314" s="19">
        <v>287</v>
      </c>
      <c r="B314" s="19">
        <v>13406.561462382651</v>
      </c>
      <c r="C314" s="19">
        <v>2966.4385376173486</v>
      </c>
    </row>
    <row r="315" spans="1:3" x14ac:dyDescent="0.25">
      <c r="A315" s="19">
        <v>288</v>
      </c>
      <c r="B315" s="19">
        <v>27721.415348501629</v>
      </c>
      <c r="C315" s="19">
        <v>-1276.4153485016286</v>
      </c>
    </row>
    <row r="316" spans="1:3" x14ac:dyDescent="0.25">
      <c r="A316" s="19">
        <v>289</v>
      </c>
      <c r="B316" s="19">
        <v>45181.881169930683</v>
      </c>
      <c r="C316" s="19">
        <v>6423.4288300693152</v>
      </c>
    </row>
    <row r="317" spans="1:3" x14ac:dyDescent="0.25">
      <c r="A317" s="19">
        <v>290</v>
      </c>
      <c r="B317" s="19">
        <v>20489.353415256744</v>
      </c>
      <c r="C317" s="19">
        <v>-4766.3534152567445</v>
      </c>
    </row>
    <row r="318" spans="1:3" x14ac:dyDescent="0.25">
      <c r="A318" s="19">
        <v>291</v>
      </c>
      <c r="B318" s="19">
        <v>11786.744539379339</v>
      </c>
      <c r="C318" s="19">
        <v>-6985.9445393793385</v>
      </c>
    </row>
    <row r="319" spans="1:3" x14ac:dyDescent="0.25">
      <c r="A319" s="19">
        <v>292</v>
      </c>
      <c r="B319" s="19">
        <v>8662.69259312746</v>
      </c>
      <c r="C319" s="19">
        <v>-2661.69259312746</v>
      </c>
    </row>
    <row r="320" spans="1:3" x14ac:dyDescent="0.25">
      <c r="A320" s="19">
        <v>293</v>
      </c>
      <c r="B320" s="19">
        <v>52021.337822841851</v>
      </c>
      <c r="C320" s="19">
        <v>24108.862177158146</v>
      </c>
    </row>
    <row r="321" spans="1:3" x14ac:dyDescent="0.25">
      <c r="A321" s="19">
        <v>294</v>
      </c>
      <c r="B321" s="19">
        <v>17318.741877931872</v>
      </c>
      <c r="C321" s="19">
        <v>9041.2581220681277</v>
      </c>
    </row>
    <row r="322" spans="1:3" x14ac:dyDescent="0.25">
      <c r="A322" s="19">
        <v>295</v>
      </c>
      <c r="B322" s="19">
        <v>3512.881572551908</v>
      </c>
      <c r="C322" s="19">
        <v>1487.118427448092</v>
      </c>
    </row>
    <row r="323" spans="1:3" x14ac:dyDescent="0.25">
      <c r="A323" s="19">
        <v>296</v>
      </c>
      <c r="B323" s="19">
        <v>66772.949626432353</v>
      </c>
      <c r="C323" s="19">
        <v>-218.38962643235573</v>
      </c>
    </row>
    <row r="324" spans="1:3" x14ac:dyDescent="0.25">
      <c r="A324" s="19">
        <v>297</v>
      </c>
      <c r="B324" s="19">
        <v>18674.324638411548</v>
      </c>
      <c r="C324" s="19">
        <v>11007.225361588451</v>
      </c>
    </row>
    <row r="325" spans="1:3" x14ac:dyDescent="0.25">
      <c r="A325" s="19">
        <v>298</v>
      </c>
      <c r="B325" s="19">
        <v>15233.426017582646</v>
      </c>
      <c r="C325" s="19">
        <v>4894.5739824173543</v>
      </c>
    </row>
    <row r="326" spans="1:3" x14ac:dyDescent="0.25">
      <c r="A326" s="19">
        <v>299</v>
      </c>
      <c r="B326" s="19">
        <v>246562.43376708709</v>
      </c>
      <c r="C326" s="19">
        <v>-109307.59376708709</v>
      </c>
    </row>
    <row r="327" spans="1:3" x14ac:dyDescent="0.25">
      <c r="A327" s="19">
        <v>300</v>
      </c>
      <c r="B327" s="19">
        <v>22024.765253737482</v>
      </c>
      <c r="C327" s="19">
        <v>-4129.5152537374815</v>
      </c>
    </row>
    <row r="328" spans="1:3" x14ac:dyDescent="0.25">
      <c r="A328" s="19">
        <v>301</v>
      </c>
      <c r="B328" s="19">
        <v>28227.876259333967</v>
      </c>
      <c r="C328" s="19">
        <v>-2797.2162593339672</v>
      </c>
    </row>
    <row r="329" spans="1:3" x14ac:dyDescent="0.25">
      <c r="A329" s="19">
        <v>302</v>
      </c>
      <c r="B329" s="19">
        <v>22104.156225457395</v>
      </c>
      <c r="C329" s="19">
        <v>-6668.6062254573953</v>
      </c>
    </row>
    <row r="330" spans="1:3" x14ac:dyDescent="0.25">
      <c r="A330" s="19">
        <v>303</v>
      </c>
      <c r="B330" s="19">
        <v>9100.8768025694844</v>
      </c>
      <c r="C330" s="19">
        <v>945.12319743051557</v>
      </c>
    </row>
    <row r="331" spans="1:3" x14ac:dyDescent="0.25">
      <c r="A331" s="19">
        <v>304</v>
      </c>
      <c r="B331" s="19">
        <v>4115.8129347711629</v>
      </c>
      <c r="C331" s="19">
        <v>8.1870652288371275</v>
      </c>
    </row>
    <row r="332" spans="1:3" x14ac:dyDescent="0.25">
      <c r="A332" s="19">
        <v>305</v>
      </c>
      <c r="B332" s="19">
        <v>6329.2438709854896</v>
      </c>
      <c r="C332" s="19">
        <v>1546.7561290145104</v>
      </c>
    </row>
    <row r="333" spans="1:3" x14ac:dyDescent="0.25">
      <c r="A333" s="19">
        <v>306</v>
      </c>
      <c r="B333" s="19">
        <v>15198.39531622404</v>
      </c>
      <c r="C333" s="19">
        <v>-5423.3953162240396</v>
      </c>
    </row>
    <row r="334" spans="1:3" x14ac:dyDescent="0.25">
      <c r="A334" s="19">
        <v>307</v>
      </c>
      <c r="B334" s="19">
        <v>3170.20327204156</v>
      </c>
      <c r="C334" s="19">
        <v>-241.20327204156001</v>
      </c>
    </row>
    <row r="335" spans="1:3" x14ac:dyDescent="0.25">
      <c r="A335" s="19">
        <v>308</v>
      </c>
      <c r="B335" s="19">
        <v>54505.297102781587</v>
      </c>
      <c r="C335" s="19">
        <v>-30015.297102781587</v>
      </c>
    </row>
    <row r="336" spans="1:3" x14ac:dyDescent="0.25">
      <c r="A336" s="19">
        <v>309</v>
      </c>
      <c r="B336" s="19">
        <v>17130.109886129274</v>
      </c>
      <c r="C336" s="19">
        <v>-4462.1098861292739</v>
      </c>
    </row>
    <row r="337" spans="1:3" x14ac:dyDescent="0.25">
      <c r="A337" s="19">
        <v>310</v>
      </c>
      <c r="B337" s="19">
        <v>22306.441537033654</v>
      </c>
      <c r="C337" s="19">
        <v>-896.44153703365373</v>
      </c>
    </row>
    <row r="338" spans="1:3" x14ac:dyDescent="0.25">
      <c r="A338" s="19">
        <v>311</v>
      </c>
      <c r="B338" s="19">
        <v>-1771.1483486627599</v>
      </c>
      <c r="C338" s="19">
        <v>2812.4383486627598</v>
      </c>
    </row>
    <row r="339" spans="1:3" x14ac:dyDescent="0.25">
      <c r="A339" s="19">
        <v>312</v>
      </c>
      <c r="B339" s="19">
        <v>15897.018247612359</v>
      </c>
      <c r="C339" s="19">
        <v>4923.3117523876426</v>
      </c>
    </row>
    <row r="340" spans="1:3" x14ac:dyDescent="0.25">
      <c r="A340" s="19">
        <v>313</v>
      </c>
      <c r="B340" s="19">
        <v>11293.909275506441</v>
      </c>
      <c r="C340" s="19">
        <v>-2343.9092755064412</v>
      </c>
    </row>
    <row r="341" spans="1:3" x14ac:dyDescent="0.25">
      <c r="A341" s="19">
        <v>314</v>
      </c>
      <c r="B341" s="19">
        <v>20133.165114261701</v>
      </c>
      <c r="C341" s="19">
        <v>-2328.1651142617011</v>
      </c>
    </row>
    <row r="342" spans="1:3" x14ac:dyDescent="0.25">
      <c r="A342" s="19">
        <v>315</v>
      </c>
      <c r="B342" s="19">
        <v>7040.0758468229151</v>
      </c>
      <c r="C342" s="19">
        <v>-3188.5758468229151</v>
      </c>
    </row>
    <row r="343" spans="1:3" x14ac:dyDescent="0.25">
      <c r="A343" s="19">
        <v>316</v>
      </c>
      <c r="B343" s="19">
        <v>16786.478594611635</v>
      </c>
      <c r="C343" s="19">
        <v>8525.5214053883647</v>
      </c>
    </row>
    <row r="344" spans="1:3" x14ac:dyDescent="0.25">
      <c r="A344" s="19">
        <v>317</v>
      </c>
      <c r="B344" s="19">
        <v>15054.568928189616</v>
      </c>
      <c r="C344" s="19">
        <v>2011.4310718103843</v>
      </c>
    </row>
    <row r="345" spans="1:3" x14ac:dyDescent="0.25">
      <c r="A345" s="19">
        <v>318</v>
      </c>
      <c r="B345" s="19">
        <v>30639.700409275963</v>
      </c>
      <c r="C345" s="19">
        <v>-398.70040927596347</v>
      </c>
    </row>
    <row r="346" spans="1:3" x14ac:dyDescent="0.25">
      <c r="A346" s="19">
        <v>319</v>
      </c>
      <c r="B346" s="19">
        <v>24869.998260664834</v>
      </c>
      <c r="C346" s="19">
        <v>-10703.998260664834</v>
      </c>
    </row>
    <row r="347" spans="1:3" x14ac:dyDescent="0.25">
      <c r="A347" s="19">
        <v>320</v>
      </c>
      <c r="B347" s="19">
        <v>4182.0255581186657</v>
      </c>
      <c r="C347" s="19">
        <v>1451.9744418813343</v>
      </c>
    </row>
    <row r="348" spans="1:3" x14ac:dyDescent="0.25">
      <c r="A348" s="19">
        <v>321</v>
      </c>
      <c r="B348" s="19">
        <v>16509.418517343922</v>
      </c>
      <c r="C348" s="19">
        <v>4806.5814826560782</v>
      </c>
    </row>
    <row r="349" spans="1:3" x14ac:dyDescent="0.25">
      <c r="A349" s="19">
        <v>322</v>
      </c>
      <c r="B349" s="19">
        <v>33390.491696261648</v>
      </c>
      <c r="C349" s="19">
        <v>2541.508303738352</v>
      </c>
    </row>
    <row r="350" spans="1:3" x14ac:dyDescent="0.25">
      <c r="A350" s="19">
        <v>323</v>
      </c>
      <c r="B350" s="19">
        <v>19937.343220586339</v>
      </c>
      <c r="C350" s="19">
        <v>7040.6567794136608</v>
      </c>
    </row>
    <row r="351" spans="1:3" x14ac:dyDescent="0.25">
      <c r="A351" s="19">
        <v>324</v>
      </c>
      <c r="B351" s="19">
        <v>5124.5956610607636</v>
      </c>
      <c r="C351" s="19">
        <v>1521.4043389392364</v>
      </c>
    </row>
    <row r="352" spans="1:3" x14ac:dyDescent="0.25">
      <c r="A352" s="19">
        <v>325</v>
      </c>
      <c r="B352" s="19">
        <v>7091.8136889157968</v>
      </c>
      <c r="C352" s="19">
        <v>1544.1863110842032</v>
      </c>
    </row>
    <row r="353" spans="1:3" x14ac:dyDescent="0.25">
      <c r="A353" s="19">
        <v>326</v>
      </c>
      <c r="B353" s="19">
        <v>72498.436212849338</v>
      </c>
      <c r="C353" s="19">
        <v>-20300.436212849338</v>
      </c>
    </row>
    <row r="354" spans="1:3" x14ac:dyDescent="0.25">
      <c r="A354" s="19">
        <v>327</v>
      </c>
      <c r="B354" s="19">
        <v>119307.90640150623</v>
      </c>
      <c r="C354" s="19">
        <v>50086.693598493774</v>
      </c>
    </row>
    <row r="355" spans="1:3" x14ac:dyDescent="0.25">
      <c r="A355" s="19">
        <v>328</v>
      </c>
      <c r="B355" s="19">
        <v>5137.6936824462618</v>
      </c>
      <c r="C355" s="19">
        <v>318.30631755373815</v>
      </c>
    </row>
    <row r="356" spans="1:3" x14ac:dyDescent="0.25">
      <c r="A356" s="19">
        <v>329</v>
      </c>
      <c r="B356" s="19">
        <v>52623.410383182185</v>
      </c>
      <c r="C356" s="19">
        <v>25087.389616817818</v>
      </c>
    </row>
    <row r="357" spans="1:3" x14ac:dyDescent="0.25">
      <c r="A357" s="19">
        <v>330</v>
      </c>
      <c r="B357" s="19">
        <v>13555.123669011144</v>
      </c>
      <c r="C357" s="19">
        <v>-3005.1236690111436</v>
      </c>
    </row>
    <row r="358" spans="1:3" x14ac:dyDescent="0.25">
      <c r="A358" s="19">
        <v>331</v>
      </c>
      <c r="B358" s="19">
        <v>33601.722816159279</v>
      </c>
      <c r="C358" s="19">
        <v>2038.2771838407207</v>
      </c>
    </row>
    <row r="359" spans="1:3" x14ac:dyDescent="0.25">
      <c r="A359" s="19">
        <v>332</v>
      </c>
      <c r="B359" s="19">
        <v>43277.591073260046</v>
      </c>
      <c r="C359" s="19">
        <v>-635.59107326004596</v>
      </c>
    </row>
    <row r="360" spans="1:3" x14ac:dyDescent="0.25">
      <c r="A360" s="19">
        <v>333</v>
      </c>
      <c r="B360" s="19">
        <v>61059.956513068391</v>
      </c>
      <c r="C360" s="19">
        <v>51955.043486931609</v>
      </c>
    </row>
    <row r="361" spans="1:3" x14ac:dyDescent="0.25">
      <c r="A361" s="19">
        <v>334</v>
      </c>
      <c r="B361" s="19">
        <v>30505.987133301711</v>
      </c>
      <c r="C361" s="19">
        <v>19585.012866698289</v>
      </c>
    </row>
    <row r="362" spans="1:3" x14ac:dyDescent="0.25">
      <c r="A362" s="19">
        <v>335</v>
      </c>
      <c r="B362" s="19">
        <v>7990.2960919466432</v>
      </c>
      <c r="C362" s="19">
        <v>2128.7039080533568</v>
      </c>
    </row>
    <row r="363" spans="1:3" x14ac:dyDescent="0.25">
      <c r="A363" s="19">
        <v>336</v>
      </c>
      <c r="B363" s="19">
        <v>7095.4338732813512</v>
      </c>
      <c r="C363" s="19">
        <v>1639.5661267186488</v>
      </c>
    </row>
    <row r="364" spans="1:3" x14ac:dyDescent="0.25">
      <c r="A364" s="19">
        <v>337</v>
      </c>
      <c r="B364" s="19">
        <v>46873.384224998867</v>
      </c>
      <c r="C364" s="19">
        <v>-17663.604224998868</v>
      </c>
    </row>
    <row r="365" spans="1:3" x14ac:dyDescent="0.25">
      <c r="A365" s="19">
        <v>338</v>
      </c>
      <c r="B365" s="19">
        <v>1445.3206189152388</v>
      </c>
      <c r="C365" s="19">
        <v>1589.7293810847614</v>
      </c>
    </row>
    <row r="366" spans="1:3" x14ac:dyDescent="0.25">
      <c r="A366" s="19">
        <v>339</v>
      </c>
      <c r="B366" s="19">
        <v>21021.300895484183</v>
      </c>
      <c r="C366" s="19">
        <v>-4501.2608954841817</v>
      </c>
    </row>
    <row r="367" spans="1:3" x14ac:dyDescent="0.25">
      <c r="A367" s="19">
        <v>340</v>
      </c>
      <c r="B367" s="19">
        <v>6056.6341559728271</v>
      </c>
      <c r="C367" s="19">
        <v>428.3658440271729</v>
      </c>
    </row>
    <row r="368" spans="1:3" x14ac:dyDescent="0.25">
      <c r="A368" s="19">
        <v>341</v>
      </c>
      <c r="B368" s="19">
        <v>31630.51324111447</v>
      </c>
      <c r="C368" s="19">
        <v>12127.48675888553</v>
      </c>
    </row>
    <row r="369" spans="1:3" x14ac:dyDescent="0.25">
      <c r="A369" s="19">
        <v>342</v>
      </c>
      <c r="B369" s="19">
        <v>2291.5307626873664</v>
      </c>
      <c r="C369" s="19">
        <v>1443.4692373126336</v>
      </c>
    </row>
    <row r="370" spans="1:3" x14ac:dyDescent="0.25">
      <c r="A370" s="19">
        <v>343</v>
      </c>
      <c r="B370" s="19">
        <v>35576.09082533414</v>
      </c>
      <c r="C370" s="19">
        <v>19625.429174665856</v>
      </c>
    </row>
    <row r="371" spans="1:3" x14ac:dyDescent="0.25">
      <c r="A371" s="19">
        <v>344</v>
      </c>
      <c r="B371" s="19">
        <v>50016.714617132653</v>
      </c>
      <c r="C371" s="19">
        <v>-19408.124617132653</v>
      </c>
    </row>
    <row r="372" spans="1:3" x14ac:dyDescent="0.25">
      <c r="A372" s="19">
        <v>345</v>
      </c>
      <c r="B372" s="19">
        <v>28765.169231690063</v>
      </c>
      <c r="C372" s="19">
        <v>5432.8307683099374</v>
      </c>
    </row>
    <row r="373" spans="1:3" x14ac:dyDescent="0.25">
      <c r="A373" s="19">
        <v>346</v>
      </c>
      <c r="B373" s="19">
        <v>16773.582954676796</v>
      </c>
      <c r="C373" s="19">
        <v>1101.4170453232036</v>
      </c>
    </row>
    <row r="374" spans="1:3" x14ac:dyDescent="0.25">
      <c r="A374" s="19">
        <v>347</v>
      </c>
      <c r="B374" s="19">
        <v>17197.249197359961</v>
      </c>
      <c r="C374" s="19">
        <v>-168.3691973599598</v>
      </c>
    </row>
    <row r="375" spans="1:3" x14ac:dyDescent="0.25">
      <c r="A375" s="19">
        <v>348</v>
      </c>
      <c r="B375" s="19">
        <v>38313.472857504661</v>
      </c>
      <c r="C375" s="19">
        <v>6322.727142495336</v>
      </c>
    </row>
    <row r="376" spans="1:3" x14ac:dyDescent="0.25">
      <c r="A376" s="19">
        <v>349</v>
      </c>
      <c r="B376" s="19">
        <v>9882.6757547847556</v>
      </c>
      <c r="C376" s="19">
        <v>417.32424521524445</v>
      </c>
    </row>
    <row r="377" spans="1:3" x14ac:dyDescent="0.25">
      <c r="A377" s="19">
        <v>350</v>
      </c>
      <c r="B377" s="19">
        <v>14027.055099464978</v>
      </c>
      <c r="C377" s="19">
        <v>-2019.8750994649781</v>
      </c>
    </row>
    <row r="378" spans="1:3" x14ac:dyDescent="0.25">
      <c r="A378" s="19">
        <v>351</v>
      </c>
      <c r="B378" s="19">
        <v>22713.852225682182</v>
      </c>
      <c r="C378" s="19">
        <v>5976.1477743178184</v>
      </c>
    </row>
    <row r="379" spans="1:3" x14ac:dyDescent="0.25">
      <c r="A379" s="19">
        <v>352</v>
      </c>
      <c r="B379" s="19">
        <v>94542.271786851779</v>
      </c>
      <c r="C379" s="19">
        <v>-51246.271786851779</v>
      </c>
    </row>
    <row r="380" spans="1:3" x14ac:dyDescent="0.25">
      <c r="A380" s="19">
        <v>353</v>
      </c>
      <c r="B380" s="19">
        <v>24582.249559191263</v>
      </c>
      <c r="C380" s="19">
        <v>-12926.249559191263</v>
      </c>
    </row>
    <row r="381" spans="1:3" x14ac:dyDescent="0.25">
      <c r="A381" s="19">
        <v>354</v>
      </c>
      <c r="B381" s="19">
        <v>61610.807411212314</v>
      </c>
      <c r="C381" s="19">
        <v>1849.3725887876863</v>
      </c>
    </row>
    <row r="382" spans="1:3" x14ac:dyDescent="0.25">
      <c r="A382" s="19">
        <v>355</v>
      </c>
      <c r="B382" s="19">
        <v>2729.2755419956238</v>
      </c>
      <c r="C382" s="19">
        <v>908.72445800437617</v>
      </c>
    </row>
    <row r="383" spans="1:3" x14ac:dyDescent="0.25">
      <c r="A383" s="19">
        <v>356</v>
      </c>
      <c r="B383" s="19">
        <v>23270.461569877069</v>
      </c>
      <c r="C383" s="19">
        <v>17419.538430122931</v>
      </c>
    </row>
    <row r="384" spans="1:3" x14ac:dyDescent="0.25">
      <c r="A384" s="19">
        <v>357</v>
      </c>
      <c r="B384" s="19">
        <v>7232.9844602964722</v>
      </c>
      <c r="C384" s="19">
        <v>468.94553970352808</v>
      </c>
    </row>
    <row r="385" spans="1:3" x14ac:dyDescent="0.25">
      <c r="A385" s="19">
        <v>358</v>
      </c>
      <c r="B385" s="19">
        <v>28785.334597134683</v>
      </c>
      <c r="C385" s="19">
        <v>-2685.3345971346826</v>
      </c>
    </row>
    <row r="386" spans="1:3" x14ac:dyDescent="0.25">
      <c r="A386" s="19">
        <v>359</v>
      </c>
      <c r="B386" s="19">
        <v>30865.140425329537</v>
      </c>
      <c r="C386" s="19">
        <v>20678.859574670463</v>
      </c>
    </row>
    <row r="387" spans="1:3" x14ac:dyDescent="0.25">
      <c r="A387" s="19">
        <v>360</v>
      </c>
      <c r="B387" s="19">
        <v>28568.182570628891</v>
      </c>
      <c r="C387" s="19">
        <v>-3193.182570628891</v>
      </c>
    </row>
    <row r="388" spans="1:3" x14ac:dyDescent="0.25">
      <c r="A388" s="19">
        <v>361</v>
      </c>
      <c r="B388" s="19">
        <v>9472.5884870615555</v>
      </c>
      <c r="C388" s="19">
        <v>2692.4115129384445</v>
      </c>
    </row>
    <row r="389" spans="1:3" x14ac:dyDescent="0.25">
      <c r="A389" s="19">
        <v>362</v>
      </c>
      <c r="B389" s="19">
        <v>35312.006796265137</v>
      </c>
      <c r="C389" s="19">
        <v>3564.9432037348597</v>
      </c>
    </row>
    <row r="390" spans="1:3" x14ac:dyDescent="0.25">
      <c r="A390" s="19">
        <v>363</v>
      </c>
      <c r="B390" s="19">
        <v>9353.8755977868605</v>
      </c>
      <c r="C390" s="19">
        <v>2646.1244022131395</v>
      </c>
    </row>
    <row r="391" spans="1:3" x14ac:dyDescent="0.25">
      <c r="A391" s="19">
        <v>364</v>
      </c>
      <c r="B391" s="19">
        <v>14448.92420417118</v>
      </c>
      <c r="C391" s="19">
        <v>-5404.9242041711805</v>
      </c>
    </row>
    <row r="392" spans="1:3" x14ac:dyDescent="0.25">
      <c r="A392" s="19">
        <v>365</v>
      </c>
      <c r="B392" s="19">
        <v>8275.0763305398832</v>
      </c>
      <c r="C392" s="19">
        <v>-563.77633053988302</v>
      </c>
    </row>
    <row r="393" spans="1:3" x14ac:dyDescent="0.25">
      <c r="A393" s="19">
        <v>366</v>
      </c>
      <c r="B393" s="19">
        <v>12624.228021903011</v>
      </c>
      <c r="C393" s="19">
        <v>2971.7719780969892</v>
      </c>
    </row>
    <row r="394" spans="1:3" x14ac:dyDescent="0.25">
      <c r="A394" s="19">
        <v>367</v>
      </c>
      <c r="B394" s="19">
        <v>22283.644173597855</v>
      </c>
      <c r="C394" s="19">
        <v>16216.355826402145</v>
      </c>
    </row>
    <row r="395" spans="1:3" x14ac:dyDescent="0.25">
      <c r="A395" s="19">
        <v>368</v>
      </c>
      <c r="B395" s="19">
        <v>9898.5873276841157</v>
      </c>
      <c r="C395" s="19">
        <v>436.42267231588448</v>
      </c>
    </row>
    <row r="396" spans="1:3" x14ac:dyDescent="0.25">
      <c r="A396" s="19">
        <v>369</v>
      </c>
      <c r="B396" s="19">
        <v>13742.362591518351</v>
      </c>
      <c r="C396" s="19">
        <v>-728.36259151835111</v>
      </c>
    </row>
    <row r="397" spans="1:3" x14ac:dyDescent="0.25">
      <c r="A397" s="19">
        <v>370</v>
      </c>
      <c r="B397" s="19">
        <v>12457.248956294599</v>
      </c>
      <c r="C397" s="19">
        <v>-5297.1289562945994</v>
      </c>
    </row>
    <row r="398" spans="1:3" x14ac:dyDescent="0.25">
      <c r="A398" s="19">
        <v>371</v>
      </c>
      <c r="B398" s="19">
        <v>35752.882140560694</v>
      </c>
      <c r="C398" s="19">
        <v>-5247.8821405606941</v>
      </c>
    </row>
    <row r="399" spans="1:3" x14ac:dyDescent="0.25">
      <c r="A399" s="19">
        <v>372</v>
      </c>
      <c r="B399" s="19">
        <v>110915.60996317581</v>
      </c>
      <c r="C399" s="19">
        <v>60337.390036824188</v>
      </c>
    </row>
    <row r="400" spans="1:3" x14ac:dyDescent="0.25">
      <c r="A400" s="19">
        <v>373</v>
      </c>
      <c r="B400" s="19">
        <v>-3853.0658785326455</v>
      </c>
      <c r="C400" s="19">
        <v>4229.065878532645</v>
      </c>
    </row>
    <row r="401" spans="1:3" x14ac:dyDescent="0.25">
      <c r="A401" s="19">
        <v>374</v>
      </c>
      <c r="B401" s="19">
        <v>6977.2941245158718</v>
      </c>
      <c r="C401" s="19">
        <v>1022.7058754841282</v>
      </c>
    </row>
    <row r="402" spans="1:3" x14ac:dyDescent="0.25">
      <c r="A402" s="19">
        <v>375</v>
      </c>
      <c r="B402" s="19">
        <v>13294.946682246955</v>
      </c>
      <c r="C402" s="19">
        <v>-5455.9466822469549</v>
      </c>
    </row>
    <row r="403" spans="1:3" x14ac:dyDescent="0.25">
      <c r="A403" s="19">
        <v>376</v>
      </c>
      <c r="B403" s="19">
        <v>-3280.4182221962828</v>
      </c>
      <c r="C403" s="19">
        <v>3880.4182221962828</v>
      </c>
    </row>
    <row r="404" spans="1:3" x14ac:dyDescent="0.25">
      <c r="A404" s="19">
        <v>377</v>
      </c>
      <c r="B404" s="19">
        <v>823.79055863623944</v>
      </c>
      <c r="C404" s="19">
        <v>1772.2094413637606</v>
      </c>
    </row>
    <row r="405" spans="1:3" x14ac:dyDescent="0.25">
      <c r="A405" s="19">
        <v>378</v>
      </c>
      <c r="B405" s="19">
        <v>12223.87612620357</v>
      </c>
      <c r="C405" s="19">
        <v>1504.1238737964304</v>
      </c>
    </row>
    <row r="406" spans="1:3" x14ac:dyDescent="0.25">
      <c r="A406" s="19">
        <v>379</v>
      </c>
      <c r="B406" s="19">
        <v>3683.5015718688383</v>
      </c>
      <c r="C406" s="19">
        <v>-330.50157186883825</v>
      </c>
    </row>
    <row r="407" spans="1:3" x14ac:dyDescent="0.25">
      <c r="A407" s="19">
        <v>380</v>
      </c>
      <c r="B407" s="19">
        <v>14607.332729398386</v>
      </c>
      <c r="C407" s="19">
        <v>2804.6672706016143</v>
      </c>
    </row>
    <row r="408" spans="1:3" x14ac:dyDescent="0.25">
      <c r="A408" s="19">
        <v>381</v>
      </c>
      <c r="B408" s="19">
        <v>4248.8677857338707</v>
      </c>
      <c r="C408" s="19">
        <v>1411.1322142661293</v>
      </c>
    </row>
    <row r="409" spans="1:3" x14ac:dyDescent="0.25">
      <c r="A409" s="19">
        <v>382</v>
      </c>
      <c r="B409" s="19">
        <v>24419.988198648796</v>
      </c>
      <c r="C409" s="19">
        <v>1762.5118013512038</v>
      </c>
    </row>
    <row r="410" spans="1:3" x14ac:dyDescent="0.25">
      <c r="A410" s="19">
        <v>383</v>
      </c>
      <c r="B410" s="19">
        <v>-1001.8870465792525</v>
      </c>
      <c r="C410" s="19">
        <v>2536.8870465792525</v>
      </c>
    </row>
    <row r="411" spans="1:3" x14ac:dyDescent="0.25">
      <c r="A411" s="19">
        <v>384</v>
      </c>
      <c r="B411" s="19">
        <v>225.46968737238876</v>
      </c>
      <c r="C411" s="19">
        <v>1839.5303126276112</v>
      </c>
    </row>
    <row r="412" spans="1:3" x14ac:dyDescent="0.25">
      <c r="A412" s="19">
        <v>385</v>
      </c>
      <c r="B412" s="19">
        <v>35521.083741891824</v>
      </c>
      <c r="C412" s="19">
        <v>-13100.083741891824</v>
      </c>
    </row>
    <row r="413" spans="1:3" x14ac:dyDescent="0.25">
      <c r="A413" s="19">
        <v>386</v>
      </c>
      <c r="B413" s="19">
        <v>23384.723849739272</v>
      </c>
      <c r="C413" s="19">
        <v>3110.7761502607282</v>
      </c>
    </row>
    <row r="414" spans="1:3" x14ac:dyDescent="0.25">
      <c r="A414" s="19">
        <v>387</v>
      </c>
      <c r="B414" s="19">
        <v>-3200.8119288023008</v>
      </c>
      <c r="C414" s="19">
        <v>3801.8119288023008</v>
      </c>
    </row>
    <row r="415" spans="1:3" x14ac:dyDescent="0.25">
      <c r="A415" s="19">
        <v>388</v>
      </c>
      <c r="B415" s="19">
        <v>58591.455605057068</v>
      </c>
      <c r="C415" s="19">
        <v>22724.544394942932</v>
      </c>
    </row>
    <row r="416" spans="1:3" x14ac:dyDescent="0.25">
      <c r="A416" s="19">
        <v>389</v>
      </c>
      <c r="B416" s="19">
        <v>5069.5090675525671</v>
      </c>
      <c r="C416" s="19">
        <v>1238.4909324474329</v>
      </c>
    </row>
    <row r="417" spans="1:3" x14ac:dyDescent="0.25">
      <c r="A417" s="19">
        <v>390</v>
      </c>
      <c r="B417" s="19">
        <v>152693.21027708729</v>
      </c>
      <c r="C417" s="19">
        <v>-29249.090277087293</v>
      </c>
    </row>
    <row r="418" spans="1:3" x14ac:dyDescent="0.25">
      <c r="A418" s="19">
        <v>391</v>
      </c>
      <c r="B418" s="19">
        <v>-1735.1579437246432</v>
      </c>
      <c r="C418" s="19">
        <v>2735.1579437246432</v>
      </c>
    </row>
    <row r="419" spans="1:3" x14ac:dyDescent="0.25">
      <c r="A419" s="19">
        <v>392</v>
      </c>
      <c r="B419" s="19">
        <v>18451.503942485917</v>
      </c>
      <c r="C419" s="19">
        <v>1670.4960575140831</v>
      </c>
    </row>
    <row r="420" spans="1:3" x14ac:dyDescent="0.25">
      <c r="A420" s="19">
        <v>393</v>
      </c>
      <c r="B420" s="19">
        <v>19050.741878624925</v>
      </c>
      <c r="C420" s="19">
        <v>-383.74187862492545</v>
      </c>
    </row>
    <row r="421" spans="1:3" x14ac:dyDescent="0.25">
      <c r="A421" s="19">
        <v>394</v>
      </c>
      <c r="B421" s="19">
        <v>37573.07892971838</v>
      </c>
      <c r="C421" s="19">
        <v>17649.92107028162</v>
      </c>
    </row>
    <row r="422" spans="1:3" x14ac:dyDescent="0.25">
      <c r="A422" s="19">
        <v>395</v>
      </c>
      <c r="B422" s="19">
        <v>3793.0324743439915</v>
      </c>
      <c r="C422" s="19">
        <v>1465.9675256560085</v>
      </c>
    </row>
    <row r="423" spans="1:3" x14ac:dyDescent="0.25">
      <c r="A423" s="19">
        <v>396</v>
      </c>
      <c r="B423" s="19">
        <v>15062.758353207231</v>
      </c>
      <c r="C423" s="19">
        <v>-4258.3083532072305</v>
      </c>
    </row>
    <row r="424" spans="1:3" x14ac:dyDescent="0.25">
      <c r="A424" s="19">
        <v>397</v>
      </c>
      <c r="B424" s="19">
        <v>17536.279417176407</v>
      </c>
      <c r="C424" s="19">
        <v>-1536.2794171764072</v>
      </c>
    </row>
    <row r="425" spans="1:3" x14ac:dyDescent="0.25">
      <c r="A425" s="19">
        <v>398</v>
      </c>
      <c r="B425" s="19">
        <v>19568.99031597565</v>
      </c>
      <c r="C425" s="19">
        <v>-6639.6403159756501</v>
      </c>
    </row>
    <row r="426" spans="1:3" x14ac:dyDescent="0.25">
      <c r="A426" s="19">
        <v>399</v>
      </c>
      <c r="B426" s="19">
        <v>7430.4329626504632</v>
      </c>
      <c r="C426" s="19">
        <v>1956.5670373495368</v>
      </c>
    </row>
    <row r="427" spans="1:3" x14ac:dyDescent="0.25">
      <c r="A427" s="19">
        <v>400</v>
      </c>
      <c r="B427" s="19">
        <v>14894.002465855843</v>
      </c>
      <c r="C427" s="19">
        <v>6466.9975341441568</v>
      </c>
    </row>
    <row r="428" spans="1:3" x14ac:dyDescent="0.25">
      <c r="A428" s="19">
        <v>401</v>
      </c>
      <c r="B428" s="19">
        <v>9135.1804568938132</v>
      </c>
      <c r="C428" s="19">
        <v>2095.0695431061868</v>
      </c>
    </row>
    <row r="429" spans="1:3" x14ac:dyDescent="0.25">
      <c r="A429" s="19">
        <v>402</v>
      </c>
      <c r="B429" s="19">
        <v>38926.55274222952</v>
      </c>
      <c r="C429" s="19">
        <v>12979.44725777048</v>
      </c>
    </row>
    <row r="430" spans="1:3" x14ac:dyDescent="0.25">
      <c r="A430" s="19">
        <v>403</v>
      </c>
      <c r="B430" s="19">
        <v>947.72703445418847</v>
      </c>
      <c r="C430" s="19">
        <v>1885.2729655458115</v>
      </c>
    </row>
    <row r="431" spans="1:3" x14ac:dyDescent="0.25">
      <c r="A431" s="19">
        <v>404</v>
      </c>
      <c r="B431" s="19">
        <v>4227.9040926116459</v>
      </c>
      <c r="C431" s="19">
        <v>1035.0959073883541</v>
      </c>
    </row>
    <row r="432" spans="1:3" x14ac:dyDescent="0.25">
      <c r="A432" s="19">
        <v>405</v>
      </c>
      <c r="B432" s="19">
        <v>28036.488052163189</v>
      </c>
      <c r="C432" s="19">
        <v>8045.5119478368106</v>
      </c>
    </row>
    <row r="433" spans="1:3" x14ac:dyDescent="0.25">
      <c r="A433" s="19">
        <v>406</v>
      </c>
      <c r="B433" s="19">
        <v>1604.1652882496246</v>
      </c>
      <c r="C433" s="19">
        <v>1431.8347117503754</v>
      </c>
    </row>
    <row r="434" spans="1:3" x14ac:dyDescent="0.25">
      <c r="A434" s="19">
        <v>407</v>
      </c>
      <c r="B434" s="19">
        <v>1221.7275742390202</v>
      </c>
      <c r="C434" s="19">
        <v>1794.0024257609798</v>
      </c>
    </row>
    <row r="435" spans="1:3" x14ac:dyDescent="0.25">
      <c r="A435" s="19">
        <v>408</v>
      </c>
      <c r="B435" s="19">
        <v>217.47611133194187</v>
      </c>
      <c r="C435" s="19">
        <v>1813.5238886680581</v>
      </c>
    </row>
    <row r="436" spans="1:3" x14ac:dyDescent="0.25">
      <c r="A436" s="19">
        <v>409</v>
      </c>
      <c r="B436" s="19">
        <v>5532.591704219788</v>
      </c>
      <c r="C436" s="19">
        <v>553.66829578021225</v>
      </c>
    </row>
    <row r="437" spans="1:3" x14ac:dyDescent="0.25">
      <c r="A437" s="19">
        <v>410</v>
      </c>
      <c r="B437" s="19">
        <v>-3029.2200360654242</v>
      </c>
      <c r="C437" s="19">
        <v>3713.2200360654242</v>
      </c>
    </row>
    <row r="438" spans="1:3" x14ac:dyDescent="0.25">
      <c r="A438" s="19">
        <v>411</v>
      </c>
      <c r="B438" s="19">
        <v>3594.5355480987992</v>
      </c>
      <c r="C438" s="19">
        <v>-2311.5355480987992</v>
      </c>
    </row>
    <row r="439" spans="1:3" x14ac:dyDescent="0.25">
      <c r="A439" s="19">
        <v>412</v>
      </c>
      <c r="B439" s="19">
        <v>24552.997461825711</v>
      </c>
      <c r="C439" s="19">
        <v>5762.0025381742889</v>
      </c>
    </row>
    <row r="440" spans="1:3" x14ac:dyDescent="0.25">
      <c r="A440" s="19">
        <v>413</v>
      </c>
      <c r="B440" s="19">
        <v>1736.9127466529126</v>
      </c>
      <c r="C440" s="19">
        <v>1434.0872533470874</v>
      </c>
    </row>
    <row r="441" spans="1:3" x14ac:dyDescent="0.25">
      <c r="A441" s="19">
        <v>414</v>
      </c>
      <c r="B441" s="19">
        <v>14804.179393748993</v>
      </c>
      <c r="C441" s="19">
        <v>-1353.1793937489929</v>
      </c>
    </row>
    <row r="442" spans="1:3" x14ac:dyDescent="0.25">
      <c r="A442" s="19">
        <v>415</v>
      </c>
      <c r="B442" s="19">
        <v>19303.192237781772</v>
      </c>
      <c r="C442" s="19">
        <v>-275.19223778177184</v>
      </c>
    </row>
    <row r="443" spans="1:3" x14ac:dyDescent="0.25">
      <c r="A443" s="19">
        <v>416</v>
      </c>
      <c r="B443" s="19">
        <v>-1195.3016552589784</v>
      </c>
      <c r="C443" s="19">
        <v>2625.3616552589783</v>
      </c>
    </row>
    <row r="444" spans="1:3" x14ac:dyDescent="0.25">
      <c r="A444" s="19">
        <v>417</v>
      </c>
      <c r="B444" s="19">
        <v>-1866.1802031255706</v>
      </c>
      <c r="C444" s="19">
        <v>3068.3502031255707</v>
      </c>
    </row>
    <row r="445" spans="1:3" x14ac:dyDescent="0.25">
      <c r="A445" s="19">
        <v>418</v>
      </c>
      <c r="B445" s="19">
        <v>9258.0955102812477</v>
      </c>
      <c r="C445" s="19">
        <v>1267.9044897187523</v>
      </c>
    </row>
    <row r="446" spans="1:3" x14ac:dyDescent="0.25">
      <c r="A446" s="19">
        <v>419</v>
      </c>
      <c r="B446" s="19">
        <v>15381.494083265396</v>
      </c>
      <c r="C446" s="19">
        <v>7160.5059167346044</v>
      </c>
    </row>
    <row r="447" spans="1:3" x14ac:dyDescent="0.25">
      <c r="A447" s="19">
        <v>420</v>
      </c>
      <c r="B447" s="19">
        <v>6423.0987751971034</v>
      </c>
      <c r="C447" s="19">
        <v>1611.9012248028966</v>
      </c>
    </row>
    <row r="448" spans="1:3" x14ac:dyDescent="0.25">
      <c r="A448" s="19">
        <v>421</v>
      </c>
      <c r="B448" s="19">
        <v>-1615.8087117867196</v>
      </c>
      <c r="C448" s="19">
        <v>1630.3087117867196</v>
      </c>
    </row>
    <row r="449" spans="1:3" x14ac:dyDescent="0.25">
      <c r="A449" s="19">
        <v>422</v>
      </c>
      <c r="B449" s="19">
        <v>1144.6992671075627</v>
      </c>
      <c r="C449" s="19">
        <v>-843.69926710756272</v>
      </c>
    </row>
    <row r="450" spans="1:3" x14ac:dyDescent="0.25">
      <c r="A450" s="19">
        <v>423</v>
      </c>
      <c r="B450" s="19">
        <v>986.92582173161281</v>
      </c>
      <c r="C450" s="19">
        <v>-556.92582173161281</v>
      </c>
    </row>
    <row r="451" spans="1:3" x14ac:dyDescent="0.25">
      <c r="A451" s="19">
        <v>424</v>
      </c>
      <c r="B451" s="19">
        <v>-211.94585776806426</v>
      </c>
      <c r="C451" s="19">
        <v>364.94585776806423</v>
      </c>
    </row>
    <row r="452" spans="1:3" x14ac:dyDescent="0.25">
      <c r="A452" s="19">
        <v>425</v>
      </c>
      <c r="B452" s="19">
        <v>534.03094433494607</v>
      </c>
      <c r="C452" s="19">
        <v>-330.13094433494609</v>
      </c>
    </row>
    <row r="453" spans="1:3" x14ac:dyDescent="0.25">
      <c r="A453" s="19">
        <v>426</v>
      </c>
      <c r="B453" s="19">
        <v>-1817.2440850981693</v>
      </c>
      <c r="C453" s="19">
        <v>1823.2440850981693</v>
      </c>
    </row>
    <row r="454" spans="1:3" x14ac:dyDescent="0.25">
      <c r="A454" s="19">
        <v>427</v>
      </c>
      <c r="B454" s="19">
        <v>-463.71841230150568</v>
      </c>
      <c r="C454" s="19">
        <v>596.71841230150562</v>
      </c>
    </row>
    <row r="455" spans="1:3" x14ac:dyDescent="0.25">
      <c r="A455" s="19">
        <v>428</v>
      </c>
      <c r="B455" s="19">
        <v>-2185.7363583679589</v>
      </c>
      <c r="C455" s="19">
        <v>2185.7363583679589</v>
      </c>
    </row>
    <row r="456" spans="1:3" x14ac:dyDescent="0.25">
      <c r="A456" s="19">
        <v>429</v>
      </c>
      <c r="B456" s="19">
        <v>1963.7928285668017</v>
      </c>
      <c r="C456" s="19">
        <v>-1287.7928285668017</v>
      </c>
    </row>
    <row r="457" spans="1:3" x14ac:dyDescent="0.25">
      <c r="A457" s="19">
        <v>430</v>
      </c>
      <c r="B457" s="19">
        <v>-2185.7547380997821</v>
      </c>
      <c r="C457" s="19">
        <v>2185.7547380997821</v>
      </c>
    </row>
    <row r="458" spans="1:3" x14ac:dyDescent="0.25">
      <c r="A458" s="19">
        <v>431</v>
      </c>
      <c r="B458" s="19">
        <v>-1411.9321154547265</v>
      </c>
      <c r="C458" s="19">
        <v>1435.9321154547265</v>
      </c>
    </row>
    <row r="459" spans="1:3" x14ac:dyDescent="0.25">
      <c r="A459" s="19">
        <v>432</v>
      </c>
      <c r="B459" s="19">
        <v>1442.6531255163247</v>
      </c>
      <c r="C459" s="19">
        <v>-1027.6531255163247</v>
      </c>
    </row>
    <row r="460" spans="1:3" x14ac:dyDescent="0.25">
      <c r="A460" s="19">
        <v>433</v>
      </c>
      <c r="B460" s="19">
        <v>2490.5653567333379</v>
      </c>
      <c r="C460" s="19">
        <v>-1920.5653567333379</v>
      </c>
    </row>
    <row r="461" spans="1:3" x14ac:dyDescent="0.25">
      <c r="A461" s="19">
        <v>434</v>
      </c>
      <c r="B461" s="19">
        <v>-2185.7792444088805</v>
      </c>
      <c r="C461" s="19">
        <v>2185.7792444088805</v>
      </c>
    </row>
    <row r="462" spans="1:3" x14ac:dyDescent="0.25">
      <c r="A462" s="19">
        <v>435</v>
      </c>
      <c r="B462" s="19">
        <v>1400.1656613807686</v>
      </c>
      <c r="C462" s="19">
        <v>-1275.1656613807686</v>
      </c>
    </row>
    <row r="463" spans="1:3" x14ac:dyDescent="0.25">
      <c r="A463" s="19">
        <v>436</v>
      </c>
      <c r="B463" s="19">
        <v>-1821.8228989088348</v>
      </c>
      <c r="C463" s="19">
        <v>1824.8228989088348</v>
      </c>
    </row>
    <row r="464" spans="1:3" x14ac:dyDescent="0.25">
      <c r="A464" s="19">
        <v>437</v>
      </c>
      <c r="B464" s="19">
        <v>-2185.8037507179783</v>
      </c>
      <c r="C464" s="19">
        <v>2185.8037507179783</v>
      </c>
    </row>
    <row r="465" spans="1:3" x14ac:dyDescent="0.25">
      <c r="A465" s="19">
        <v>438</v>
      </c>
      <c r="B465" s="19">
        <v>-2185.7302317906842</v>
      </c>
      <c r="C465" s="19">
        <v>2185.7302317906842</v>
      </c>
    </row>
    <row r="466" spans="1:3" x14ac:dyDescent="0.25">
      <c r="A466" s="19">
        <v>439</v>
      </c>
      <c r="B466" s="19">
        <v>8169.5832325650881</v>
      </c>
      <c r="C466" s="19">
        <v>-6293.5832325650881</v>
      </c>
    </row>
    <row r="467" spans="1:3" x14ac:dyDescent="0.25">
      <c r="A467" s="19">
        <v>440</v>
      </c>
      <c r="B467" s="19">
        <v>-2185.8104899529803</v>
      </c>
      <c r="C467" s="19">
        <v>2185.8104899529803</v>
      </c>
    </row>
    <row r="468" spans="1:3" x14ac:dyDescent="0.25">
      <c r="A468" s="19">
        <v>441</v>
      </c>
      <c r="B468" s="19">
        <v>-1812.4814739692688</v>
      </c>
      <c r="C468" s="19">
        <v>1817.4814739692688</v>
      </c>
    </row>
    <row r="469" spans="1:3" x14ac:dyDescent="0.25">
      <c r="A469" s="19">
        <v>442</v>
      </c>
      <c r="B469" s="19">
        <v>-2185.8111026107076</v>
      </c>
      <c r="C469" s="19">
        <v>2185.8111026107076</v>
      </c>
    </row>
    <row r="470" spans="1:3" x14ac:dyDescent="0.25">
      <c r="A470" s="19">
        <v>443</v>
      </c>
      <c r="B470" s="19">
        <v>20849.691603463209</v>
      </c>
      <c r="C470" s="19">
        <v>-14158.691603463209</v>
      </c>
    </row>
    <row r="471" spans="1:3" x14ac:dyDescent="0.25">
      <c r="A471" s="19">
        <v>444</v>
      </c>
      <c r="B471" s="19">
        <v>-1709.566420647524</v>
      </c>
      <c r="C471" s="19">
        <v>1719.566420647524</v>
      </c>
    </row>
    <row r="472" spans="1:3" x14ac:dyDescent="0.25">
      <c r="A472" s="19">
        <v>445</v>
      </c>
      <c r="B472" s="19">
        <v>621.24480264616079</v>
      </c>
      <c r="C472" s="19">
        <v>-571.24480264616079</v>
      </c>
    </row>
    <row r="473" spans="1:3" x14ac:dyDescent="0.25">
      <c r="A473" s="19">
        <v>446</v>
      </c>
      <c r="B473" s="19">
        <v>-1925.289344185285</v>
      </c>
      <c r="C473" s="19">
        <v>1927.289344185285</v>
      </c>
    </row>
    <row r="474" spans="1:3" x14ac:dyDescent="0.25">
      <c r="A474" s="19">
        <v>447</v>
      </c>
      <c r="B474" s="19">
        <v>2049.2397433022288</v>
      </c>
      <c r="C474" s="19">
        <v>-1283.2397433022288</v>
      </c>
    </row>
    <row r="475" spans="1:3" x14ac:dyDescent="0.25">
      <c r="A475" s="19">
        <v>448</v>
      </c>
      <c r="B475" s="19">
        <v>-1812.1751451055436</v>
      </c>
      <c r="C475" s="19">
        <v>1817.1751451055436</v>
      </c>
    </row>
    <row r="476" spans="1:3" x14ac:dyDescent="0.25">
      <c r="A476" s="19">
        <v>449</v>
      </c>
      <c r="B476" s="19">
        <v>-665.51515706765792</v>
      </c>
      <c r="C476" s="19">
        <v>747.52515706765791</v>
      </c>
    </row>
    <row r="477" spans="1:3" x14ac:dyDescent="0.25">
      <c r="A477" s="19">
        <v>450</v>
      </c>
      <c r="B477" s="19">
        <v>-1184.7675019717055</v>
      </c>
      <c r="C477" s="19">
        <v>1229.7675019717055</v>
      </c>
    </row>
    <row r="478" spans="1:3" x14ac:dyDescent="0.25">
      <c r="A478" s="19">
        <v>451</v>
      </c>
      <c r="B478" s="19">
        <v>1594.3763874487645</v>
      </c>
      <c r="C478" s="19">
        <v>-1198.3763874487645</v>
      </c>
    </row>
    <row r="479" spans="1:3" x14ac:dyDescent="0.25">
      <c r="A479" s="19">
        <v>452</v>
      </c>
      <c r="B479" s="19">
        <v>-2185.5709407815471</v>
      </c>
      <c r="C479" s="19">
        <v>2185.5709407815471</v>
      </c>
    </row>
    <row r="480" spans="1:3" x14ac:dyDescent="0.25">
      <c r="A480" s="19">
        <v>453</v>
      </c>
      <c r="B480" s="19">
        <v>1211.7944492334927</v>
      </c>
      <c r="C480" s="19">
        <v>-731.79444923349274</v>
      </c>
    </row>
    <row r="481" spans="1:3" x14ac:dyDescent="0.25">
      <c r="A481" s="19">
        <v>454</v>
      </c>
      <c r="B481" s="19">
        <v>-1275.855271624755</v>
      </c>
      <c r="C481" s="19">
        <v>1301.855271624755</v>
      </c>
    </row>
    <row r="482" spans="1:3" x14ac:dyDescent="0.25">
      <c r="A482" s="19">
        <v>455</v>
      </c>
      <c r="B482" s="19">
        <v>-784.44865139467311</v>
      </c>
      <c r="C482" s="19">
        <v>866.44865139467311</v>
      </c>
    </row>
    <row r="483" spans="1:3" x14ac:dyDescent="0.25">
      <c r="A483" s="19">
        <v>456</v>
      </c>
      <c r="B483" s="19">
        <v>-762.42432911203002</v>
      </c>
      <c r="C483" s="19">
        <v>807.42432911203002</v>
      </c>
    </row>
    <row r="484" spans="1:3" x14ac:dyDescent="0.25">
      <c r="A484" s="19">
        <v>457</v>
      </c>
      <c r="B484" s="19">
        <v>-777.43986375640668</v>
      </c>
      <c r="C484" s="19">
        <v>838.43986375640668</v>
      </c>
    </row>
    <row r="485" spans="1:3" x14ac:dyDescent="0.25">
      <c r="A485" s="19">
        <v>458</v>
      </c>
      <c r="B485" s="19">
        <v>-2185.5709407815471</v>
      </c>
      <c r="C485" s="19">
        <v>2185.5709407815471</v>
      </c>
    </row>
    <row r="486" spans="1:3" x14ac:dyDescent="0.25">
      <c r="A486" s="19">
        <v>459</v>
      </c>
      <c r="B486" s="19">
        <v>3760.3233023634307</v>
      </c>
      <c r="C486" s="19">
        <v>-2939.3233023634307</v>
      </c>
    </row>
    <row r="487" spans="1:3" x14ac:dyDescent="0.25">
      <c r="A487" s="19">
        <v>460</v>
      </c>
      <c r="B487" s="19">
        <v>-730.38696038854675</v>
      </c>
      <c r="C487" s="19">
        <v>755.38696038854675</v>
      </c>
    </row>
    <row r="488" spans="1:3" x14ac:dyDescent="0.25">
      <c r="A488" s="19">
        <v>461</v>
      </c>
      <c r="B488" s="19">
        <v>-1303.9555855070766</v>
      </c>
      <c r="C488" s="19">
        <v>1328.9555855070766</v>
      </c>
    </row>
    <row r="489" spans="1:3" x14ac:dyDescent="0.25">
      <c r="A489" s="19">
        <v>462</v>
      </c>
      <c r="B489" s="19">
        <v>-2185.8092646375253</v>
      </c>
      <c r="C489" s="19">
        <v>2185.8092646375253</v>
      </c>
    </row>
    <row r="490" spans="1:3" x14ac:dyDescent="0.25">
      <c r="A490" s="19">
        <v>463</v>
      </c>
      <c r="B490" s="19">
        <v>-2184.5906884176266</v>
      </c>
      <c r="C490" s="19">
        <v>2184.5906884176266</v>
      </c>
    </row>
    <row r="491" spans="1:3" x14ac:dyDescent="0.25">
      <c r="A491" s="19">
        <v>464</v>
      </c>
      <c r="B491" s="19">
        <v>5092.1467777010721</v>
      </c>
      <c r="C491" s="19">
        <v>-3842.1467777010721</v>
      </c>
    </row>
    <row r="492" spans="1:3" x14ac:dyDescent="0.25">
      <c r="A492" s="19">
        <v>465</v>
      </c>
      <c r="B492" s="19">
        <v>-2028.8659453211305</v>
      </c>
      <c r="C492" s="19">
        <v>2029.8659453211305</v>
      </c>
    </row>
    <row r="493" spans="1:3" x14ac:dyDescent="0.25">
      <c r="A493" s="19">
        <v>466</v>
      </c>
      <c r="B493" s="19">
        <v>-430.03223565917733</v>
      </c>
      <c r="C493" s="19">
        <v>568.03223565917733</v>
      </c>
    </row>
    <row r="494" spans="1:3" x14ac:dyDescent="0.25">
      <c r="A494" s="19">
        <v>467</v>
      </c>
      <c r="B494" s="19">
        <v>-849.34932577423638</v>
      </c>
      <c r="C494" s="19">
        <v>925.34932577423638</v>
      </c>
    </row>
    <row r="495" spans="1:3" x14ac:dyDescent="0.25">
      <c r="A495" s="19">
        <v>468</v>
      </c>
      <c r="B495" s="19">
        <v>7809.6244220870449</v>
      </c>
      <c r="C495" s="19">
        <v>-3494.6244220870449</v>
      </c>
    </row>
    <row r="496" spans="1:3" x14ac:dyDescent="0.25">
      <c r="A496" s="19">
        <v>469</v>
      </c>
      <c r="B496" s="19">
        <v>-2185.7241052134095</v>
      </c>
      <c r="C496" s="19">
        <v>2185.7241052134095</v>
      </c>
    </row>
    <row r="497" spans="1:3" x14ac:dyDescent="0.25">
      <c r="A497" s="19">
        <v>470</v>
      </c>
      <c r="B497" s="19">
        <v>-2185.7424849452332</v>
      </c>
      <c r="C497" s="19">
        <v>2185.7424849452332</v>
      </c>
    </row>
    <row r="498" spans="1:3" x14ac:dyDescent="0.25">
      <c r="A498" s="19">
        <v>471</v>
      </c>
      <c r="B498" s="19">
        <v>-600.90783243606177</v>
      </c>
      <c r="C498" s="19">
        <v>651.90783243606177</v>
      </c>
    </row>
    <row r="499" spans="1:3" x14ac:dyDescent="0.25">
      <c r="A499" s="19">
        <v>472</v>
      </c>
      <c r="B499" s="19">
        <v>17380.959210392539</v>
      </c>
      <c r="C499" s="19">
        <v>-10839.959210392539</v>
      </c>
    </row>
    <row r="500" spans="1:3" x14ac:dyDescent="0.25">
      <c r="A500" s="19">
        <v>473</v>
      </c>
      <c r="B500" s="19">
        <v>-146.371415684151</v>
      </c>
      <c r="C500" s="19">
        <v>287.37141568415097</v>
      </c>
    </row>
    <row r="501" spans="1:3" x14ac:dyDescent="0.25">
      <c r="A501" s="19">
        <v>474</v>
      </c>
      <c r="B501" s="19">
        <v>2580.6641784025605</v>
      </c>
      <c r="C501" s="19">
        <v>-1719.6641784025605</v>
      </c>
    </row>
    <row r="502" spans="1:3" x14ac:dyDescent="0.25">
      <c r="A502" s="19">
        <v>475</v>
      </c>
      <c r="B502" s="19">
        <v>-2028.8378855972132</v>
      </c>
      <c r="C502" s="19">
        <v>2029.8378855972132</v>
      </c>
    </row>
    <row r="503" spans="1:3" x14ac:dyDescent="0.25">
      <c r="A503" s="19">
        <v>476</v>
      </c>
      <c r="B503" s="19">
        <v>-2185.7914975634294</v>
      </c>
      <c r="C503" s="19">
        <v>2185.7914975634294</v>
      </c>
    </row>
    <row r="504" spans="1:3" x14ac:dyDescent="0.25">
      <c r="A504" s="19">
        <v>477</v>
      </c>
      <c r="B504" s="19">
        <v>12710.809829430171</v>
      </c>
      <c r="C504" s="19">
        <v>-7804.2198294301706</v>
      </c>
    </row>
    <row r="505" spans="1:3" x14ac:dyDescent="0.25">
      <c r="A505" s="19">
        <v>478</v>
      </c>
      <c r="B505" s="19">
        <v>-2185.7976241407036</v>
      </c>
      <c r="C505" s="19">
        <v>2185.7976241407036</v>
      </c>
    </row>
    <row r="506" spans="1:3" x14ac:dyDescent="0.25">
      <c r="A506" s="19">
        <v>479</v>
      </c>
      <c r="B506" s="19">
        <v>-2185.6934723270374</v>
      </c>
      <c r="C506" s="19">
        <v>2185.6934723270374</v>
      </c>
    </row>
    <row r="507" spans="1:3" x14ac:dyDescent="0.25">
      <c r="A507" s="19">
        <v>480</v>
      </c>
      <c r="B507" s="19">
        <v>8273.9760127283789</v>
      </c>
      <c r="C507" s="19">
        <v>-3389.9760127283789</v>
      </c>
    </row>
    <row r="508" spans="1:3" x14ac:dyDescent="0.25">
      <c r="A508" s="19">
        <v>481</v>
      </c>
      <c r="B508" s="19">
        <v>15213.542687996354</v>
      </c>
      <c r="C508" s="19">
        <v>-7449.5426879963543</v>
      </c>
    </row>
    <row r="509" spans="1:3" x14ac:dyDescent="0.25">
      <c r="A509" s="19">
        <v>482</v>
      </c>
      <c r="B509" s="19">
        <v>4687.5062925707516</v>
      </c>
      <c r="C509" s="19">
        <v>-2857.5062925707516</v>
      </c>
    </row>
    <row r="510" spans="1:3" x14ac:dyDescent="0.25">
      <c r="A510" s="19">
        <v>483</v>
      </c>
      <c r="B510" s="19">
        <v>-1542.0007316150097</v>
      </c>
      <c r="C510" s="19">
        <v>1552.0007316150097</v>
      </c>
    </row>
    <row r="511" spans="1:3" x14ac:dyDescent="0.25">
      <c r="A511" s="19">
        <v>484</v>
      </c>
      <c r="B511" s="19">
        <v>15704.294506902137</v>
      </c>
      <c r="C511" s="19">
        <v>-8174.2945069021371</v>
      </c>
    </row>
    <row r="512" spans="1:3" x14ac:dyDescent="0.25">
      <c r="A512" s="19">
        <v>485</v>
      </c>
      <c r="B512" s="19">
        <v>-320.85314282150847</v>
      </c>
      <c r="C512" s="19">
        <v>469.85314282150847</v>
      </c>
    </row>
    <row r="513" spans="1:3" x14ac:dyDescent="0.25">
      <c r="A513" s="19">
        <v>486</v>
      </c>
      <c r="B513" s="19">
        <v>14269.037563638587</v>
      </c>
      <c r="C513" s="19">
        <v>-5954.0275636385868</v>
      </c>
    </row>
    <row r="514" spans="1:3" x14ac:dyDescent="0.25">
      <c r="A514" s="19">
        <v>487</v>
      </c>
      <c r="B514" s="19">
        <v>627.97178449356477</v>
      </c>
      <c r="C514" s="19">
        <v>-577.97178449356477</v>
      </c>
    </row>
    <row r="515" spans="1:3" x14ac:dyDescent="0.25">
      <c r="A515" s="19">
        <v>488</v>
      </c>
      <c r="B515" s="19">
        <v>-2185.2033461450769</v>
      </c>
      <c r="C515" s="19">
        <v>2185.2033461450769</v>
      </c>
    </row>
    <row r="516" spans="1:3" x14ac:dyDescent="0.25">
      <c r="A516" s="19">
        <v>489</v>
      </c>
      <c r="B516" s="19">
        <v>-2185.6689660179391</v>
      </c>
      <c r="C516" s="19">
        <v>2185.6689660179391</v>
      </c>
    </row>
    <row r="517" spans="1:3" x14ac:dyDescent="0.25">
      <c r="A517" s="19">
        <v>490</v>
      </c>
      <c r="B517" s="19">
        <v>1999.6768062745502</v>
      </c>
      <c r="C517" s="19">
        <v>-1784.6768062745502</v>
      </c>
    </row>
    <row r="518" spans="1:3" x14ac:dyDescent="0.25">
      <c r="A518" s="19">
        <v>491</v>
      </c>
      <c r="B518" s="19">
        <v>-2185.8037507179783</v>
      </c>
      <c r="C518" s="19">
        <v>2185.8037507179783</v>
      </c>
    </row>
    <row r="519" spans="1:3" x14ac:dyDescent="0.25">
      <c r="A519" s="19">
        <v>492</v>
      </c>
      <c r="B519" s="19">
        <v>-2185.6934723270374</v>
      </c>
      <c r="C519" s="19">
        <v>2185.6934723270374</v>
      </c>
    </row>
    <row r="520" spans="1:3" x14ac:dyDescent="0.25">
      <c r="A520" s="19">
        <v>493</v>
      </c>
      <c r="B520" s="19">
        <v>-2063.2844583824731</v>
      </c>
      <c r="C520" s="19">
        <v>2063.2844583824731</v>
      </c>
    </row>
    <row r="521" spans="1:3" x14ac:dyDescent="0.25">
      <c r="A521" s="19">
        <v>494</v>
      </c>
      <c r="B521" s="19">
        <v>-2185.4484092360572</v>
      </c>
      <c r="C521" s="19">
        <v>2185.4484092360572</v>
      </c>
    </row>
    <row r="522" spans="1:3" x14ac:dyDescent="0.25">
      <c r="A522" s="19">
        <v>495</v>
      </c>
      <c r="B522" s="19">
        <v>-1318.1426598660858</v>
      </c>
      <c r="C522" s="19">
        <v>1349.1426598660858</v>
      </c>
    </row>
    <row r="523" spans="1:3" x14ac:dyDescent="0.25">
      <c r="A523" s="19">
        <v>496</v>
      </c>
      <c r="B523" s="19">
        <v>-2185.7302317906842</v>
      </c>
      <c r="C523" s="19">
        <v>2185.7302317906842</v>
      </c>
    </row>
    <row r="524" spans="1:3" x14ac:dyDescent="0.25">
      <c r="A524" s="19">
        <v>497</v>
      </c>
      <c r="B524" s="19">
        <v>-2028.1431317342847</v>
      </c>
      <c r="C524" s="19">
        <v>2029.1431317342847</v>
      </c>
    </row>
    <row r="525" spans="1:3" x14ac:dyDescent="0.25">
      <c r="A525" s="19">
        <v>498</v>
      </c>
      <c r="B525" s="19">
        <v>-1336.3607939301205</v>
      </c>
      <c r="C525" s="19">
        <v>1366.3607939301205</v>
      </c>
    </row>
    <row r="526" spans="1:3" x14ac:dyDescent="0.25">
      <c r="A526" s="19">
        <v>499</v>
      </c>
      <c r="B526" s="19">
        <v>7438.091581365049</v>
      </c>
      <c r="C526" s="19">
        <v>-4444.091581365049</v>
      </c>
    </row>
    <row r="527" spans="1:3" x14ac:dyDescent="0.25">
      <c r="A527" s="19">
        <v>500</v>
      </c>
      <c r="B527" s="19">
        <v>4461.7136914208422</v>
      </c>
      <c r="C527" s="19">
        <v>-2551.7136914208422</v>
      </c>
    </row>
    <row r="528" spans="1:3" x14ac:dyDescent="0.25">
      <c r="A528" s="19">
        <v>501</v>
      </c>
      <c r="B528" s="19">
        <v>1132.6881650793148</v>
      </c>
      <c r="C528" s="19">
        <v>-917.68816507931479</v>
      </c>
    </row>
    <row r="529" spans="1:3" x14ac:dyDescent="0.25">
      <c r="A529" s="19">
        <v>502</v>
      </c>
      <c r="B529" s="19">
        <v>-2185.6934723270374</v>
      </c>
      <c r="C529" s="19">
        <v>2185.6934723270374</v>
      </c>
    </row>
    <row r="530" spans="1:3" x14ac:dyDescent="0.25">
      <c r="A530" s="19">
        <v>503</v>
      </c>
      <c r="B530" s="19">
        <v>1335.6681901018619</v>
      </c>
      <c r="C530" s="19">
        <v>-1105.6681901018619</v>
      </c>
    </row>
    <row r="531" spans="1:3" x14ac:dyDescent="0.25">
      <c r="A531" s="19">
        <v>504</v>
      </c>
      <c r="B531" s="19">
        <v>-574.98959642045941</v>
      </c>
      <c r="C531" s="19">
        <v>688.98959642045941</v>
      </c>
    </row>
    <row r="532" spans="1:3" x14ac:dyDescent="0.25">
      <c r="A532" s="19">
        <v>505</v>
      </c>
      <c r="B532" s="19">
        <v>1952.3741223512086</v>
      </c>
      <c r="C532" s="19">
        <v>-1617.3741223512086</v>
      </c>
    </row>
    <row r="533" spans="1:3" x14ac:dyDescent="0.25">
      <c r="A533" s="19">
        <v>506</v>
      </c>
      <c r="B533" s="19">
        <v>-544.83290058567547</v>
      </c>
      <c r="C533" s="19">
        <v>596.83290058567547</v>
      </c>
    </row>
    <row r="534" spans="1:3" x14ac:dyDescent="0.25">
      <c r="A534" s="19">
        <v>507</v>
      </c>
      <c r="B534" s="19">
        <v>11440.46224366197</v>
      </c>
      <c r="C534" s="19">
        <v>-11190.46224366197</v>
      </c>
    </row>
    <row r="535" spans="1:3" x14ac:dyDescent="0.25">
      <c r="A535" s="19">
        <v>508</v>
      </c>
      <c r="B535" s="19">
        <v>2304.3362349518284</v>
      </c>
      <c r="C535" s="19">
        <v>-1664.3362349518284</v>
      </c>
    </row>
    <row r="536" spans="1:3" x14ac:dyDescent="0.25">
      <c r="A536" s="19">
        <v>509</v>
      </c>
      <c r="B536" s="19">
        <v>5334.5440586756276</v>
      </c>
      <c r="C536" s="19">
        <v>-4934.5440586756276</v>
      </c>
    </row>
    <row r="537" spans="1:3" x14ac:dyDescent="0.25">
      <c r="A537" s="19">
        <v>510</v>
      </c>
      <c r="B537" s="19">
        <v>-1542.0619973877549</v>
      </c>
      <c r="C537" s="19">
        <v>1552.0619973877549</v>
      </c>
    </row>
    <row r="538" spans="1:3" x14ac:dyDescent="0.25">
      <c r="A538" s="19">
        <v>511</v>
      </c>
      <c r="B538" s="19">
        <v>-2185.6444597088412</v>
      </c>
      <c r="C538" s="19">
        <v>2185.6444597088412</v>
      </c>
    </row>
    <row r="539" spans="1:3" x14ac:dyDescent="0.25">
      <c r="A539" s="19">
        <v>512</v>
      </c>
      <c r="B539" s="19">
        <v>-48.968940865700155</v>
      </c>
      <c r="C539" s="19">
        <v>198.96894086570015</v>
      </c>
    </row>
    <row r="540" spans="1:3" x14ac:dyDescent="0.25">
      <c r="A540" s="19">
        <v>513</v>
      </c>
      <c r="B540" s="19">
        <v>-1682.5489792984706</v>
      </c>
      <c r="C540" s="19">
        <v>1693.5489792984706</v>
      </c>
    </row>
    <row r="541" spans="1:3" x14ac:dyDescent="0.25">
      <c r="A541" s="19">
        <v>514</v>
      </c>
      <c r="B541" s="19">
        <v>10346.090665894257</v>
      </c>
      <c r="C541" s="19">
        <v>-3384.0906658942567</v>
      </c>
    </row>
    <row r="542" spans="1:3" x14ac:dyDescent="0.25">
      <c r="A542" s="19">
        <v>515</v>
      </c>
      <c r="B542" s="19">
        <v>-975.83800622199135</v>
      </c>
      <c r="C542" s="19">
        <v>1025.8380062219912</v>
      </c>
    </row>
    <row r="543" spans="1:3" x14ac:dyDescent="0.25">
      <c r="A543" s="19">
        <v>516</v>
      </c>
      <c r="B543" s="19">
        <v>40524.816135907662</v>
      </c>
      <c r="C543" s="19">
        <v>-15873.816135907662</v>
      </c>
    </row>
    <row r="544" spans="1:3" x14ac:dyDescent="0.25">
      <c r="A544" s="19">
        <v>517</v>
      </c>
      <c r="B544" s="19">
        <v>-2185.7547380997821</v>
      </c>
      <c r="C544" s="19">
        <v>2185.7547380997821</v>
      </c>
    </row>
    <row r="545" spans="1:3" x14ac:dyDescent="0.25">
      <c r="A545" s="19">
        <v>518</v>
      </c>
      <c r="B545" s="19">
        <v>1818.6620027067304</v>
      </c>
      <c r="C545" s="19">
        <v>-1613.6620027067304</v>
      </c>
    </row>
    <row r="546" spans="1:3" x14ac:dyDescent="0.25">
      <c r="A546" s="19">
        <v>519</v>
      </c>
      <c r="B546" s="19">
        <v>-2185.7280874886383</v>
      </c>
      <c r="C546" s="19">
        <v>2185.7280874886383</v>
      </c>
    </row>
    <row r="547" spans="1:3" x14ac:dyDescent="0.25">
      <c r="A547" s="19">
        <v>520</v>
      </c>
      <c r="B547" s="19">
        <v>7135.7301252161587</v>
      </c>
      <c r="C547" s="19">
        <v>-4389.7301252161587</v>
      </c>
    </row>
    <row r="548" spans="1:3" x14ac:dyDescent="0.25">
      <c r="A548" s="19">
        <v>521</v>
      </c>
      <c r="B548" s="19">
        <v>4579.3692516001547</v>
      </c>
      <c r="C548" s="19">
        <v>525.63074839984529</v>
      </c>
    </row>
    <row r="549" spans="1:3" x14ac:dyDescent="0.25">
      <c r="A549" s="19">
        <v>522</v>
      </c>
      <c r="B549" s="19">
        <v>3774.5958429102038</v>
      </c>
      <c r="C549" s="19">
        <v>1457.4041570897962</v>
      </c>
    </row>
    <row r="550" spans="1:3" x14ac:dyDescent="0.25">
      <c r="A550" s="19">
        <v>523</v>
      </c>
      <c r="B550" s="19">
        <v>2151.8133095067496</v>
      </c>
      <c r="C550" s="19">
        <v>1288.1866904932504</v>
      </c>
    </row>
    <row r="551" spans="1:3" x14ac:dyDescent="0.25">
      <c r="A551" s="19">
        <v>524</v>
      </c>
      <c r="B551" s="19">
        <v>5483.9718742222149</v>
      </c>
      <c r="C551" s="19">
        <v>546.02812577778514</v>
      </c>
    </row>
    <row r="552" spans="1:3" x14ac:dyDescent="0.25">
      <c r="A552" s="19">
        <v>525</v>
      </c>
      <c r="B552" s="19">
        <v>7915.1674345738111</v>
      </c>
      <c r="C552" s="19">
        <v>-4111.6174345738109</v>
      </c>
    </row>
    <row r="553" spans="1:3" x14ac:dyDescent="0.25">
      <c r="A553" s="19">
        <v>526</v>
      </c>
      <c r="B553" s="19">
        <v>48280.029202444261</v>
      </c>
      <c r="C553" s="19">
        <v>-36280.029202444261</v>
      </c>
    </row>
    <row r="554" spans="1:3" x14ac:dyDescent="0.25">
      <c r="A554" s="19">
        <v>527</v>
      </c>
      <c r="B554" s="19">
        <v>-651.58306586064282</v>
      </c>
      <c r="C554" s="19">
        <v>2361.5830658606428</v>
      </c>
    </row>
    <row r="555" spans="1:3" x14ac:dyDescent="0.25">
      <c r="A555" s="19">
        <v>528</v>
      </c>
      <c r="B555" s="19">
        <v>12664.889477587065</v>
      </c>
      <c r="C555" s="19">
        <v>-2579.8894775870649</v>
      </c>
    </row>
    <row r="556" spans="1:3" x14ac:dyDescent="0.25">
      <c r="A556" s="19">
        <v>529</v>
      </c>
      <c r="B556" s="19">
        <v>-1554.9115256806217</v>
      </c>
      <c r="C556" s="19">
        <v>2884.9115256806217</v>
      </c>
    </row>
    <row r="557" spans="1:3" x14ac:dyDescent="0.25">
      <c r="A557" s="19">
        <v>530</v>
      </c>
      <c r="B557" s="19">
        <v>-484.58149096621128</v>
      </c>
      <c r="C557" s="19">
        <v>2049.5814909662113</v>
      </c>
    </row>
    <row r="558" spans="1:3" x14ac:dyDescent="0.25">
      <c r="A558" s="19">
        <v>531</v>
      </c>
      <c r="B558" s="19">
        <v>2788.9531589846201</v>
      </c>
      <c r="C558" s="19">
        <v>881.04684101537987</v>
      </c>
    </row>
    <row r="559" spans="1:3" x14ac:dyDescent="0.25">
      <c r="A559" s="19">
        <v>532</v>
      </c>
      <c r="B559" s="19">
        <v>3128.8249619235421</v>
      </c>
      <c r="C559" s="19">
        <v>871.17503807645789</v>
      </c>
    </row>
    <row r="560" spans="1:3" x14ac:dyDescent="0.25">
      <c r="A560" s="19">
        <v>533</v>
      </c>
      <c r="B560" s="19">
        <v>14608.655936917479</v>
      </c>
      <c r="C560" s="19">
        <v>-2283.6559369174793</v>
      </c>
    </row>
    <row r="561" spans="1:3" x14ac:dyDescent="0.25">
      <c r="A561" s="19">
        <v>534</v>
      </c>
      <c r="B561" s="19">
        <v>1085.8171284510372</v>
      </c>
      <c r="C561" s="19">
        <v>918.18287154896279</v>
      </c>
    </row>
    <row r="562" spans="1:3" x14ac:dyDescent="0.25">
      <c r="A562" s="19">
        <v>535</v>
      </c>
      <c r="B562" s="19">
        <v>15588.847757076488</v>
      </c>
      <c r="C562" s="19">
        <v>111.15224292351195</v>
      </c>
    </row>
    <row r="563" spans="1:3" x14ac:dyDescent="0.25">
      <c r="A563" s="19">
        <v>536</v>
      </c>
      <c r="B563" s="19">
        <v>909.32556259255034</v>
      </c>
      <c r="C563" s="19">
        <v>1140.6744374074497</v>
      </c>
    </row>
    <row r="564" spans="1:3" x14ac:dyDescent="0.25">
      <c r="A564" s="19">
        <v>537</v>
      </c>
      <c r="B564" s="19">
        <v>2384.9359955166083</v>
      </c>
      <c r="C564" s="19">
        <v>1517.5640044833917</v>
      </c>
    </row>
    <row r="565" spans="1:3" x14ac:dyDescent="0.25">
      <c r="A565" s="19">
        <v>538</v>
      </c>
      <c r="B565" s="19">
        <v>1239.3289916411777</v>
      </c>
      <c r="C565" s="19">
        <v>1170.6710083588223</v>
      </c>
    </row>
    <row r="566" spans="1:3" x14ac:dyDescent="0.25">
      <c r="A566" s="19">
        <v>539</v>
      </c>
      <c r="B566" s="19">
        <v>12763.072934375203</v>
      </c>
      <c r="C566" s="19">
        <v>2357.9270656247973</v>
      </c>
    </row>
    <row r="567" spans="1:3" x14ac:dyDescent="0.25">
      <c r="A567" s="19">
        <v>540</v>
      </c>
      <c r="B567" s="19">
        <v>-3620.3718346903388</v>
      </c>
      <c r="C567" s="19">
        <v>4123.5918346903391</v>
      </c>
    </row>
    <row r="568" spans="1:3" x14ac:dyDescent="0.25">
      <c r="A568" s="19">
        <v>541</v>
      </c>
      <c r="B568" s="19">
        <v>-2028.6945236889899</v>
      </c>
      <c r="C568" s="19">
        <v>2029.6945236889899</v>
      </c>
    </row>
    <row r="569" spans="1:3" x14ac:dyDescent="0.25">
      <c r="A569" s="19">
        <v>542</v>
      </c>
      <c r="B569" s="19">
        <v>-730.80969422048747</v>
      </c>
      <c r="C569" s="19">
        <v>755.80969422048747</v>
      </c>
    </row>
    <row r="570" spans="1:3" x14ac:dyDescent="0.25">
      <c r="A570" s="19">
        <v>543</v>
      </c>
      <c r="B570" s="19">
        <v>-2025.8150323699736</v>
      </c>
      <c r="C570" s="19">
        <v>2026.8150323699736</v>
      </c>
    </row>
    <row r="571" spans="1:3" x14ac:dyDescent="0.25">
      <c r="A571" s="19">
        <v>544</v>
      </c>
      <c r="B571" s="19">
        <v>-86.902523303852377</v>
      </c>
      <c r="C571" s="19">
        <v>156.90252330385238</v>
      </c>
    </row>
    <row r="572" spans="1:3" x14ac:dyDescent="0.25">
      <c r="A572" s="19">
        <v>545</v>
      </c>
      <c r="B572" s="19">
        <v>-1817.8506162483452</v>
      </c>
      <c r="C572" s="19">
        <v>1823.8506162483452</v>
      </c>
    </row>
    <row r="573" spans="1:3" x14ac:dyDescent="0.25">
      <c r="A573" s="19">
        <v>546</v>
      </c>
      <c r="B573" s="19">
        <v>23091.728214956733</v>
      </c>
      <c r="C573" s="19">
        <v>-9399.7282149567327</v>
      </c>
    </row>
    <row r="574" spans="1:3" x14ac:dyDescent="0.25">
      <c r="A574" s="19">
        <v>547</v>
      </c>
      <c r="B574" s="19">
        <v>-573.19196127771522</v>
      </c>
      <c r="C574" s="19">
        <v>625.19196127771522</v>
      </c>
    </row>
    <row r="575" spans="1:3" x14ac:dyDescent="0.25">
      <c r="A575" s="19">
        <v>548</v>
      </c>
      <c r="B575" s="19">
        <v>-2185.7241052134095</v>
      </c>
      <c r="C575" s="19">
        <v>2185.7241052134095</v>
      </c>
    </row>
    <row r="576" spans="1:3" x14ac:dyDescent="0.25">
      <c r="A576" s="19">
        <v>549</v>
      </c>
      <c r="B576" s="19">
        <v>-1596.0846269313124</v>
      </c>
      <c r="C576" s="19">
        <v>1605.0846269313124</v>
      </c>
    </row>
    <row r="577" spans="1:3" x14ac:dyDescent="0.25">
      <c r="A577" s="19">
        <v>550</v>
      </c>
      <c r="B577" s="19">
        <v>-903.24196040558343</v>
      </c>
      <c r="C577" s="19">
        <v>971.24196040558343</v>
      </c>
    </row>
    <row r="578" spans="1:3" x14ac:dyDescent="0.25">
      <c r="A578" s="19">
        <v>551</v>
      </c>
      <c r="B578" s="19">
        <v>-1301.1055038861341</v>
      </c>
      <c r="C578" s="19">
        <v>1336.1055038861341</v>
      </c>
    </row>
    <row r="579" spans="1:3" x14ac:dyDescent="0.25">
      <c r="A579" s="19">
        <v>552</v>
      </c>
      <c r="B579" s="19">
        <v>7998.2664694813848</v>
      </c>
      <c r="C579" s="19">
        <v>-4217.2664694813848</v>
      </c>
    </row>
    <row r="580" spans="1:3" x14ac:dyDescent="0.25">
      <c r="A580" s="19">
        <v>553</v>
      </c>
      <c r="B580" s="19">
        <v>-2185.2646119178221</v>
      </c>
      <c r="C580" s="19">
        <v>2185.2646119178221</v>
      </c>
    </row>
    <row r="581" spans="1:3" x14ac:dyDescent="0.25">
      <c r="A581" s="19">
        <v>554</v>
      </c>
      <c r="B581" s="19">
        <v>-459.66709573059671</v>
      </c>
      <c r="C581" s="19">
        <v>582.66709573059666</v>
      </c>
    </row>
    <row r="582" spans="1:3" x14ac:dyDescent="0.25">
      <c r="A582" s="19">
        <v>555</v>
      </c>
      <c r="B582" s="19">
        <v>3558.0509131810595</v>
      </c>
      <c r="C582" s="19">
        <v>-2142.0509131810595</v>
      </c>
    </row>
    <row r="583" spans="1:3" x14ac:dyDescent="0.25">
      <c r="A583" s="19">
        <v>556</v>
      </c>
      <c r="B583" s="19">
        <v>-2185.7241052134095</v>
      </c>
      <c r="C583" s="19">
        <v>2185.7241052134095</v>
      </c>
    </row>
    <row r="584" spans="1:3" x14ac:dyDescent="0.25">
      <c r="A584" s="19">
        <v>557</v>
      </c>
      <c r="B584" s="19">
        <v>8733.9148721734218</v>
      </c>
      <c r="C584" s="19">
        <v>-8533.9148721734218</v>
      </c>
    </row>
    <row r="585" spans="1:3" x14ac:dyDescent="0.25">
      <c r="A585" s="19">
        <v>558</v>
      </c>
      <c r="B585" s="19">
        <v>3567.0277703932975</v>
      </c>
      <c r="C585" s="19">
        <v>-2201.0277703932975</v>
      </c>
    </row>
    <row r="586" spans="1:3" x14ac:dyDescent="0.25">
      <c r="A586" s="19">
        <v>559</v>
      </c>
      <c r="B586" s="19">
        <v>-2185.8068140066157</v>
      </c>
      <c r="C586" s="19">
        <v>2185.8068140066157</v>
      </c>
    </row>
    <row r="587" spans="1:3" x14ac:dyDescent="0.25">
      <c r="A587" s="19">
        <v>560</v>
      </c>
      <c r="B587" s="19">
        <v>624.17330658337301</v>
      </c>
      <c r="C587" s="19">
        <v>-574.17330658337301</v>
      </c>
    </row>
    <row r="588" spans="1:3" x14ac:dyDescent="0.25">
      <c r="A588" s="19">
        <v>561</v>
      </c>
      <c r="B588" s="19">
        <v>-1659.6937445054164</v>
      </c>
      <c r="C588" s="19">
        <v>1671.6937445054164</v>
      </c>
    </row>
    <row r="589" spans="1:3" x14ac:dyDescent="0.25">
      <c r="A589" s="19">
        <v>562</v>
      </c>
      <c r="B589" s="19">
        <v>-492.61751025796616</v>
      </c>
      <c r="C589" s="19">
        <v>547.61751025796616</v>
      </c>
    </row>
    <row r="590" spans="1:3" x14ac:dyDescent="0.25">
      <c r="A590" s="19">
        <v>563</v>
      </c>
      <c r="B590" s="19">
        <v>-2185.2033461450769</v>
      </c>
      <c r="C590" s="19">
        <v>2185.2033461450769</v>
      </c>
    </row>
    <row r="591" spans="1:3" x14ac:dyDescent="0.25">
      <c r="A591" s="19">
        <v>564</v>
      </c>
      <c r="B591" s="19">
        <v>-140.33700142905778</v>
      </c>
      <c r="C591" s="19">
        <v>208.33700142905778</v>
      </c>
    </row>
    <row r="592" spans="1:3" x14ac:dyDescent="0.25">
      <c r="A592" s="19">
        <v>565</v>
      </c>
      <c r="B592" s="19">
        <v>-2028.6577642253428</v>
      </c>
      <c r="C592" s="19">
        <v>2029.6577642253428</v>
      </c>
    </row>
    <row r="593" spans="1:3" x14ac:dyDescent="0.25">
      <c r="A593" s="19">
        <v>566</v>
      </c>
      <c r="B593" s="19">
        <v>-2185.5096750088023</v>
      </c>
      <c r="C593" s="19">
        <v>2185.5096750088023</v>
      </c>
    </row>
    <row r="594" spans="1:3" x14ac:dyDescent="0.25">
      <c r="A594" s="19">
        <v>567</v>
      </c>
      <c r="B594" s="19">
        <v>-2028.81705523448</v>
      </c>
      <c r="C594" s="19">
        <v>2029.81705523448</v>
      </c>
    </row>
    <row r="595" spans="1:3" x14ac:dyDescent="0.25">
      <c r="A595" s="19">
        <v>568</v>
      </c>
      <c r="B595" s="19">
        <v>-2185.6934723270374</v>
      </c>
      <c r="C595" s="19">
        <v>2185.6934723270374</v>
      </c>
    </row>
    <row r="596" spans="1:3" x14ac:dyDescent="0.25">
      <c r="A596" s="19">
        <v>569</v>
      </c>
      <c r="B596" s="19">
        <v>978.8640066577583</v>
      </c>
      <c r="C596" s="19">
        <v>-733.8640066577583</v>
      </c>
    </row>
    <row r="597" spans="1:3" x14ac:dyDescent="0.25">
      <c r="A597" s="19">
        <v>570</v>
      </c>
      <c r="B597" s="19">
        <v>-1001.2536771110994</v>
      </c>
      <c r="C597" s="19">
        <v>1021.2536771110994</v>
      </c>
    </row>
    <row r="598" spans="1:3" x14ac:dyDescent="0.25">
      <c r="A598" s="19">
        <v>571</v>
      </c>
      <c r="B598" s="19">
        <v>5597.9924367281337</v>
      </c>
      <c r="C598" s="19">
        <v>-5455.9924367281337</v>
      </c>
    </row>
    <row r="599" spans="1:3" x14ac:dyDescent="0.25">
      <c r="A599" s="19">
        <v>572</v>
      </c>
      <c r="B599" s="19">
        <v>886.64435185324487</v>
      </c>
      <c r="C599" s="19">
        <v>-780.64435185324487</v>
      </c>
    </row>
    <row r="600" spans="1:3" x14ac:dyDescent="0.25">
      <c r="A600" s="19">
        <v>573</v>
      </c>
      <c r="B600" s="19">
        <v>-2185.7853709861547</v>
      </c>
      <c r="C600" s="19">
        <v>2185.7853709861547</v>
      </c>
    </row>
    <row r="601" spans="1:3" x14ac:dyDescent="0.25">
      <c r="A601" s="19">
        <v>574</v>
      </c>
      <c r="B601" s="19">
        <v>820.1825512967738</v>
      </c>
      <c r="C601" s="19">
        <v>-474.1825512967738</v>
      </c>
    </row>
    <row r="602" spans="1:3" x14ac:dyDescent="0.25">
      <c r="A602" s="19">
        <v>575</v>
      </c>
      <c r="B602" s="19">
        <v>-692.58595708261475</v>
      </c>
      <c r="C602" s="19">
        <v>772.58595708261475</v>
      </c>
    </row>
    <row r="603" spans="1:3" x14ac:dyDescent="0.25">
      <c r="A603" s="19">
        <v>576</v>
      </c>
      <c r="B603" s="19">
        <v>1728.2665573270172</v>
      </c>
      <c r="C603" s="19">
        <v>-1469.2665573270172</v>
      </c>
    </row>
    <row r="604" spans="1:3" x14ac:dyDescent="0.25">
      <c r="A604" s="19">
        <v>577</v>
      </c>
      <c r="B604" s="19">
        <v>-2027.8980686433044</v>
      </c>
      <c r="C604" s="19">
        <v>2028.8980686433044</v>
      </c>
    </row>
    <row r="605" spans="1:3" x14ac:dyDescent="0.25">
      <c r="A605" s="19">
        <v>578</v>
      </c>
      <c r="B605" s="19">
        <v>-1542.0619973877549</v>
      </c>
      <c r="C605" s="19">
        <v>1552.0619973877549</v>
      </c>
    </row>
    <row r="606" spans="1:3" x14ac:dyDescent="0.25">
      <c r="A606" s="19">
        <v>579</v>
      </c>
      <c r="B606" s="19">
        <v>-1356.1400560782979</v>
      </c>
      <c r="C606" s="19">
        <v>1370.1400560782979</v>
      </c>
    </row>
    <row r="607" spans="1:3" x14ac:dyDescent="0.25">
      <c r="A607" s="19">
        <v>580</v>
      </c>
      <c r="B607" s="19">
        <v>221.53630779765678</v>
      </c>
      <c r="C607" s="19">
        <v>-46.536307797656775</v>
      </c>
    </row>
    <row r="608" spans="1:3" x14ac:dyDescent="0.25">
      <c r="A608" s="19">
        <v>581</v>
      </c>
      <c r="B608" s="19">
        <v>-2028.8415615435779</v>
      </c>
      <c r="C608" s="19">
        <v>2029.8415615435779</v>
      </c>
    </row>
    <row r="609" spans="1:3" x14ac:dyDescent="0.25">
      <c r="A609" s="19">
        <v>582</v>
      </c>
      <c r="B609" s="19">
        <v>-2185.8111026107076</v>
      </c>
      <c r="C609" s="19">
        <v>2185.8111026107076</v>
      </c>
    </row>
    <row r="610" spans="1:3" x14ac:dyDescent="0.25">
      <c r="A610" s="19">
        <v>583</v>
      </c>
      <c r="B610" s="19">
        <v>-2184.5906884176266</v>
      </c>
      <c r="C610" s="19">
        <v>2184.5906884176266</v>
      </c>
    </row>
    <row r="611" spans="1:3" x14ac:dyDescent="0.25">
      <c r="A611" s="19">
        <v>584</v>
      </c>
      <c r="B611" s="19">
        <v>-2028.768042616284</v>
      </c>
      <c r="C611" s="19">
        <v>2029.768042616284</v>
      </c>
    </row>
    <row r="612" spans="1:3" x14ac:dyDescent="0.25">
      <c r="A612" s="19">
        <v>585</v>
      </c>
      <c r="B612" s="19">
        <v>-1709.6766990384651</v>
      </c>
      <c r="C612" s="19">
        <v>1719.6766990384651</v>
      </c>
    </row>
    <row r="613" spans="1:3" x14ac:dyDescent="0.25">
      <c r="A613" s="19">
        <v>586</v>
      </c>
      <c r="B613" s="19">
        <v>-2185.7057254815863</v>
      </c>
      <c r="C613" s="19">
        <v>2185.7057254815863</v>
      </c>
    </row>
    <row r="614" spans="1:3" x14ac:dyDescent="0.25">
      <c r="A614" s="19">
        <v>587</v>
      </c>
      <c r="B614" s="19">
        <v>-1017.1037877027994</v>
      </c>
      <c r="C614" s="19">
        <v>1073.1037877027993</v>
      </c>
    </row>
    <row r="615" spans="1:3" x14ac:dyDescent="0.25">
      <c r="A615" s="19">
        <v>588</v>
      </c>
      <c r="B615" s="19">
        <v>19588.615923167668</v>
      </c>
      <c r="C615" s="19">
        <v>-16863.615923167668</v>
      </c>
    </row>
    <row r="616" spans="1:3" x14ac:dyDescent="0.25">
      <c r="A616" s="19">
        <v>589</v>
      </c>
      <c r="B616" s="19">
        <v>6159.6280947199821</v>
      </c>
      <c r="C616" s="19">
        <v>-5858.6280947199821</v>
      </c>
    </row>
    <row r="617" spans="1:3" x14ac:dyDescent="0.25">
      <c r="A617" s="19">
        <v>590</v>
      </c>
      <c r="B617" s="19">
        <v>-2028.7864223481074</v>
      </c>
      <c r="C617" s="19">
        <v>2029.7864223481074</v>
      </c>
    </row>
    <row r="618" spans="1:3" x14ac:dyDescent="0.25">
      <c r="A618" s="19">
        <v>591</v>
      </c>
      <c r="B618" s="19">
        <v>80.008089345162119</v>
      </c>
      <c r="C618" s="19">
        <v>142.99191065483788</v>
      </c>
    </row>
    <row r="619" spans="1:3" x14ac:dyDescent="0.25">
      <c r="A619" s="19">
        <v>592</v>
      </c>
      <c r="B619" s="19">
        <v>-329.32430617239237</v>
      </c>
      <c r="C619" s="19">
        <v>390.32430617239237</v>
      </c>
    </row>
    <row r="620" spans="1:3" x14ac:dyDescent="0.25">
      <c r="A620" s="19">
        <v>593</v>
      </c>
      <c r="B620" s="19">
        <v>11438.103511411286</v>
      </c>
      <c r="C620" s="19">
        <v>-11188.103511411286</v>
      </c>
    </row>
    <row r="621" spans="1:3" x14ac:dyDescent="0.25">
      <c r="A621" s="19">
        <v>594</v>
      </c>
      <c r="B621" s="19">
        <v>-577.31222711299472</v>
      </c>
      <c r="C621" s="19">
        <v>692.31222711299472</v>
      </c>
    </row>
    <row r="622" spans="1:3" x14ac:dyDescent="0.25">
      <c r="A622" s="19">
        <v>595</v>
      </c>
      <c r="B622" s="19">
        <v>-1276.7114607988667</v>
      </c>
      <c r="C622" s="19">
        <v>1302.7114607988667</v>
      </c>
    </row>
    <row r="623" spans="1:3" x14ac:dyDescent="0.25">
      <c r="A623" s="19">
        <v>596</v>
      </c>
      <c r="B623" s="19">
        <v>1518.2070375674946</v>
      </c>
      <c r="C623" s="19">
        <v>-1092.2070375674946</v>
      </c>
    </row>
    <row r="624" spans="1:3" x14ac:dyDescent="0.25">
      <c r="A624" s="19">
        <v>597</v>
      </c>
      <c r="B624" s="19">
        <v>-1817.6116797346397</v>
      </c>
      <c r="C624" s="19">
        <v>1823.6116797346397</v>
      </c>
    </row>
    <row r="625" spans="1:3" x14ac:dyDescent="0.25">
      <c r="A625" s="19">
        <v>598</v>
      </c>
      <c r="B625" s="19">
        <v>-1439.1775769523827</v>
      </c>
      <c r="C625" s="19">
        <v>1459.1775769523827</v>
      </c>
    </row>
    <row r="626" spans="1:3" x14ac:dyDescent="0.25">
      <c r="A626" s="19">
        <v>599</v>
      </c>
      <c r="B626" s="19">
        <v>5101.5212874078961</v>
      </c>
      <c r="C626" s="19">
        <v>-4251.5212874078961</v>
      </c>
    </row>
    <row r="627" spans="1:3" x14ac:dyDescent="0.25">
      <c r="A627" s="19">
        <v>600</v>
      </c>
      <c r="B627" s="19">
        <v>-1141.1953936443842</v>
      </c>
      <c r="C627" s="19">
        <v>1172.1953936443842</v>
      </c>
    </row>
    <row r="628" spans="1:3" x14ac:dyDescent="0.25">
      <c r="A628" s="19">
        <v>601</v>
      </c>
      <c r="B628" s="19">
        <v>3325.4885810794963</v>
      </c>
      <c r="C628" s="19">
        <v>-3225.4885810794963</v>
      </c>
    </row>
    <row r="629" spans="1:3" x14ac:dyDescent="0.25">
      <c r="A629" s="19">
        <v>602</v>
      </c>
      <c r="B629" s="19">
        <v>-306.61318965264041</v>
      </c>
      <c r="C629" s="19">
        <v>446.61318965264041</v>
      </c>
    </row>
    <row r="630" spans="1:3" x14ac:dyDescent="0.25">
      <c r="A630" s="19">
        <v>603</v>
      </c>
      <c r="B630" s="19">
        <v>-2184.9582830540967</v>
      </c>
      <c r="C630" s="19">
        <v>2184.9582830540967</v>
      </c>
    </row>
    <row r="631" spans="1:3" x14ac:dyDescent="0.25">
      <c r="A631" s="19">
        <v>604</v>
      </c>
      <c r="B631" s="19">
        <v>1606.1270250077016</v>
      </c>
      <c r="C631" s="19">
        <v>-1016.1070250077016</v>
      </c>
    </row>
    <row r="632" spans="1:3" x14ac:dyDescent="0.25">
      <c r="A632" s="19">
        <v>605</v>
      </c>
      <c r="B632" s="19">
        <v>-2185.7976241407036</v>
      </c>
      <c r="C632" s="19">
        <v>2185.7976241407036</v>
      </c>
    </row>
    <row r="633" spans="1:3" x14ac:dyDescent="0.25">
      <c r="A633" s="19">
        <v>606</v>
      </c>
      <c r="B633" s="19">
        <v>-477.30065190332635</v>
      </c>
      <c r="C633" s="19">
        <v>608.3006519033263</v>
      </c>
    </row>
    <row r="634" spans="1:3" x14ac:dyDescent="0.25">
      <c r="A634" s="19">
        <v>607</v>
      </c>
      <c r="B634" s="19">
        <v>-1542.0619973877549</v>
      </c>
      <c r="C634" s="19">
        <v>1552.0619973877549</v>
      </c>
    </row>
    <row r="635" spans="1:3" x14ac:dyDescent="0.25">
      <c r="A635" s="19">
        <v>608</v>
      </c>
      <c r="B635" s="19">
        <v>-2185.8129405838899</v>
      </c>
      <c r="C635" s="19">
        <v>2185.8129405838899</v>
      </c>
    </row>
    <row r="636" spans="1:3" x14ac:dyDescent="0.25">
      <c r="A636" s="19">
        <v>609</v>
      </c>
      <c r="B636" s="19">
        <v>14133.605118478497</v>
      </c>
      <c r="C636" s="19">
        <v>-12672.605118478497</v>
      </c>
    </row>
    <row r="637" spans="1:3" x14ac:dyDescent="0.25">
      <c r="A637" s="19">
        <v>610</v>
      </c>
      <c r="B637" s="19">
        <v>-1812.5331822814655</v>
      </c>
      <c r="C637" s="19">
        <v>1817.5331822814655</v>
      </c>
    </row>
    <row r="638" spans="1:3" x14ac:dyDescent="0.25">
      <c r="A638" s="19">
        <v>611</v>
      </c>
      <c r="B638" s="19">
        <v>-2185.6468735802873</v>
      </c>
      <c r="C638" s="19">
        <v>2185.6468735802873</v>
      </c>
    </row>
    <row r="639" spans="1:3" x14ac:dyDescent="0.25">
      <c r="A639" s="19">
        <v>612</v>
      </c>
      <c r="B639" s="19">
        <v>-2184.8357515086068</v>
      </c>
      <c r="C639" s="19">
        <v>2184.8357515086068</v>
      </c>
    </row>
    <row r="640" spans="1:3" x14ac:dyDescent="0.25">
      <c r="A640" s="19">
        <v>613</v>
      </c>
      <c r="B640" s="19">
        <v>-2185.6934723270374</v>
      </c>
      <c r="C640" s="19">
        <v>2185.6934723270374</v>
      </c>
    </row>
    <row r="641" spans="1:3" x14ac:dyDescent="0.25">
      <c r="A641" s="19">
        <v>614</v>
      </c>
      <c r="B641" s="19">
        <v>15989.544587625818</v>
      </c>
      <c r="C641" s="19">
        <v>-3171.5445876258182</v>
      </c>
    </row>
    <row r="642" spans="1:3" x14ac:dyDescent="0.25">
      <c r="A642" s="19">
        <v>615</v>
      </c>
      <c r="B642" s="19">
        <v>-2185.6934723270374</v>
      </c>
      <c r="C642" s="19">
        <v>2185.6934723270374</v>
      </c>
    </row>
    <row r="643" spans="1:3" x14ac:dyDescent="0.25">
      <c r="A643" s="19">
        <v>616</v>
      </c>
      <c r="B643" s="19">
        <v>-2185.8096934979344</v>
      </c>
      <c r="C643" s="19">
        <v>2185.8096934979344</v>
      </c>
    </row>
    <row r="644" spans="1:3" x14ac:dyDescent="0.25">
      <c r="A644" s="19">
        <v>617</v>
      </c>
      <c r="B644" s="19">
        <v>-2185.7547380997821</v>
      </c>
      <c r="C644" s="19">
        <v>2185.7547380997821</v>
      </c>
    </row>
    <row r="645" spans="1:3" x14ac:dyDescent="0.25">
      <c r="A645" s="19">
        <v>618</v>
      </c>
      <c r="B645" s="19">
        <v>-795.55222859037428</v>
      </c>
      <c r="C645" s="19">
        <v>855.55222859037428</v>
      </c>
    </row>
    <row r="646" spans="1:3" x14ac:dyDescent="0.25">
      <c r="A646" s="19">
        <v>619</v>
      </c>
      <c r="B646" s="19">
        <v>-2185.8111026107076</v>
      </c>
      <c r="C646" s="19">
        <v>2185.8111026107076</v>
      </c>
    </row>
    <row r="647" spans="1:3" x14ac:dyDescent="0.25">
      <c r="A647" s="19">
        <v>620</v>
      </c>
      <c r="B647" s="19">
        <v>-1998.2454346347113</v>
      </c>
      <c r="C647" s="19">
        <v>1999.2454346347113</v>
      </c>
    </row>
    <row r="648" spans="1:3" x14ac:dyDescent="0.25">
      <c r="A648" s="19">
        <v>621</v>
      </c>
      <c r="B648" s="19">
        <v>14142.57397320378</v>
      </c>
      <c r="C648" s="19">
        <v>-13842.57397320378</v>
      </c>
    </row>
    <row r="649" spans="1:3" x14ac:dyDescent="0.25">
      <c r="A649" s="19">
        <v>622</v>
      </c>
      <c r="B649" s="19">
        <v>2828.3505801565398</v>
      </c>
      <c r="C649" s="19">
        <v>-2567.3505801565398</v>
      </c>
    </row>
    <row r="650" spans="1:3" x14ac:dyDescent="0.25">
      <c r="A650" s="19">
        <v>623</v>
      </c>
      <c r="B650" s="19">
        <v>789.12030331345829</v>
      </c>
      <c r="C650" s="19">
        <v>-448.12030331345829</v>
      </c>
    </row>
    <row r="651" spans="1:3" x14ac:dyDescent="0.25">
      <c r="A651" s="19">
        <v>624</v>
      </c>
      <c r="B651" s="19">
        <v>-2184.897017281352</v>
      </c>
      <c r="C651" s="19">
        <v>2184.897017281352</v>
      </c>
    </row>
    <row r="652" spans="1:3" x14ac:dyDescent="0.25">
      <c r="A652" s="19">
        <v>625</v>
      </c>
      <c r="B652" s="19">
        <v>-2185.7547380997821</v>
      </c>
      <c r="C652" s="19">
        <v>2185.7547380997821</v>
      </c>
    </row>
    <row r="653" spans="1:3" x14ac:dyDescent="0.25">
      <c r="A653" s="19">
        <v>626</v>
      </c>
      <c r="B653" s="19">
        <v>-2185.5096750088023</v>
      </c>
      <c r="C653" s="19">
        <v>2185.5096750088023</v>
      </c>
    </row>
    <row r="654" spans="1:3" x14ac:dyDescent="0.25">
      <c r="A654" s="19">
        <v>627</v>
      </c>
      <c r="B654" s="19">
        <v>7851.288684256946</v>
      </c>
      <c r="C654" s="19">
        <v>-3506.288684256946</v>
      </c>
    </row>
    <row r="655" spans="1:3" x14ac:dyDescent="0.25">
      <c r="A655" s="19">
        <v>628</v>
      </c>
      <c r="B655" s="19">
        <v>2790.1022816907753</v>
      </c>
      <c r="C655" s="19">
        <v>-2700.1022816907753</v>
      </c>
    </row>
    <row r="656" spans="1:3" x14ac:dyDescent="0.25">
      <c r="A656" s="19">
        <v>629</v>
      </c>
      <c r="B656" s="19">
        <v>-2185.7547380997821</v>
      </c>
      <c r="C656" s="19">
        <v>2185.7547380997821</v>
      </c>
    </row>
    <row r="657" spans="1:3" x14ac:dyDescent="0.25">
      <c r="A657" s="19">
        <v>630</v>
      </c>
      <c r="B657" s="19">
        <v>4434.9837765862658</v>
      </c>
      <c r="C657" s="19">
        <v>-4084.9837765862658</v>
      </c>
    </row>
    <row r="658" spans="1:3" x14ac:dyDescent="0.25">
      <c r="A658" s="19">
        <v>631</v>
      </c>
      <c r="B658" s="19">
        <v>-1541.9762375590662</v>
      </c>
      <c r="C658" s="19">
        <v>1551.9762375590662</v>
      </c>
    </row>
    <row r="659" spans="1:3" x14ac:dyDescent="0.25">
      <c r="A659" s="19">
        <v>632</v>
      </c>
      <c r="B659" s="19">
        <v>2886.9127160458015</v>
      </c>
      <c r="C659" s="19">
        <v>-2196.9127160458015</v>
      </c>
    </row>
    <row r="660" spans="1:3" x14ac:dyDescent="0.25">
      <c r="A660" s="19">
        <v>633</v>
      </c>
      <c r="B660" s="19">
        <v>-2185.5709407815471</v>
      </c>
      <c r="C660" s="19">
        <v>2185.5709407815471</v>
      </c>
    </row>
    <row r="661" spans="1:3" x14ac:dyDescent="0.25">
      <c r="A661" s="19">
        <v>634</v>
      </c>
      <c r="B661" s="19">
        <v>3079.0292031498343</v>
      </c>
      <c r="C661" s="19">
        <v>-1834.0292031498343</v>
      </c>
    </row>
    <row r="662" spans="1:3" x14ac:dyDescent="0.25">
      <c r="A662" s="19">
        <v>635</v>
      </c>
      <c r="B662" s="19">
        <v>-2028.81705523448</v>
      </c>
      <c r="C662" s="19">
        <v>2029.81705523448</v>
      </c>
    </row>
    <row r="663" spans="1:3" x14ac:dyDescent="0.25">
      <c r="A663" s="19">
        <v>636</v>
      </c>
      <c r="B663" s="19">
        <v>-1974.4880968271968</v>
      </c>
      <c r="C663" s="19">
        <v>1976.4880968271968</v>
      </c>
    </row>
    <row r="664" spans="1:3" x14ac:dyDescent="0.25">
      <c r="A664" s="19">
        <v>637</v>
      </c>
      <c r="B664" s="19">
        <v>-1866.6021287492183</v>
      </c>
      <c r="C664" s="19">
        <v>1870.6021287492183</v>
      </c>
    </row>
    <row r="665" spans="1:3" x14ac:dyDescent="0.25">
      <c r="A665" s="19">
        <v>638</v>
      </c>
      <c r="B665" s="19">
        <v>-2184.5906884176266</v>
      </c>
      <c r="C665" s="19">
        <v>2184.5906884176266</v>
      </c>
    </row>
    <row r="666" spans="1:3" x14ac:dyDescent="0.25">
      <c r="A666" s="19">
        <v>639</v>
      </c>
      <c r="B666" s="19">
        <v>-1403.9909617198196</v>
      </c>
      <c r="C666" s="19">
        <v>1421.9909617198196</v>
      </c>
    </row>
    <row r="667" spans="1:3" x14ac:dyDescent="0.25">
      <c r="A667" s="19">
        <v>640</v>
      </c>
      <c r="B667" s="19">
        <v>-2016.6251664582196</v>
      </c>
      <c r="C667" s="19">
        <v>2017.6251664582196</v>
      </c>
    </row>
    <row r="668" spans="1:3" x14ac:dyDescent="0.25">
      <c r="A668" s="19">
        <v>641</v>
      </c>
      <c r="B668" s="19">
        <v>-4101.3134560089929</v>
      </c>
      <c r="C668" s="19">
        <v>4202.3134560089929</v>
      </c>
    </row>
    <row r="669" spans="1:3" x14ac:dyDescent="0.25">
      <c r="A669" s="19">
        <v>642</v>
      </c>
      <c r="B669" s="19">
        <v>33545.012285154095</v>
      </c>
      <c r="C669" s="19">
        <v>14119.987714845905</v>
      </c>
    </row>
    <row r="670" spans="1:3" x14ac:dyDescent="0.25">
      <c r="A670" s="19">
        <v>643</v>
      </c>
      <c r="B670" s="19">
        <v>223832.79196775507</v>
      </c>
      <c r="C670" s="19">
        <v>68264.208032244933</v>
      </c>
    </row>
    <row r="671" spans="1:3" x14ac:dyDescent="0.25">
      <c r="A671" s="19">
        <v>644</v>
      </c>
      <c r="B671" s="19">
        <v>18007.844479450327</v>
      </c>
      <c r="C671" s="19">
        <v>8444.1555205496734</v>
      </c>
    </row>
    <row r="672" spans="1:3" x14ac:dyDescent="0.25">
      <c r="A672" s="19">
        <v>645</v>
      </c>
      <c r="B672" s="19">
        <v>101950.18845949449</v>
      </c>
      <c r="C672" s="19">
        <v>-26920.70845949449</v>
      </c>
    </row>
    <row r="673" spans="1:3" x14ac:dyDescent="0.25">
      <c r="A673" s="19">
        <v>646</v>
      </c>
      <c r="B673" s="19">
        <v>18610.112002458787</v>
      </c>
      <c r="C673" s="19">
        <v>-13036.112002458787</v>
      </c>
    </row>
    <row r="674" spans="1:3" x14ac:dyDescent="0.25">
      <c r="A674" s="19">
        <v>647</v>
      </c>
      <c r="B674" s="19">
        <v>-2147.898373078448</v>
      </c>
      <c r="C674" s="19">
        <v>3202.9083730784478</v>
      </c>
    </row>
    <row r="675" spans="1:3" x14ac:dyDescent="0.25">
      <c r="A675" s="19">
        <v>648</v>
      </c>
      <c r="B675" s="19">
        <v>1521.6696965883002</v>
      </c>
      <c r="C675" s="19">
        <v>619.33030341169979</v>
      </c>
    </row>
    <row r="676" spans="1:3" x14ac:dyDescent="0.25">
      <c r="A676" s="19">
        <v>649</v>
      </c>
      <c r="B676" s="19">
        <v>84653.146421932892</v>
      </c>
      <c r="C676" s="19">
        <v>-40265.146421932892</v>
      </c>
    </row>
    <row r="677" spans="1:3" x14ac:dyDescent="0.25">
      <c r="A677" s="19">
        <v>650</v>
      </c>
      <c r="B677" s="19">
        <v>3703.5819963318254</v>
      </c>
      <c r="C677" s="19">
        <v>-204.58199633182539</v>
      </c>
    </row>
    <row r="678" spans="1:3" x14ac:dyDescent="0.25">
      <c r="A678" s="19">
        <v>651</v>
      </c>
      <c r="B678" s="19">
        <v>-201.5615972321566</v>
      </c>
      <c r="C678" s="19">
        <v>1887.5615972321566</v>
      </c>
    </row>
    <row r="679" spans="1:3" x14ac:dyDescent="0.25">
      <c r="A679" s="19">
        <v>652</v>
      </c>
      <c r="B679" s="19">
        <v>16706.804534343988</v>
      </c>
      <c r="C679" s="19">
        <v>8425.1954656560119</v>
      </c>
    </row>
    <row r="680" spans="1:3" x14ac:dyDescent="0.25">
      <c r="A680" s="19">
        <v>653</v>
      </c>
      <c r="B680" s="19">
        <v>1663.429225796559</v>
      </c>
      <c r="C680" s="19">
        <v>1350.570774203441</v>
      </c>
    </row>
    <row r="681" spans="1:3" x14ac:dyDescent="0.25">
      <c r="A681" s="19">
        <v>654</v>
      </c>
      <c r="B681" s="19">
        <v>112004.69660002312</v>
      </c>
      <c r="C681" s="19">
        <v>-5920.1966000231187</v>
      </c>
    </row>
    <row r="682" spans="1:3" x14ac:dyDescent="0.25">
      <c r="A682" s="19">
        <v>655</v>
      </c>
      <c r="B682" s="19">
        <v>98865.253941614588</v>
      </c>
      <c r="C682" s="19">
        <v>-66790.253941614588</v>
      </c>
    </row>
    <row r="683" spans="1:3" x14ac:dyDescent="0.25">
      <c r="A683" s="19">
        <v>656</v>
      </c>
      <c r="B683" s="19">
        <v>23463.265729105282</v>
      </c>
      <c r="C683" s="19">
        <v>-11712.265729105282</v>
      </c>
    </row>
    <row r="684" spans="1:3" x14ac:dyDescent="0.25">
      <c r="A684" s="19">
        <v>657</v>
      </c>
      <c r="B684" s="19">
        <v>8548.1032628493449</v>
      </c>
      <c r="C684" s="19">
        <v>2129.8967371506551</v>
      </c>
    </row>
    <row r="685" spans="1:3" x14ac:dyDescent="0.25">
      <c r="A685" s="19">
        <v>658</v>
      </c>
      <c r="B685" s="19">
        <v>13444.97386124577</v>
      </c>
      <c r="C685" s="19">
        <v>5410.0261387542305</v>
      </c>
    </row>
    <row r="686" spans="1:3" x14ac:dyDescent="0.25">
      <c r="A686" s="19">
        <v>659</v>
      </c>
      <c r="B686" s="19">
        <v>27263.109241076327</v>
      </c>
      <c r="C686" s="19">
        <v>2913.8907589236733</v>
      </c>
    </row>
    <row r="687" spans="1:3" x14ac:dyDescent="0.25">
      <c r="A687" s="19">
        <v>660</v>
      </c>
      <c r="B687" s="19">
        <v>2891.7606561337061</v>
      </c>
      <c r="C687" s="19">
        <v>125.23934386629389</v>
      </c>
    </row>
    <row r="688" spans="1:3" x14ac:dyDescent="0.25">
      <c r="A688" s="19">
        <v>661</v>
      </c>
      <c r="B688" s="19">
        <v>4260.2912707717487</v>
      </c>
      <c r="C688" s="19">
        <v>-2731.2912707717487</v>
      </c>
    </row>
    <row r="689" spans="1:3" x14ac:dyDescent="0.25">
      <c r="A689" s="19">
        <v>662</v>
      </c>
      <c r="B689" s="19">
        <v>-689.12382271395495</v>
      </c>
      <c r="C689" s="19">
        <v>784.12382271395495</v>
      </c>
    </row>
    <row r="690" spans="1:3" x14ac:dyDescent="0.25">
      <c r="A690" s="19">
        <v>663</v>
      </c>
      <c r="B690" s="19">
        <v>335.34893668669145</v>
      </c>
      <c r="C690" s="19">
        <v>-179.34893668669145</v>
      </c>
    </row>
    <row r="691" spans="1:3" x14ac:dyDescent="0.25">
      <c r="A691" s="19">
        <v>664</v>
      </c>
      <c r="B691" s="19">
        <v>3945.0006715105505</v>
      </c>
      <c r="C691" s="19">
        <v>-3245.0006715105505</v>
      </c>
    </row>
    <row r="692" spans="1:3" x14ac:dyDescent="0.25">
      <c r="A692" s="19">
        <v>665</v>
      </c>
      <c r="B692" s="19">
        <v>2483.016437245733</v>
      </c>
      <c r="C692" s="19">
        <v>-1579.016437245733</v>
      </c>
    </row>
    <row r="693" spans="1:3" x14ac:dyDescent="0.25">
      <c r="A693" s="19">
        <v>666</v>
      </c>
      <c r="B693" s="19">
        <v>7449.583717393326</v>
      </c>
      <c r="C693" s="19">
        <v>-5585.583717393326</v>
      </c>
    </row>
    <row r="694" spans="1:3" x14ac:dyDescent="0.25">
      <c r="A694" s="19">
        <v>667</v>
      </c>
      <c r="B694" s="19">
        <v>-1663.7824321341218</v>
      </c>
      <c r="C694" s="19">
        <v>1671.7824321341218</v>
      </c>
    </row>
    <row r="695" spans="1:3" x14ac:dyDescent="0.25">
      <c r="A695" s="19">
        <v>668</v>
      </c>
      <c r="B695" s="19">
        <v>10371.856831465377</v>
      </c>
      <c r="C695" s="19">
        <v>-5361.8568314653767</v>
      </c>
    </row>
    <row r="696" spans="1:3" x14ac:dyDescent="0.25">
      <c r="A696" s="19">
        <v>669</v>
      </c>
      <c r="B696" s="19">
        <v>1865.4478580247448</v>
      </c>
      <c r="C696" s="19">
        <v>-1181.4478580247448</v>
      </c>
    </row>
    <row r="697" spans="1:3" x14ac:dyDescent="0.25">
      <c r="A697" s="19">
        <v>670</v>
      </c>
      <c r="B697" s="19">
        <v>83782.924858079437</v>
      </c>
      <c r="C697" s="19">
        <v>-40767.924858079437</v>
      </c>
    </row>
    <row r="698" spans="1:3" x14ac:dyDescent="0.25">
      <c r="A698" s="19">
        <v>671</v>
      </c>
      <c r="B698" s="19">
        <v>34296.917557934095</v>
      </c>
      <c r="C698" s="19">
        <v>-7947.9175579340954</v>
      </c>
    </row>
    <row r="699" spans="1:3" x14ac:dyDescent="0.25">
      <c r="A699" s="19">
        <v>672</v>
      </c>
      <c r="B699" s="19">
        <v>42004.312657414222</v>
      </c>
      <c r="C699" s="19">
        <v>-30176.312657414222</v>
      </c>
    </row>
    <row r="700" spans="1:3" x14ac:dyDescent="0.25">
      <c r="A700" s="19">
        <v>673</v>
      </c>
      <c r="B700" s="19">
        <v>22648.655134799159</v>
      </c>
      <c r="C700" s="19">
        <v>-11834.655134799159</v>
      </c>
    </row>
    <row r="701" spans="1:3" x14ac:dyDescent="0.25">
      <c r="A701" s="19">
        <v>674</v>
      </c>
      <c r="B701" s="19">
        <v>1819.7035208433958</v>
      </c>
      <c r="C701" s="19">
        <v>-1614.7035208433958</v>
      </c>
    </row>
    <row r="702" spans="1:3" x14ac:dyDescent="0.25">
      <c r="A702" s="19">
        <v>675</v>
      </c>
      <c r="B702" s="19">
        <v>-1573.8665561748066</v>
      </c>
      <c r="C702" s="19">
        <v>1588.8665561748066</v>
      </c>
    </row>
    <row r="703" spans="1:3" x14ac:dyDescent="0.25">
      <c r="A703" s="19">
        <v>676</v>
      </c>
      <c r="B703" s="19">
        <v>2341.8694808220584</v>
      </c>
      <c r="C703" s="19">
        <v>-1450.8694808220584</v>
      </c>
    </row>
    <row r="704" spans="1:3" x14ac:dyDescent="0.25">
      <c r="A704" s="19">
        <v>677</v>
      </c>
      <c r="B704" s="19">
        <v>3598.7922965200914</v>
      </c>
      <c r="C704" s="19">
        <v>-2127.7922965200914</v>
      </c>
    </row>
    <row r="705" spans="1:3" x14ac:dyDescent="0.25">
      <c r="A705" s="19">
        <v>678</v>
      </c>
      <c r="B705" s="19">
        <v>14895.439309456242</v>
      </c>
      <c r="C705" s="19">
        <v>-2103.439309456242</v>
      </c>
    </row>
    <row r="706" spans="1:3" x14ac:dyDescent="0.25">
      <c r="A706" s="19">
        <v>679</v>
      </c>
      <c r="B706" s="19">
        <v>3088.0511383225939</v>
      </c>
      <c r="C706" s="19">
        <v>-1980.0511383225939</v>
      </c>
    </row>
    <row r="707" spans="1:3" x14ac:dyDescent="0.25">
      <c r="A707" s="19">
        <v>680</v>
      </c>
      <c r="B707" s="19">
        <v>12561.846369978959</v>
      </c>
      <c r="C707" s="19">
        <v>-3734.846369978959</v>
      </c>
    </row>
    <row r="708" spans="1:3" x14ac:dyDescent="0.25">
      <c r="A708" s="19">
        <v>681</v>
      </c>
      <c r="B708" s="19">
        <v>19231.043294190997</v>
      </c>
      <c r="C708" s="19">
        <v>202.95670580900332</v>
      </c>
    </row>
    <row r="709" spans="1:3" x14ac:dyDescent="0.25">
      <c r="A709" s="19">
        <v>682</v>
      </c>
      <c r="B709" s="19">
        <v>-2028.8476881208524</v>
      </c>
      <c r="C709" s="19">
        <v>2029.8476881208524</v>
      </c>
    </row>
    <row r="710" spans="1:3" x14ac:dyDescent="0.25">
      <c r="A710" s="19">
        <v>683</v>
      </c>
      <c r="B710" s="19">
        <v>-1057.1765830080662</v>
      </c>
      <c r="C710" s="19">
        <v>1110.1765830080662</v>
      </c>
    </row>
    <row r="711" spans="1:3" x14ac:dyDescent="0.25">
      <c r="A711" s="19">
        <v>684</v>
      </c>
      <c r="B711" s="19">
        <v>3495.5078206030976</v>
      </c>
      <c r="C711" s="19">
        <v>-3197.5078206030976</v>
      </c>
    </row>
    <row r="712" spans="1:3" x14ac:dyDescent="0.25">
      <c r="A712" s="19">
        <v>685</v>
      </c>
      <c r="B712" s="19">
        <v>21297.448732363442</v>
      </c>
      <c r="C712" s="19">
        <v>2650.5512676365579</v>
      </c>
    </row>
    <row r="713" spans="1:3" x14ac:dyDescent="0.25">
      <c r="A713" s="19">
        <v>686</v>
      </c>
      <c r="B713" s="19">
        <v>1833.5857889181118</v>
      </c>
      <c r="C713" s="19">
        <v>-1280.5857889181118</v>
      </c>
    </row>
    <row r="714" spans="1:3" x14ac:dyDescent="0.25">
      <c r="A714" s="19">
        <v>687</v>
      </c>
      <c r="B714" s="19">
        <v>-2179.6894265980245</v>
      </c>
      <c r="C714" s="19">
        <v>2179.6894265980245</v>
      </c>
    </row>
    <row r="715" spans="1:3" x14ac:dyDescent="0.25">
      <c r="A715" s="19">
        <v>688</v>
      </c>
      <c r="B715" s="19">
        <v>30432.170099022183</v>
      </c>
      <c r="C715" s="19">
        <v>-26882.170099022183</v>
      </c>
    </row>
    <row r="716" spans="1:3" x14ac:dyDescent="0.25">
      <c r="A716" s="19">
        <v>689</v>
      </c>
      <c r="B716" s="19">
        <v>23448.184961743224</v>
      </c>
      <c r="C716" s="19">
        <v>-8850.1849617432235</v>
      </c>
    </row>
    <row r="717" spans="1:3" x14ac:dyDescent="0.25">
      <c r="A717" s="19">
        <v>690</v>
      </c>
      <c r="B717" s="19">
        <v>50934.25105371375</v>
      </c>
      <c r="C717" s="19">
        <v>64363.24894628625</v>
      </c>
    </row>
    <row r="718" spans="1:3" x14ac:dyDescent="0.25">
      <c r="A718" s="19">
        <v>691</v>
      </c>
      <c r="B718" s="19">
        <v>5237.3123547266578</v>
      </c>
      <c r="C718" s="19">
        <v>-2769.3123547266578</v>
      </c>
    </row>
    <row r="719" spans="1:3" x14ac:dyDescent="0.25">
      <c r="A719" s="19">
        <v>692</v>
      </c>
      <c r="B719" s="19">
        <v>249.51580756879244</v>
      </c>
      <c r="C719" s="19">
        <v>10.484192431207561</v>
      </c>
    </row>
    <row r="720" spans="1:3" x14ac:dyDescent="0.25">
      <c r="A720" s="19">
        <v>693</v>
      </c>
      <c r="B720" s="19">
        <v>18839.451139070341</v>
      </c>
      <c r="C720" s="19">
        <v>-17533.451139070341</v>
      </c>
    </row>
    <row r="721" spans="1:3" x14ac:dyDescent="0.25">
      <c r="A721" s="19">
        <v>694</v>
      </c>
      <c r="B721" s="19">
        <v>34716.943577057609</v>
      </c>
      <c r="C721" s="19">
        <v>621.05642294239078</v>
      </c>
    </row>
    <row r="722" spans="1:3" x14ac:dyDescent="0.25">
      <c r="A722" s="19">
        <v>695</v>
      </c>
      <c r="B722" s="19">
        <v>3094.4982302412</v>
      </c>
      <c r="C722" s="19">
        <v>-2504.4982302412</v>
      </c>
    </row>
    <row r="723" spans="1:3" x14ac:dyDescent="0.25">
      <c r="A723" s="19">
        <v>696</v>
      </c>
      <c r="B723" s="19">
        <v>3448.8039012674926</v>
      </c>
      <c r="C723" s="19">
        <v>-2812.8039012674926</v>
      </c>
    </row>
    <row r="724" spans="1:3" x14ac:dyDescent="0.25">
      <c r="A724" s="19">
        <v>697</v>
      </c>
      <c r="B724" s="19">
        <v>-2026.7340189611489</v>
      </c>
      <c r="C724" s="19">
        <v>2027.7340189611489</v>
      </c>
    </row>
    <row r="725" spans="1:3" x14ac:dyDescent="0.25">
      <c r="A725" s="19">
        <v>698</v>
      </c>
      <c r="B725" s="19">
        <v>10639.757334052028</v>
      </c>
      <c r="C725" s="19">
        <v>-8320.7573340520285</v>
      </c>
    </row>
    <row r="726" spans="1:3" x14ac:dyDescent="0.25">
      <c r="A726" s="19">
        <v>699</v>
      </c>
      <c r="B726" s="19">
        <v>29499.932906293016</v>
      </c>
      <c r="C726" s="19">
        <v>-14109.932906293016</v>
      </c>
    </row>
    <row r="727" spans="1:3" x14ac:dyDescent="0.25">
      <c r="A727" s="19">
        <v>700</v>
      </c>
      <c r="B727" s="19">
        <v>95866.90764216987</v>
      </c>
      <c r="C727" s="19">
        <v>11281.832357830135</v>
      </c>
    </row>
    <row r="728" spans="1:3" x14ac:dyDescent="0.25">
      <c r="A728" s="19">
        <v>701</v>
      </c>
      <c r="B728" s="19">
        <v>1705.9258465766352</v>
      </c>
      <c r="C728" s="19">
        <v>-1302.9258465766352</v>
      </c>
    </row>
    <row r="729" spans="1:3" x14ac:dyDescent="0.25">
      <c r="A729" s="19">
        <v>702</v>
      </c>
      <c r="B729" s="19">
        <v>15730.836859360637</v>
      </c>
      <c r="C729" s="19">
        <v>-9612.8368593606374</v>
      </c>
    </row>
    <row r="730" spans="1:3" x14ac:dyDescent="0.25">
      <c r="A730" s="19">
        <v>703</v>
      </c>
      <c r="B730" s="19">
        <v>8376.0742838642291</v>
      </c>
      <c r="C730" s="19">
        <v>-3754.0642838642289</v>
      </c>
    </row>
    <row r="731" spans="1:3" x14ac:dyDescent="0.25">
      <c r="A731" s="19">
        <v>704</v>
      </c>
      <c r="B731" s="19">
        <v>5001.2329319666251</v>
      </c>
      <c r="C731" s="19">
        <v>-4164.2329319666251</v>
      </c>
    </row>
    <row r="732" spans="1:3" x14ac:dyDescent="0.25">
      <c r="A732" s="19">
        <v>705</v>
      </c>
      <c r="B732" s="19">
        <v>4729.8614816090767</v>
      </c>
      <c r="C732" s="19">
        <v>-4248.8614816090767</v>
      </c>
    </row>
    <row r="733" spans="1:3" x14ac:dyDescent="0.25">
      <c r="A733" s="19">
        <v>706</v>
      </c>
      <c r="B733" s="19">
        <v>8897.6713941329363</v>
      </c>
      <c r="C733" s="19">
        <v>-7920.6713941329363</v>
      </c>
    </row>
    <row r="734" spans="1:3" x14ac:dyDescent="0.25">
      <c r="A734" s="19">
        <v>707</v>
      </c>
      <c r="B734" s="19">
        <v>-2184.5906884176266</v>
      </c>
      <c r="C734" s="19">
        <v>2184.5906884176266</v>
      </c>
    </row>
    <row r="735" spans="1:3" x14ac:dyDescent="0.25">
      <c r="A735" s="19">
        <v>708</v>
      </c>
      <c r="B735" s="19">
        <v>51081.947648689362</v>
      </c>
      <c r="C735" s="19">
        <v>2588.6523513106367</v>
      </c>
    </row>
    <row r="736" spans="1:3" x14ac:dyDescent="0.25">
      <c r="A736" s="19">
        <v>709</v>
      </c>
      <c r="B736" s="19">
        <v>37062.950407863689</v>
      </c>
      <c r="C736" s="19">
        <v>-28225.950407863689</v>
      </c>
    </row>
    <row r="737" spans="1:3" x14ac:dyDescent="0.25">
      <c r="A737" s="19">
        <v>710</v>
      </c>
      <c r="B737" s="19">
        <v>-330.36582430905787</v>
      </c>
      <c r="C737" s="19">
        <v>391.36582430905787</v>
      </c>
    </row>
    <row r="738" spans="1:3" x14ac:dyDescent="0.25">
      <c r="A738" s="19">
        <v>711</v>
      </c>
      <c r="B738" s="19">
        <v>-2185.8013000870683</v>
      </c>
      <c r="C738" s="19">
        <v>2185.8013000870683</v>
      </c>
    </row>
    <row r="739" spans="1:3" x14ac:dyDescent="0.25">
      <c r="A739" s="19">
        <v>712</v>
      </c>
      <c r="B739" s="19">
        <v>37986.938931053126</v>
      </c>
      <c r="C739" s="19">
        <v>-4195.938931053126</v>
      </c>
    </row>
    <row r="740" spans="1:3" x14ac:dyDescent="0.25">
      <c r="A740" s="19">
        <v>713</v>
      </c>
      <c r="B740" s="19">
        <v>-354.10432362795353</v>
      </c>
      <c r="C740" s="19">
        <v>459.10432362795353</v>
      </c>
    </row>
    <row r="741" spans="1:3" x14ac:dyDescent="0.25">
      <c r="A741" s="19">
        <v>714</v>
      </c>
      <c r="B741" s="19">
        <v>8680.0392804844541</v>
      </c>
      <c r="C741" s="19">
        <v>-8481.0392804844541</v>
      </c>
    </row>
    <row r="742" spans="1:3" x14ac:dyDescent="0.25">
      <c r="A742" s="19">
        <v>715</v>
      </c>
      <c r="B742" s="19">
        <v>5038.3695793307352</v>
      </c>
      <c r="C742" s="19">
        <v>-2789.3695793307352</v>
      </c>
    </row>
    <row r="743" spans="1:3" x14ac:dyDescent="0.25">
      <c r="A743" s="19">
        <v>716</v>
      </c>
      <c r="B743" s="19">
        <v>5308.9772913276147</v>
      </c>
      <c r="C743" s="19">
        <v>-3919.9772913276147</v>
      </c>
    </row>
    <row r="744" spans="1:3" x14ac:dyDescent="0.25">
      <c r="A744" s="19">
        <v>717</v>
      </c>
      <c r="B744" s="19">
        <v>1876.804440940592</v>
      </c>
      <c r="C744" s="19">
        <v>-1161.804440940592</v>
      </c>
    </row>
    <row r="745" spans="1:3" x14ac:dyDescent="0.25">
      <c r="A745" s="19">
        <v>718</v>
      </c>
      <c r="B745" s="19">
        <v>2350.7214796464596</v>
      </c>
      <c r="C745" s="19">
        <v>-2045.7214796464596</v>
      </c>
    </row>
    <row r="746" spans="1:3" x14ac:dyDescent="0.25">
      <c r="A746" s="19">
        <v>719</v>
      </c>
      <c r="B746" s="19">
        <v>-557.36617120512767</v>
      </c>
      <c r="C746" s="19">
        <v>647.36617120512767</v>
      </c>
    </row>
    <row r="747" spans="1:3" x14ac:dyDescent="0.25">
      <c r="A747" s="19">
        <v>720</v>
      </c>
      <c r="B747" s="19">
        <v>-107.86676192802109</v>
      </c>
      <c r="C747" s="19">
        <v>301.86676192802111</v>
      </c>
    </row>
    <row r="748" spans="1:3" x14ac:dyDescent="0.25">
      <c r="A748" s="19">
        <v>721</v>
      </c>
      <c r="B748" s="19">
        <v>786.56152161831324</v>
      </c>
      <c r="C748" s="19">
        <v>1948.4384783816868</v>
      </c>
    </row>
    <row r="749" spans="1:3" x14ac:dyDescent="0.25">
      <c r="A749" s="19">
        <v>722</v>
      </c>
      <c r="B749" s="19">
        <v>9752.2160692260732</v>
      </c>
      <c r="C749" s="19">
        <v>260.78393077392684</v>
      </c>
    </row>
    <row r="750" spans="1:3" x14ac:dyDescent="0.25">
      <c r="A750" s="19">
        <v>723</v>
      </c>
      <c r="B750" s="19">
        <v>20365.952050382388</v>
      </c>
      <c r="C750" s="19">
        <v>12640.047949617612</v>
      </c>
    </row>
    <row r="751" spans="1:3" x14ac:dyDescent="0.25">
      <c r="A751" s="19">
        <v>724</v>
      </c>
      <c r="B751" s="19">
        <v>6205.0296532202146</v>
      </c>
      <c r="C751" s="19">
        <v>-736.02965322021464</v>
      </c>
    </row>
    <row r="752" spans="1:3" x14ac:dyDescent="0.25">
      <c r="A752" s="19">
        <v>725</v>
      </c>
      <c r="B752" s="19">
        <v>10462.240047743762</v>
      </c>
      <c r="C752" s="19">
        <v>-3079.230047743762</v>
      </c>
    </row>
    <row r="753" spans="1:3" x14ac:dyDescent="0.25">
      <c r="A753" s="19">
        <v>726</v>
      </c>
      <c r="B753" s="19">
        <v>15114.829424779819</v>
      </c>
      <c r="C753" s="19">
        <v>4955.1705752201815</v>
      </c>
    </row>
    <row r="754" spans="1:3" x14ac:dyDescent="0.25">
      <c r="A754" s="19">
        <v>727</v>
      </c>
      <c r="B754" s="19">
        <v>478.87386985247758</v>
      </c>
      <c r="C754" s="19">
        <v>2056.1261301475224</v>
      </c>
    </row>
    <row r="755" spans="1:3" x14ac:dyDescent="0.25">
      <c r="A755" s="19">
        <v>728</v>
      </c>
      <c r="B755" s="19">
        <v>10262.694213820214</v>
      </c>
      <c r="C755" s="19">
        <v>-4819.6942138202139</v>
      </c>
    </row>
    <row r="756" spans="1:3" x14ac:dyDescent="0.25">
      <c r="A756" s="19">
        <v>729</v>
      </c>
      <c r="B756" s="19">
        <v>9626.7221159746077</v>
      </c>
      <c r="C756" s="19">
        <v>-1709.2721159746079</v>
      </c>
    </row>
    <row r="757" spans="1:3" x14ac:dyDescent="0.25">
      <c r="A757" s="19">
        <v>730</v>
      </c>
      <c r="B757" s="19">
        <v>7659.5985572220461</v>
      </c>
      <c r="C757" s="19">
        <v>-2433.5985572220461</v>
      </c>
    </row>
    <row r="758" spans="1:3" x14ac:dyDescent="0.25">
      <c r="A758" s="19">
        <v>731</v>
      </c>
      <c r="B758" s="19">
        <v>25613.976102302779</v>
      </c>
      <c r="C758" s="19">
        <v>824.0238976972214</v>
      </c>
    </row>
    <row r="759" spans="1:3" x14ac:dyDescent="0.25">
      <c r="A759" s="19">
        <v>732</v>
      </c>
      <c r="B759" s="19">
        <v>5063.4151075169275</v>
      </c>
      <c r="C759" s="19">
        <v>1236.5848924830725</v>
      </c>
    </row>
    <row r="760" spans="1:3" x14ac:dyDescent="0.25">
      <c r="A760" s="19">
        <v>733</v>
      </c>
      <c r="B760" s="19">
        <v>-5434.8996970961252</v>
      </c>
      <c r="C760" s="19">
        <v>5498.8996970961252</v>
      </c>
    </row>
    <row r="761" spans="1:3" x14ac:dyDescent="0.25">
      <c r="A761" s="19">
        <v>734</v>
      </c>
      <c r="B761" s="19">
        <v>11307.971550583406</v>
      </c>
      <c r="C761" s="19">
        <v>-8295.9715505834065</v>
      </c>
    </row>
    <row r="762" spans="1:3" x14ac:dyDescent="0.25">
      <c r="A762" s="19">
        <v>735</v>
      </c>
      <c r="B762" s="19">
        <v>8948.6371069099478</v>
      </c>
      <c r="C762" s="19">
        <v>1721.3628930900522</v>
      </c>
    </row>
    <row r="763" spans="1:3" x14ac:dyDescent="0.25">
      <c r="A763" s="19">
        <v>736</v>
      </c>
      <c r="B763" s="19">
        <v>29215.158378539167</v>
      </c>
      <c r="C763" s="19">
        <v>24555.841621460833</v>
      </c>
    </row>
    <row r="764" spans="1:3" x14ac:dyDescent="0.25">
      <c r="A764" s="19">
        <v>737</v>
      </c>
      <c r="B764" s="19">
        <v>9751.3074566014584</v>
      </c>
      <c r="C764" s="19">
        <v>1593.6925433985416</v>
      </c>
    </row>
    <row r="765" spans="1:3" x14ac:dyDescent="0.25">
      <c r="A765" s="19">
        <v>738</v>
      </c>
      <c r="B765" s="19">
        <v>7134.765786687437</v>
      </c>
      <c r="C765" s="19">
        <v>-1014.765786687437</v>
      </c>
    </row>
    <row r="766" spans="1:3" x14ac:dyDescent="0.25">
      <c r="A766" s="19">
        <v>739</v>
      </c>
      <c r="B766" s="19">
        <v>-709.32477692856446</v>
      </c>
      <c r="C766" s="19">
        <v>2310.3247769285645</v>
      </c>
    </row>
    <row r="767" spans="1:3" x14ac:dyDescent="0.25">
      <c r="A767" s="19">
        <v>740</v>
      </c>
      <c r="B767" s="19">
        <v>10954.872720504613</v>
      </c>
      <c r="C767" s="19">
        <v>-1454.8727205046125</v>
      </c>
    </row>
    <row r="768" spans="1:3" x14ac:dyDescent="0.25">
      <c r="A768" s="19">
        <v>741</v>
      </c>
      <c r="B768" s="19">
        <v>4087.4901579160423</v>
      </c>
      <c r="C768" s="19">
        <v>-865.49015791604234</v>
      </c>
    </row>
    <row r="769" spans="1:3" x14ac:dyDescent="0.25">
      <c r="A769" s="19">
        <v>742</v>
      </c>
      <c r="B769" s="19">
        <v>10278.885309333858</v>
      </c>
      <c r="C769" s="19">
        <v>3014.9146906661408</v>
      </c>
    </row>
    <row r="770" spans="1:3" x14ac:dyDescent="0.25">
      <c r="A770" s="19">
        <v>743</v>
      </c>
      <c r="B770" s="19">
        <v>-1027.8200846808122</v>
      </c>
      <c r="C770" s="19">
        <v>2577.8200846808122</v>
      </c>
    </row>
    <row r="771" spans="1:3" x14ac:dyDescent="0.25">
      <c r="A771" s="19">
        <v>744</v>
      </c>
      <c r="B771" s="19">
        <v>-2560.4923306664059</v>
      </c>
      <c r="C771" s="19">
        <v>3374.4923306664059</v>
      </c>
    </row>
    <row r="772" spans="1:3" x14ac:dyDescent="0.25">
      <c r="A772" s="19">
        <v>745</v>
      </c>
      <c r="B772" s="19">
        <v>3801.5311759968035</v>
      </c>
      <c r="C772" s="19">
        <v>1314.4688240031965</v>
      </c>
    </row>
    <row r="773" spans="1:3" x14ac:dyDescent="0.25">
      <c r="A773" s="19">
        <v>746</v>
      </c>
      <c r="B773" s="19">
        <v>3478.8619564039209</v>
      </c>
      <c r="C773" s="19">
        <v>497.13804359607911</v>
      </c>
    </row>
    <row r="774" spans="1:3" x14ac:dyDescent="0.25">
      <c r="A774" s="19">
        <v>747</v>
      </c>
      <c r="B774" s="19">
        <v>4788.5991495007229</v>
      </c>
      <c r="C774" s="19">
        <v>-1470.5991495007229</v>
      </c>
    </row>
    <row r="775" spans="1:3" x14ac:dyDescent="0.25">
      <c r="A775" s="19">
        <v>748</v>
      </c>
      <c r="B775" s="19">
        <v>5505.1403740678788</v>
      </c>
      <c r="C775" s="19">
        <v>1497.8596259321212</v>
      </c>
    </row>
    <row r="776" spans="1:3" x14ac:dyDescent="0.25">
      <c r="A776" s="19">
        <v>749</v>
      </c>
      <c r="B776" s="19">
        <v>-48.162668627218409</v>
      </c>
      <c r="C776" s="19">
        <v>2053.1626686272184</v>
      </c>
    </row>
    <row r="777" spans="1:3" x14ac:dyDescent="0.25">
      <c r="A777" s="19">
        <v>750</v>
      </c>
      <c r="B777" s="19">
        <v>9465.8678228970166</v>
      </c>
      <c r="C777" s="19">
        <v>1090.1321771029834</v>
      </c>
    </row>
    <row r="778" spans="1:3" x14ac:dyDescent="0.25">
      <c r="A778" s="19">
        <v>751</v>
      </c>
      <c r="B778" s="19">
        <v>3209.2960745328392</v>
      </c>
      <c r="C778" s="19">
        <v>1349.7039254671608</v>
      </c>
    </row>
    <row r="779" spans="1:3" x14ac:dyDescent="0.25">
      <c r="A779" s="19">
        <v>752</v>
      </c>
      <c r="B779" s="19">
        <v>2439.8137569659539</v>
      </c>
      <c r="C779" s="19">
        <v>1115.1862430340461</v>
      </c>
    </row>
    <row r="780" spans="1:3" x14ac:dyDescent="0.25">
      <c r="A780" s="19">
        <v>753</v>
      </c>
      <c r="B780" s="19">
        <v>6638.1985022266244</v>
      </c>
      <c r="C780" s="19">
        <v>-1053.1985022266244</v>
      </c>
    </row>
    <row r="781" spans="1:3" x14ac:dyDescent="0.25">
      <c r="A781" s="19">
        <v>754</v>
      </c>
      <c r="B781" s="19">
        <v>22261.980099698219</v>
      </c>
      <c r="C781" s="19">
        <v>-9461.9800996982194</v>
      </c>
    </row>
    <row r="782" spans="1:3" x14ac:dyDescent="0.25">
      <c r="A782" s="19">
        <v>755</v>
      </c>
      <c r="B782" s="19">
        <v>291.88889760956044</v>
      </c>
      <c r="C782" s="19">
        <v>1783.1111023904396</v>
      </c>
    </row>
    <row r="783" spans="1:3" x14ac:dyDescent="0.25">
      <c r="A783" s="19">
        <v>756</v>
      </c>
      <c r="B783" s="19">
        <v>1982.1383965406549</v>
      </c>
      <c r="C783" s="19">
        <v>565.55160345934519</v>
      </c>
    </row>
    <row r="784" spans="1:3" x14ac:dyDescent="0.25">
      <c r="A784" s="19">
        <v>757</v>
      </c>
      <c r="B784" s="19">
        <v>-2749.778983531583</v>
      </c>
      <c r="C784" s="19">
        <v>3573.778983531583</v>
      </c>
    </row>
    <row r="785" spans="1:3" x14ac:dyDescent="0.25">
      <c r="A785" s="19">
        <v>758</v>
      </c>
      <c r="B785" s="19">
        <v>-3399.1141568415719</v>
      </c>
      <c r="C785" s="19">
        <v>3994.1141568415719</v>
      </c>
    </row>
    <row r="786" spans="1:3" x14ac:dyDescent="0.25">
      <c r="A786" s="19">
        <v>759</v>
      </c>
      <c r="B786" s="19">
        <v>2174.6220496253245</v>
      </c>
      <c r="C786" s="19">
        <v>375.37795037467549</v>
      </c>
    </row>
    <row r="787" spans="1:3" x14ac:dyDescent="0.25">
      <c r="A787" s="19">
        <v>760</v>
      </c>
      <c r="B787" s="19">
        <v>5928.2824846799786</v>
      </c>
      <c r="C787" s="19">
        <v>-832.28248467997855</v>
      </c>
    </row>
    <row r="788" spans="1:3" x14ac:dyDescent="0.25">
      <c r="A788" s="19">
        <v>761</v>
      </c>
      <c r="B788" s="19">
        <v>-2185.7890469325193</v>
      </c>
      <c r="C788" s="19">
        <v>2185.7890469325193</v>
      </c>
    </row>
    <row r="789" spans="1:3" x14ac:dyDescent="0.25">
      <c r="A789" s="19">
        <v>762</v>
      </c>
      <c r="B789" s="19">
        <v>549.65388708274202</v>
      </c>
      <c r="C789" s="19">
        <v>-314.65388708274202</v>
      </c>
    </row>
    <row r="790" spans="1:3" x14ac:dyDescent="0.25">
      <c r="A790" s="19">
        <v>763</v>
      </c>
      <c r="B790" s="19">
        <v>-2185.7731178316058</v>
      </c>
      <c r="C790" s="19">
        <v>2185.7731178316058</v>
      </c>
    </row>
    <row r="791" spans="1:3" x14ac:dyDescent="0.25">
      <c r="A791" s="19">
        <v>764</v>
      </c>
      <c r="B791" s="19">
        <v>-1812.4901737089986</v>
      </c>
      <c r="C791" s="19">
        <v>1817.4901737089986</v>
      </c>
    </row>
    <row r="792" spans="1:3" x14ac:dyDescent="0.25">
      <c r="A792" s="19">
        <v>765</v>
      </c>
      <c r="B792" s="19">
        <v>-2185.7547380997821</v>
      </c>
      <c r="C792" s="19">
        <v>2185.7547380997821</v>
      </c>
    </row>
    <row r="793" spans="1:3" x14ac:dyDescent="0.25">
      <c r="A793" s="19">
        <v>766</v>
      </c>
      <c r="B793" s="19">
        <v>5438.5977861016518</v>
      </c>
      <c r="C793" s="19">
        <v>-2917.5977861016518</v>
      </c>
    </row>
    <row r="794" spans="1:3" x14ac:dyDescent="0.25">
      <c r="A794" s="19">
        <v>767</v>
      </c>
      <c r="B794" s="19">
        <v>-2185.7669912543311</v>
      </c>
      <c r="C794" s="19">
        <v>2185.7669912543311</v>
      </c>
    </row>
    <row r="795" spans="1:3" x14ac:dyDescent="0.25">
      <c r="A795" s="19">
        <v>768</v>
      </c>
      <c r="B795" s="19">
        <v>1313.7564482090811</v>
      </c>
      <c r="C795" s="19">
        <v>-1136.7564482090811</v>
      </c>
    </row>
    <row r="796" spans="1:3" x14ac:dyDescent="0.25">
      <c r="A796" s="19">
        <v>769</v>
      </c>
      <c r="B796" s="19">
        <v>-2185.7853709861547</v>
      </c>
      <c r="C796" s="19">
        <v>2185.7853709861547</v>
      </c>
    </row>
    <row r="797" spans="1:3" x14ac:dyDescent="0.25">
      <c r="A797" s="19">
        <v>770</v>
      </c>
      <c r="B797" s="19">
        <v>4884.9940121359114</v>
      </c>
      <c r="C797" s="19">
        <v>-3228.9940121359114</v>
      </c>
    </row>
    <row r="798" spans="1:3" x14ac:dyDescent="0.25">
      <c r="A798" s="19">
        <v>771</v>
      </c>
      <c r="B798" s="19">
        <v>-2185.6015736679196</v>
      </c>
      <c r="C798" s="19">
        <v>2185.6015736679196</v>
      </c>
    </row>
    <row r="799" spans="1:3" x14ac:dyDescent="0.25">
      <c r="A799" s="19">
        <v>772</v>
      </c>
      <c r="B799" s="19">
        <v>-1541.6576432876377</v>
      </c>
      <c r="C799" s="19">
        <v>1551.6576432876377</v>
      </c>
    </row>
    <row r="800" spans="1:3" x14ac:dyDescent="0.25">
      <c r="A800" s="19">
        <v>773</v>
      </c>
      <c r="B800" s="19">
        <v>621.25092922343526</v>
      </c>
      <c r="C800" s="19">
        <v>-571.25092922343526</v>
      </c>
    </row>
    <row r="801" spans="1:3" x14ac:dyDescent="0.25">
      <c r="A801" s="19">
        <v>774</v>
      </c>
      <c r="B801" s="19">
        <v>-1114.7200441057337</v>
      </c>
      <c r="C801" s="19">
        <v>1146.7200441057337</v>
      </c>
    </row>
    <row r="802" spans="1:3" x14ac:dyDescent="0.25">
      <c r="A802" s="19">
        <v>775</v>
      </c>
      <c r="B802" s="19">
        <v>849.14612798155326</v>
      </c>
      <c r="C802" s="19">
        <v>-498.14612798155326</v>
      </c>
    </row>
    <row r="803" spans="1:3" x14ac:dyDescent="0.25">
      <c r="A803" s="19">
        <v>776</v>
      </c>
      <c r="B803" s="19">
        <v>167.42790617225609</v>
      </c>
      <c r="C803" s="19">
        <v>2.5720938277439132</v>
      </c>
    </row>
    <row r="804" spans="1:3" x14ac:dyDescent="0.25">
      <c r="A804" s="19">
        <v>777</v>
      </c>
      <c r="B804" s="19">
        <v>7090.8629453103249</v>
      </c>
      <c r="C804" s="19">
        <v>-3492.8629453103249</v>
      </c>
    </row>
    <row r="805" spans="1:3" x14ac:dyDescent="0.25">
      <c r="A805" s="19">
        <v>778</v>
      </c>
      <c r="B805" s="19">
        <v>-1498.6306145477615</v>
      </c>
      <c r="C805" s="19">
        <v>1519.6306145477615</v>
      </c>
    </row>
    <row r="806" spans="1:3" x14ac:dyDescent="0.25">
      <c r="A806" s="19">
        <v>779</v>
      </c>
      <c r="B806" s="19">
        <v>-1974.7882991136476</v>
      </c>
      <c r="C806" s="19">
        <v>1976.7882991136476</v>
      </c>
    </row>
    <row r="807" spans="1:3" x14ac:dyDescent="0.25">
      <c r="A807" s="19">
        <v>780</v>
      </c>
      <c r="B807" s="19">
        <v>2037.083539826559</v>
      </c>
      <c r="C807" s="19">
        <v>-1637.083539826559</v>
      </c>
    </row>
    <row r="808" spans="1:3" x14ac:dyDescent="0.25">
      <c r="A808" s="19">
        <v>781</v>
      </c>
      <c r="B808" s="19">
        <v>-2177.9625620289348</v>
      </c>
      <c r="C808" s="19">
        <v>3217.9625620289348</v>
      </c>
    </row>
    <row r="809" spans="1:3" x14ac:dyDescent="0.25">
      <c r="A809" s="19">
        <v>782</v>
      </c>
      <c r="B809" s="19">
        <v>-2162.4325987410607</v>
      </c>
      <c r="C809" s="19">
        <v>3227.6625987410607</v>
      </c>
    </row>
    <row r="810" spans="1:3" x14ac:dyDescent="0.25">
      <c r="A810" s="19">
        <v>783</v>
      </c>
      <c r="B810" s="19">
        <v>-2894.1022335917819</v>
      </c>
      <c r="C810" s="19">
        <v>3594.1022335917819</v>
      </c>
    </row>
    <row r="811" spans="1:3" x14ac:dyDescent="0.25">
      <c r="A811" s="19">
        <v>784</v>
      </c>
      <c r="B811" s="19">
        <v>-4.8029328450083995</v>
      </c>
      <c r="C811" s="19">
        <v>2226.8029328450084</v>
      </c>
    </row>
    <row r="812" spans="1:3" x14ac:dyDescent="0.25">
      <c r="A812" s="19">
        <v>785</v>
      </c>
      <c r="B812" s="19">
        <v>-466.10920373552017</v>
      </c>
      <c r="C812" s="19">
        <v>1491.1092037355202</v>
      </c>
    </row>
    <row r="813" spans="1:3" x14ac:dyDescent="0.25">
      <c r="A813" s="19">
        <v>786</v>
      </c>
      <c r="B813" s="19">
        <v>-2371.1709397005698</v>
      </c>
      <c r="C813" s="19">
        <v>3274.3109397005696</v>
      </c>
    </row>
    <row r="814" spans="1:3" x14ac:dyDescent="0.25">
      <c r="A814" s="19">
        <v>787</v>
      </c>
      <c r="B814" s="19">
        <v>6263.7105101367642</v>
      </c>
      <c r="C814" s="19">
        <v>876.28948986323576</v>
      </c>
    </row>
    <row r="815" spans="1:3" x14ac:dyDescent="0.25">
      <c r="A815" s="19">
        <v>788</v>
      </c>
      <c r="B815" s="19">
        <v>-931.20382881001115</v>
      </c>
      <c r="C815" s="19">
        <v>2301.2038288100111</v>
      </c>
    </row>
    <row r="816" spans="1:3" x14ac:dyDescent="0.25">
      <c r="A816" s="19">
        <v>789</v>
      </c>
      <c r="B816" s="19">
        <v>-304.05783237932792</v>
      </c>
      <c r="C816" s="19">
        <v>2339.1078323793281</v>
      </c>
    </row>
    <row r="817" spans="1:3" x14ac:dyDescent="0.25">
      <c r="A817" s="19">
        <v>790</v>
      </c>
      <c r="B817" s="19">
        <v>1587.1470600564271</v>
      </c>
      <c r="C817" s="19">
        <v>272.85293994357289</v>
      </c>
    </row>
    <row r="818" spans="1:3" x14ac:dyDescent="0.25">
      <c r="A818" s="19">
        <v>791</v>
      </c>
      <c r="B818" s="19">
        <v>14012.401423255709</v>
      </c>
      <c r="C818" s="19">
        <v>425.05857674428989</v>
      </c>
    </row>
    <row r="819" spans="1:3" x14ac:dyDescent="0.25">
      <c r="A819" s="19">
        <v>792</v>
      </c>
      <c r="B819" s="19">
        <v>9418.6301691455956</v>
      </c>
      <c r="C819" s="19">
        <v>-1628.6301691455956</v>
      </c>
    </row>
    <row r="820" spans="1:3" x14ac:dyDescent="0.25">
      <c r="A820" s="19">
        <v>793</v>
      </c>
      <c r="B820" s="19">
        <v>1396.5094563206058</v>
      </c>
      <c r="C820" s="19">
        <v>1114.6005436793944</v>
      </c>
    </row>
    <row r="821" spans="1:3" x14ac:dyDescent="0.25">
      <c r="A821" s="19">
        <v>794</v>
      </c>
      <c r="B821" s="19">
        <v>1030.1070529062017</v>
      </c>
      <c r="C821" s="19">
        <v>1796.3229470937981</v>
      </c>
    </row>
    <row r="822" spans="1:3" x14ac:dyDescent="0.25">
      <c r="A822" s="19">
        <v>795</v>
      </c>
      <c r="B822" s="19">
        <v>7010.3886166143666</v>
      </c>
      <c r="C822" s="19">
        <v>1414.6113833856334</v>
      </c>
    </row>
    <row r="823" spans="1:3" x14ac:dyDescent="0.25">
      <c r="A823" s="19">
        <v>796</v>
      </c>
      <c r="B823" s="19">
        <v>16487.080294901029</v>
      </c>
      <c r="C823" s="19">
        <v>-837.08029490102854</v>
      </c>
    </row>
    <row r="824" spans="1:3" x14ac:dyDescent="0.25">
      <c r="A824" s="19">
        <v>797</v>
      </c>
      <c r="B824" s="19">
        <v>8309.1523534402368</v>
      </c>
      <c r="C824" s="19">
        <v>1825.8476465597632</v>
      </c>
    </row>
    <row r="825" spans="1:3" x14ac:dyDescent="0.25">
      <c r="A825" s="19">
        <v>798</v>
      </c>
      <c r="B825" s="19">
        <v>2721.7864575132553</v>
      </c>
      <c r="C825" s="19">
        <v>504.2135424867447</v>
      </c>
    </row>
    <row r="826" spans="1:3" x14ac:dyDescent="0.25">
      <c r="A826" s="19">
        <v>799</v>
      </c>
      <c r="B826" s="19">
        <v>4409.734410466629</v>
      </c>
      <c r="C826" s="19">
        <v>-388.73441046662901</v>
      </c>
    </row>
    <row r="827" spans="1:3" x14ac:dyDescent="0.25">
      <c r="A827" s="19">
        <v>800</v>
      </c>
      <c r="B827" s="19">
        <v>5501.4787318732879</v>
      </c>
      <c r="C827" s="19">
        <v>-500.47873187328787</v>
      </c>
    </row>
    <row r="828" spans="1:3" x14ac:dyDescent="0.25">
      <c r="A828" s="19">
        <v>801</v>
      </c>
      <c r="B828" s="19">
        <v>925.49061431404516</v>
      </c>
      <c r="C828" s="19">
        <v>1356.5093856859548</v>
      </c>
    </row>
    <row r="829" spans="1:3" x14ac:dyDescent="0.25">
      <c r="A829" s="19">
        <v>802</v>
      </c>
      <c r="B829" s="19">
        <v>572.60990489602591</v>
      </c>
      <c r="C829" s="19">
        <v>1657.8200951039739</v>
      </c>
    </row>
    <row r="830" spans="1:3" x14ac:dyDescent="0.25">
      <c r="A830" s="19">
        <v>803</v>
      </c>
      <c r="B830" s="19">
        <v>5060.2500964427827</v>
      </c>
      <c r="C830" s="19">
        <v>1019.7499035572173</v>
      </c>
    </row>
    <row r="831" spans="1:3" x14ac:dyDescent="0.25">
      <c r="A831" s="19">
        <v>804</v>
      </c>
      <c r="B831" s="19">
        <v>905.15674949315053</v>
      </c>
      <c r="C831" s="19">
        <v>1929.8432505068495</v>
      </c>
    </row>
    <row r="832" spans="1:3" x14ac:dyDescent="0.25">
      <c r="A832" s="19">
        <v>805</v>
      </c>
      <c r="B832" s="19">
        <v>11338.811645912319</v>
      </c>
      <c r="C832" s="19">
        <v>-5838.8116459123194</v>
      </c>
    </row>
    <row r="833" spans="1:3" x14ac:dyDescent="0.25">
      <c r="A833" s="19">
        <v>806</v>
      </c>
      <c r="B833" s="19">
        <v>1670.7765782595261</v>
      </c>
      <c r="C833" s="19">
        <v>1479.2234217404739</v>
      </c>
    </row>
    <row r="834" spans="1:3" x14ac:dyDescent="0.25">
      <c r="A834" s="19">
        <v>807</v>
      </c>
      <c r="B834" s="19">
        <v>6628.8378511355359</v>
      </c>
      <c r="C834" s="19">
        <v>1726.1621488644641</v>
      </c>
    </row>
    <row r="835" spans="1:3" x14ac:dyDescent="0.25">
      <c r="A835" s="19">
        <v>808</v>
      </c>
      <c r="B835" s="19">
        <v>2814.3296305232916</v>
      </c>
      <c r="C835" s="19">
        <v>1390.6703694767084</v>
      </c>
    </row>
    <row r="836" spans="1:3" x14ac:dyDescent="0.25">
      <c r="A836" s="19">
        <v>809</v>
      </c>
      <c r="B836" s="19">
        <v>3044.451934602811</v>
      </c>
      <c r="C836" s="19">
        <v>1455.548065397189</v>
      </c>
    </row>
    <row r="837" spans="1:3" x14ac:dyDescent="0.25">
      <c r="A837" s="19">
        <v>810</v>
      </c>
      <c r="B837" s="19">
        <v>2627.5383139799424</v>
      </c>
      <c r="C837" s="19">
        <v>1523.4616860200576</v>
      </c>
    </row>
    <row r="838" spans="1:3" x14ac:dyDescent="0.25">
      <c r="A838" s="19">
        <v>811</v>
      </c>
      <c r="B838" s="19">
        <v>-1106.2940652952898</v>
      </c>
      <c r="C838" s="19">
        <v>2681.2940652952898</v>
      </c>
    </row>
    <row r="839" spans="1:3" x14ac:dyDescent="0.25">
      <c r="A839" s="19">
        <v>812</v>
      </c>
      <c r="B839" s="19">
        <v>-1116.7299711456476</v>
      </c>
      <c r="C839" s="19">
        <v>2156.7299711456476</v>
      </c>
    </row>
    <row r="840" spans="1:3" x14ac:dyDescent="0.25">
      <c r="A840" s="19">
        <v>813</v>
      </c>
      <c r="B840" s="19">
        <v>-2151.0329693776898</v>
      </c>
      <c r="C840" s="19">
        <v>3062.0329693776898</v>
      </c>
    </row>
    <row r="841" spans="1:3" x14ac:dyDescent="0.25">
      <c r="A841" s="19">
        <v>814</v>
      </c>
      <c r="B841" s="19">
        <v>4187.7869626076927</v>
      </c>
      <c r="C841" s="19">
        <v>-1787.8469626076926</v>
      </c>
    </row>
    <row r="842" spans="1:3" x14ac:dyDescent="0.25">
      <c r="A842" s="19">
        <v>815</v>
      </c>
      <c r="B842" s="19">
        <v>-1699.4546285726515</v>
      </c>
      <c r="C842" s="19">
        <v>2972.4546285726515</v>
      </c>
    </row>
    <row r="843" spans="1:3" x14ac:dyDescent="0.25">
      <c r="A843" s="19">
        <v>816</v>
      </c>
      <c r="B843" s="19">
        <v>2767.737506407243</v>
      </c>
      <c r="C843" s="19">
        <v>1512.262493592757</v>
      </c>
    </row>
    <row r="844" spans="1:3" x14ac:dyDescent="0.25">
      <c r="A844" s="19">
        <v>817</v>
      </c>
      <c r="B844" s="19">
        <v>16172.891542209549</v>
      </c>
      <c r="C844" s="19">
        <v>-8114.3415422095486</v>
      </c>
    </row>
    <row r="845" spans="1:3" x14ac:dyDescent="0.25">
      <c r="A845" s="19">
        <v>818</v>
      </c>
      <c r="B845" s="19">
        <v>163.57881024150993</v>
      </c>
      <c r="C845" s="19">
        <v>1893.0811897584899</v>
      </c>
    </row>
    <row r="846" spans="1:3" x14ac:dyDescent="0.25">
      <c r="A846" s="19">
        <v>819</v>
      </c>
      <c r="B846" s="19">
        <v>-3532.6785109299612</v>
      </c>
      <c r="C846" s="19">
        <v>4077.6785109299612</v>
      </c>
    </row>
    <row r="847" spans="1:3" x14ac:dyDescent="0.25">
      <c r="A847" s="19">
        <v>820</v>
      </c>
      <c r="B847" s="19">
        <v>-3917.8367851681637</v>
      </c>
      <c r="C847" s="19">
        <v>4352.8367851681633</v>
      </c>
    </row>
    <row r="848" spans="1:3" x14ac:dyDescent="0.25">
      <c r="A848" s="19">
        <v>821</v>
      </c>
      <c r="B848" s="19">
        <v>685.97097147545355</v>
      </c>
      <c r="C848" s="19">
        <v>1995.0290285245464</v>
      </c>
    </row>
    <row r="849" spans="1:3" x14ac:dyDescent="0.25">
      <c r="A849" s="19">
        <v>822</v>
      </c>
      <c r="B849" s="19">
        <v>13106.277419753391</v>
      </c>
      <c r="C849" s="19">
        <v>4375.7225802466091</v>
      </c>
    </row>
    <row r="850" spans="1:3" x14ac:dyDescent="0.25">
      <c r="A850" s="19">
        <v>823</v>
      </c>
      <c r="B850" s="19">
        <v>2860.8623350838516</v>
      </c>
      <c r="C850" s="19">
        <v>714.13766491614842</v>
      </c>
    </row>
    <row r="851" spans="1:3" x14ac:dyDescent="0.25">
      <c r="A851" s="19">
        <v>824</v>
      </c>
      <c r="B851" s="19">
        <v>-1290.6049114419625</v>
      </c>
      <c r="C851" s="19">
        <v>2726.6049114419625</v>
      </c>
    </row>
    <row r="852" spans="1:3" x14ac:dyDescent="0.25">
      <c r="A852" s="19">
        <v>825</v>
      </c>
      <c r="B852" s="19">
        <v>669.30596223628436</v>
      </c>
      <c r="C852" s="19">
        <v>1480.7940377637156</v>
      </c>
    </row>
    <row r="853" spans="1:3" x14ac:dyDescent="0.25">
      <c r="A853" s="19">
        <v>826</v>
      </c>
      <c r="B853" s="19">
        <v>10002.694497167238</v>
      </c>
      <c r="C853" s="19">
        <v>2551.3055028327617</v>
      </c>
    </row>
    <row r="854" spans="1:3" x14ac:dyDescent="0.25">
      <c r="A854" s="19">
        <v>827</v>
      </c>
      <c r="B854" s="19">
        <v>4160.5859282145893</v>
      </c>
      <c r="C854" s="19">
        <v>1419.4140717854107</v>
      </c>
    </row>
    <row r="855" spans="1:3" x14ac:dyDescent="0.25">
      <c r="A855" s="19">
        <v>828</v>
      </c>
      <c r="B855" s="19">
        <v>-4382.6807589472064</v>
      </c>
      <c r="C855" s="19">
        <v>4692.6807589472064</v>
      </c>
    </row>
    <row r="856" spans="1:3" x14ac:dyDescent="0.25">
      <c r="A856" s="19">
        <v>829</v>
      </c>
      <c r="B856" s="19">
        <v>-1150.0435256809046</v>
      </c>
      <c r="C856" s="19">
        <v>2541.0435256809046</v>
      </c>
    </row>
    <row r="857" spans="1:3" x14ac:dyDescent="0.25">
      <c r="A857" s="19">
        <v>830</v>
      </c>
      <c r="B857" s="19">
        <v>-3634.8652771599909</v>
      </c>
      <c r="C857" s="19">
        <v>4154.8652771599909</v>
      </c>
    </row>
    <row r="858" spans="1:3" x14ac:dyDescent="0.25">
      <c r="A858" s="19">
        <v>831</v>
      </c>
      <c r="B858" s="19">
        <v>-466.38906977543138</v>
      </c>
      <c r="C858" s="19">
        <v>2407.3890697754314</v>
      </c>
    </row>
    <row r="859" spans="1:3" x14ac:dyDescent="0.25">
      <c r="A859" s="19">
        <v>832</v>
      </c>
      <c r="B859" s="19">
        <v>4483.5172087637029</v>
      </c>
      <c r="C859" s="19">
        <v>-983.51720876370291</v>
      </c>
    </row>
    <row r="860" spans="1:3" x14ac:dyDescent="0.25">
      <c r="A860" s="19">
        <v>833</v>
      </c>
      <c r="B860" s="19">
        <v>14101.300096082858</v>
      </c>
      <c r="C860" s="19">
        <v>989.75990391714186</v>
      </c>
    </row>
    <row r="861" spans="1:3" x14ac:dyDescent="0.25">
      <c r="A861" s="19">
        <v>834</v>
      </c>
      <c r="B861" s="19">
        <v>5225.4485336826701</v>
      </c>
      <c r="C861" s="19">
        <v>874.55146631732987</v>
      </c>
    </row>
    <row r="862" spans="1:3" x14ac:dyDescent="0.25">
      <c r="A862" s="19">
        <v>835</v>
      </c>
      <c r="B862" s="19">
        <v>5872.2235182142695</v>
      </c>
      <c r="C862" s="19">
        <v>1333.7764817857305</v>
      </c>
    </row>
    <row r="863" spans="1:3" x14ac:dyDescent="0.25">
      <c r="A863" s="19">
        <v>836</v>
      </c>
      <c r="B863" s="19">
        <v>246.5857688862352</v>
      </c>
      <c r="C863" s="19">
        <v>2098.4142311137648</v>
      </c>
    </row>
    <row r="864" spans="1:3" x14ac:dyDescent="0.25">
      <c r="A864" s="19">
        <v>837</v>
      </c>
      <c r="B864" s="19">
        <v>3626.456442717551</v>
      </c>
      <c r="C864" s="19">
        <v>1420.0635572824494</v>
      </c>
    </row>
    <row r="865" spans="1:3" x14ac:dyDescent="0.25">
      <c r="A865" s="19">
        <v>838</v>
      </c>
      <c r="B865" s="19">
        <v>1994.9239753674792</v>
      </c>
      <c r="C865" s="19">
        <v>1050.0760246325208</v>
      </c>
    </row>
    <row r="866" spans="1:3" x14ac:dyDescent="0.25">
      <c r="A866" s="19">
        <v>839</v>
      </c>
      <c r="B866" s="19">
        <v>1814.1414949856426</v>
      </c>
      <c r="C866" s="19">
        <v>1093.8585050143574</v>
      </c>
    </row>
    <row r="867" spans="1:3" x14ac:dyDescent="0.25">
      <c r="A867" s="19">
        <v>840</v>
      </c>
      <c r="B867" s="19">
        <v>6120.7037611668429</v>
      </c>
      <c r="C867" s="19">
        <v>-289.873761166843</v>
      </c>
    </row>
    <row r="868" spans="1:3" x14ac:dyDescent="0.25">
      <c r="A868" s="19">
        <v>841</v>
      </c>
      <c r="B868" s="19">
        <v>15931.767136578073</v>
      </c>
      <c r="C868" s="19">
        <v>-3890.1071365780736</v>
      </c>
    </row>
    <row r="869" spans="1:3" x14ac:dyDescent="0.25">
      <c r="A869" s="19">
        <v>842</v>
      </c>
      <c r="B869" s="19">
        <v>5544.8354342732537</v>
      </c>
      <c r="C869" s="19">
        <v>-478.83543427325367</v>
      </c>
    </row>
    <row r="870" spans="1:3" x14ac:dyDescent="0.25">
      <c r="A870" s="19">
        <v>843</v>
      </c>
      <c r="B870" s="19">
        <v>589.75689845568741</v>
      </c>
      <c r="C870" s="19">
        <v>2018.2431015443126</v>
      </c>
    </row>
    <row r="871" spans="1:3" x14ac:dyDescent="0.25">
      <c r="A871" s="19">
        <v>844</v>
      </c>
      <c r="B871" s="19">
        <v>9437.0307275772429</v>
      </c>
      <c r="C871" s="19">
        <v>-1423.0307275772429</v>
      </c>
    </row>
    <row r="872" spans="1:3" x14ac:dyDescent="0.25">
      <c r="A872" s="19">
        <v>845</v>
      </c>
      <c r="B872" s="19">
        <v>11296.56563734122</v>
      </c>
      <c r="C872" s="19">
        <v>-5472.5656373412203</v>
      </c>
    </row>
    <row r="873" spans="1:3" x14ac:dyDescent="0.25">
      <c r="A873" s="19">
        <v>846</v>
      </c>
      <c r="B873" s="19">
        <v>13006.084114716796</v>
      </c>
      <c r="C873" s="19">
        <v>-6987.0741147167955</v>
      </c>
    </row>
    <row r="874" spans="1:3" x14ac:dyDescent="0.25">
      <c r="A874" s="19">
        <v>847</v>
      </c>
      <c r="B874" s="19">
        <v>-659.83778235935551</v>
      </c>
      <c r="C874" s="19">
        <v>2001.8477823593555</v>
      </c>
    </row>
    <row r="875" spans="1:3" x14ac:dyDescent="0.25">
      <c r="A875" s="19">
        <v>848</v>
      </c>
      <c r="B875" s="19">
        <v>-6394.5657390575288</v>
      </c>
      <c r="C875" s="19">
        <v>6404.5657390575288</v>
      </c>
    </row>
    <row r="876" spans="1:3" x14ac:dyDescent="0.25">
      <c r="A876" s="19">
        <v>849</v>
      </c>
      <c r="B876" s="19">
        <v>-4378.521288390064</v>
      </c>
      <c r="C876" s="19">
        <v>4678.521288390064</v>
      </c>
    </row>
    <row r="877" spans="1:3" x14ac:dyDescent="0.25">
      <c r="A877" s="19">
        <v>850</v>
      </c>
      <c r="B877" s="19">
        <v>7045.509560512829</v>
      </c>
      <c r="C877" s="19">
        <v>-2249.509560512829</v>
      </c>
    </row>
    <row r="878" spans="1:3" x14ac:dyDescent="0.25">
      <c r="A878" s="19">
        <v>851</v>
      </c>
      <c r="B878" s="19">
        <v>9165.3948177046695</v>
      </c>
      <c r="C878" s="19">
        <v>-2958.3948177046695</v>
      </c>
    </row>
    <row r="879" spans="1:3" x14ac:dyDescent="0.25">
      <c r="A879" s="19">
        <v>852</v>
      </c>
      <c r="B879" s="19">
        <v>2177.3150735841755</v>
      </c>
      <c r="C879" s="19">
        <v>431.68492641582452</v>
      </c>
    </row>
    <row r="880" spans="1:3" x14ac:dyDescent="0.25">
      <c r="A880" s="19">
        <v>853</v>
      </c>
      <c r="B880" s="19">
        <v>2543.6260697148418</v>
      </c>
      <c r="C880" s="19">
        <v>1130.3739302851582</v>
      </c>
    </row>
    <row r="881" spans="1:3" x14ac:dyDescent="0.25">
      <c r="A881" s="19">
        <v>854</v>
      </c>
      <c r="B881" s="19">
        <v>-4387.2001913756567</v>
      </c>
      <c r="C881" s="19">
        <v>4687.2001913756567</v>
      </c>
    </row>
    <row r="882" spans="1:3" x14ac:dyDescent="0.25">
      <c r="A882" s="19">
        <v>855</v>
      </c>
      <c r="B882" s="19">
        <v>47848.213093967235</v>
      </c>
      <c r="C882" s="19">
        <v>-14982.913093967232</v>
      </c>
    </row>
    <row r="883" spans="1:3" x14ac:dyDescent="0.25">
      <c r="A883" s="19">
        <v>856</v>
      </c>
      <c r="B883" s="19">
        <v>-478.03105501010032</v>
      </c>
      <c r="C883" s="19">
        <v>1978.0310550101003</v>
      </c>
    </row>
    <row r="884" spans="1:3" x14ac:dyDescent="0.25">
      <c r="A884" s="19">
        <v>857</v>
      </c>
      <c r="B884" s="19">
        <v>-3105.6450966624357</v>
      </c>
      <c r="C884" s="19">
        <v>3650.6450966624357</v>
      </c>
    </row>
    <row r="885" spans="1:3" x14ac:dyDescent="0.25">
      <c r="A885" s="19">
        <v>858</v>
      </c>
      <c r="B885" s="19">
        <v>-1865.5582315245101</v>
      </c>
      <c r="C885" s="19">
        <v>3065.5582315245101</v>
      </c>
    </row>
    <row r="886" spans="1:3" x14ac:dyDescent="0.25">
      <c r="A886" s="19">
        <v>859</v>
      </c>
      <c r="B886" s="19">
        <v>2008.3907575668009</v>
      </c>
      <c r="C886" s="19">
        <v>-280.32075756680092</v>
      </c>
    </row>
    <row r="887" spans="1:3" x14ac:dyDescent="0.25">
      <c r="A887" s="19">
        <v>860</v>
      </c>
      <c r="B887" s="19">
        <v>5352.1684236839619</v>
      </c>
      <c r="C887" s="19">
        <v>-1165.1684236839619</v>
      </c>
    </row>
    <row r="888" spans="1:3" x14ac:dyDescent="0.25">
      <c r="A888" s="19">
        <v>861</v>
      </c>
      <c r="B888" s="19">
        <v>5613.2768031308342</v>
      </c>
      <c r="C888" s="19">
        <v>-3073.2768031308342</v>
      </c>
    </row>
    <row r="889" spans="1:3" x14ac:dyDescent="0.25">
      <c r="A889" s="19">
        <v>862</v>
      </c>
      <c r="B889" s="19">
        <v>751.18342389423333</v>
      </c>
      <c r="C889" s="19">
        <v>-650.18342389423333</v>
      </c>
    </row>
    <row r="890" spans="1:3" x14ac:dyDescent="0.25">
      <c r="A890" s="19">
        <v>863</v>
      </c>
      <c r="B890" s="19">
        <v>524.77735499379025</v>
      </c>
      <c r="C890" s="19">
        <v>-354.77735499379025</v>
      </c>
    </row>
    <row r="891" spans="1:3" x14ac:dyDescent="0.25">
      <c r="A891" s="19">
        <v>864</v>
      </c>
      <c r="B891" s="19">
        <v>-698.01244412498056</v>
      </c>
      <c r="C891" s="19">
        <v>788.01244412498056</v>
      </c>
    </row>
    <row r="892" spans="1:3" x14ac:dyDescent="0.25">
      <c r="A892" s="19">
        <v>865</v>
      </c>
      <c r="B892" s="19">
        <v>7788.1497865348856</v>
      </c>
      <c r="C892" s="19">
        <v>-5088.1497865348856</v>
      </c>
    </row>
    <row r="893" spans="1:3" x14ac:dyDescent="0.25">
      <c r="A893" s="19">
        <v>866</v>
      </c>
      <c r="B893" s="19">
        <v>-763.19382721770751</v>
      </c>
      <c r="C893" s="19">
        <v>808.19382721770751</v>
      </c>
    </row>
    <row r="894" spans="1:3" x14ac:dyDescent="0.25">
      <c r="A894" s="19">
        <v>867</v>
      </c>
      <c r="B894" s="19">
        <v>2092.3179090650078</v>
      </c>
      <c r="C894" s="19">
        <v>-1452.3179090650078</v>
      </c>
    </row>
    <row r="895" spans="1:3" x14ac:dyDescent="0.25">
      <c r="A895" s="19">
        <v>868</v>
      </c>
      <c r="B895" s="19">
        <v>4850.6149499282737</v>
      </c>
      <c r="C895" s="19">
        <v>-3649.6149499282737</v>
      </c>
    </row>
    <row r="896" spans="1:3" x14ac:dyDescent="0.25">
      <c r="A896" s="19">
        <v>869</v>
      </c>
      <c r="B896" s="19">
        <v>621.78394144631693</v>
      </c>
      <c r="C896" s="19">
        <v>-571.78394144631693</v>
      </c>
    </row>
    <row r="897" spans="1:3" x14ac:dyDescent="0.25">
      <c r="A897" s="19">
        <v>870</v>
      </c>
      <c r="B897" s="19">
        <v>16871.936896186136</v>
      </c>
      <c r="C897" s="19">
        <v>-15831.936896186136</v>
      </c>
    </row>
    <row r="898" spans="1:3" x14ac:dyDescent="0.25">
      <c r="A898" s="19">
        <v>871</v>
      </c>
      <c r="B898" s="19">
        <v>-1000.6617011143941</v>
      </c>
      <c r="C898" s="19">
        <v>1062.661701114394</v>
      </c>
    </row>
    <row r="899" spans="1:3" x14ac:dyDescent="0.25">
      <c r="A899" s="19">
        <v>872</v>
      </c>
      <c r="B899" s="19">
        <v>513.27513045929697</v>
      </c>
      <c r="C899" s="19">
        <v>-188.27513045929697</v>
      </c>
    </row>
    <row r="900" spans="1:3" x14ac:dyDescent="0.25">
      <c r="A900" s="19">
        <v>873</v>
      </c>
      <c r="B900" s="19">
        <v>-222.2838057582953</v>
      </c>
      <c r="C900" s="19">
        <v>287.28380575829533</v>
      </c>
    </row>
    <row r="901" spans="1:3" x14ac:dyDescent="0.25">
      <c r="A901" s="19">
        <v>874</v>
      </c>
      <c r="B901" s="19">
        <v>-1184.7491222398821</v>
      </c>
      <c r="C901" s="19">
        <v>1229.7491222398821</v>
      </c>
    </row>
    <row r="902" spans="1:3" x14ac:dyDescent="0.25">
      <c r="A902" s="19">
        <v>875</v>
      </c>
      <c r="B902" s="19">
        <v>1854.2095122582584</v>
      </c>
      <c r="C902" s="19">
        <v>-1124.2095122582584</v>
      </c>
    </row>
    <row r="903" spans="1:3" x14ac:dyDescent="0.25">
      <c r="A903" s="19">
        <v>876</v>
      </c>
      <c r="B903" s="19">
        <v>-2185.7547380997821</v>
      </c>
      <c r="C903" s="19">
        <v>2185.7547380997821</v>
      </c>
    </row>
    <row r="904" spans="1:3" x14ac:dyDescent="0.25">
      <c r="A904" s="19">
        <v>877</v>
      </c>
      <c r="B904" s="19">
        <v>3988.2405994814958</v>
      </c>
      <c r="C904" s="19">
        <v>-2702.2405994814958</v>
      </c>
    </row>
    <row r="905" spans="1:3" x14ac:dyDescent="0.25">
      <c r="A905" s="19">
        <v>878</v>
      </c>
      <c r="B905" s="19">
        <v>3316.5318783342891</v>
      </c>
      <c r="C905" s="19">
        <v>-1965.5318783342891</v>
      </c>
    </row>
    <row r="906" spans="1:3" x14ac:dyDescent="0.25">
      <c r="A906" s="19">
        <v>879</v>
      </c>
      <c r="B906" s="19">
        <v>-222.3205652219423</v>
      </c>
      <c r="C906" s="19">
        <v>287.32056522194227</v>
      </c>
    </row>
    <row r="907" spans="1:3" x14ac:dyDescent="0.25">
      <c r="A907" s="19">
        <v>880</v>
      </c>
      <c r="B907" s="19">
        <v>2060.8243070119838</v>
      </c>
      <c r="C907" s="19">
        <v>-1416.8243070119838</v>
      </c>
    </row>
    <row r="908" spans="1:3" x14ac:dyDescent="0.25">
      <c r="A908" s="19">
        <v>881</v>
      </c>
      <c r="B908" s="19">
        <v>-599.00436521355743</v>
      </c>
      <c r="C908" s="19">
        <v>712.00436521355743</v>
      </c>
    </row>
    <row r="909" spans="1:3" x14ac:dyDescent="0.25">
      <c r="A909" s="19">
        <v>882</v>
      </c>
      <c r="B909" s="19">
        <v>-460.39940750488529</v>
      </c>
      <c r="C909" s="19">
        <v>490.39940750488529</v>
      </c>
    </row>
    <row r="910" spans="1:3" x14ac:dyDescent="0.25">
      <c r="A910" s="19">
        <v>883</v>
      </c>
      <c r="B910" s="19">
        <v>420.82228622553828</v>
      </c>
      <c r="C910" s="19">
        <v>-118.82228622553828</v>
      </c>
    </row>
    <row r="911" spans="1:3" x14ac:dyDescent="0.25">
      <c r="A911" s="19">
        <v>884</v>
      </c>
      <c r="B911" s="19">
        <v>4791.9809350729556</v>
      </c>
      <c r="C911" s="19">
        <v>-2790.9809350729556</v>
      </c>
    </row>
    <row r="912" spans="1:3" x14ac:dyDescent="0.25">
      <c r="A912" s="19">
        <v>885</v>
      </c>
      <c r="B912" s="19">
        <v>-1439.2449693024021</v>
      </c>
      <c r="C912" s="19">
        <v>1459.2449693024021</v>
      </c>
    </row>
    <row r="913" spans="1:3" x14ac:dyDescent="0.25">
      <c r="A913" s="19">
        <v>886</v>
      </c>
      <c r="B913" s="19">
        <v>1905.6934776789726</v>
      </c>
      <c r="C913" s="19">
        <v>-1155.6934776789726</v>
      </c>
    </row>
    <row r="914" spans="1:3" x14ac:dyDescent="0.25">
      <c r="A914" s="19">
        <v>887</v>
      </c>
      <c r="B914" s="19">
        <v>118.05214123946965</v>
      </c>
      <c r="C914" s="19">
        <v>86.947858760530352</v>
      </c>
    </row>
    <row r="915" spans="1:3" x14ac:dyDescent="0.25">
      <c r="A915" s="19">
        <v>888</v>
      </c>
      <c r="B915" s="19">
        <v>-2185.8037507179783</v>
      </c>
      <c r="C915" s="19">
        <v>2185.8037507179783</v>
      </c>
    </row>
    <row r="916" spans="1:3" x14ac:dyDescent="0.25">
      <c r="A916" s="19">
        <v>889</v>
      </c>
      <c r="B916" s="19">
        <v>-800.87848482852917</v>
      </c>
      <c r="C916" s="19">
        <v>872.87848482852917</v>
      </c>
    </row>
    <row r="917" spans="1:3" x14ac:dyDescent="0.25">
      <c r="A917" s="19">
        <v>890</v>
      </c>
      <c r="B917" s="19">
        <v>5095.0396450896824</v>
      </c>
      <c r="C917" s="19">
        <v>-2734.7196450896822</v>
      </c>
    </row>
    <row r="918" spans="1:3" x14ac:dyDescent="0.25">
      <c r="A918" s="19">
        <v>891</v>
      </c>
      <c r="B918" s="19">
        <v>-84.24236557841941</v>
      </c>
      <c r="C918" s="19">
        <v>209.24236557841942</v>
      </c>
    </row>
    <row r="919" spans="1:3" x14ac:dyDescent="0.25">
      <c r="A919" s="19">
        <v>892</v>
      </c>
      <c r="B919" s="19">
        <v>302.38975177583171</v>
      </c>
      <c r="C919" s="19">
        <v>-42.389751775831712</v>
      </c>
    </row>
    <row r="920" spans="1:3" x14ac:dyDescent="0.25">
      <c r="A920" s="19">
        <v>893</v>
      </c>
      <c r="B920" s="19">
        <v>7341.3086121148381</v>
      </c>
      <c r="C920" s="19">
        <v>-4896.3086121148381</v>
      </c>
    </row>
    <row r="921" spans="1:3" x14ac:dyDescent="0.25">
      <c r="A921" s="19">
        <v>894</v>
      </c>
      <c r="B921" s="19">
        <v>491.83325283368083</v>
      </c>
      <c r="C921" s="19">
        <v>-291.83325283368083</v>
      </c>
    </row>
    <row r="922" spans="1:3" x14ac:dyDescent="0.25">
      <c r="A922" s="19">
        <v>895</v>
      </c>
      <c r="B922" s="19">
        <v>11259.891797578006</v>
      </c>
      <c r="C922" s="19">
        <v>-3425.8917975780059</v>
      </c>
    </row>
    <row r="923" spans="1:3" x14ac:dyDescent="0.25">
      <c r="A923" s="19">
        <v>896</v>
      </c>
      <c r="B923" s="19">
        <v>40.881332303868966</v>
      </c>
      <c r="C923" s="19">
        <v>154.11866769613104</v>
      </c>
    </row>
    <row r="924" spans="1:3" x14ac:dyDescent="0.25">
      <c r="A924" s="19">
        <v>897</v>
      </c>
      <c r="B924" s="19">
        <v>7623.4834056164127</v>
      </c>
      <c r="C924" s="19">
        <v>-4423.4834056164127</v>
      </c>
    </row>
    <row r="925" spans="1:3" x14ac:dyDescent="0.25">
      <c r="A925" s="19">
        <v>898</v>
      </c>
      <c r="B925" s="19">
        <v>-2185.7792444088805</v>
      </c>
      <c r="C925" s="19">
        <v>2185.7792444088805</v>
      </c>
    </row>
    <row r="926" spans="1:3" x14ac:dyDescent="0.25">
      <c r="A926" s="19">
        <v>899</v>
      </c>
      <c r="B926" s="19">
        <v>-87.141459817557987</v>
      </c>
      <c r="C926" s="19">
        <v>157.14145981755797</v>
      </c>
    </row>
    <row r="927" spans="1:3" x14ac:dyDescent="0.25">
      <c r="A927" s="19">
        <v>900</v>
      </c>
      <c r="B927" s="19">
        <v>529.95982245597963</v>
      </c>
      <c r="C927" s="19">
        <v>-249.95982245597963</v>
      </c>
    </row>
    <row r="928" spans="1:3" x14ac:dyDescent="0.25">
      <c r="A928" s="19">
        <v>901</v>
      </c>
      <c r="B928" s="19">
        <v>-1412.1662621806038</v>
      </c>
      <c r="C928" s="19">
        <v>1433.1662621806038</v>
      </c>
    </row>
    <row r="929" spans="1:3" x14ac:dyDescent="0.25">
      <c r="A929" s="19">
        <v>902</v>
      </c>
      <c r="B929" s="19">
        <v>-2185.7363583679589</v>
      </c>
      <c r="C929" s="19">
        <v>2185.7363583679589</v>
      </c>
    </row>
    <row r="930" spans="1:3" x14ac:dyDescent="0.25">
      <c r="A930" s="19">
        <v>903</v>
      </c>
      <c r="B930" s="19">
        <v>-254.37018709997434</v>
      </c>
      <c r="C930" s="19">
        <v>344.37018709997437</v>
      </c>
    </row>
    <row r="931" spans="1:3" x14ac:dyDescent="0.25">
      <c r="A931" s="19">
        <v>904</v>
      </c>
      <c r="B931" s="19">
        <v>389.01622474832817</v>
      </c>
      <c r="C931" s="19">
        <v>-229.01622474832817</v>
      </c>
    </row>
    <row r="932" spans="1:3" x14ac:dyDescent="0.25">
      <c r="A932" s="19">
        <v>905</v>
      </c>
      <c r="B932" s="19">
        <v>845.58074742249585</v>
      </c>
      <c r="C932" s="19">
        <v>-694.58074742249585</v>
      </c>
    </row>
    <row r="933" spans="1:3" x14ac:dyDescent="0.25">
      <c r="A933" s="19">
        <v>906</v>
      </c>
      <c r="B933" s="19">
        <v>198.12694725859723</v>
      </c>
      <c r="C933" s="19">
        <v>-2.1269472585972267</v>
      </c>
    </row>
    <row r="934" spans="1:3" x14ac:dyDescent="0.25">
      <c r="A934" s="19">
        <v>907</v>
      </c>
      <c r="B934" s="19">
        <v>-2185.6322065542922</v>
      </c>
      <c r="C934" s="19">
        <v>2185.6322065542922</v>
      </c>
    </row>
    <row r="935" spans="1:3" x14ac:dyDescent="0.25">
      <c r="A935" s="19">
        <v>908</v>
      </c>
      <c r="B935" s="19">
        <v>-2185.780469724335</v>
      </c>
      <c r="C935" s="19">
        <v>2185.780469724335</v>
      </c>
    </row>
    <row r="936" spans="1:3" x14ac:dyDescent="0.25">
      <c r="A936" s="19">
        <v>909</v>
      </c>
      <c r="B936" s="19">
        <v>-2185.7853709861547</v>
      </c>
      <c r="C936" s="19">
        <v>2185.7853709861547</v>
      </c>
    </row>
    <row r="937" spans="1:3" x14ac:dyDescent="0.25">
      <c r="A937" s="19">
        <v>910</v>
      </c>
      <c r="B937" s="19">
        <v>2152.6635425519357</v>
      </c>
      <c r="C937" s="19">
        <v>-1632.6635425519357</v>
      </c>
    </row>
    <row r="938" spans="1:3" x14ac:dyDescent="0.25">
      <c r="A938" s="19">
        <v>911</v>
      </c>
      <c r="B938" s="19">
        <v>-341.07650211147808</v>
      </c>
      <c r="C938" s="19">
        <v>464.07650211147808</v>
      </c>
    </row>
    <row r="939" spans="1:3" x14ac:dyDescent="0.25">
      <c r="A939" s="19">
        <v>912</v>
      </c>
      <c r="B939" s="19">
        <v>-2184.5906884176266</v>
      </c>
      <c r="C939" s="19">
        <v>2184.5906884176266</v>
      </c>
    </row>
    <row r="940" spans="1:3" x14ac:dyDescent="0.25">
      <c r="A940" s="19">
        <v>913</v>
      </c>
      <c r="B940" s="19">
        <v>-1168.8071129890645</v>
      </c>
      <c r="C940" s="19">
        <v>1198.8071129890645</v>
      </c>
    </row>
    <row r="941" spans="1:3" x14ac:dyDescent="0.25">
      <c r="A941" s="19">
        <v>914</v>
      </c>
      <c r="B941" s="19">
        <v>4749.470846811274</v>
      </c>
      <c r="C941" s="19">
        <v>-2767.470846811274</v>
      </c>
    </row>
    <row r="942" spans="1:3" x14ac:dyDescent="0.25">
      <c r="A942" s="19">
        <v>915</v>
      </c>
      <c r="B942" s="19">
        <v>-2185.7976241407036</v>
      </c>
      <c r="C942" s="19">
        <v>2185.7976241407036</v>
      </c>
    </row>
    <row r="943" spans="1:3" x14ac:dyDescent="0.25">
      <c r="A943" s="19">
        <v>916</v>
      </c>
      <c r="B943" s="19">
        <v>993.44336775232136</v>
      </c>
      <c r="C943" s="19">
        <v>-618.44336775232136</v>
      </c>
    </row>
    <row r="944" spans="1:3" x14ac:dyDescent="0.25">
      <c r="A944" s="19">
        <v>917</v>
      </c>
      <c r="B944" s="19">
        <v>-2185.7755684625154</v>
      </c>
      <c r="C944" s="19">
        <v>2185.7755684625154</v>
      </c>
    </row>
    <row r="945" spans="1:3" x14ac:dyDescent="0.25">
      <c r="A945" s="19">
        <v>918</v>
      </c>
      <c r="B945" s="19">
        <v>-460.38409106169905</v>
      </c>
      <c r="C945" s="19">
        <v>490.38409106169905</v>
      </c>
    </row>
    <row r="946" spans="1:3" x14ac:dyDescent="0.25">
      <c r="A946" s="19">
        <v>919</v>
      </c>
      <c r="B946" s="19">
        <v>-97.18599288025446</v>
      </c>
      <c r="C946" s="19">
        <v>293.18599288025445</v>
      </c>
    </row>
    <row r="947" spans="1:3" x14ac:dyDescent="0.25">
      <c r="A947" s="19">
        <v>920</v>
      </c>
      <c r="B947" s="19">
        <v>3325.6723783977313</v>
      </c>
      <c r="C947" s="19">
        <v>-3225.6723783977313</v>
      </c>
    </row>
    <row r="948" spans="1:3" x14ac:dyDescent="0.25">
      <c r="A948" s="19">
        <v>921</v>
      </c>
      <c r="B948" s="19">
        <v>-2185.7486115225079</v>
      </c>
      <c r="C948" s="19">
        <v>2185.7486115225079</v>
      </c>
    </row>
    <row r="949" spans="1:3" x14ac:dyDescent="0.25">
      <c r="A949" s="19">
        <v>922</v>
      </c>
      <c r="B949" s="19">
        <v>12405.386283978873</v>
      </c>
      <c r="C949" s="19">
        <v>-7770.3862839788726</v>
      </c>
    </row>
    <row r="950" spans="1:3" x14ac:dyDescent="0.25">
      <c r="A950" s="19">
        <v>923</v>
      </c>
      <c r="B950" s="19">
        <v>11140.01263765695</v>
      </c>
      <c r="C950" s="19">
        <v>-5460.0126376569497</v>
      </c>
    </row>
    <row r="951" spans="1:3" x14ac:dyDescent="0.25">
      <c r="A951" s="19">
        <v>924</v>
      </c>
      <c r="B951" s="19">
        <v>1406.1047611363597</v>
      </c>
      <c r="C951" s="19">
        <v>-1076.1047611363597</v>
      </c>
    </row>
    <row r="952" spans="1:3" x14ac:dyDescent="0.25">
      <c r="A952" s="19">
        <v>925</v>
      </c>
      <c r="B952" s="19">
        <v>536.05648672151642</v>
      </c>
      <c r="C952" s="19">
        <v>-209.05648672151642</v>
      </c>
    </row>
    <row r="953" spans="1:3" x14ac:dyDescent="0.25">
      <c r="A953" s="19">
        <v>926</v>
      </c>
      <c r="B953" s="19">
        <v>59.211102921454454</v>
      </c>
      <c r="C953" s="19">
        <v>100.78889707854555</v>
      </c>
    </row>
    <row r="954" spans="1:3" x14ac:dyDescent="0.25">
      <c r="A954" s="19">
        <v>927</v>
      </c>
      <c r="B954" s="19">
        <v>-2185.7302317906842</v>
      </c>
      <c r="C954" s="19">
        <v>2185.7302317906842</v>
      </c>
    </row>
    <row r="955" spans="1:3" x14ac:dyDescent="0.25">
      <c r="A955" s="19">
        <v>928</v>
      </c>
      <c r="B955" s="19">
        <v>-2185.5709407815471</v>
      </c>
      <c r="C955" s="19">
        <v>2185.5709407815471</v>
      </c>
    </row>
    <row r="956" spans="1:3" x14ac:dyDescent="0.25">
      <c r="A956" s="19">
        <v>929</v>
      </c>
      <c r="B956" s="19">
        <v>3736.4868297824573</v>
      </c>
      <c r="C956" s="19">
        <v>-2161.4868297824573</v>
      </c>
    </row>
    <row r="957" spans="1:3" x14ac:dyDescent="0.25">
      <c r="A957" s="19">
        <v>930</v>
      </c>
      <c r="B957" s="19">
        <v>-2185.8098772952526</v>
      </c>
      <c r="C957" s="19">
        <v>2185.8098772952526</v>
      </c>
    </row>
    <row r="958" spans="1:3" x14ac:dyDescent="0.25">
      <c r="A958" s="19">
        <v>931</v>
      </c>
      <c r="B958" s="19">
        <v>2060.2527385364574</v>
      </c>
      <c r="C958" s="19">
        <v>-1715.2527385364574</v>
      </c>
    </row>
    <row r="959" spans="1:3" x14ac:dyDescent="0.25">
      <c r="A959" s="19">
        <v>932</v>
      </c>
      <c r="B959" s="19">
        <v>-453.6735152296219</v>
      </c>
      <c r="C959" s="19">
        <v>584.6735152296219</v>
      </c>
    </row>
    <row r="960" spans="1:3" x14ac:dyDescent="0.25">
      <c r="A960" s="19">
        <v>933</v>
      </c>
      <c r="B960" s="19">
        <v>3389.5760086261516</v>
      </c>
      <c r="C960" s="19">
        <v>-2008.5760086261516</v>
      </c>
    </row>
    <row r="961" spans="1:3" x14ac:dyDescent="0.25">
      <c r="A961" s="19">
        <v>934</v>
      </c>
      <c r="B961" s="19">
        <v>1264.9497965127373</v>
      </c>
      <c r="C961" s="19">
        <v>-1144.9497965127373</v>
      </c>
    </row>
    <row r="962" spans="1:3" x14ac:dyDescent="0.25">
      <c r="A962" s="19">
        <v>935</v>
      </c>
      <c r="B962" s="19">
        <v>3640.1095843962171</v>
      </c>
      <c r="C962" s="19">
        <v>-2120.1095843962171</v>
      </c>
    </row>
    <row r="963" spans="1:3" x14ac:dyDescent="0.25">
      <c r="A963" s="19">
        <v>936</v>
      </c>
      <c r="B963" s="19">
        <v>-627.96815982603675</v>
      </c>
      <c r="C963" s="19">
        <v>677.96815982603675</v>
      </c>
    </row>
    <row r="964" spans="1:3" x14ac:dyDescent="0.25">
      <c r="A964" s="19">
        <v>937</v>
      </c>
      <c r="B964" s="19">
        <v>-2185.7988494561587</v>
      </c>
      <c r="C964" s="19">
        <v>2185.7988494561587</v>
      </c>
    </row>
    <row r="965" spans="1:3" x14ac:dyDescent="0.25">
      <c r="A965" s="19">
        <v>938</v>
      </c>
      <c r="B965" s="19">
        <v>-898.38763640755064</v>
      </c>
      <c r="C965" s="19">
        <v>938.38763640755064</v>
      </c>
    </row>
    <row r="966" spans="1:3" x14ac:dyDescent="0.25">
      <c r="A966" s="19">
        <v>939</v>
      </c>
      <c r="B966" s="19">
        <v>-730.77906133411489</v>
      </c>
      <c r="C966" s="19">
        <v>755.77906133411489</v>
      </c>
    </row>
    <row r="967" spans="1:3" x14ac:dyDescent="0.25">
      <c r="A967" s="19">
        <v>940</v>
      </c>
      <c r="B967" s="19">
        <v>-898.39682627346247</v>
      </c>
      <c r="C967" s="19">
        <v>938.39682627346247</v>
      </c>
    </row>
    <row r="968" spans="1:3" x14ac:dyDescent="0.25">
      <c r="A968" s="19">
        <v>941</v>
      </c>
      <c r="B968" s="19">
        <v>5218.9283265166605</v>
      </c>
      <c r="C968" s="19">
        <v>-3674.9283265166605</v>
      </c>
    </row>
    <row r="969" spans="1:3" x14ac:dyDescent="0.25">
      <c r="A969" s="19">
        <v>942</v>
      </c>
      <c r="B969" s="19">
        <v>3028.7931795586737</v>
      </c>
      <c r="C969" s="19">
        <v>-1867.7931795586737</v>
      </c>
    </row>
    <row r="970" spans="1:3" x14ac:dyDescent="0.25">
      <c r="A970" s="19">
        <v>943</v>
      </c>
      <c r="B970" s="19">
        <v>1717.9391250262272</v>
      </c>
      <c r="C970" s="19">
        <v>-1049.9391250262272</v>
      </c>
    </row>
    <row r="971" spans="1:3" x14ac:dyDescent="0.25">
      <c r="A971" s="19">
        <v>944</v>
      </c>
      <c r="B971" s="19">
        <v>350.98668504674168</v>
      </c>
      <c r="C971" s="19">
        <v>-61.986685046741684</v>
      </c>
    </row>
    <row r="972" spans="1:3" x14ac:dyDescent="0.25">
      <c r="A972" s="19">
        <v>945</v>
      </c>
      <c r="B972" s="19">
        <v>11442.520617856037</v>
      </c>
      <c r="C972" s="19">
        <v>-4779.5206178560366</v>
      </c>
    </row>
    <row r="973" spans="1:3" x14ac:dyDescent="0.25">
      <c r="A973" s="19">
        <v>946</v>
      </c>
      <c r="B973" s="19">
        <v>7857.5946602223758</v>
      </c>
      <c r="C973" s="19">
        <v>-5373.5946602223758</v>
      </c>
    </row>
    <row r="974" spans="1:3" x14ac:dyDescent="0.25">
      <c r="A974" s="19">
        <v>947</v>
      </c>
      <c r="B974" s="19">
        <v>1422.2355432832258</v>
      </c>
      <c r="C974" s="19">
        <v>-1136.2355432832258</v>
      </c>
    </row>
    <row r="975" spans="1:3" x14ac:dyDescent="0.25">
      <c r="A975" s="19">
        <v>948</v>
      </c>
      <c r="B975" s="19">
        <v>-2185.8055886911607</v>
      </c>
      <c r="C975" s="19">
        <v>2185.8055886911607</v>
      </c>
    </row>
    <row r="976" spans="1:3" x14ac:dyDescent="0.25">
      <c r="A976" s="19">
        <v>949</v>
      </c>
      <c r="B976" s="19">
        <v>1882.0970281158336</v>
      </c>
      <c r="C976" s="19">
        <v>-1402.0970281158336</v>
      </c>
    </row>
    <row r="977" spans="1:3" x14ac:dyDescent="0.25">
      <c r="A977" s="19">
        <v>950</v>
      </c>
      <c r="B977" s="19">
        <v>643.67748939725959</v>
      </c>
      <c r="C977" s="19">
        <v>-370.67748939725959</v>
      </c>
    </row>
    <row r="978" spans="1:3" x14ac:dyDescent="0.25">
      <c r="A978" s="19">
        <v>951</v>
      </c>
      <c r="B978" s="19">
        <v>3442.1370478035656</v>
      </c>
      <c r="C978" s="19">
        <v>-2040.1370478035656</v>
      </c>
    </row>
    <row r="979" spans="1:3" x14ac:dyDescent="0.25">
      <c r="A979" s="19">
        <v>952</v>
      </c>
      <c r="B979" s="19">
        <v>18839.777431551924</v>
      </c>
      <c r="C979" s="19">
        <v>355.22256844807634</v>
      </c>
    </row>
    <row r="980" spans="1:3" x14ac:dyDescent="0.25">
      <c r="A980" s="19">
        <v>953</v>
      </c>
      <c r="B980" s="19">
        <v>23374.790021175126</v>
      </c>
      <c r="C980" s="19">
        <v>-3802.7900211751257</v>
      </c>
    </row>
    <row r="981" spans="1:3" x14ac:dyDescent="0.25">
      <c r="A981" s="19">
        <v>954</v>
      </c>
      <c r="B981" s="19">
        <v>-308.44910683846342</v>
      </c>
      <c r="C981" s="19">
        <v>434.44910683846342</v>
      </c>
    </row>
    <row r="982" spans="1:3" x14ac:dyDescent="0.25">
      <c r="A982" s="19">
        <v>955</v>
      </c>
      <c r="B982" s="19">
        <v>10146.533221569913</v>
      </c>
      <c r="C982" s="19">
        <v>-3635.5332215699127</v>
      </c>
    </row>
    <row r="983" spans="1:3" x14ac:dyDescent="0.25">
      <c r="A983" s="19">
        <v>956</v>
      </c>
      <c r="B983" s="19">
        <v>17260.260873281266</v>
      </c>
      <c r="C983" s="19">
        <v>-276.26087328126596</v>
      </c>
    </row>
    <row r="984" spans="1:3" x14ac:dyDescent="0.25">
      <c r="A984" s="19">
        <v>957</v>
      </c>
      <c r="B984" s="19">
        <v>2302.5012696783124</v>
      </c>
      <c r="C984" s="19">
        <v>-1441.5012696783124</v>
      </c>
    </row>
    <row r="985" spans="1:3" x14ac:dyDescent="0.25">
      <c r="A985" s="19">
        <v>958</v>
      </c>
      <c r="B985" s="19">
        <v>334.52863378199442</v>
      </c>
      <c r="C985" s="19">
        <v>-101.52863378199442</v>
      </c>
    </row>
    <row r="986" spans="1:3" x14ac:dyDescent="0.25">
      <c r="A986" s="19">
        <v>959</v>
      </c>
      <c r="B986" s="19">
        <v>2365.6120168706161</v>
      </c>
      <c r="C986" s="19">
        <v>-1484.6120168706161</v>
      </c>
    </row>
    <row r="987" spans="1:3" x14ac:dyDescent="0.25">
      <c r="A987" s="19">
        <v>960</v>
      </c>
      <c r="B987" s="19">
        <v>21548.116465059975</v>
      </c>
      <c r="C987" s="19">
        <v>-2118.1164650599749</v>
      </c>
    </row>
    <row r="988" spans="1:3" x14ac:dyDescent="0.25">
      <c r="A988" s="19">
        <v>961</v>
      </c>
      <c r="B988" s="19">
        <v>24531.815892005747</v>
      </c>
      <c r="C988" s="19">
        <v>1123.1841079942533</v>
      </c>
    </row>
    <row r="989" spans="1:3" x14ac:dyDescent="0.25">
      <c r="A989" s="19">
        <v>962</v>
      </c>
      <c r="B989" s="19">
        <v>28834.977770582322</v>
      </c>
      <c r="C989" s="19">
        <v>11244.022229417678</v>
      </c>
    </row>
    <row r="990" spans="1:3" x14ac:dyDescent="0.25">
      <c r="A990" s="19">
        <v>963</v>
      </c>
      <c r="B990" s="19">
        <v>2660.5543214405534</v>
      </c>
      <c r="C990" s="19">
        <v>-1948.5543214405534</v>
      </c>
    </row>
    <row r="991" spans="1:3" x14ac:dyDescent="0.25">
      <c r="A991" s="19">
        <v>964</v>
      </c>
      <c r="B991" s="19">
        <v>1005.8112260605907</v>
      </c>
      <c r="C991" s="19">
        <v>-628.81122606059068</v>
      </c>
    </row>
    <row r="992" spans="1:3" x14ac:dyDescent="0.25">
      <c r="A992" s="19">
        <v>965</v>
      </c>
      <c r="B992" s="19">
        <v>2437.5931987050676</v>
      </c>
      <c r="C992" s="19">
        <v>-1558.5931987050676</v>
      </c>
    </row>
    <row r="993" spans="1:3" x14ac:dyDescent="0.25">
      <c r="A993" s="19">
        <v>966</v>
      </c>
      <c r="B993" s="19">
        <v>1117.7798509949014</v>
      </c>
      <c r="C993" s="19">
        <v>-819.77985099490138</v>
      </c>
    </row>
    <row r="994" spans="1:3" x14ac:dyDescent="0.25">
      <c r="A994" s="19">
        <v>967</v>
      </c>
      <c r="B994" s="19">
        <v>4101.7112631771779</v>
      </c>
      <c r="C994" s="19">
        <v>-2325.7112631771779</v>
      </c>
    </row>
    <row r="995" spans="1:3" x14ac:dyDescent="0.25">
      <c r="A995" s="19">
        <v>968</v>
      </c>
      <c r="B995" s="19">
        <v>8523.9418397821282</v>
      </c>
      <c r="C995" s="19">
        <v>-4961.9418397821282</v>
      </c>
    </row>
    <row r="996" spans="1:3" x14ac:dyDescent="0.25">
      <c r="A996" s="19">
        <v>969</v>
      </c>
      <c r="B996" s="19">
        <v>-341.07960255811253</v>
      </c>
      <c r="C996" s="19">
        <v>447.07960255811253</v>
      </c>
    </row>
    <row r="997" spans="1:3" x14ac:dyDescent="0.25">
      <c r="A997" s="19">
        <v>970</v>
      </c>
      <c r="B997" s="19">
        <v>67779.991838188304</v>
      </c>
      <c r="C997" s="19">
        <v>-53779.991838188304</v>
      </c>
    </row>
    <row r="998" spans="1:3" x14ac:dyDescent="0.25">
      <c r="A998" s="19">
        <v>971</v>
      </c>
      <c r="B998" s="19">
        <v>8123.9571194598702</v>
      </c>
      <c r="C998" s="19">
        <v>-5827.9571194598702</v>
      </c>
    </row>
    <row r="999" spans="1:3" x14ac:dyDescent="0.25">
      <c r="A999" s="19">
        <v>972</v>
      </c>
      <c r="B999" s="19">
        <v>774.27031762425804</v>
      </c>
      <c r="C999" s="19">
        <v>-548.27031762425804</v>
      </c>
    </row>
    <row r="1000" spans="1:3" x14ac:dyDescent="0.25">
      <c r="A1000" s="19">
        <v>973</v>
      </c>
      <c r="B1000" s="19">
        <v>10765.760055932258</v>
      </c>
      <c r="C1000" s="19">
        <v>-3840.7600559322582</v>
      </c>
    </row>
    <row r="1001" spans="1:3" x14ac:dyDescent="0.25">
      <c r="A1001" s="19">
        <v>974</v>
      </c>
      <c r="B1001" s="19">
        <v>1415.8194814855062</v>
      </c>
      <c r="C1001" s="19">
        <v>-1004.8194814855062</v>
      </c>
    </row>
    <row r="1002" spans="1:3" x14ac:dyDescent="0.25">
      <c r="A1002" s="19">
        <v>975</v>
      </c>
      <c r="B1002" s="19">
        <v>3171.1882460235161</v>
      </c>
      <c r="C1002" s="19">
        <v>-2891.1882460235161</v>
      </c>
    </row>
    <row r="1003" spans="1:3" x14ac:dyDescent="0.25">
      <c r="A1003" s="19">
        <v>976</v>
      </c>
      <c r="B1003" s="19">
        <v>6158.7633414917573</v>
      </c>
      <c r="C1003" s="19">
        <v>-3551.7633414917573</v>
      </c>
    </row>
    <row r="1004" spans="1:3" x14ac:dyDescent="0.25">
      <c r="A1004" s="19">
        <v>977</v>
      </c>
      <c r="B1004" s="19">
        <v>8347.8553434584155</v>
      </c>
      <c r="C1004" s="19">
        <v>-5458.8553434584155</v>
      </c>
    </row>
    <row r="1005" spans="1:3" x14ac:dyDescent="0.25">
      <c r="A1005" s="19">
        <v>978</v>
      </c>
      <c r="B1005" s="19">
        <v>3145.3176004426882</v>
      </c>
      <c r="C1005" s="19">
        <v>-2236.3176004426882</v>
      </c>
    </row>
    <row r="1006" spans="1:3" x14ac:dyDescent="0.25">
      <c r="A1006" s="19">
        <v>979</v>
      </c>
      <c r="B1006" s="19">
        <v>53238.885366167044</v>
      </c>
      <c r="C1006" s="19">
        <v>44034.114633832956</v>
      </c>
    </row>
    <row r="1007" spans="1:3" x14ac:dyDescent="0.25">
      <c r="A1007" s="19">
        <v>980</v>
      </c>
      <c r="B1007" s="19">
        <v>24018.62274313236</v>
      </c>
      <c r="C1007" s="19">
        <v>4967.5372568676394</v>
      </c>
    </row>
    <row r="1008" spans="1:3" x14ac:dyDescent="0.25">
      <c r="A1008" s="19">
        <v>981</v>
      </c>
      <c r="B1008" s="19">
        <v>3595.3116333056942</v>
      </c>
      <c r="C1008" s="19">
        <v>-2109.3116333056942</v>
      </c>
    </row>
    <row r="1009" spans="1:3" x14ac:dyDescent="0.25">
      <c r="A1009" s="19">
        <v>982</v>
      </c>
      <c r="B1009" s="19">
        <v>-1624.5809831551439</v>
      </c>
      <c r="C1009" s="19">
        <v>1635.5809831551439</v>
      </c>
    </row>
    <row r="1010" spans="1:3" x14ac:dyDescent="0.25">
      <c r="A1010" s="19">
        <v>983</v>
      </c>
      <c r="B1010" s="19">
        <v>-1822.9563157046177</v>
      </c>
      <c r="C1010" s="19">
        <v>1825.9563157046177</v>
      </c>
    </row>
    <row r="1011" spans="1:3" x14ac:dyDescent="0.25">
      <c r="A1011" s="19">
        <v>984</v>
      </c>
      <c r="B1011" s="19">
        <v>25517.539620653297</v>
      </c>
      <c r="C1011" s="19">
        <v>5233.4603793467031</v>
      </c>
    </row>
    <row r="1012" spans="1:3" x14ac:dyDescent="0.25">
      <c r="A1012" s="19">
        <v>985</v>
      </c>
      <c r="B1012" s="19">
        <v>33.832191495993975</v>
      </c>
      <c r="C1012" s="19">
        <v>72.167808504006018</v>
      </c>
    </row>
    <row r="1013" spans="1:3" x14ac:dyDescent="0.25">
      <c r="A1013" s="19">
        <v>986</v>
      </c>
      <c r="B1013" s="19">
        <v>4619.7710677465739</v>
      </c>
      <c r="C1013" s="19">
        <v>-2731.7710677465739</v>
      </c>
    </row>
    <row r="1014" spans="1:3" x14ac:dyDescent="0.25">
      <c r="A1014" s="19">
        <v>987</v>
      </c>
      <c r="B1014" s="19">
        <v>6176.3241318268419</v>
      </c>
      <c r="C1014" s="19">
        <v>-3626.3241318268419</v>
      </c>
    </row>
    <row r="1015" spans="1:3" x14ac:dyDescent="0.25">
      <c r="A1015" s="19">
        <v>988</v>
      </c>
      <c r="B1015" s="19">
        <v>10751.181163870287</v>
      </c>
      <c r="C1015" s="19">
        <v>-4141.1811638702875</v>
      </c>
    </row>
    <row r="1016" spans="1:3" x14ac:dyDescent="0.25">
      <c r="A1016" s="19">
        <v>989</v>
      </c>
      <c r="B1016" s="19">
        <v>-2185.7547380997821</v>
      </c>
      <c r="C1016" s="19">
        <v>2185.7547380997821</v>
      </c>
    </row>
    <row r="1017" spans="1:3" x14ac:dyDescent="0.25">
      <c r="A1017" s="19">
        <v>990</v>
      </c>
      <c r="B1017" s="19">
        <v>3939.9618681609463</v>
      </c>
      <c r="C1017" s="19">
        <v>-2262.9618681609463</v>
      </c>
    </row>
    <row r="1018" spans="1:3" x14ac:dyDescent="0.25">
      <c r="A1018" s="19">
        <v>991</v>
      </c>
      <c r="B1018" s="19">
        <v>-1276.7114607988667</v>
      </c>
      <c r="C1018" s="19">
        <v>1302.7114607988667</v>
      </c>
    </row>
    <row r="1019" spans="1:3" x14ac:dyDescent="0.25">
      <c r="A1019" s="19">
        <v>992</v>
      </c>
      <c r="B1019" s="19">
        <v>172.19117575124309</v>
      </c>
      <c r="C1019" s="19">
        <v>39.808824248756906</v>
      </c>
    </row>
    <row r="1020" spans="1:3" x14ac:dyDescent="0.25">
      <c r="A1020" s="19">
        <v>993</v>
      </c>
      <c r="B1020" s="19">
        <v>4541.1192399567226</v>
      </c>
      <c r="C1020" s="19">
        <v>-4074.1192399567226</v>
      </c>
    </row>
    <row r="1021" spans="1:3" x14ac:dyDescent="0.25">
      <c r="A1021" s="19">
        <v>994</v>
      </c>
      <c r="B1021" s="19">
        <v>22820.13553394573</v>
      </c>
      <c r="C1021" s="19">
        <v>-5259.1355339457295</v>
      </c>
    </row>
    <row r="1022" spans="1:3" x14ac:dyDescent="0.25">
      <c r="A1022" s="19">
        <v>995</v>
      </c>
      <c r="B1022" s="19">
        <v>21904.181492968786</v>
      </c>
      <c r="C1022" s="19">
        <v>-17235.181492968786</v>
      </c>
    </row>
    <row r="1023" spans="1:3" x14ac:dyDescent="0.25">
      <c r="A1023" s="19">
        <v>996</v>
      </c>
      <c r="B1023" s="19">
        <v>3102.7581711290518</v>
      </c>
      <c r="C1023" s="19">
        <v>-2376.7581711290518</v>
      </c>
    </row>
    <row r="1024" spans="1:3" x14ac:dyDescent="0.25">
      <c r="A1024" s="19">
        <v>997</v>
      </c>
      <c r="B1024" s="19">
        <v>-968.40741439739656</v>
      </c>
      <c r="C1024" s="19">
        <v>1033.4074143973967</v>
      </c>
    </row>
    <row r="1025" spans="1:3" x14ac:dyDescent="0.25">
      <c r="A1025" s="19">
        <v>998</v>
      </c>
      <c r="B1025" s="19">
        <v>-923.49278826282432</v>
      </c>
      <c r="C1025" s="19">
        <v>988.49278826282432</v>
      </c>
    </row>
    <row r="1026" spans="1:3" x14ac:dyDescent="0.25">
      <c r="A1026" s="19">
        <v>999</v>
      </c>
      <c r="B1026" s="19">
        <v>29666.417590620469</v>
      </c>
      <c r="C1026" s="19">
        <v>5468.5824093795309</v>
      </c>
    </row>
    <row r="1027" spans="1:3" x14ac:dyDescent="0.25">
      <c r="A1027" s="19">
        <v>1000</v>
      </c>
      <c r="B1027" s="19">
        <v>17726.727195778949</v>
      </c>
      <c r="C1027" s="19">
        <v>-6043.727195778949</v>
      </c>
    </row>
    <row r="1028" spans="1:3" x14ac:dyDescent="0.25">
      <c r="A1028" s="19">
        <v>1001</v>
      </c>
      <c r="B1028" s="19">
        <v>177135.45974386088</v>
      </c>
      <c r="C1028" s="19">
        <v>-157311.45974386088</v>
      </c>
    </row>
    <row r="1029" spans="1:3" x14ac:dyDescent="0.25">
      <c r="A1029" s="19">
        <v>1002</v>
      </c>
      <c r="B1029" s="19">
        <v>68534.724323289833</v>
      </c>
      <c r="C1029" s="19">
        <v>-63334.724323289833</v>
      </c>
    </row>
    <row r="1030" spans="1:3" x14ac:dyDescent="0.25">
      <c r="A1030" s="19">
        <v>1003</v>
      </c>
      <c r="B1030" s="19">
        <v>7353.8321204185395</v>
      </c>
      <c r="C1030" s="19">
        <v>-4393.8321204185395</v>
      </c>
    </row>
    <row r="1031" spans="1:3" x14ac:dyDescent="0.25">
      <c r="A1031" s="19">
        <v>1004</v>
      </c>
      <c r="B1031" s="19">
        <v>10934.795063163332</v>
      </c>
      <c r="C1031" s="19">
        <v>-7723.7950631633321</v>
      </c>
    </row>
    <row r="1032" spans="1:3" x14ac:dyDescent="0.25">
      <c r="A1032" s="19">
        <v>1005</v>
      </c>
      <c r="B1032" s="19">
        <v>19285.939263626748</v>
      </c>
      <c r="C1032" s="19">
        <v>1266.0607363732524</v>
      </c>
    </row>
    <row r="1033" spans="1:3" x14ac:dyDescent="0.25">
      <c r="A1033" s="19">
        <v>1006</v>
      </c>
      <c r="B1033" s="19">
        <v>64799.081098001887</v>
      </c>
      <c r="C1033" s="19">
        <v>85302.918901998113</v>
      </c>
    </row>
    <row r="1034" spans="1:3" x14ac:dyDescent="0.25">
      <c r="A1034" s="19">
        <v>1007</v>
      </c>
      <c r="B1034" s="19">
        <v>219.01724713952311</v>
      </c>
      <c r="C1034" s="19">
        <v>14.982752860476893</v>
      </c>
    </row>
    <row r="1035" spans="1:3" x14ac:dyDescent="0.25">
      <c r="A1035" s="19">
        <v>1008</v>
      </c>
      <c r="B1035" s="19">
        <v>15093.274604034788</v>
      </c>
      <c r="C1035" s="19">
        <v>-1797.2746040347884</v>
      </c>
    </row>
    <row r="1036" spans="1:3" x14ac:dyDescent="0.25">
      <c r="A1036" s="19">
        <v>1009</v>
      </c>
      <c r="B1036" s="19">
        <v>11439.157282702501</v>
      </c>
      <c r="C1036" s="19">
        <v>-11189.157282702501</v>
      </c>
    </row>
    <row r="1037" spans="1:3" x14ac:dyDescent="0.25">
      <c r="A1037" s="19">
        <v>1010</v>
      </c>
      <c r="B1037" s="19">
        <v>11718.482391863576</v>
      </c>
      <c r="C1037" s="19">
        <v>-5153.4823918635757</v>
      </c>
    </row>
    <row r="1038" spans="1:3" x14ac:dyDescent="0.25">
      <c r="A1038" s="19">
        <v>1011</v>
      </c>
      <c r="B1038" s="19">
        <v>1201.625564781898</v>
      </c>
      <c r="C1038" s="19">
        <v>-981.62556478189799</v>
      </c>
    </row>
    <row r="1039" spans="1:3" x14ac:dyDescent="0.25">
      <c r="A1039" s="19">
        <v>1012</v>
      </c>
      <c r="B1039" s="19">
        <v>1973.5749954901614</v>
      </c>
      <c r="C1039" s="19">
        <v>-1898.5749954901614</v>
      </c>
    </row>
    <row r="1040" spans="1:3" x14ac:dyDescent="0.25">
      <c r="A1040" s="19">
        <v>1013</v>
      </c>
      <c r="B1040" s="19">
        <v>152667.72554130288</v>
      </c>
      <c r="C1040" s="19">
        <v>924083.32445869711</v>
      </c>
    </row>
    <row r="1041" spans="1:3" x14ac:dyDescent="0.25">
      <c r="A1041" s="19">
        <v>1014</v>
      </c>
      <c r="B1041" s="19">
        <v>12258.577697404791</v>
      </c>
      <c r="C1041" s="19">
        <v>-3626.5776974047913</v>
      </c>
    </row>
    <row r="1042" spans="1:3" x14ac:dyDescent="0.25">
      <c r="A1042" s="19">
        <v>1015</v>
      </c>
      <c r="B1042" s="19">
        <v>9803.5121076998657</v>
      </c>
      <c r="C1042" s="19">
        <v>-6743.5121076998657</v>
      </c>
    </row>
    <row r="1043" spans="1:3" x14ac:dyDescent="0.25">
      <c r="A1043" s="19">
        <v>1016</v>
      </c>
      <c r="B1043" s="19">
        <v>594.77281246452378</v>
      </c>
      <c r="C1043" s="19">
        <v>-354.77281246452378</v>
      </c>
    </row>
    <row r="1044" spans="1:3" x14ac:dyDescent="0.25">
      <c r="A1044" s="19">
        <v>1017</v>
      </c>
      <c r="B1044" s="19">
        <v>5768.7593039425874</v>
      </c>
      <c r="C1044" s="19">
        <v>-2926.7593039425874</v>
      </c>
    </row>
    <row r="1045" spans="1:3" x14ac:dyDescent="0.25">
      <c r="A1045" s="19">
        <v>1018</v>
      </c>
      <c r="B1045" s="19">
        <v>43044.2476686218</v>
      </c>
      <c r="C1045" s="19">
        <v>14152.7523313782</v>
      </c>
    </row>
    <row r="1046" spans="1:3" x14ac:dyDescent="0.25">
      <c r="A1046" s="19">
        <v>1019</v>
      </c>
      <c r="B1046" s="19">
        <v>3332.4197136934549</v>
      </c>
      <c r="C1046" s="19">
        <v>-2711.4197136934549</v>
      </c>
    </row>
    <row r="1047" spans="1:3" x14ac:dyDescent="0.25">
      <c r="A1047" s="19">
        <v>1020</v>
      </c>
      <c r="B1047" s="19">
        <v>41836.217833275194</v>
      </c>
      <c r="C1047" s="19">
        <v>-20536.217833275194</v>
      </c>
    </row>
    <row r="1048" spans="1:3" x14ac:dyDescent="0.25">
      <c r="A1048" s="19">
        <v>1021</v>
      </c>
      <c r="B1048" s="19">
        <v>1791.0836991497972</v>
      </c>
      <c r="C1048" s="19">
        <v>1394.9163008502028</v>
      </c>
    </row>
    <row r="1049" spans="1:3" x14ac:dyDescent="0.25">
      <c r="A1049" s="19">
        <v>1022</v>
      </c>
      <c r="B1049" s="19">
        <v>43320.046305159194</v>
      </c>
      <c r="C1049" s="19">
        <v>-32765.936305159194</v>
      </c>
    </row>
    <row r="1050" spans="1:3" x14ac:dyDescent="0.25">
      <c r="A1050" s="19">
        <v>1023</v>
      </c>
      <c r="B1050" s="19">
        <v>2252.4703912402438</v>
      </c>
      <c r="C1050" s="19">
        <v>45.529608759756229</v>
      </c>
    </row>
    <row r="1051" spans="1:3" x14ac:dyDescent="0.25">
      <c r="A1051" s="19">
        <v>1024</v>
      </c>
      <c r="B1051" s="19">
        <v>8393.7793667072947</v>
      </c>
      <c r="C1051" s="19">
        <v>-3650.7793667072947</v>
      </c>
    </row>
    <row r="1052" spans="1:3" x14ac:dyDescent="0.25">
      <c r="A1052" s="19">
        <v>1025</v>
      </c>
      <c r="B1052" s="19">
        <v>20273.417178530341</v>
      </c>
      <c r="C1052" s="19">
        <v>3454.1328214696587</v>
      </c>
    </row>
    <row r="1053" spans="1:3" x14ac:dyDescent="0.25">
      <c r="A1053" s="19">
        <v>1026</v>
      </c>
      <c r="B1053" s="19">
        <v>107004.85619926479</v>
      </c>
      <c r="C1053" s="19">
        <v>-30055.036199264781</v>
      </c>
    </row>
    <row r="1054" spans="1:3" x14ac:dyDescent="0.25">
      <c r="A1054" s="19">
        <v>1027</v>
      </c>
      <c r="B1054" s="19">
        <v>8613.4206923439742</v>
      </c>
      <c r="C1054" s="19">
        <v>-1612.8406923439743</v>
      </c>
    </row>
    <row r="1055" spans="1:3" x14ac:dyDescent="0.25">
      <c r="A1055" s="19">
        <v>1028</v>
      </c>
      <c r="B1055" s="19">
        <v>8146.4484335859006</v>
      </c>
      <c r="C1055" s="19">
        <v>-413.4484335859006</v>
      </c>
    </row>
    <row r="1056" spans="1:3" x14ac:dyDescent="0.25">
      <c r="A1056" s="19">
        <v>1029</v>
      </c>
      <c r="B1056" s="19">
        <v>21676.802657667879</v>
      </c>
      <c r="C1056" s="19">
        <v>-9949.8026576678785</v>
      </c>
    </row>
    <row r="1057" spans="1:3" x14ac:dyDescent="0.25">
      <c r="A1057" s="19">
        <v>1030</v>
      </c>
      <c r="B1057" s="19">
        <v>11751.06793149023</v>
      </c>
      <c r="C1057" s="19">
        <v>-575.06793149022997</v>
      </c>
    </row>
    <row r="1058" spans="1:3" x14ac:dyDescent="0.25">
      <c r="A1058" s="19">
        <v>1031</v>
      </c>
      <c r="B1058" s="19">
        <v>11642.826374325014</v>
      </c>
      <c r="C1058" s="19">
        <v>-4800.8263743250136</v>
      </c>
    </row>
    <row r="1059" spans="1:3" x14ac:dyDescent="0.25">
      <c r="A1059" s="19">
        <v>1032</v>
      </c>
      <c r="B1059" s="19">
        <v>9011.6720854548767</v>
      </c>
      <c r="C1059" s="19">
        <v>1728.3279145451233</v>
      </c>
    </row>
    <row r="1060" spans="1:3" x14ac:dyDescent="0.25">
      <c r="A1060" s="19">
        <v>1033</v>
      </c>
      <c r="B1060" s="19">
        <v>6136.4887656350138</v>
      </c>
      <c r="C1060" s="19">
        <v>-277.64876563501366</v>
      </c>
    </row>
    <row r="1061" spans="1:3" x14ac:dyDescent="0.25">
      <c r="A1061" s="19">
        <v>1034</v>
      </c>
      <c r="B1061" s="19">
        <v>-1524.9455847307345</v>
      </c>
      <c r="C1061" s="19">
        <v>2890.9455847307345</v>
      </c>
    </row>
    <row r="1062" spans="1:3" x14ac:dyDescent="0.25">
      <c r="A1062" s="19">
        <v>1035</v>
      </c>
      <c r="B1062" s="19">
        <v>12153.303608090817</v>
      </c>
      <c r="C1062" s="19">
        <v>-5653.2136080908167</v>
      </c>
    </row>
    <row r="1063" spans="1:3" x14ac:dyDescent="0.25">
      <c r="A1063" s="19">
        <v>1036</v>
      </c>
      <c r="B1063" s="19">
        <v>4302.6783739118464</v>
      </c>
      <c r="C1063" s="19">
        <v>649.32162608815361</v>
      </c>
    </row>
    <row r="1064" spans="1:3" x14ac:dyDescent="0.25">
      <c r="A1064" s="19">
        <v>1037</v>
      </c>
      <c r="B1064" s="19">
        <v>15959.9650138859</v>
      </c>
      <c r="C1064" s="19">
        <v>-10903.745013885899</v>
      </c>
    </row>
    <row r="1065" spans="1:3" x14ac:dyDescent="0.25">
      <c r="A1065" s="19">
        <v>1038</v>
      </c>
      <c r="B1065" s="19">
        <v>-2248.809328810647</v>
      </c>
      <c r="C1065" s="19">
        <v>3269.809328810647</v>
      </c>
    </row>
    <row r="1066" spans="1:3" x14ac:dyDescent="0.25">
      <c r="A1066" s="19">
        <v>1039</v>
      </c>
      <c r="B1066" s="19">
        <v>1168.6751095515083</v>
      </c>
      <c r="C1066" s="19">
        <v>1011.3248904484917</v>
      </c>
    </row>
    <row r="1067" spans="1:3" x14ac:dyDescent="0.25">
      <c r="A1067" s="19">
        <v>1040</v>
      </c>
      <c r="B1067" s="19">
        <v>-2797.0462859954991</v>
      </c>
      <c r="C1067" s="19">
        <v>3438.0462859954991</v>
      </c>
    </row>
    <row r="1068" spans="1:3" x14ac:dyDescent="0.25">
      <c r="A1068" s="19">
        <v>1041</v>
      </c>
      <c r="B1068" s="19">
        <v>11439.053130888835</v>
      </c>
      <c r="C1068" s="19">
        <v>-11189.053130888835</v>
      </c>
    </row>
    <row r="1069" spans="1:3" x14ac:dyDescent="0.25">
      <c r="A1069" s="19">
        <v>1042</v>
      </c>
      <c r="B1069" s="19">
        <v>-2185.8153912148</v>
      </c>
      <c r="C1069" s="19">
        <v>2185.8153912148</v>
      </c>
    </row>
    <row r="1070" spans="1:3" x14ac:dyDescent="0.25">
      <c r="A1070" s="19">
        <v>1043</v>
      </c>
      <c r="B1070" s="19">
        <v>-1542.1152986100431</v>
      </c>
      <c r="C1070" s="19">
        <v>1552.1152986100431</v>
      </c>
    </row>
    <row r="1071" spans="1:3" x14ac:dyDescent="0.25">
      <c r="A1071" s="19">
        <v>1044</v>
      </c>
      <c r="B1071" s="19">
        <v>29429.928338613845</v>
      </c>
      <c r="C1071" s="19">
        <v>-20892.928338613845</v>
      </c>
    </row>
    <row r="1072" spans="1:3" x14ac:dyDescent="0.25">
      <c r="A1072" s="19">
        <v>1045</v>
      </c>
      <c r="B1072" s="19">
        <v>-1817.7709707437766</v>
      </c>
      <c r="C1072" s="19">
        <v>1823.7709707437766</v>
      </c>
    </row>
    <row r="1073" spans="1:3" x14ac:dyDescent="0.25">
      <c r="A1073" s="19">
        <v>1046</v>
      </c>
      <c r="B1073" s="19">
        <v>435.42634733202812</v>
      </c>
      <c r="C1073" s="19">
        <v>-169.42634733202812</v>
      </c>
    </row>
    <row r="1074" spans="1:3" x14ac:dyDescent="0.25">
      <c r="A1074" s="19">
        <v>1047</v>
      </c>
      <c r="B1074" s="19">
        <v>-2185.7792444088805</v>
      </c>
      <c r="C1074" s="19">
        <v>2185.7792444088805</v>
      </c>
    </row>
    <row r="1075" spans="1:3" x14ac:dyDescent="0.25">
      <c r="A1075" s="19">
        <v>1048</v>
      </c>
      <c r="B1075" s="19">
        <v>-2028.8538146981268</v>
      </c>
      <c r="C1075" s="19">
        <v>2029.8538146981268</v>
      </c>
    </row>
    <row r="1076" spans="1:3" x14ac:dyDescent="0.25">
      <c r="A1076" s="19">
        <v>1049</v>
      </c>
      <c r="B1076" s="19">
        <v>1092.2293954057543</v>
      </c>
      <c r="C1076" s="19">
        <v>-880.2293954057543</v>
      </c>
    </row>
    <row r="1077" spans="1:3" x14ac:dyDescent="0.25">
      <c r="A1077" s="19">
        <v>1050</v>
      </c>
      <c r="B1077" s="19">
        <v>-2185.6689660179391</v>
      </c>
      <c r="C1077" s="19">
        <v>2185.6689660179391</v>
      </c>
    </row>
    <row r="1078" spans="1:3" x14ac:dyDescent="0.25">
      <c r="A1078" s="19">
        <v>1051</v>
      </c>
      <c r="B1078" s="19">
        <v>-2185.7853709861547</v>
      </c>
      <c r="C1078" s="19">
        <v>2185.7853709861547</v>
      </c>
    </row>
    <row r="1079" spans="1:3" x14ac:dyDescent="0.25">
      <c r="A1079" s="19">
        <v>1052</v>
      </c>
      <c r="B1079" s="19">
        <v>-2185.8098772952526</v>
      </c>
      <c r="C1079" s="19">
        <v>2185.8098772952526</v>
      </c>
    </row>
    <row r="1080" spans="1:3" x14ac:dyDescent="0.25">
      <c r="A1080" s="19">
        <v>1053</v>
      </c>
      <c r="B1080" s="19">
        <v>-2185.7628741944027</v>
      </c>
      <c r="C1080" s="19">
        <v>2185.7628741944027</v>
      </c>
    </row>
    <row r="1081" spans="1:3" x14ac:dyDescent="0.25">
      <c r="A1081" s="19">
        <v>1054</v>
      </c>
      <c r="B1081" s="19">
        <v>-1271.6854068471623</v>
      </c>
      <c r="C1081" s="19">
        <v>1286.6854068471623</v>
      </c>
    </row>
    <row r="1082" spans="1:3" x14ac:dyDescent="0.25">
      <c r="A1082" s="19">
        <v>1055</v>
      </c>
      <c r="B1082" s="19">
        <v>-2185.7853709861547</v>
      </c>
      <c r="C1082" s="19">
        <v>2185.7853709861547</v>
      </c>
    </row>
    <row r="1083" spans="1:3" x14ac:dyDescent="0.25">
      <c r="A1083" s="19">
        <v>1056</v>
      </c>
      <c r="B1083" s="19">
        <v>-2185.7731178316058</v>
      </c>
      <c r="C1083" s="19">
        <v>2185.7731178316058</v>
      </c>
    </row>
    <row r="1084" spans="1:3" x14ac:dyDescent="0.25">
      <c r="A1084" s="19">
        <v>1057</v>
      </c>
      <c r="B1084" s="19">
        <v>-2185.6934723270374</v>
      </c>
      <c r="C1084" s="19">
        <v>2185.6934723270374</v>
      </c>
    </row>
    <row r="1085" spans="1:3" x14ac:dyDescent="0.25">
      <c r="A1085" s="19">
        <v>1058</v>
      </c>
      <c r="B1085" s="19">
        <v>-2185.6934723270374</v>
      </c>
      <c r="C1085" s="19">
        <v>2185.6934723270374</v>
      </c>
    </row>
    <row r="1086" spans="1:3" x14ac:dyDescent="0.25">
      <c r="A1086" s="19">
        <v>1059</v>
      </c>
      <c r="B1086" s="19">
        <v>-2185.3258776905673</v>
      </c>
      <c r="C1086" s="19">
        <v>2185.3258776905673</v>
      </c>
    </row>
    <row r="1087" spans="1:3" x14ac:dyDescent="0.25">
      <c r="A1087" s="19">
        <v>1060</v>
      </c>
      <c r="B1087" s="19">
        <v>-2185.8025254025233</v>
      </c>
      <c r="C1087" s="19">
        <v>2185.8025254025233</v>
      </c>
    </row>
    <row r="1088" spans="1:3" x14ac:dyDescent="0.25">
      <c r="A1088" s="19">
        <v>1061</v>
      </c>
      <c r="B1088" s="19">
        <v>621.29381526435679</v>
      </c>
      <c r="C1088" s="19">
        <v>-571.29381526435679</v>
      </c>
    </row>
    <row r="1089" spans="1:3" x14ac:dyDescent="0.25">
      <c r="A1089" s="19">
        <v>1062</v>
      </c>
      <c r="B1089" s="19">
        <v>-2185.7669912543311</v>
      </c>
      <c r="C1089" s="19">
        <v>2185.7669912543311</v>
      </c>
    </row>
    <row r="1090" spans="1:3" x14ac:dyDescent="0.25">
      <c r="A1090" s="19">
        <v>1063</v>
      </c>
      <c r="B1090" s="19">
        <v>794.58661222560931</v>
      </c>
      <c r="C1090" s="19">
        <v>-604.58661222560931</v>
      </c>
    </row>
    <row r="1091" spans="1:3" x14ac:dyDescent="0.25">
      <c r="A1091" s="19">
        <v>1064</v>
      </c>
      <c r="B1091" s="19">
        <v>-2185.8037507179783</v>
      </c>
      <c r="C1091" s="19">
        <v>2185.8037507179783</v>
      </c>
    </row>
    <row r="1092" spans="1:3" x14ac:dyDescent="0.25">
      <c r="A1092" s="19">
        <v>1065</v>
      </c>
      <c r="B1092" s="19">
        <v>14017.811774334399</v>
      </c>
      <c r="C1092" s="19">
        <v>-5940.8117743343992</v>
      </c>
    </row>
    <row r="1093" spans="1:3" x14ac:dyDescent="0.25">
      <c r="A1093" s="19">
        <v>1066</v>
      </c>
      <c r="B1093" s="19">
        <v>-795.35120253977664</v>
      </c>
      <c r="C1093" s="19">
        <v>876.35120253977664</v>
      </c>
    </row>
    <row r="1094" spans="1:3" x14ac:dyDescent="0.25">
      <c r="A1094" s="19">
        <v>1067</v>
      </c>
      <c r="B1094" s="19">
        <v>14884.178170093172</v>
      </c>
      <c r="C1094" s="19">
        <v>-9833.1781700931715</v>
      </c>
    </row>
    <row r="1095" spans="1:3" x14ac:dyDescent="0.25">
      <c r="A1095" s="19">
        <v>1068</v>
      </c>
      <c r="B1095" s="19">
        <v>-454.1813626933195</v>
      </c>
      <c r="C1095" s="19">
        <v>584.18136269331944</v>
      </c>
    </row>
    <row r="1096" spans="1:3" x14ac:dyDescent="0.25">
      <c r="A1096" s="19">
        <v>1069</v>
      </c>
      <c r="B1096" s="19">
        <v>-1165.5894367316519</v>
      </c>
      <c r="C1096" s="19">
        <v>1210.5894367316519</v>
      </c>
    </row>
    <row r="1097" spans="1:3" x14ac:dyDescent="0.25">
      <c r="A1097" s="19">
        <v>1070</v>
      </c>
      <c r="B1097" s="19">
        <v>2163.2505401134922</v>
      </c>
      <c r="C1097" s="19">
        <v>-1313.2505401134922</v>
      </c>
    </row>
    <row r="1098" spans="1:3" x14ac:dyDescent="0.25">
      <c r="A1098" s="19">
        <v>1071</v>
      </c>
      <c r="B1098" s="19">
        <v>-87.049561158440454</v>
      </c>
      <c r="C1098" s="19">
        <v>157.04956115844044</v>
      </c>
    </row>
    <row r="1099" spans="1:3" x14ac:dyDescent="0.25">
      <c r="A1099" s="19">
        <v>1072</v>
      </c>
      <c r="B1099" s="19">
        <v>-2185.8147785570723</v>
      </c>
      <c r="C1099" s="19">
        <v>2185.8147785570723</v>
      </c>
    </row>
    <row r="1100" spans="1:3" x14ac:dyDescent="0.25">
      <c r="A1100" s="19">
        <v>1073</v>
      </c>
      <c r="B1100" s="19">
        <v>-1083.9122018024925</v>
      </c>
      <c r="C1100" s="19">
        <v>1134.9122018024925</v>
      </c>
    </row>
    <row r="1101" spans="1:3" x14ac:dyDescent="0.25">
      <c r="A1101" s="19">
        <v>1074</v>
      </c>
      <c r="B1101" s="19">
        <v>-1542.114073294588</v>
      </c>
      <c r="C1101" s="19">
        <v>1552.114073294588</v>
      </c>
    </row>
    <row r="1102" spans="1:3" x14ac:dyDescent="0.25">
      <c r="A1102" s="19">
        <v>1075</v>
      </c>
      <c r="B1102" s="19">
        <v>7042.5870043645637</v>
      </c>
      <c r="C1102" s="19">
        <v>-3635.5870043645637</v>
      </c>
    </row>
    <row r="1103" spans="1:3" x14ac:dyDescent="0.25">
      <c r="A1103" s="19">
        <v>1076</v>
      </c>
      <c r="B1103" s="19">
        <v>-1065.9839583264375</v>
      </c>
      <c r="C1103" s="19">
        <v>1110.9839583264375</v>
      </c>
    </row>
    <row r="1104" spans="1:3" x14ac:dyDescent="0.25">
      <c r="A1104" s="19">
        <v>1077</v>
      </c>
      <c r="B1104" s="19">
        <v>100708.77177952633</v>
      </c>
      <c r="C1104" s="19">
        <v>-53634.771779526331</v>
      </c>
    </row>
    <row r="1105" spans="1:3" x14ac:dyDescent="0.25">
      <c r="A1105" s="19">
        <v>1078</v>
      </c>
      <c r="B1105" s="19">
        <v>17369.468816949167</v>
      </c>
      <c r="C1105" s="19">
        <v>-10025.468816949167</v>
      </c>
    </row>
    <row r="1106" spans="1:3" x14ac:dyDescent="0.25">
      <c r="A1106" s="19">
        <v>1079</v>
      </c>
      <c r="B1106" s="19">
        <v>-1184.7846563880742</v>
      </c>
      <c r="C1106" s="19">
        <v>1229.7846563880742</v>
      </c>
    </row>
    <row r="1107" spans="1:3" x14ac:dyDescent="0.25">
      <c r="A1107" s="19">
        <v>1080</v>
      </c>
      <c r="B1107" s="19">
        <v>1703.0308109418131</v>
      </c>
      <c r="C1107" s="19">
        <v>-1025.0308109418131</v>
      </c>
    </row>
    <row r="1108" spans="1:3" x14ac:dyDescent="0.25">
      <c r="A1108" s="19">
        <v>1081</v>
      </c>
      <c r="B1108" s="19">
        <v>8899.067314234584</v>
      </c>
      <c r="C1108" s="19">
        <v>-7078.067314234584</v>
      </c>
    </row>
    <row r="1109" spans="1:3" x14ac:dyDescent="0.25">
      <c r="A1109" s="19">
        <v>1082</v>
      </c>
      <c r="B1109" s="19">
        <v>-1611.3159532182879</v>
      </c>
      <c r="C1109" s="19">
        <v>1623.3159532182879</v>
      </c>
    </row>
    <row r="1110" spans="1:3" x14ac:dyDescent="0.25">
      <c r="A1110" s="19">
        <v>1083</v>
      </c>
      <c r="B1110" s="19">
        <v>-867.56606377571927</v>
      </c>
      <c r="C1110" s="19">
        <v>923.56606377571927</v>
      </c>
    </row>
    <row r="1111" spans="1:3" x14ac:dyDescent="0.25">
      <c r="A1111" s="19">
        <v>1084</v>
      </c>
      <c r="B1111" s="19">
        <v>20092.047521088065</v>
      </c>
      <c r="C1111" s="19">
        <v>-19682.047521088065</v>
      </c>
    </row>
    <row r="1112" spans="1:3" x14ac:dyDescent="0.25">
      <c r="A1112" s="19">
        <v>1085</v>
      </c>
      <c r="B1112" s="19">
        <v>-2185.8092646375253</v>
      </c>
      <c r="C1112" s="19">
        <v>2185.8092646375253</v>
      </c>
    </row>
    <row r="1113" spans="1:3" x14ac:dyDescent="0.25">
      <c r="A1113" s="19">
        <v>1086</v>
      </c>
      <c r="B1113" s="19">
        <v>4905.799744763458</v>
      </c>
      <c r="C1113" s="19">
        <v>-3879.799744763458</v>
      </c>
    </row>
    <row r="1114" spans="1:3" x14ac:dyDescent="0.25">
      <c r="A1114" s="19">
        <v>1087</v>
      </c>
      <c r="B1114" s="19">
        <v>-1574.2586571203749</v>
      </c>
      <c r="C1114" s="19">
        <v>1589.2586571203749</v>
      </c>
    </row>
    <row r="1115" spans="1:3" x14ac:dyDescent="0.25">
      <c r="A1115" s="19">
        <v>1088</v>
      </c>
      <c r="B1115" s="19">
        <v>-2185.8025254025233</v>
      </c>
      <c r="C1115" s="19">
        <v>2185.8025254025233</v>
      </c>
    </row>
    <row r="1116" spans="1:3" x14ac:dyDescent="0.25">
      <c r="A1116" s="19">
        <v>1089</v>
      </c>
      <c r="B1116" s="19">
        <v>15282.417725356918</v>
      </c>
      <c r="C1116" s="19">
        <v>-8900.0777253569177</v>
      </c>
    </row>
    <row r="1117" spans="1:3" x14ac:dyDescent="0.25">
      <c r="A1117" s="19">
        <v>1090</v>
      </c>
      <c r="B1117" s="19">
        <v>4150.0093650066838</v>
      </c>
      <c r="C1117" s="19">
        <v>-2976.0093650066838</v>
      </c>
    </row>
    <row r="1118" spans="1:3" x14ac:dyDescent="0.25">
      <c r="A1118" s="19">
        <v>1091</v>
      </c>
      <c r="B1118" s="19">
        <v>-1812.3834609860312</v>
      </c>
      <c r="C1118" s="19">
        <v>1817.3834609860312</v>
      </c>
    </row>
    <row r="1119" spans="1:3" x14ac:dyDescent="0.25">
      <c r="A1119" s="19">
        <v>1092</v>
      </c>
      <c r="B1119" s="19">
        <v>-1304.0572866898333</v>
      </c>
      <c r="C1119" s="19">
        <v>1329.0572866898333</v>
      </c>
    </row>
    <row r="1120" spans="1:3" x14ac:dyDescent="0.25">
      <c r="A1120" s="19">
        <v>1093</v>
      </c>
      <c r="B1120" s="19">
        <v>-1303.5632987715228</v>
      </c>
      <c r="C1120" s="19">
        <v>1324.5632987715228</v>
      </c>
    </row>
    <row r="1121" spans="1:3" x14ac:dyDescent="0.25">
      <c r="A1121" s="19">
        <v>1094</v>
      </c>
      <c r="B1121" s="19">
        <v>-1203.1360334517155</v>
      </c>
      <c r="C1121" s="19">
        <v>1245.3860334517155</v>
      </c>
    </row>
    <row r="1122" spans="1:3" x14ac:dyDescent="0.25">
      <c r="A1122" s="19">
        <v>1095</v>
      </c>
      <c r="B1122" s="19">
        <v>7189.7120763936264</v>
      </c>
      <c r="C1122" s="19">
        <v>-3895.7020763936262</v>
      </c>
    </row>
    <row r="1123" spans="1:3" x14ac:dyDescent="0.25">
      <c r="A1123" s="19">
        <v>1096</v>
      </c>
      <c r="B1123" s="19">
        <v>21972.694057184613</v>
      </c>
      <c r="C1123" s="19">
        <v>3201.3059428153865</v>
      </c>
    </row>
    <row r="1124" spans="1:3" x14ac:dyDescent="0.25">
      <c r="A1124" s="19">
        <v>1097</v>
      </c>
      <c r="B1124" s="19">
        <v>4810.4888977542114</v>
      </c>
      <c r="C1124" s="19">
        <v>-2658.4888977542114</v>
      </c>
    </row>
    <row r="1125" spans="1:3" x14ac:dyDescent="0.25">
      <c r="A1125" s="19">
        <v>1098</v>
      </c>
      <c r="B1125" s="19">
        <v>-1101.4794498794529</v>
      </c>
      <c r="C1125" s="19">
        <v>1148.4794498794529</v>
      </c>
    </row>
    <row r="1126" spans="1:3" x14ac:dyDescent="0.25">
      <c r="A1126" s="19">
        <v>1099</v>
      </c>
      <c r="B1126" s="19">
        <v>4509.6947081280059</v>
      </c>
      <c r="C1126" s="19">
        <v>-2706.6947081280059</v>
      </c>
    </row>
    <row r="1127" spans="1:3" x14ac:dyDescent="0.25">
      <c r="A1127" s="19">
        <v>1100</v>
      </c>
      <c r="B1127" s="19">
        <v>-730.80356764321289</v>
      </c>
      <c r="C1127" s="19">
        <v>755.80356764321289</v>
      </c>
    </row>
    <row r="1128" spans="1:3" x14ac:dyDescent="0.25">
      <c r="A1128" s="19">
        <v>1101</v>
      </c>
      <c r="B1128" s="19">
        <v>-616.39016260130632</v>
      </c>
      <c r="C1128" s="19">
        <v>716.39016260130632</v>
      </c>
    </row>
    <row r="1129" spans="1:3" x14ac:dyDescent="0.25">
      <c r="A1129" s="19">
        <v>1102</v>
      </c>
      <c r="B1129" s="19">
        <v>-1197.894678462226</v>
      </c>
      <c r="C1129" s="19">
        <v>1238.894678462226</v>
      </c>
    </row>
    <row r="1130" spans="1:3" x14ac:dyDescent="0.25">
      <c r="A1130" s="19">
        <v>1103</v>
      </c>
      <c r="B1130" s="19">
        <v>1240.508568766053</v>
      </c>
      <c r="C1130" s="19">
        <v>-815.50856876605303</v>
      </c>
    </row>
    <row r="1131" spans="1:3" x14ac:dyDescent="0.25">
      <c r="A1131" s="19">
        <v>1104</v>
      </c>
      <c r="B1131" s="19">
        <v>233.3337108048087</v>
      </c>
      <c r="C1131" s="19">
        <v>9.6662891951912968</v>
      </c>
    </row>
    <row r="1132" spans="1:3" x14ac:dyDescent="0.25">
      <c r="A1132" s="19">
        <v>1105</v>
      </c>
      <c r="B1132" s="19">
        <v>5963.299945922472</v>
      </c>
      <c r="C1132" s="19">
        <v>-2992.299945922472</v>
      </c>
    </row>
    <row r="1133" spans="1:3" x14ac:dyDescent="0.25">
      <c r="A1133" s="19">
        <v>1106</v>
      </c>
      <c r="B1133" s="19">
        <v>3751.9902960830359</v>
      </c>
      <c r="C1133" s="19">
        <v>-2320.9902960830359</v>
      </c>
    </row>
    <row r="1134" spans="1:3" x14ac:dyDescent="0.25">
      <c r="A1134" s="19">
        <v>1107</v>
      </c>
      <c r="B1134" s="19">
        <v>-190.99991445485813</v>
      </c>
      <c r="C1134" s="19">
        <v>355.99991445485813</v>
      </c>
    </row>
    <row r="1135" spans="1:3" x14ac:dyDescent="0.25">
      <c r="A1135" s="19">
        <v>1108</v>
      </c>
      <c r="B1135" s="19">
        <v>-2185.6934723270374</v>
      </c>
      <c r="C1135" s="19">
        <v>2185.6934723270374</v>
      </c>
    </row>
    <row r="1136" spans="1:3" x14ac:dyDescent="0.25">
      <c r="A1136" s="19">
        <v>1109</v>
      </c>
      <c r="B1136" s="19">
        <v>1860.9176406245631</v>
      </c>
      <c r="C1136" s="19">
        <v>-1128.4176406245631</v>
      </c>
    </row>
    <row r="1137" spans="1:3" x14ac:dyDescent="0.25">
      <c r="A1137" s="19">
        <v>1110</v>
      </c>
      <c r="B1137" s="19">
        <v>-1065.8736799354963</v>
      </c>
      <c r="C1137" s="19">
        <v>1110.8736799354963</v>
      </c>
    </row>
    <row r="1138" spans="1:3" x14ac:dyDescent="0.25">
      <c r="A1138" s="19">
        <v>1111</v>
      </c>
      <c r="B1138" s="19">
        <v>199.95134468093912</v>
      </c>
      <c r="C1138" s="19">
        <v>55.048655319060884</v>
      </c>
    </row>
    <row r="1139" spans="1:3" x14ac:dyDescent="0.25">
      <c r="A1139" s="19">
        <v>1112</v>
      </c>
      <c r="B1139" s="19">
        <v>-2028.8476881208524</v>
      </c>
      <c r="C1139" s="19">
        <v>2029.8476881208524</v>
      </c>
    </row>
    <row r="1140" spans="1:3" x14ac:dyDescent="0.25">
      <c r="A1140" s="19">
        <v>1113</v>
      </c>
      <c r="B1140" s="19">
        <v>35326.673897717978</v>
      </c>
      <c r="C1140" s="19">
        <v>-4053.7538977179793</v>
      </c>
    </row>
    <row r="1141" spans="1:3" x14ac:dyDescent="0.25">
      <c r="A1141" s="19">
        <v>1114</v>
      </c>
      <c r="B1141" s="19">
        <v>-1812.5304865874648</v>
      </c>
      <c r="C1141" s="19">
        <v>1817.5304865874648</v>
      </c>
    </row>
    <row r="1142" spans="1:3" x14ac:dyDescent="0.25">
      <c r="A1142" s="19">
        <v>1115</v>
      </c>
      <c r="B1142" s="19">
        <v>-1696.9014712438914</v>
      </c>
      <c r="C1142" s="19">
        <v>1706.9014712438914</v>
      </c>
    </row>
    <row r="1143" spans="1:3" x14ac:dyDescent="0.25">
      <c r="A1143" s="19">
        <v>1116</v>
      </c>
      <c r="B1143" s="19">
        <v>-1057.2991145535564</v>
      </c>
      <c r="C1143" s="19">
        <v>1110.2991145535564</v>
      </c>
    </row>
    <row r="1144" spans="1:3" x14ac:dyDescent="0.25">
      <c r="A1144" s="19">
        <v>1117</v>
      </c>
      <c r="B1144" s="19">
        <v>-185.64585192139015</v>
      </c>
      <c r="C1144" s="19">
        <v>364.16585192139019</v>
      </c>
    </row>
    <row r="1145" spans="1:3" x14ac:dyDescent="0.25">
      <c r="A1145" s="19">
        <v>1118</v>
      </c>
      <c r="B1145" s="19">
        <v>-801.85303641933911</v>
      </c>
      <c r="C1145" s="19">
        <v>884.85303641933911</v>
      </c>
    </row>
    <row r="1146" spans="1:3" x14ac:dyDescent="0.25">
      <c r="A1146" s="19">
        <v>1119</v>
      </c>
      <c r="B1146" s="19">
        <v>87.848694462277138</v>
      </c>
      <c r="C1146" s="19">
        <v>21.151305537722862</v>
      </c>
    </row>
    <row r="1147" spans="1:3" x14ac:dyDescent="0.25">
      <c r="A1147" s="19">
        <v>1120</v>
      </c>
      <c r="B1147" s="19">
        <v>-1812.5170081174608</v>
      </c>
      <c r="C1147" s="19">
        <v>1817.5170081174608</v>
      </c>
    </row>
    <row r="1148" spans="1:3" x14ac:dyDescent="0.25">
      <c r="A1148" s="19">
        <v>1121</v>
      </c>
      <c r="B1148" s="19">
        <v>-2185.5096750088023</v>
      </c>
      <c r="C1148" s="19">
        <v>2185.5096750088023</v>
      </c>
    </row>
    <row r="1149" spans="1:3" x14ac:dyDescent="0.25">
      <c r="A1149" s="19">
        <v>1122</v>
      </c>
      <c r="B1149" s="19">
        <v>-1354.7971846557211</v>
      </c>
      <c r="C1149" s="19">
        <v>1383.7971846557211</v>
      </c>
    </row>
    <row r="1150" spans="1:3" x14ac:dyDescent="0.25">
      <c r="A1150" s="19">
        <v>1123</v>
      </c>
      <c r="B1150" s="19">
        <v>-2185.7767937779704</v>
      </c>
      <c r="C1150" s="19">
        <v>2185.7767937779704</v>
      </c>
    </row>
    <row r="1151" spans="1:3" x14ac:dyDescent="0.25">
      <c r="A1151" s="19">
        <v>1124</v>
      </c>
      <c r="B1151" s="19">
        <v>-1678.8857592930062</v>
      </c>
      <c r="C1151" s="19">
        <v>1689.8857592930062</v>
      </c>
    </row>
    <row r="1152" spans="1:3" x14ac:dyDescent="0.25">
      <c r="A1152" s="19">
        <v>1125</v>
      </c>
      <c r="B1152" s="19">
        <v>1818.9283656554076</v>
      </c>
      <c r="C1152" s="19">
        <v>-1393.9283656554076</v>
      </c>
    </row>
    <row r="1153" spans="1:3" x14ac:dyDescent="0.25">
      <c r="A1153" s="19">
        <v>1126</v>
      </c>
      <c r="B1153" s="19">
        <v>-2185.7792444088805</v>
      </c>
      <c r="C1153" s="19">
        <v>2185.7792444088805</v>
      </c>
    </row>
    <row r="1154" spans="1:3" x14ac:dyDescent="0.25">
      <c r="A1154" s="19">
        <v>1127</v>
      </c>
      <c r="B1154" s="19">
        <v>-1709.664445883916</v>
      </c>
      <c r="C1154" s="19">
        <v>1719.664445883916</v>
      </c>
    </row>
    <row r="1155" spans="1:3" x14ac:dyDescent="0.25">
      <c r="A1155" s="19">
        <v>1128</v>
      </c>
      <c r="B1155" s="19">
        <v>1555.862090165296</v>
      </c>
      <c r="C1155" s="19">
        <v>-970.86209016529597</v>
      </c>
    </row>
    <row r="1156" spans="1:3" x14ac:dyDescent="0.25">
      <c r="A1156" s="19">
        <v>1129</v>
      </c>
      <c r="B1156" s="19">
        <v>-2028.866067852676</v>
      </c>
      <c r="C1156" s="19">
        <v>2029.866067852676</v>
      </c>
    </row>
    <row r="1157" spans="1:3" x14ac:dyDescent="0.25">
      <c r="A1157" s="19">
        <v>1130</v>
      </c>
      <c r="B1157" s="19">
        <v>-1411.9824648623687</v>
      </c>
      <c r="C1157" s="19">
        <v>1432.9824648623687</v>
      </c>
    </row>
    <row r="1158" spans="1:3" x14ac:dyDescent="0.25">
      <c r="A1158" s="19">
        <v>1131</v>
      </c>
      <c r="B1158" s="19">
        <v>-1678.8857592930062</v>
      </c>
      <c r="C1158" s="19">
        <v>1689.8857592930062</v>
      </c>
    </row>
    <row r="1159" spans="1:3" x14ac:dyDescent="0.25">
      <c r="A1159" s="19">
        <v>1132</v>
      </c>
      <c r="B1159" s="19">
        <v>-2185.3258776905673</v>
      </c>
      <c r="C1159" s="19">
        <v>2185.3258776905673</v>
      </c>
    </row>
    <row r="1160" spans="1:3" x14ac:dyDescent="0.25">
      <c r="A1160" s="19">
        <v>1133</v>
      </c>
      <c r="B1160" s="19">
        <v>5133.9166477209901</v>
      </c>
      <c r="C1160" s="19">
        <v>-3695.9166477209901</v>
      </c>
    </row>
    <row r="1161" spans="1:3" x14ac:dyDescent="0.25">
      <c r="A1161" s="19">
        <v>1134</v>
      </c>
      <c r="B1161" s="19">
        <v>-1001.2475505338248</v>
      </c>
      <c r="C1161" s="19">
        <v>1021.2475505338248</v>
      </c>
    </row>
    <row r="1162" spans="1:3" x14ac:dyDescent="0.25">
      <c r="A1162" s="19">
        <v>1135</v>
      </c>
      <c r="B1162" s="19">
        <v>-2028.5719921434998</v>
      </c>
      <c r="C1162" s="19">
        <v>2029.5719921434998</v>
      </c>
    </row>
    <row r="1163" spans="1:3" x14ac:dyDescent="0.25">
      <c r="A1163" s="19">
        <v>1136</v>
      </c>
      <c r="B1163" s="19">
        <v>621.24480264616079</v>
      </c>
      <c r="C1163" s="19">
        <v>-571.24480264616079</v>
      </c>
    </row>
    <row r="1164" spans="1:3" x14ac:dyDescent="0.25">
      <c r="A1164" s="19">
        <v>1137</v>
      </c>
      <c r="B1164" s="19">
        <v>865.13335137265676</v>
      </c>
      <c r="C1164" s="19">
        <v>-595.13335137265676</v>
      </c>
    </row>
    <row r="1165" spans="1:3" x14ac:dyDescent="0.25">
      <c r="A1165" s="19">
        <v>1138</v>
      </c>
      <c r="B1165" s="19">
        <v>15520.107686799367</v>
      </c>
      <c r="C1165" s="19">
        <v>-5645.107686799367</v>
      </c>
    </row>
    <row r="1166" spans="1:3" x14ac:dyDescent="0.25">
      <c r="A1166" s="19">
        <v>1139</v>
      </c>
      <c r="B1166" s="19">
        <v>-83.850264632851236</v>
      </c>
      <c r="C1166" s="19">
        <v>208.85026463285124</v>
      </c>
    </row>
    <row r="1167" spans="1:3" x14ac:dyDescent="0.25">
      <c r="A1167" s="19">
        <v>1140</v>
      </c>
      <c r="B1167" s="19">
        <v>-1812.4447145056217</v>
      </c>
      <c r="C1167" s="19">
        <v>1817.4447145056217</v>
      </c>
    </row>
    <row r="1168" spans="1:3" x14ac:dyDescent="0.25">
      <c r="A1168" s="19">
        <v>1141</v>
      </c>
      <c r="B1168" s="19">
        <v>-2185.7547380997821</v>
      </c>
      <c r="C1168" s="19">
        <v>2185.7547380997821</v>
      </c>
    </row>
    <row r="1169" spans="1:3" x14ac:dyDescent="0.25">
      <c r="A1169" s="19">
        <v>1142</v>
      </c>
      <c r="B1169" s="19">
        <v>-2185.8098772952526</v>
      </c>
      <c r="C1169" s="19">
        <v>2185.8098772952526</v>
      </c>
    </row>
    <row r="1170" spans="1:3" x14ac:dyDescent="0.25">
      <c r="A1170" s="19">
        <v>1143</v>
      </c>
      <c r="B1170" s="19">
        <v>-2185.7669912543311</v>
      </c>
      <c r="C1170" s="19">
        <v>2185.7669912543311</v>
      </c>
    </row>
    <row r="1171" spans="1:3" x14ac:dyDescent="0.25">
      <c r="A1171" s="19">
        <v>1144</v>
      </c>
      <c r="B1171" s="19">
        <v>-104.98374542178449</v>
      </c>
      <c r="C1171" s="19">
        <v>290.98374542178448</v>
      </c>
    </row>
    <row r="1172" spans="1:3" x14ac:dyDescent="0.25">
      <c r="A1172" s="19">
        <v>1145</v>
      </c>
      <c r="B1172" s="19">
        <v>-2185.7020495352217</v>
      </c>
      <c r="C1172" s="19">
        <v>2185.7020495352217</v>
      </c>
    </row>
    <row r="1173" spans="1:3" x14ac:dyDescent="0.25">
      <c r="A1173" s="19">
        <v>1146</v>
      </c>
      <c r="B1173" s="19">
        <v>3326.4075676706716</v>
      </c>
      <c r="C1173" s="19">
        <v>-3226.4075676706716</v>
      </c>
    </row>
    <row r="1174" spans="1:3" x14ac:dyDescent="0.25">
      <c r="A1174" s="19">
        <v>1147</v>
      </c>
      <c r="B1174" s="19">
        <v>1437.2083421128029</v>
      </c>
      <c r="C1174" s="19">
        <v>-907.20834211280294</v>
      </c>
    </row>
    <row r="1175" spans="1:3" x14ac:dyDescent="0.25">
      <c r="A1175" s="19">
        <v>1148</v>
      </c>
      <c r="B1175" s="19">
        <v>-2185.5096750088023</v>
      </c>
      <c r="C1175" s="19">
        <v>2185.5096750088023</v>
      </c>
    </row>
    <row r="1176" spans="1:3" x14ac:dyDescent="0.25">
      <c r="A1176" s="19">
        <v>1149</v>
      </c>
      <c r="B1176" s="19">
        <v>-561.02939121059194</v>
      </c>
      <c r="C1176" s="19">
        <v>634.02939121059194</v>
      </c>
    </row>
    <row r="1177" spans="1:3" x14ac:dyDescent="0.25">
      <c r="A1177" s="19">
        <v>1150</v>
      </c>
      <c r="B1177" s="19">
        <v>48.650303314276826</v>
      </c>
      <c r="C1177" s="19">
        <v>26.349696685723174</v>
      </c>
    </row>
    <row r="1178" spans="1:3" x14ac:dyDescent="0.25">
      <c r="A1178" s="19">
        <v>1151</v>
      </c>
      <c r="B1178" s="19">
        <v>702.86095759256057</v>
      </c>
      <c r="C1178" s="19">
        <v>-450.86095759256057</v>
      </c>
    </row>
    <row r="1179" spans="1:3" x14ac:dyDescent="0.25">
      <c r="A1179" s="19">
        <v>1152</v>
      </c>
      <c r="B1179" s="19">
        <v>-2185.5096750088023</v>
      </c>
      <c r="C1179" s="19">
        <v>2185.5096750088023</v>
      </c>
    </row>
    <row r="1180" spans="1:3" x14ac:dyDescent="0.25">
      <c r="A1180" s="19">
        <v>1153</v>
      </c>
      <c r="B1180" s="19">
        <v>2641.8821020453752</v>
      </c>
      <c r="C1180" s="19">
        <v>-1730.8821020453752</v>
      </c>
    </row>
    <row r="1181" spans="1:3" x14ac:dyDescent="0.25">
      <c r="A1181" s="19">
        <v>1154</v>
      </c>
      <c r="B1181" s="19">
        <v>621.33057472800374</v>
      </c>
      <c r="C1181" s="19">
        <v>-571.33057472800374</v>
      </c>
    </row>
    <row r="1182" spans="1:3" x14ac:dyDescent="0.25">
      <c r="A1182" s="19">
        <v>1155</v>
      </c>
      <c r="B1182" s="19">
        <v>3981.8952838133519</v>
      </c>
      <c r="C1182" s="19">
        <v>-3656.8952838133519</v>
      </c>
    </row>
    <row r="1183" spans="1:3" x14ac:dyDescent="0.25">
      <c r="A1183" s="19">
        <v>1156</v>
      </c>
      <c r="B1183" s="19">
        <v>-91.707834683688858</v>
      </c>
      <c r="C1183" s="19">
        <v>279.70783468368887</v>
      </c>
    </row>
    <row r="1184" spans="1:3" x14ac:dyDescent="0.25">
      <c r="A1184" s="19">
        <v>1157</v>
      </c>
      <c r="B1184" s="19">
        <v>-2185.7363583679589</v>
      </c>
      <c r="C1184" s="19">
        <v>2185.7363583679589</v>
      </c>
    </row>
    <row r="1185" spans="1:3" x14ac:dyDescent="0.25">
      <c r="A1185" s="19">
        <v>1158</v>
      </c>
      <c r="B1185" s="19">
        <v>845.0906212405356</v>
      </c>
      <c r="C1185" s="19">
        <v>-694.0906212405356</v>
      </c>
    </row>
    <row r="1186" spans="1:3" x14ac:dyDescent="0.25">
      <c r="A1186" s="19">
        <v>1159</v>
      </c>
      <c r="B1186" s="19">
        <v>-1246.1839638762115</v>
      </c>
      <c r="C1186" s="19">
        <v>1281.1839638762115</v>
      </c>
    </row>
    <row r="1187" spans="1:3" x14ac:dyDescent="0.25">
      <c r="A1187" s="19">
        <v>1160</v>
      </c>
      <c r="B1187" s="19">
        <v>-2185.7332950793216</v>
      </c>
      <c r="C1187" s="19">
        <v>2185.7332950793216</v>
      </c>
    </row>
    <row r="1188" spans="1:3" x14ac:dyDescent="0.25">
      <c r="A1188" s="19">
        <v>1161</v>
      </c>
      <c r="B1188" s="19">
        <v>3056.5050852649229</v>
      </c>
      <c r="C1188" s="19">
        <v>-1901.5050852649229</v>
      </c>
    </row>
    <row r="1189" spans="1:3" x14ac:dyDescent="0.25">
      <c r="A1189" s="19">
        <v>1162</v>
      </c>
      <c r="B1189" s="19">
        <v>-2185.5954470906454</v>
      </c>
      <c r="C1189" s="19">
        <v>2185.5954470906454</v>
      </c>
    </row>
    <row r="1190" spans="1:3" x14ac:dyDescent="0.25">
      <c r="A1190" s="19">
        <v>1163</v>
      </c>
      <c r="B1190" s="19">
        <v>-1032.905071466289</v>
      </c>
      <c r="C1190" s="19">
        <v>1067.905071466289</v>
      </c>
    </row>
    <row r="1191" spans="1:3" x14ac:dyDescent="0.25">
      <c r="A1191" s="19">
        <v>1164</v>
      </c>
      <c r="B1191" s="19">
        <v>-2185.7522874688725</v>
      </c>
      <c r="C1191" s="19">
        <v>2185.7522874688725</v>
      </c>
    </row>
    <row r="1192" spans="1:3" x14ac:dyDescent="0.25">
      <c r="A1192" s="19">
        <v>1165</v>
      </c>
      <c r="B1192" s="19">
        <v>-2185.6934723270374</v>
      </c>
      <c r="C1192" s="19">
        <v>2185.6934723270374</v>
      </c>
    </row>
    <row r="1193" spans="1:3" x14ac:dyDescent="0.25">
      <c r="A1193" s="19">
        <v>1166</v>
      </c>
      <c r="B1193" s="19">
        <v>4864.8794264941525</v>
      </c>
      <c r="C1193" s="19">
        <v>-2794.3794264941525</v>
      </c>
    </row>
    <row r="1194" spans="1:3" x14ac:dyDescent="0.25">
      <c r="A1194" s="19">
        <v>1167</v>
      </c>
      <c r="B1194" s="19">
        <v>18046.556025475868</v>
      </c>
      <c r="C1194" s="19">
        <v>-15175.556025475868</v>
      </c>
    </row>
    <row r="1195" spans="1:3" x14ac:dyDescent="0.25">
      <c r="A1195" s="19">
        <v>1168</v>
      </c>
      <c r="B1195" s="19">
        <v>2769.838130850685</v>
      </c>
      <c r="C1195" s="19">
        <v>-1790.838130850685</v>
      </c>
    </row>
    <row r="1196" spans="1:3" x14ac:dyDescent="0.25">
      <c r="A1196" s="19">
        <v>1169</v>
      </c>
      <c r="B1196" s="19">
        <v>16511.4903230993</v>
      </c>
      <c r="C1196" s="19">
        <v>-15491.4903230993</v>
      </c>
    </row>
    <row r="1197" spans="1:3" x14ac:dyDescent="0.25">
      <c r="A1197" s="19">
        <v>1170</v>
      </c>
      <c r="B1197" s="19">
        <v>-1570.6567028876555</v>
      </c>
      <c r="C1197" s="19">
        <v>1587.6567028876555</v>
      </c>
    </row>
    <row r="1198" spans="1:3" x14ac:dyDescent="0.25">
      <c r="A1198" s="19">
        <v>1171</v>
      </c>
      <c r="B1198" s="19">
        <v>724.39266590433658</v>
      </c>
      <c r="C1198" s="19">
        <v>-624.39266590433658</v>
      </c>
    </row>
    <row r="1199" spans="1:3" x14ac:dyDescent="0.25">
      <c r="A1199" s="19">
        <v>1172</v>
      </c>
      <c r="B1199" s="19">
        <v>-730.55850455223276</v>
      </c>
      <c r="C1199" s="19">
        <v>755.55850455223276</v>
      </c>
    </row>
    <row r="1200" spans="1:3" x14ac:dyDescent="0.25">
      <c r="A1200" s="19">
        <v>1173</v>
      </c>
      <c r="B1200" s="19">
        <v>-2185.7057254815863</v>
      </c>
      <c r="C1200" s="19">
        <v>2185.7057254815863</v>
      </c>
    </row>
    <row r="1201" spans="1:3" x14ac:dyDescent="0.25">
      <c r="A1201" s="19">
        <v>1174</v>
      </c>
      <c r="B1201" s="19">
        <v>-458.91371251581836</v>
      </c>
      <c r="C1201" s="19">
        <v>488.91371251581836</v>
      </c>
    </row>
    <row r="1202" spans="1:3" x14ac:dyDescent="0.25">
      <c r="A1202" s="19">
        <v>1175</v>
      </c>
      <c r="B1202" s="19">
        <v>2290.6071911000849</v>
      </c>
      <c r="C1202" s="19">
        <v>-1404.6071911000849</v>
      </c>
    </row>
    <row r="1203" spans="1:3" x14ac:dyDescent="0.25">
      <c r="A1203" s="19">
        <v>1176</v>
      </c>
      <c r="B1203" s="19">
        <v>2255.5663427191316</v>
      </c>
      <c r="C1203" s="19">
        <v>-1670.5663427191316</v>
      </c>
    </row>
    <row r="1204" spans="1:3" x14ac:dyDescent="0.25">
      <c r="A1204" s="19">
        <v>1177</v>
      </c>
      <c r="B1204" s="19">
        <v>-1539.9789611144238</v>
      </c>
      <c r="C1204" s="19">
        <v>1549.9789611144238</v>
      </c>
    </row>
    <row r="1205" spans="1:3" x14ac:dyDescent="0.25">
      <c r="A1205" s="19">
        <v>1178</v>
      </c>
      <c r="B1205" s="19">
        <v>-2185.7424849452332</v>
      </c>
      <c r="C1205" s="19">
        <v>2185.7424849452332</v>
      </c>
    </row>
    <row r="1206" spans="1:3" x14ac:dyDescent="0.25">
      <c r="A1206" s="19">
        <v>1179</v>
      </c>
      <c r="B1206" s="19">
        <v>-1811.6237531508384</v>
      </c>
      <c r="C1206" s="19">
        <v>1816.6237531508384</v>
      </c>
    </row>
    <row r="1207" spans="1:3" x14ac:dyDescent="0.25">
      <c r="A1207" s="19">
        <v>1180</v>
      </c>
      <c r="B1207" s="19">
        <v>32942.881125579195</v>
      </c>
      <c r="C1207" s="19">
        <v>-29742.881125579195</v>
      </c>
    </row>
    <row r="1208" spans="1:3" x14ac:dyDescent="0.25">
      <c r="A1208" s="19">
        <v>1181</v>
      </c>
      <c r="B1208" s="19">
        <v>10295.520183558474</v>
      </c>
      <c r="C1208" s="19">
        <v>-4420.5201835584739</v>
      </c>
    </row>
    <row r="1209" spans="1:3" x14ac:dyDescent="0.25">
      <c r="A1209" s="19">
        <v>1182</v>
      </c>
      <c r="B1209" s="19">
        <v>-1804.5301230763407</v>
      </c>
      <c r="C1209" s="19">
        <v>1808.5301230763407</v>
      </c>
    </row>
    <row r="1210" spans="1:3" x14ac:dyDescent="0.25">
      <c r="A1210" s="19">
        <v>1183</v>
      </c>
      <c r="B1210" s="19">
        <v>-1206.5076997008002</v>
      </c>
      <c r="C1210" s="19">
        <v>1248.5076997008002</v>
      </c>
    </row>
    <row r="1211" spans="1:3" x14ac:dyDescent="0.25">
      <c r="A1211" s="19">
        <v>1184</v>
      </c>
      <c r="B1211" s="19">
        <v>-74.427497795729167</v>
      </c>
      <c r="C1211" s="19">
        <v>174.42749779572915</v>
      </c>
    </row>
    <row r="1212" spans="1:3" x14ac:dyDescent="0.25">
      <c r="A1212" s="19">
        <v>1185</v>
      </c>
      <c r="B1212" s="19">
        <v>34861.730117366307</v>
      </c>
      <c r="C1212" s="19">
        <v>-11775.730117366307</v>
      </c>
    </row>
    <row r="1213" spans="1:3" x14ac:dyDescent="0.25">
      <c r="A1213" s="19">
        <v>1186</v>
      </c>
      <c r="B1213" s="19">
        <v>10800.518496005501</v>
      </c>
      <c r="C1213" s="19">
        <v>2379.4815039944988</v>
      </c>
    </row>
    <row r="1214" spans="1:3" x14ac:dyDescent="0.25">
      <c r="A1214" s="19">
        <v>1187</v>
      </c>
      <c r="B1214" s="19">
        <v>9132.6994251045253</v>
      </c>
      <c r="C1214" s="19">
        <v>-1127.6994251045253</v>
      </c>
    </row>
    <row r="1215" spans="1:3" x14ac:dyDescent="0.25">
      <c r="A1215" s="19">
        <v>1188</v>
      </c>
      <c r="B1215" s="19">
        <v>7201.0190301859611</v>
      </c>
      <c r="C1215" s="19">
        <v>1909.9809698140389</v>
      </c>
    </row>
    <row r="1216" spans="1:3" x14ac:dyDescent="0.25">
      <c r="A1216" s="19">
        <v>1189</v>
      </c>
      <c r="B1216" s="19">
        <v>3747.4365263864811</v>
      </c>
      <c r="C1216" s="19">
        <v>-536.43652638648109</v>
      </c>
    </row>
    <row r="1217" spans="1:3" x14ac:dyDescent="0.25">
      <c r="A1217" s="19">
        <v>1190</v>
      </c>
      <c r="B1217" s="19">
        <v>7907.4376909798257</v>
      </c>
      <c r="C1217" s="19">
        <v>1792.5623090201743</v>
      </c>
    </row>
    <row r="1218" spans="1:3" x14ac:dyDescent="0.25">
      <c r="A1218" s="19">
        <v>1191</v>
      </c>
      <c r="B1218" s="19">
        <v>-2892.9509807788017</v>
      </c>
      <c r="C1218" s="19">
        <v>3567.9509807788017</v>
      </c>
    </row>
    <row r="1219" spans="1:3" x14ac:dyDescent="0.25">
      <c r="A1219" s="19">
        <v>1192</v>
      </c>
      <c r="B1219" s="19">
        <v>1182.5274008335264</v>
      </c>
      <c r="C1219" s="19">
        <v>1762.4725991664736</v>
      </c>
    </row>
    <row r="1220" spans="1:3" x14ac:dyDescent="0.25">
      <c r="A1220" s="19">
        <v>1193</v>
      </c>
      <c r="B1220" s="19">
        <v>-4449.8285876354639</v>
      </c>
      <c r="C1220" s="19">
        <v>4739.8285876354639</v>
      </c>
    </row>
    <row r="1221" spans="1:3" x14ac:dyDescent="0.25">
      <c r="A1221" s="19">
        <v>1194</v>
      </c>
      <c r="B1221" s="19">
        <v>25366.011354565697</v>
      </c>
      <c r="C1221" s="19">
        <v>-3535.0113545656968</v>
      </c>
    </row>
    <row r="1222" spans="1:3" x14ac:dyDescent="0.25">
      <c r="A1222" s="19">
        <v>1195</v>
      </c>
      <c r="B1222" s="19">
        <v>69450.618344582472</v>
      </c>
      <c r="C1222" s="19">
        <v>-29170.618344582472</v>
      </c>
    </row>
    <row r="1223" spans="1:3" x14ac:dyDescent="0.25">
      <c r="A1223" s="19">
        <v>1196</v>
      </c>
      <c r="B1223" s="19">
        <v>14741.905381810149</v>
      </c>
      <c r="C1223" s="19">
        <v>-1241.9053818101493</v>
      </c>
    </row>
    <row r="1224" spans="1:3" x14ac:dyDescent="0.25">
      <c r="A1224" s="19">
        <v>1197</v>
      </c>
      <c r="B1224" s="19">
        <v>49757.201674375647</v>
      </c>
      <c r="C1224" s="19">
        <v>-10620.201674375647</v>
      </c>
    </row>
    <row r="1225" spans="1:3" x14ac:dyDescent="0.25">
      <c r="A1225" s="19">
        <v>1198</v>
      </c>
      <c r="B1225" s="19">
        <v>31802.165818675687</v>
      </c>
      <c r="C1225" s="19">
        <v>6191.8341813243132</v>
      </c>
    </row>
    <row r="1226" spans="1:3" x14ac:dyDescent="0.25">
      <c r="A1226" s="19">
        <v>1199</v>
      </c>
      <c r="B1226" s="19">
        <v>13092.254284542523</v>
      </c>
      <c r="C1226" s="19">
        <v>-3971.2542845425232</v>
      </c>
    </row>
    <row r="1227" spans="1:3" x14ac:dyDescent="0.25">
      <c r="A1227" s="19">
        <v>1200</v>
      </c>
      <c r="B1227" s="19">
        <v>10070.561397502843</v>
      </c>
      <c r="C1227" s="19">
        <v>-7377.5613975028427</v>
      </c>
    </row>
    <row r="1228" spans="1:3" x14ac:dyDescent="0.25">
      <c r="A1228" s="19">
        <v>1201</v>
      </c>
      <c r="B1228" s="19">
        <v>6721.4860086594463</v>
      </c>
      <c r="C1228" s="19">
        <v>-692.48600865944627</v>
      </c>
    </row>
    <row r="1229" spans="1:3" x14ac:dyDescent="0.25">
      <c r="A1229" s="19">
        <v>1202</v>
      </c>
      <c r="B1229" s="19">
        <v>7373.3080666888773</v>
      </c>
      <c r="C1229" s="19">
        <v>-1227.0380666888768</v>
      </c>
    </row>
    <row r="1230" spans="1:3" x14ac:dyDescent="0.25">
      <c r="A1230" s="19">
        <v>1203</v>
      </c>
      <c r="B1230" s="19">
        <v>30776.283597361322</v>
      </c>
      <c r="C1230" s="19">
        <v>19034.716402638678</v>
      </c>
    </row>
    <row r="1231" spans="1:3" x14ac:dyDescent="0.25">
      <c r="A1231" s="19">
        <v>1204</v>
      </c>
      <c r="B1231" s="19">
        <v>12292.758337678468</v>
      </c>
      <c r="C1231" s="19">
        <v>4407.2416623215322</v>
      </c>
    </row>
    <row r="1232" spans="1:3" x14ac:dyDescent="0.25">
      <c r="A1232" s="19">
        <v>1205</v>
      </c>
      <c r="B1232" s="19">
        <v>11522.895895107689</v>
      </c>
      <c r="C1232" s="19">
        <v>1860.1041048923107</v>
      </c>
    </row>
    <row r="1233" spans="1:3" x14ac:dyDescent="0.25">
      <c r="A1233" s="19">
        <v>1206</v>
      </c>
      <c r="B1233" s="19">
        <v>10776.707055251856</v>
      </c>
      <c r="C1233" s="19">
        <v>2335.2929447481438</v>
      </c>
    </row>
    <row r="1234" spans="1:3" x14ac:dyDescent="0.25">
      <c r="A1234" s="19">
        <v>1207</v>
      </c>
      <c r="B1234" s="19">
        <v>-1997.6503837573487</v>
      </c>
      <c r="C1234" s="19">
        <v>3032.6503837573487</v>
      </c>
    </row>
    <row r="1235" spans="1:3" x14ac:dyDescent="0.25">
      <c r="A1235" s="19">
        <v>1208</v>
      </c>
      <c r="B1235" s="19">
        <v>14136.978601153387</v>
      </c>
      <c r="C1235" s="19">
        <v>3259.021398846613</v>
      </c>
    </row>
    <row r="1236" spans="1:3" x14ac:dyDescent="0.25">
      <c r="A1236" s="19">
        <v>1209</v>
      </c>
      <c r="B1236" s="19">
        <v>11874.86991891513</v>
      </c>
      <c r="C1236" s="19">
        <v>3655.1300810848697</v>
      </c>
    </row>
    <row r="1237" spans="1:3" x14ac:dyDescent="0.25">
      <c r="A1237" s="19">
        <v>1210</v>
      </c>
      <c r="B1237" s="19">
        <v>5170.7755397863921</v>
      </c>
      <c r="C1237" s="19">
        <v>1189.2244602136079</v>
      </c>
    </row>
    <row r="1238" spans="1:3" x14ac:dyDescent="0.25">
      <c r="A1238" s="19">
        <v>1211</v>
      </c>
      <c r="B1238" s="19">
        <v>30263.394223706837</v>
      </c>
      <c r="C1238" s="19">
        <v>20599.605776293163</v>
      </c>
    </row>
    <row r="1239" spans="1:3" x14ac:dyDescent="0.25">
      <c r="A1239" s="19">
        <v>1212</v>
      </c>
      <c r="B1239" s="19">
        <v>2692.0127369444663</v>
      </c>
      <c r="C1239" s="19">
        <v>-1681.0127369444663</v>
      </c>
    </row>
    <row r="1240" spans="1:3" x14ac:dyDescent="0.25">
      <c r="A1240" s="19">
        <v>1213</v>
      </c>
      <c r="B1240" s="19">
        <v>3600.7405693256542</v>
      </c>
      <c r="C1240" s="19">
        <v>-374.74056932565418</v>
      </c>
    </row>
    <row r="1241" spans="1:3" x14ac:dyDescent="0.25">
      <c r="A1241" s="19">
        <v>1214</v>
      </c>
      <c r="B1241" s="19">
        <v>7397.6919908735117</v>
      </c>
      <c r="C1241" s="19">
        <v>-752.69199087351171</v>
      </c>
    </row>
    <row r="1242" spans="1:3" x14ac:dyDescent="0.25">
      <c r="A1242" s="19">
        <v>1215</v>
      </c>
      <c r="B1242" s="19">
        <v>1235.7165148839549</v>
      </c>
      <c r="C1242" s="19">
        <v>1400.2834851160451</v>
      </c>
    </row>
    <row r="1243" spans="1:3" x14ac:dyDescent="0.25">
      <c r="A1243" s="19">
        <v>1216</v>
      </c>
      <c r="B1243" s="19">
        <v>53300.506458384181</v>
      </c>
      <c r="C1243" s="19">
        <v>-13996.496458384179</v>
      </c>
    </row>
    <row r="1244" spans="1:3" x14ac:dyDescent="0.25">
      <c r="A1244" s="19">
        <v>1217</v>
      </c>
      <c r="B1244" s="19">
        <v>20764.83799693847</v>
      </c>
      <c r="C1244" s="19">
        <v>-366.83799693846959</v>
      </c>
    </row>
    <row r="1245" spans="1:3" x14ac:dyDescent="0.25">
      <c r="A1245" s="19">
        <v>1218</v>
      </c>
      <c r="B1245" s="19">
        <v>19819.757477788484</v>
      </c>
      <c r="C1245" s="19">
        <v>7369.2425222115162</v>
      </c>
    </row>
    <row r="1246" spans="1:3" x14ac:dyDescent="0.25">
      <c r="A1246" s="19">
        <v>1219</v>
      </c>
      <c r="B1246" s="19">
        <v>11537.982553111207</v>
      </c>
      <c r="C1246" s="19">
        <v>3967.0174468887926</v>
      </c>
    </row>
    <row r="1247" spans="1:3" x14ac:dyDescent="0.25">
      <c r="A1247" s="19">
        <v>1220</v>
      </c>
      <c r="B1247" s="19">
        <v>24547.109242449242</v>
      </c>
      <c r="C1247" s="19">
        <v>1476.8907575507583</v>
      </c>
    </row>
    <row r="1248" spans="1:3" x14ac:dyDescent="0.25">
      <c r="A1248" s="19">
        <v>1221</v>
      </c>
      <c r="B1248" s="19">
        <v>13374.425670436041</v>
      </c>
      <c r="C1248" s="19">
        <v>2190.5743295639586</v>
      </c>
    </row>
    <row r="1249" spans="1:3" x14ac:dyDescent="0.25">
      <c r="A1249" s="19">
        <v>1222</v>
      </c>
      <c r="B1249" s="19">
        <v>4842.7003970325886</v>
      </c>
      <c r="C1249" s="19">
        <v>-2391.6903970325884</v>
      </c>
    </row>
    <row r="1250" spans="1:3" x14ac:dyDescent="0.25">
      <c r="A1250" s="19">
        <v>1223</v>
      </c>
      <c r="B1250" s="19">
        <v>11550.909367240911</v>
      </c>
      <c r="C1250" s="19">
        <v>-335.9093672409108</v>
      </c>
    </row>
    <row r="1251" spans="1:3" x14ac:dyDescent="0.25">
      <c r="A1251" s="19">
        <v>1224</v>
      </c>
      <c r="B1251" s="19">
        <v>18892.398920687931</v>
      </c>
      <c r="C1251" s="19">
        <v>3304.6010793120695</v>
      </c>
    </row>
    <row r="1252" spans="1:3" x14ac:dyDescent="0.25">
      <c r="A1252" s="19">
        <v>1225</v>
      </c>
      <c r="B1252" s="19">
        <v>2850.6764712877552</v>
      </c>
      <c r="C1252" s="19">
        <v>-1790.6764712877552</v>
      </c>
    </row>
    <row r="1253" spans="1:3" x14ac:dyDescent="0.25">
      <c r="A1253" s="19">
        <v>1226</v>
      </c>
      <c r="B1253" s="19">
        <v>502.47351215544171</v>
      </c>
      <c r="C1253" s="19">
        <v>-370.47351215544171</v>
      </c>
    </row>
    <row r="1254" spans="1:3" x14ac:dyDescent="0.25">
      <c r="A1254" s="19">
        <v>1227</v>
      </c>
      <c r="B1254" s="19">
        <v>4547.9607865068738</v>
      </c>
      <c r="C1254" s="19">
        <v>-2610.9607865068738</v>
      </c>
    </row>
    <row r="1255" spans="1:3" x14ac:dyDescent="0.25">
      <c r="A1255" s="19">
        <v>1228</v>
      </c>
      <c r="B1255" s="19">
        <v>-2185.7914975634294</v>
      </c>
      <c r="C1255" s="19">
        <v>2185.7914975634294</v>
      </c>
    </row>
    <row r="1256" spans="1:3" x14ac:dyDescent="0.25">
      <c r="A1256" s="19">
        <v>1229</v>
      </c>
      <c r="B1256" s="19">
        <v>3584.1072730088604</v>
      </c>
      <c r="C1256" s="19">
        <v>-2119.1072730088604</v>
      </c>
    </row>
    <row r="1257" spans="1:3" x14ac:dyDescent="0.25">
      <c r="A1257" s="19">
        <v>1230</v>
      </c>
      <c r="B1257" s="19">
        <v>-730.83113724094824</v>
      </c>
      <c r="C1257" s="19">
        <v>755.83113724094824</v>
      </c>
    </row>
    <row r="1258" spans="1:3" x14ac:dyDescent="0.25">
      <c r="A1258" s="19">
        <v>1231</v>
      </c>
      <c r="B1258" s="19">
        <v>-2179.6894265980245</v>
      </c>
      <c r="C1258" s="19">
        <v>2179.6894265980245</v>
      </c>
    </row>
    <row r="1259" spans="1:3" x14ac:dyDescent="0.25">
      <c r="A1259" s="19">
        <v>1232</v>
      </c>
      <c r="B1259" s="19">
        <v>-2185.7547380997821</v>
      </c>
      <c r="C1259" s="19">
        <v>2185.7547380997821</v>
      </c>
    </row>
    <row r="1260" spans="1:3" x14ac:dyDescent="0.25">
      <c r="A1260" s="19">
        <v>1233</v>
      </c>
      <c r="B1260" s="19">
        <v>80.454862101328985</v>
      </c>
      <c r="C1260" s="19">
        <v>-40.454862101328985</v>
      </c>
    </row>
    <row r="1261" spans="1:3" x14ac:dyDescent="0.25">
      <c r="A1261" s="19">
        <v>1234</v>
      </c>
      <c r="B1261" s="19">
        <v>-523.05904930879262</v>
      </c>
      <c r="C1261" s="19">
        <v>639.05904930879262</v>
      </c>
    </row>
    <row r="1262" spans="1:3" x14ac:dyDescent="0.25">
      <c r="A1262" s="19">
        <v>1235</v>
      </c>
      <c r="B1262" s="19">
        <v>-2185.2033461450769</v>
      </c>
      <c r="C1262" s="19">
        <v>2185.2033461450769</v>
      </c>
    </row>
    <row r="1263" spans="1:3" x14ac:dyDescent="0.25">
      <c r="A1263" s="19">
        <v>1236</v>
      </c>
      <c r="B1263" s="19">
        <v>324.33537275844083</v>
      </c>
      <c r="C1263" s="19">
        <v>-114.33537275844083</v>
      </c>
    </row>
    <row r="1264" spans="1:3" x14ac:dyDescent="0.25">
      <c r="A1264" s="19">
        <v>1237</v>
      </c>
      <c r="B1264" s="19">
        <v>-2185.7853709861547</v>
      </c>
      <c r="C1264" s="19">
        <v>2185.7853709861547</v>
      </c>
    </row>
    <row r="1265" spans="1:3" x14ac:dyDescent="0.25">
      <c r="A1265" s="19">
        <v>1238</v>
      </c>
      <c r="B1265" s="19">
        <v>-2185.5096750088023</v>
      </c>
      <c r="C1265" s="19">
        <v>2185.5096750088023</v>
      </c>
    </row>
    <row r="1266" spans="1:3" x14ac:dyDescent="0.25">
      <c r="A1266" s="19">
        <v>1239</v>
      </c>
      <c r="B1266" s="19">
        <v>1331.7354006963199</v>
      </c>
      <c r="C1266" s="19">
        <v>-1153.7354006963199</v>
      </c>
    </row>
    <row r="1267" spans="1:3" x14ac:dyDescent="0.25">
      <c r="A1267" s="19">
        <v>1240</v>
      </c>
      <c r="B1267" s="19">
        <v>-2185.7853709861547</v>
      </c>
      <c r="C1267" s="19">
        <v>2185.7853709861547</v>
      </c>
    </row>
    <row r="1268" spans="1:3" x14ac:dyDescent="0.25">
      <c r="A1268" s="19">
        <v>1241</v>
      </c>
      <c r="B1268" s="19">
        <v>266.38966815948407</v>
      </c>
      <c r="C1268" s="19">
        <v>-25.389668159484074</v>
      </c>
    </row>
    <row r="1269" spans="1:3" x14ac:dyDescent="0.25">
      <c r="A1269" s="19">
        <v>1242</v>
      </c>
      <c r="B1269" s="19">
        <v>5346.8870508444488</v>
      </c>
      <c r="C1269" s="19">
        <v>-2809.8870508444488</v>
      </c>
    </row>
    <row r="1270" spans="1:3" x14ac:dyDescent="0.25">
      <c r="A1270" s="19">
        <v>1243</v>
      </c>
      <c r="B1270" s="19">
        <v>-1812.5315771182195</v>
      </c>
      <c r="C1270" s="19">
        <v>1817.5315771182195</v>
      </c>
    </row>
    <row r="1271" spans="1:3" x14ac:dyDescent="0.25">
      <c r="A1271" s="19">
        <v>1244</v>
      </c>
      <c r="B1271" s="19">
        <v>4129.5083024195237</v>
      </c>
      <c r="C1271" s="19">
        <v>-2438.5083024195237</v>
      </c>
    </row>
    <row r="1272" spans="1:3" x14ac:dyDescent="0.25">
      <c r="A1272" s="19">
        <v>1245</v>
      </c>
      <c r="B1272" s="19">
        <v>85.256714305085552</v>
      </c>
      <c r="C1272" s="19">
        <v>1990.7432856949144</v>
      </c>
    </row>
    <row r="1273" spans="1:3" x14ac:dyDescent="0.25">
      <c r="A1273" s="19">
        <v>1246</v>
      </c>
      <c r="B1273" s="19">
        <v>2361.5607767944148</v>
      </c>
      <c r="C1273" s="19">
        <v>43.439223205585222</v>
      </c>
    </row>
    <row r="1274" spans="1:3" x14ac:dyDescent="0.25">
      <c r="A1274" s="19">
        <v>1247</v>
      </c>
      <c r="B1274" s="19">
        <v>232.69509351564921</v>
      </c>
      <c r="C1274" s="19">
        <v>2107.3049064843508</v>
      </c>
    </row>
    <row r="1275" spans="1:3" x14ac:dyDescent="0.25">
      <c r="A1275" s="19">
        <v>1248</v>
      </c>
      <c r="B1275" s="19">
        <v>2728.646710733693</v>
      </c>
      <c r="C1275" s="19">
        <v>1546.353289266307</v>
      </c>
    </row>
    <row r="1276" spans="1:3" x14ac:dyDescent="0.25">
      <c r="A1276" s="19">
        <v>1249</v>
      </c>
      <c r="B1276" s="19">
        <v>2505.264939096659</v>
      </c>
      <c r="C1276" s="19">
        <v>1285.735060903341</v>
      </c>
    </row>
    <row r="1277" spans="1:3" x14ac:dyDescent="0.25">
      <c r="A1277" s="19">
        <v>1250</v>
      </c>
      <c r="B1277" s="19">
        <v>4779.7014468138686</v>
      </c>
      <c r="C1277" s="19">
        <v>442.29855318613136</v>
      </c>
    </row>
    <row r="1278" spans="1:3" x14ac:dyDescent="0.25">
      <c r="A1278" s="19">
        <v>1251</v>
      </c>
      <c r="B1278" s="19">
        <v>51604.592079358554</v>
      </c>
      <c r="C1278" s="19">
        <v>8441.4079206414463</v>
      </c>
    </row>
    <row r="1279" spans="1:3" x14ac:dyDescent="0.25">
      <c r="A1279" s="19">
        <v>1252</v>
      </c>
      <c r="B1279" s="19">
        <v>5037.1091491978123</v>
      </c>
      <c r="C1279" s="19">
        <v>1070.8908508021877</v>
      </c>
    </row>
    <row r="1280" spans="1:3" x14ac:dyDescent="0.25">
      <c r="A1280" s="19">
        <v>1253</v>
      </c>
      <c r="B1280" s="19">
        <v>9312.2265383186132</v>
      </c>
      <c r="C1280" s="19">
        <v>-4494.2265383186132</v>
      </c>
    </row>
    <row r="1281" spans="1:3" x14ac:dyDescent="0.25">
      <c r="A1281" s="19">
        <v>1254</v>
      </c>
      <c r="B1281" s="19">
        <v>68401.963508696848</v>
      </c>
      <c r="C1281" s="19">
        <v>-38018.643508696849</v>
      </c>
    </row>
    <row r="1282" spans="1:3" x14ac:dyDescent="0.25">
      <c r="A1282" s="19">
        <v>1255</v>
      </c>
      <c r="B1282" s="19">
        <v>12574.560285045478</v>
      </c>
      <c r="C1282" s="19">
        <v>748.43971495452206</v>
      </c>
    </row>
    <row r="1283" spans="1:3" x14ac:dyDescent="0.25">
      <c r="A1283" s="19">
        <v>1256</v>
      </c>
      <c r="B1283" s="19">
        <v>7185.1651143638273</v>
      </c>
      <c r="C1283" s="19">
        <v>-1114.1651143638273</v>
      </c>
    </row>
    <row r="1284" spans="1:3" x14ac:dyDescent="0.25">
      <c r="A1284" s="19">
        <v>1257</v>
      </c>
      <c r="B1284" s="19">
        <v>35394.215500446779</v>
      </c>
      <c r="C1284" s="19">
        <v>-5.085500446781225</v>
      </c>
    </row>
    <row r="1285" spans="1:3" x14ac:dyDescent="0.25">
      <c r="A1285" s="19">
        <v>1258</v>
      </c>
      <c r="B1285" s="19">
        <v>16045.325075248256</v>
      </c>
      <c r="C1285" s="19">
        <v>164.67492475174367</v>
      </c>
    </row>
    <row r="1286" spans="1:3" x14ac:dyDescent="0.25">
      <c r="A1286" s="19">
        <v>1259</v>
      </c>
      <c r="B1286" s="19">
        <v>63938.603820975026</v>
      </c>
      <c r="C1286" s="19">
        <v>-38361.043820975028</v>
      </c>
    </row>
    <row r="1287" spans="1:3" x14ac:dyDescent="0.25">
      <c r="A1287" s="19">
        <v>1260</v>
      </c>
      <c r="B1287" s="19">
        <v>4303.8880435630463</v>
      </c>
      <c r="C1287" s="19">
        <v>-1697.8880435630463</v>
      </c>
    </row>
    <row r="1288" spans="1:3" x14ac:dyDescent="0.25">
      <c r="A1288" s="19">
        <v>1261</v>
      </c>
      <c r="B1288" s="19">
        <v>3314.4309135112644</v>
      </c>
      <c r="C1288" s="19">
        <v>436.56908648873559</v>
      </c>
    </row>
    <row r="1289" spans="1:3" x14ac:dyDescent="0.25">
      <c r="A1289" s="19">
        <v>1262</v>
      </c>
      <c r="B1289" s="19">
        <v>416.31454916200346</v>
      </c>
      <c r="C1289" s="19">
        <v>1608.6854508379965</v>
      </c>
    </row>
    <row r="1290" spans="1:3" x14ac:dyDescent="0.25">
      <c r="A1290" s="19">
        <v>1263</v>
      </c>
      <c r="B1290" s="19">
        <v>7960.4393512627257</v>
      </c>
      <c r="C1290" s="19">
        <v>191.56064873727428</v>
      </c>
    </row>
    <row r="1291" spans="1:3" x14ac:dyDescent="0.25">
      <c r="A1291" s="19">
        <v>1264</v>
      </c>
      <c r="B1291" s="19">
        <v>-466.60680770418094</v>
      </c>
      <c r="C1291" s="19">
        <v>2251.6068077041809</v>
      </c>
    </row>
    <row r="1292" spans="1:3" x14ac:dyDescent="0.25">
      <c r="A1292" s="19">
        <v>1265</v>
      </c>
      <c r="B1292" s="19">
        <v>-1820.0814277834893</v>
      </c>
      <c r="C1292" s="19">
        <v>2902.0814277834893</v>
      </c>
    </row>
    <row r="1293" spans="1:3" x14ac:dyDescent="0.25">
      <c r="A1293" s="19">
        <v>1266</v>
      </c>
      <c r="B1293" s="19">
        <v>3167.3924094160184</v>
      </c>
      <c r="C1293" s="19">
        <v>1002.7775905839817</v>
      </c>
    </row>
    <row r="1294" spans="1:3" x14ac:dyDescent="0.25">
      <c r="A1294" s="19">
        <v>1267</v>
      </c>
      <c r="B1294" s="19">
        <v>8429.162795999302</v>
      </c>
      <c r="C1294" s="19">
        <v>1115.837204000698</v>
      </c>
    </row>
    <row r="1295" spans="1:3" x14ac:dyDescent="0.25">
      <c r="A1295" s="19">
        <v>1268</v>
      </c>
      <c r="B1295" s="19">
        <v>16933.768970433437</v>
      </c>
      <c r="C1295" s="19">
        <v>5462.2310295665629</v>
      </c>
    </row>
    <row r="1296" spans="1:3" x14ac:dyDescent="0.25">
      <c r="A1296" s="19">
        <v>1269</v>
      </c>
      <c r="B1296" s="19">
        <v>15841.577409187037</v>
      </c>
      <c r="C1296" s="19">
        <v>-1841.5774091870371</v>
      </c>
    </row>
    <row r="1297" spans="1:3" x14ac:dyDescent="0.25">
      <c r="A1297" s="19">
        <v>1270</v>
      </c>
      <c r="B1297" s="19">
        <v>19512.559010209043</v>
      </c>
      <c r="C1297" s="19">
        <v>913.44098979095725</v>
      </c>
    </row>
    <row r="1298" spans="1:3" x14ac:dyDescent="0.25">
      <c r="A1298" s="19">
        <v>1271</v>
      </c>
      <c r="B1298" s="19">
        <v>14015.458445549753</v>
      </c>
      <c r="C1298" s="19">
        <v>-2543.4584455497534</v>
      </c>
    </row>
    <row r="1299" spans="1:3" x14ac:dyDescent="0.25">
      <c r="A1299" s="19">
        <v>1272</v>
      </c>
      <c r="B1299" s="19">
        <v>9470.6407342470629</v>
      </c>
      <c r="C1299" s="19">
        <v>-1835.6407342470629</v>
      </c>
    </row>
    <row r="1300" spans="1:3" x14ac:dyDescent="0.25">
      <c r="A1300" s="19">
        <v>1273</v>
      </c>
      <c r="B1300" s="19">
        <v>6079.0174711438058</v>
      </c>
      <c r="C1300" s="19">
        <v>-779.01747114380578</v>
      </c>
    </row>
    <row r="1301" spans="1:3" x14ac:dyDescent="0.25">
      <c r="A1301" s="19">
        <v>1274</v>
      </c>
      <c r="B1301" s="19">
        <v>2662.3269122129595</v>
      </c>
      <c r="C1301" s="19">
        <v>1477.6730877870405</v>
      </c>
    </row>
    <row r="1302" spans="1:3" x14ac:dyDescent="0.25">
      <c r="A1302" s="19">
        <v>1275</v>
      </c>
      <c r="B1302" s="19">
        <v>45481.742500621258</v>
      </c>
      <c r="C1302" s="19">
        <v>-6737.9025006212614</v>
      </c>
    </row>
    <row r="1303" spans="1:3" x14ac:dyDescent="0.25">
      <c r="A1303" s="19">
        <v>1276</v>
      </c>
      <c r="B1303" s="19">
        <v>36353.4876939362</v>
      </c>
      <c r="C1303" s="19">
        <v>-12032.387693936202</v>
      </c>
    </row>
    <row r="1304" spans="1:3" x14ac:dyDescent="0.25">
      <c r="A1304" s="19">
        <v>1277</v>
      </c>
      <c r="B1304" s="19">
        <v>2447.3773720343734</v>
      </c>
      <c r="C1304" s="19">
        <v>685.25262796562674</v>
      </c>
    </row>
    <row r="1305" spans="1:3" x14ac:dyDescent="0.25">
      <c r="A1305" s="19">
        <v>1278</v>
      </c>
      <c r="B1305" s="19">
        <v>37525.146232843268</v>
      </c>
      <c r="C1305" s="19">
        <v>-21606.496232843267</v>
      </c>
    </row>
    <row r="1306" spans="1:3" x14ac:dyDescent="0.25">
      <c r="A1306" s="19">
        <v>1279</v>
      </c>
      <c r="B1306" s="19">
        <v>15370.771781358071</v>
      </c>
      <c r="C1306" s="19">
        <v>-5299.7717813580712</v>
      </c>
    </row>
    <row r="1307" spans="1:3" x14ac:dyDescent="0.25">
      <c r="A1307" s="19">
        <v>1280</v>
      </c>
      <c r="B1307" s="19">
        <v>16368.606207732788</v>
      </c>
      <c r="C1307" s="19">
        <v>-2504.4362077327878</v>
      </c>
    </row>
    <row r="1308" spans="1:3" x14ac:dyDescent="0.25">
      <c r="A1308" s="19">
        <v>1281</v>
      </c>
      <c r="B1308" s="19">
        <v>13254.316560389863</v>
      </c>
      <c r="C1308" s="19">
        <v>3382.4634396101355</v>
      </c>
    </row>
    <row r="1309" spans="1:3" x14ac:dyDescent="0.25">
      <c r="A1309" s="19">
        <v>1282</v>
      </c>
      <c r="B1309" s="19">
        <v>6237.1991876141064</v>
      </c>
      <c r="C1309" s="19">
        <v>1512.8008123858936</v>
      </c>
    </row>
    <row r="1310" spans="1:3" x14ac:dyDescent="0.25">
      <c r="A1310" s="19">
        <v>1283</v>
      </c>
      <c r="B1310" s="19">
        <v>24803.803081818554</v>
      </c>
      <c r="C1310" s="19">
        <v>-6261.8030818185543</v>
      </c>
    </row>
    <row r="1311" spans="1:3" x14ac:dyDescent="0.25">
      <c r="A1311" s="19">
        <v>1284</v>
      </c>
      <c r="B1311" s="19">
        <v>412.90338897948914</v>
      </c>
      <c r="C1311" s="19">
        <v>1697.5966110205109</v>
      </c>
    </row>
    <row r="1312" spans="1:3" x14ac:dyDescent="0.25">
      <c r="A1312" s="19">
        <v>1285</v>
      </c>
      <c r="B1312" s="19">
        <v>-325.59027749134748</v>
      </c>
      <c r="C1312" s="19">
        <v>2345.5902774913475</v>
      </c>
    </row>
    <row r="1313" spans="1:3" x14ac:dyDescent="0.25">
      <c r="A1313" s="19">
        <v>1286</v>
      </c>
      <c r="B1313" s="19">
        <v>1186.8332367067806</v>
      </c>
      <c r="C1313" s="19">
        <v>846.16676329321945</v>
      </c>
    </row>
    <row r="1314" spans="1:3" x14ac:dyDescent="0.25">
      <c r="A1314" s="19">
        <v>1287</v>
      </c>
      <c r="B1314" s="19">
        <v>-586.84797713968328</v>
      </c>
      <c r="C1314" s="19">
        <v>2211.8479771396833</v>
      </c>
    </row>
    <row r="1315" spans="1:3" x14ac:dyDescent="0.25">
      <c r="A1315" s="19">
        <v>1288</v>
      </c>
      <c r="B1315" s="19">
        <v>-3158.0805836329441</v>
      </c>
      <c r="C1315" s="19">
        <v>3763.0805836329441</v>
      </c>
    </row>
    <row r="1316" spans="1:3" x14ac:dyDescent="0.25">
      <c r="A1316" s="19">
        <v>1289</v>
      </c>
      <c r="B1316" s="19">
        <v>2798.3155718045127</v>
      </c>
      <c r="C1316" s="19">
        <v>1219.6844281954873</v>
      </c>
    </row>
    <row r="1317" spans="1:3" x14ac:dyDescent="0.25">
      <c r="A1317" s="19">
        <v>1290</v>
      </c>
      <c r="B1317" s="19">
        <v>261.33726100532294</v>
      </c>
      <c r="C1317" s="19">
        <v>1614.6627389946771</v>
      </c>
    </row>
    <row r="1318" spans="1:3" x14ac:dyDescent="0.25">
      <c r="A1318" s="19">
        <v>1291</v>
      </c>
      <c r="B1318" s="19">
        <v>4196.9635269299642</v>
      </c>
      <c r="C1318" s="19">
        <v>-396.96352692996425</v>
      </c>
    </row>
    <row r="1319" spans="1:3" x14ac:dyDescent="0.25">
      <c r="A1319" s="19">
        <v>1292</v>
      </c>
      <c r="B1319" s="19">
        <v>2910.2254824957599</v>
      </c>
      <c r="C1319" s="19">
        <v>1460.7745175042401</v>
      </c>
    </row>
    <row r="1320" spans="1:3" x14ac:dyDescent="0.25">
      <c r="A1320" s="19">
        <v>1293</v>
      </c>
      <c r="B1320" s="19">
        <v>255.09926217665907</v>
      </c>
      <c r="C1320" s="19">
        <v>1614.9007378233409</v>
      </c>
    </row>
    <row r="1321" spans="1:3" x14ac:dyDescent="0.25">
      <c r="A1321" s="19">
        <v>1294</v>
      </c>
      <c r="B1321" s="19">
        <v>12215.850823192959</v>
      </c>
      <c r="C1321" s="19">
        <v>3119.1491768070409</v>
      </c>
    </row>
    <row r="1322" spans="1:3" x14ac:dyDescent="0.25">
      <c r="A1322" s="19">
        <v>1295</v>
      </c>
      <c r="B1322" s="19">
        <v>-3275.8702340574382</v>
      </c>
      <c r="C1322" s="19">
        <v>3885.8702340574382</v>
      </c>
    </row>
    <row r="1323" spans="1:3" x14ac:dyDescent="0.25">
      <c r="A1323" s="19">
        <v>1296</v>
      </c>
      <c r="B1323" s="19">
        <v>1698.474576865875</v>
      </c>
      <c r="C1323" s="19">
        <v>850.52542313412505</v>
      </c>
    </row>
    <row r="1324" spans="1:3" x14ac:dyDescent="0.25">
      <c r="A1324" s="19">
        <v>1297</v>
      </c>
      <c r="B1324" s="19">
        <v>-1850.842622207379</v>
      </c>
      <c r="C1324" s="19">
        <v>3050.842622207379</v>
      </c>
    </row>
    <row r="1325" spans="1:3" x14ac:dyDescent="0.25">
      <c r="A1325" s="19">
        <v>1298</v>
      </c>
      <c r="B1325" s="19">
        <v>22418.951455870356</v>
      </c>
      <c r="C1325" s="19">
        <v>-513.95145587035586</v>
      </c>
    </row>
    <row r="1326" spans="1:3" x14ac:dyDescent="0.25">
      <c r="A1326" s="19">
        <v>1299</v>
      </c>
      <c r="B1326" s="19">
        <v>-213.82901908647545</v>
      </c>
      <c r="C1326" s="19">
        <v>2306.8290190864755</v>
      </c>
    </row>
    <row r="1327" spans="1:3" x14ac:dyDescent="0.25">
      <c r="A1327" s="19">
        <v>1300</v>
      </c>
      <c r="B1327" s="19">
        <v>3588.2337875813764</v>
      </c>
      <c r="C1327" s="19">
        <v>751.76621241862358</v>
      </c>
    </row>
    <row r="1328" spans="1:3" x14ac:dyDescent="0.25">
      <c r="A1328" s="19">
        <v>1301</v>
      </c>
      <c r="B1328" s="19">
        <v>4556.926392964634</v>
      </c>
      <c r="C1328" s="19">
        <v>-506.92639296463403</v>
      </c>
    </row>
    <row r="1329" spans="1:3" x14ac:dyDescent="0.25">
      <c r="A1329" s="19">
        <v>1302</v>
      </c>
      <c r="B1329" s="19">
        <v>-222.97753724334871</v>
      </c>
      <c r="C1329" s="19">
        <v>2277.9775372433487</v>
      </c>
    </row>
    <row r="1330" spans="1:3" x14ac:dyDescent="0.25">
      <c r="A1330" s="19">
        <v>1303</v>
      </c>
      <c r="B1330" s="19">
        <v>808.65617385039604</v>
      </c>
      <c r="C1330" s="19">
        <v>1691.343826149604</v>
      </c>
    </row>
    <row r="1331" spans="1:3" x14ac:dyDescent="0.25">
      <c r="A1331" s="19">
        <v>1304</v>
      </c>
      <c r="B1331" s="19">
        <v>6353.0999098967468</v>
      </c>
      <c r="C1331" s="19">
        <v>-1793.9699098967467</v>
      </c>
    </row>
    <row r="1332" spans="1:3" x14ac:dyDescent="0.25">
      <c r="A1332" s="19">
        <v>1305</v>
      </c>
      <c r="B1332" s="19">
        <v>16754.581726046898</v>
      </c>
      <c r="C1332" s="19">
        <v>-903.58172604689753</v>
      </c>
    </row>
    <row r="1333" spans="1:3" x14ac:dyDescent="0.25">
      <c r="A1333" s="19">
        <v>1306</v>
      </c>
      <c r="B1333" s="19">
        <v>11560.8586711401</v>
      </c>
      <c r="C1333" s="19">
        <v>-3767.8586711401003</v>
      </c>
    </row>
    <row r="1334" spans="1:3" x14ac:dyDescent="0.25">
      <c r="A1334" s="19">
        <v>1307</v>
      </c>
      <c r="B1334" s="19">
        <v>45335.006195814378</v>
      </c>
      <c r="C1334" s="19">
        <v>26435.993804185622</v>
      </c>
    </row>
    <row r="1335" spans="1:3" x14ac:dyDescent="0.25">
      <c r="A1335" s="19">
        <v>1308</v>
      </c>
      <c r="B1335" s="19">
        <v>9362.3501010255804</v>
      </c>
      <c r="C1335" s="19">
        <v>-3605.3501010255804</v>
      </c>
    </row>
    <row r="1336" spans="1:3" x14ac:dyDescent="0.25">
      <c r="A1336" s="19">
        <v>1309</v>
      </c>
      <c r="B1336" s="19">
        <v>3339.5742724117931</v>
      </c>
      <c r="C1336" s="19">
        <v>-2203.5742724117931</v>
      </c>
    </row>
    <row r="1337" spans="1:3" x14ac:dyDescent="0.25">
      <c r="A1337" s="19">
        <v>1310</v>
      </c>
      <c r="B1337" s="19">
        <v>21315.53569386731</v>
      </c>
      <c r="C1337" s="19">
        <v>-8436.5356938673103</v>
      </c>
    </row>
    <row r="1338" spans="1:3" x14ac:dyDescent="0.25">
      <c r="A1338" s="19">
        <v>1311</v>
      </c>
      <c r="B1338" s="19">
        <v>7268.7564387502216</v>
      </c>
      <c r="C1338" s="19">
        <v>-4168.7564387502216</v>
      </c>
    </row>
    <row r="1339" spans="1:3" x14ac:dyDescent="0.25">
      <c r="A1339" s="19">
        <v>1312</v>
      </c>
      <c r="B1339" s="19">
        <v>51407.601019428337</v>
      </c>
      <c r="C1339" s="19">
        <v>28662.398980571663</v>
      </c>
    </row>
    <row r="1340" spans="1:3" x14ac:dyDescent="0.25">
      <c r="A1340" s="19">
        <v>1313</v>
      </c>
      <c r="B1340" s="19">
        <v>-568.55678295612427</v>
      </c>
      <c r="C1340" s="19">
        <v>596.55678295612427</v>
      </c>
    </row>
    <row r="1341" spans="1:3" x14ac:dyDescent="0.25">
      <c r="A1341" s="19">
        <v>1314</v>
      </c>
      <c r="B1341" s="19">
        <v>15880.280146784977</v>
      </c>
      <c r="C1341" s="19">
        <v>-3434.2801467849768</v>
      </c>
    </row>
    <row r="1342" spans="1:3" x14ac:dyDescent="0.25">
      <c r="A1342" s="19">
        <v>1315</v>
      </c>
      <c r="B1342" s="19">
        <v>8918.8848362091139</v>
      </c>
      <c r="C1342" s="19">
        <v>-6890.8848362091139</v>
      </c>
    </row>
    <row r="1343" spans="1:3" x14ac:dyDescent="0.25">
      <c r="A1343" s="19">
        <v>1316</v>
      </c>
      <c r="B1343" s="19">
        <v>32134.461955830662</v>
      </c>
      <c r="C1343" s="19">
        <v>8269.5380441693378</v>
      </c>
    </row>
    <row r="1344" spans="1:3" x14ac:dyDescent="0.25">
      <c r="A1344" s="19">
        <v>1317</v>
      </c>
      <c r="B1344" s="19">
        <v>-2027.9593344160496</v>
      </c>
      <c r="C1344" s="19">
        <v>2028.9593344160496</v>
      </c>
    </row>
    <row r="1345" spans="1:3" x14ac:dyDescent="0.25">
      <c r="A1345" s="19">
        <v>1318</v>
      </c>
      <c r="B1345" s="19">
        <v>32411.910674260056</v>
      </c>
      <c r="C1345" s="19">
        <v>-20944.910674260056</v>
      </c>
    </row>
    <row r="1346" spans="1:3" x14ac:dyDescent="0.25">
      <c r="A1346" s="19">
        <v>1319</v>
      </c>
      <c r="B1346" s="19">
        <v>14155.744910231328</v>
      </c>
      <c r="C1346" s="19">
        <v>-8025.7449102313276</v>
      </c>
    </row>
    <row r="1347" spans="1:3" x14ac:dyDescent="0.25">
      <c r="A1347" s="19">
        <v>1320</v>
      </c>
      <c r="B1347" s="19">
        <v>4004.1049631516585</v>
      </c>
      <c r="C1347" s="19">
        <v>-3128.1049631516585</v>
      </c>
    </row>
    <row r="1348" spans="1:3" x14ac:dyDescent="0.25">
      <c r="A1348" s="19">
        <v>1321</v>
      </c>
      <c r="B1348" s="19">
        <v>7192.0371222628055</v>
      </c>
      <c r="C1348" s="19">
        <v>-6689.0371222628055</v>
      </c>
    </row>
    <row r="1349" spans="1:3" x14ac:dyDescent="0.25">
      <c r="A1349" s="19">
        <v>1322</v>
      </c>
      <c r="B1349" s="19">
        <v>45044.245167633038</v>
      </c>
      <c r="C1349" s="19">
        <v>-39025.245167633038</v>
      </c>
    </row>
    <row r="1350" spans="1:3" x14ac:dyDescent="0.25">
      <c r="A1350" s="19">
        <v>1323</v>
      </c>
      <c r="B1350" s="19">
        <v>-340.7487673852894</v>
      </c>
      <c r="C1350" s="19">
        <v>446.7487673852894</v>
      </c>
    </row>
    <row r="1351" spans="1:3" x14ac:dyDescent="0.25">
      <c r="A1351" s="19">
        <v>1324</v>
      </c>
      <c r="B1351" s="19">
        <v>3977.2014583588621</v>
      </c>
      <c r="C1351" s="19">
        <v>-2645.2014583588621</v>
      </c>
    </row>
    <row r="1352" spans="1:3" x14ac:dyDescent="0.25">
      <c r="A1352" s="19">
        <v>1325</v>
      </c>
      <c r="B1352" s="19">
        <v>10028.223810556115</v>
      </c>
      <c r="C1352" s="19">
        <v>-5108.2238105561155</v>
      </c>
    </row>
    <row r="1353" spans="1:3" x14ac:dyDescent="0.25">
      <c r="A1353" s="19">
        <v>1326</v>
      </c>
      <c r="B1353" s="19">
        <v>1922.8560000758446</v>
      </c>
      <c r="C1353" s="19">
        <v>-1436.8560000758446</v>
      </c>
    </row>
    <row r="1354" spans="1:3" x14ac:dyDescent="0.25">
      <c r="A1354" s="19">
        <v>1327</v>
      </c>
      <c r="B1354" s="19">
        <v>4502.692038932475</v>
      </c>
      <c r="C1354" s="19">
        <v>-3372.692038932475</v>
      </c>
    </row>
    <row r="1355" spans="1:3" x14ac:dyDescent="0.25">
      <c r="A1355" s="19">
        <v>1328</v>
      </c>
      <c r="B1355" s="19">
        <v>4280.876010574234</v>
      </c>
      <c r="C1355" s="19">
        <v>-2575.876010574234</v>
      </c>
    </row>
    <row r="1356" spans="1:3" x14ac:dyDescent="0.25">
      <c r="A1356" s="19">
        <v>1329</v>
      </c>
      <c r="B1356" s="19">
        <v>5660.4863968134614</v>
      </c>
      <c r="C1356" s="19">
        <v>-3912.4863968134614</v>
      </c>
    </row>
    <row r="1357" spans="1:3" x14ac:dyDescent="0.25">
      <c r="A1357" s="19">
        <v>1330</v>
      </c>
      <c r="B1357" s="19">
        <v>1192.2839961349805</v>
      </c>
      <c r="C1357" s="19">
        <v>-784.2839961349805</v>
      </c>
    </row>
    <row r="1358" spans="1:3" x14ac:dyDescent="0.25">
      <c r="A1358" s="19">
        <v>1331</v>
      </c>
      <c r="B1358" s="19">
        <v>11473.352390491711</v>
      </c>
      <c r="C1358" s="19">
        <v>-3600.352390491711</v>
      </c>
    </row>
    <row r="1359" spans="1:3" x14ac:dyDescent="0.25">
      <c r="A1359" s="19">
        <v>1332</v>
      </c>
      <c r="B1359" s="19">
        <v>6749.7075407191442</v>
      </c>
      <c r="C1359" s="19">
        <v>-3332.7075407191442</v>
      </c>
    </row>
    <row r="1360" spans="1:3" x14ac:dyDescent="0.25">
      <c r="A1360" s="19">
        <v>1333</v>
      </c>
      <c r="B1360" s="19">
        <v>-2185.6920632142642</v>
      </c>
      <c r="C1360" s="19">
        <v>2185.6920632142642</v>
      </c>
    </row>
    <row r="1361" spans="1:3" x14ac:dyDescent="0.25">
      <c r="A1361" s="19">
        <v>1334</v>
      </c>
      <c r="B1361" s="19">
        <v>-2185.7853709861547</v>
      </c>
      <c r="C1361" s="19">
        <v>2185.7853709861547</v>
      </c>
    </row>
    <row r="1362" spans="1:3" x14ac:dyDescent="0.25">
      <c r="A1362" s="19">
        <v>1335</v>
      </c>
      <c r="B1362" s="19">
        <v>29006.219734674094</v>
      </c>
      <c r="C1362" s="19">
        <v>-14703.219734674094</v>
      </c>
    </row>
    <row r="1363" spans="1:3" x14ac:dyDescent="0.25">
      <c r="A1363" s="19">
        <v>1336</v>
      </c>
      <c r="B1363" s="19">
        <v>16158.553604683681</v>
      </c>
      <c r="C1363" s="19">
        <v>-11218.553604683681</v>
      </c>
    </row>
    <row r="1364" spans="1:3" x14ac:dyDescent="0.25">
      <c r="A1364" s="19">
        <v>1337</v>
      </c>
      <c r="B1364" s="19">
        <v>41364.767791459984</v>
      </c>
      <c r="C1364" s="19">
        <v>43582.232208540016</v>
      </c>
    </row>
    <row r="1365" spans="1:3" x14ac:dyDescent="0.25">
      <c r="A1365" s="19">
        <v>1338</v>
      </c>
      <c r="B1365" s="19">
        <v>21752.794476820829</v>
      </c>
      <c r="C1365" s="19">
        <v>2938.205523179171</v>
      </c>
    </row>
    <row r="1366" spans="1:3" x14ac:dyDescent="0.25">
      <c r="A1366" s="19">
        <v>1339</v>
      </c>
      <c r="B1366" s="19">
        <v>2930.5010878960093</v>
      </c>
      <c r="C1366" s="19">
        <v>-1939.5010878960093</v>
      </c>
    </row>
    <row r="1367" spans="1:3" x14ac:dyDescent="0.25">
      <c r="A1367" s="19">
        <v>1340</v>
      </c>
      <c r="B1367" s="19">
        <v>6468.9349219294354</v>
      </c>
      <c r="C1367" s="19">
        <v>-3151.9349219294354</v>
      </c>
    </row>
    <row r="1368" spans="1:3" x14ac:dyDescent="0.25">
      <c r="A1368" s="19">
        <v>1341</v>
      </c>
      <c r="B1368" s="19">
        <v>-2185.795418572885</v>
      </c>
      <c r="C1368" s="19">
        <v>2185.795418572885</v>
      </c>
    </row>
    <row r="1369" spans="1:3" x14ac:dyDescent="0.25">
      <c r="A1369" s="19">
        <v>1342</v>
      </c>
      <c r="B1369" s="19">
        <v>23226.975826457488</v>
      </c>
      <c r="C1369" s="19">
        <v>-5636.9758264574884</v>
      </c>
    </row>
    <row r="1370" spans="1:3" x14ac:dyDescent="0.25">
      <c r="A1370" s="19">
        <v>1343</v>
      </c>
      <c r="B1370" s="19">
        <v>3326.0399730342015</v>
      </c>
      <c r="C1370" s="19">
        <v>-3226.0399730342015</v>
      </c>
    </row>
    <row r="1371" spans="1:3" x14ac:dyDescent="0.25">
      <c r="A1371" s="19">
        <v>1344</v>
      </c>
      <c r="B1371" s="19">
        <v>39601.081368199077</v>
      </c>
      <c r="C1371" s="19">
        <v>11547.918631800923</v>
      </c>
    </row>
    <row r="1372" spans="1:3" x14ac:dyDescent="0.25">
      <c r="A1372" s="19">
        <v>1345</v>
      </c>
      <c r="B1372" s="19">
        <v>9463.0358932321287</v>
      </c>
      <c r="C1372" s="19">
        <v>-3797.0358932321287</v>
      </c>
    </row>
    <row r="1373" spans="1:3" x14ac:dyDescent="0.25">
      <c r="A1373" s="19">
        <v>1346</v>
      </c>
      <c r="B1373" s="19">
        <v>-3420.926878709804</v>
      </c>
      <c r="C1373" s="19">
        <v>3795.926878709804</v>
      </c>
    </row>
    <row r="1374" spans="1:3" x14ac:dyDescent="0.25">
      <c r="A1374" s="19">
        <v>1347</v>
      </c>
      <c r="B1374" s="19">
        <v>10907.362362073858</v>
      </c>
      <c r="C1374" s="19">
        <v>-3688.3623620738581</v>
      </c>
    </row>
    <row r="1375" spans="1:3" x14ac:dyDescent="0.25">
      <c r="A1375" s="19">
        <v>1348</v>
      </c>
      <c r="B1375" s="19">
        <v>607.79920373825007</v>
      </c>
      <c r="C1375" s="19">
        <v>1947.2007962617499</v>
      </c>
    </row>
    <row r="1376" spans="1:3" x14ac:dyDescent="0.25">
      <c r="A1376" s="19">
        <v>1349</v>
      </c>
      <c r="B1376" s="19">
        <v>8085.7085331047956</v>
      </c>
      <c r="C1376" s="19">
        <v>-2100.7085331047956</v>
      </c>
    </row>
    <row r="1377" spans="1:3" x14ac:dyDescent="0.25">
      <c r="A1377" s="19">
        <v>1350</v>
      </c>
      <c r="B1377" s="19">
        <v>13863.099303175473</v>
      </c>
      <c r="C1377" s="19">
        <v>-3653.0993031754733</v>
      </c>
    </row>
    <row r="1378" spans="1:3" x14ac:dyDescent="0.25">
      <c r="A1378" s="19">
        <v>1351</v>
      </c>
      <c r="B1378" s="19">
        <v>4591.7245715636882</v>
      </c>
      <c r="C1378" s="19">
        <v>610.77542843631181</v>
      </c>
    </row>
    <row r="1379" spans="1:3" x14ac:dyDescent="0.25">
      <c r="A1379" s="19">
        <v>1352</v>
      </c>
      <c r="B1379" s="19">
        <v>14432.450398678851</v>
      </c>
      <c r="C1379" s="19">
        <v>5820.5496013211487</v>
      </c>
    </row>
    <row r="1380" spans="1:3" x14ac:dyDescent="0.25">
      <c r="A1380" s="19">
        <v>1353</v>
      </c>
      <c r="B1380" s="19">
        <v>19553.277891572812</v>
      </c>
      <c r="C1380" s="19">
        <v>-5939.2778915728122</v>
      </c>
    </row>
    <row r="1381" spans="1:3" x14ac:dyDescent="0.25">
      <c r="A1381" s="19">
        <v>1354</v>
      </c>
      <c r="B1381" s="19">
        <v>-998.00431631283755</v>
      </c>
      <c r="C1381" s="19">
        <v>2334.0043163128375</v>
      </c>
    </row>
    <row r="1382" spans="1:3" x14ac:dyDescent="0.25">
      <c r="A1382" s="19">
        <v>1355</v>
      </c>
      <c r="B1382" s="19">
        <v>865.22863554817104</v>
      </c>
      <c r="C1382" s="19">
        <v>697.77136445182896</v>
      </c>
    </row>
    <row r="1383" spans="1:3" x14ac:dyDescent="0.25">
      <c r="A1383" s="19">
        <v>1356</v>
      </c>
      <c r="B1383" s="19">
        <v>6777.9506292630022</v>
      </c>
      <c r="C1383" s="19">
        <v>-3710.9506292630022</v>
      </c>
    </row>
    <row r="1384" spans="1:3" x14ac:dyDescent="0.25">
      <c r="A1384" s="19">
        <v>1357</v>
      </c>
      <c r="B1384" s="19">
        <v>5773.9901196953751</v>
      </c>
      <c r="C1384" s="19">
        <v>441.56988030462526</v>
      </c>
    </row>
    <row r="1385" spans="1:3" x14ac:dyDescent="0.25">
      <c r="A1385" s="19">
        <v>1358</v>
      </c>
      <c r="B1385" s="19">
        <v>1732.4042741184367</v>
      </c>
      <c r="C1385" s="19">
        <v>773.59572588156334</v>
      </c>
    </row>
    <row r="1386" spans="1:3" x14ac:dyDescent="0.25">
      <c r="A1386" s="19">
        <v>1359</v>
      </c>
      <c r="B1386" s="19">
        <v>1699.1861819536207</v>
      </c>
      <c r="C1386" s="19">
        <v>1650.8138180463793</v>
      </c>
    </row>
    <row r="1387" spans="1:3" x14ac:dyDescent="0.25">
      <c r="A1387" s="19">
        <v>1360</v>
      </c>
      <c r="B1387" s="19">
        <v>-2909.2866559115087</v>
      </c>
      <c r="C1387" s="19">
        <v>3673.2866559115087</v>
      </c>
    </row>
    <row r="1388" spans="1:3" x14ac:dyDescent="0.25">
      <c r="A1388" s="19">
        <v>1361</v>
      </c>
      <c r="B1388" s="19">
        <v>3027.6074334892619</v>
      </c>
      <c r="C1388" s="19">
        <v>-429.60743348926189</v>
      </c>
    </row>
    <row r="1389" spans="1:3" x14ac:dyDescent="0.25">
      <c r="A1389" s="19">
        <v>1362</v>
      </c>
      <c r="B1389" s="19">
        <v>21663.776059470951</v>
      </c>
      <c r="C1389" s="19">
        <v>-14104.776059470951</v>
      </c>
    </row>
    <row r="1390" spans="1:3" x14ac:dyDescent="0.25">
      <c r="A1390" s="19">
        <v>1363</v>
      </c>
      <c r="B1390" s="19">
        <v>-2106.6804688181064</v>
      </c>
      <c r="C1390" s="19">
        <v>3197.6804688181064</v>
      </c>
    </row>
    <row r="1391" spans="1:3" x14ac:dyDescent="0.25">
      <c r="A1391" s="19">
        <v>1364</v>
      </c>
      <c r="B1391" s="19">
        <v>-4360.6314012730818</v>
      </c>
      <c r="C1391" s="19">
        <v>4560.6314012730818</v>
      </c>
    </row>
    <row r="1392" spans="1:3" x14ac:dyDescent="0.25">
      <c r="A1392" s="19">
        <v>1365</v>
      </c>
      <c r="B1392" s="19">
        <v>26488.482712324861</v>
      </c>
      <c r="C1392" s="19">
        <v>23341.517287675139</v>
      </c>
    </row>
    <row r="1393" spans="1:3" x14ac:dyDescent="0.25">
      <c r="A1393" s="19">
        <v>1366</v>
      </c>
      <c r="B1393" s="19">
        <v>6845.1523245463914</v>
      </c>
      <c r="C1393" s="19">
        <v>674.84767545360864</v>
      </c>
    </row>
    <row r="1394" spans="1:3" x14ac:dyDescent="0.25">
      <c r="A1394" s="19">
        <v>1367</v>
      </c>
      <c r="B1394" s="19">
        <v>11571.66080659306</v>
      </c>
      <c r="C1394" s="19">
        <v>-2084.970806593059</v>
      </c>
    </row>
    <row r="1395" spans="1:3" x14ac:dyDescent="0.25">
      <c r="A1395" s="19">
        <v>1368</v>
      </c>
      <c r="B1395" s="19">
        <v>5651.7690311264823</v>
      </c>
      <c r="C1395" s="19">
        <v>61.230968873517668</v>
      </c>
    </row>
    <row r="1396" spans="1:3" x14ac:dyDescent="0.25">
      <c r="A1396" s="19">
        <v>1369</v>
      </c>
      <c r="B1396" s="19">
        <v>5350.9368994959523</v>
      </c>
      <c r="C1396" s="19">
        <v>184.06310050404772</v>
      </c>
    </row>
    <row r="1397" spans="1:3" x14ac:dyDescent="0.25">
      <c r="A1397" s="19">
        <v>1370</v>
      </c>
      <c r="B1397" s="19">
        <v>39262.041822621803</v>
      </c>
      <c r="C1397" s="19">
        <v>-5171.4118226218052</v>
      </c>
    </row>
    <row r="1398" spans="1:3" x14ac:dyDescent="0.25">
      <c r="A1398" s="19">
        <v>1371</v>
      </c>
      <c r="B1398" s="19">
        <v>-776.14161074674257</v>
      </c>
      <c r="C1398" s="19">
        <v>2331.1416107467426</v>
      </c>
    </row>
    <row r="1399" spans="1:3" x14ac:dyDescent="0.25">
      <c r="A1399" s="19">
        <v>1372</v>
      </c>
      <c r="B1399" s="19">
        <v>5952.4322201817004</v>
      </c>
      <c r="C1399" s="19">
        <v>1542.5677798182996</v>
      </c>
    </row>
    <row r="1400" spans="1:3" x14ac:dyDescent="0.25">
      <c r="A1400" s="19">
        <v>1373</v>
      </c>
      <c r="B1400" s="19">
        <v>-3296.8409314330984</v>
      </c>
      <c r="C1400" s="19">
        <v>3916.8409314330984</v>
      </c>
    </row>
    <row r="1401" spans="1:3" x14ac:dyDescent="0.25">
      <c r="A1401" s="19">
        <v>1374</v>
      </c>
      <c r="B1401" s="19">
        <v>9232.0875109557492</v>
      </c>
      <c r="C1401" s="19">
        <v>1268.9124890442508</v>
      </c>
    </row>
    <row r="1402" spans="1:3" x14ac:dyDescent="0.25">
      <c r="A1402" s="19">
        <v>1375</v>
      </c>
      <c r="B1402" s="19">
        <v>2078.9950661030744</v>
      </c>
      <c r="C1402" s="19">
        <v>763.00493389692565</v>
      </c>
    </row>
    <row r="1403" spans="1:3" x14ac:dyDescent="0.25">
      <c r="A1403" s="19">
        <v>1376</v>
      </c>
      <c r="B1403" s="19">
        <v>7573.1921027234121</v>
      </c>
      <c r="C1403" s="19">
        <v>-720.19210272341206</v>
      </c>
    </row>
    <row r="1404" spans="1:3" x14ac:dyDescent="0.25">
      <c r="A1404" s="19">
        <v>1377</v>
      </c>
      <c r="B1404" s="19">
        <v>13248.673935727093</v>
      </c>
      <c r="C1404" s="19">
        <v>-3906.6739357270926</v>
      </c>
    </row>
    <row r="1405" spans="1:3" x14ac:dyDescent="0.25">
      <c r="A1405" s="19">
        <v>1378</v>
      </c>
      <c r="B1405" s="19">
        <v>-1215.3661647419322</v>
      </c>
      <c r="C1405" s="19">
        <v>2725.3661647419322</v>
      </c>
    </row>
    <row r="1406" spans="1:3" x14ac:dyDescent="0.25">
      <c r="A1406" s="19">
        <v>1379</v>
      </c>
      <c r="B1406" s="19">
        <v>8295.1482363813775</v>
      </c>
      <c r="C1406" s="19">
        <v>-4228.1482363813775</v>
      </c>
    </row>
    <row r="1407" spans="1:3" x14ac:dyDescent="0.25">
      <c r="A1407" s="19">
        <v>1380</v>
      </c>
      <c r="B1407" s="19">
        <v>12489.9797016595</v>
      </c>
      <c r="C1407" s="19">
        <v>-1329.9797016595003</v>
      </c>
    </row>
    <row r="1408" spans="1:3" x14ac:dyDescent="0.25">
      <c r="A1408" s="19">
        <v>1381</v>
      </c>
      <c r="B1408" s="19">
        <v>-5377.4107775216207</v>
      </c>
      <c r="C1408" s="19">
        <v>5483.4107775216207</v>
      </c>
    </row>
    <row r="1409" spans="1:3" x14ac:dyDescent="0.25">
      <c r="A1409" s="19">
        <v>1382</v>
      </c>
      <c r="B1409" s="19">
        <v>4437.516269874669</v>
      </c>
      <c r="C1409" s="19">
        <v>917.48373012533102</v>
      </c>
    </row>
    <row r="1410" spans="1:3" x14ac:dyDescent="0.25">
      <c r="A1410" s="19">
        <v>1383</v>
      </c>
      <c r="B1410" s="19">
        <v>11235.189453131923</v>
      </c>
      <c r="C1410" s="19">
        <v>-2886.1894531319231</v>
      </c>
    </row>
    <row r="1411" spans="1:3" x14ac:dyDescent="0.25">
      <c r="A1411" s="19">
        <v>1384</v>
      </c>
      <c r="B1411" s="19">
        <v>5244.7409495247293</v>
      </c>
      <c r="C1411" s="19">
        <v>-571.74094952472933</v>
      </c>
    </row>
    <row r="1412" spans="1:3" x14ac:dyDescent="0.25">
      <c r="A1412" s="19">
        <v>1385</v>
      </c>
      <c r="B1412" s="19">
        <v>3169.9277780363727</v>
      </c>
      <c r="C1412" s="19">
        <v>1173.0722219636273</v>
      </c>
    </row>
    <row r="1413" spans="1:3" x14ac:dyDescent="0.25">
      <c r="A1413" s="19">
        <v>1386</v>
      </c>
      <c r="B1413" s="19">
        <v>10309.138480936261</v>
      </c>
      <c r="C1413" s="19">
        <v>-1476.648480936261</v>
      </c>
    </row>
    <row r="1414" spans="1:3" x14ac:dyDescent="0.25">
      <c r="A1414" s="19">
        <v>1387</v>
      </c>
      <c r="B1414" s="19">
        <v>-2218.0572180843619</v>
      </c>
      <c r="C1414" s="19">
        <v>3093.0572180843619</v>
      </c>
    </row>
    <row r="1415" spans="1:3" x14ac:dyDescent="0.25">
      <c r="A1415" s="19">
        <v>1388</v>
      </c>
      <c r="B1415" s="19">
        <v>4773.7254276466965</v>
      </c>
      <c r="C1415" s="19">
        <v>691.27457235330348</v>
      </c>
    </row>
    <row r="1416" spans="1:3" x14ac:dyDescent="0.25">
      <c r="A1416" s="19">
        <v>1389</v>
      </c>
      <c r="B1416" s="19">
        <v>7736.2970963984326</v>
      </c>
      <c r="C1416" s="19">
        <v>-995.9270963984327</v>
      </c>
    </row>
    <row r="1417" spans="1:3" x14ac:dyDescent="0.25">
      <c r="A1417" s="19">
        <v>1390</v>
      </c>
      <c r="B1417" s="19">
        <v>-2384.7827609710093</v>
      </c>
      <c r="C1417" s="19">
        <v>3111.7827609710093</v>
      </c>
    </row>
    <row r="1418" spans="1:3" x14ac:dyDescent="0.25">
      <c r="A1418" s="19">
        <v>1391</v>
      </c>
      <c r="B1418" s="19">
        <v>3612.1187326628942</v>
      </c>
      <c r="C1418" s="19">
        <v>-557.11873266289422</v>
      </c>
    </row>
    <row r="1419" spans="1:3" x14ac:dyDescent="0.25">
      <c r="A1419" s="19">
        <v>1392</v>
      </c>
      <c r="B1419" s="19">
        <v>-3408.8281361035361</v>
      </c>
      <c r="C1419" s="19">
        <v>3959.8281361035361</v>
      </c>
    </row>
    <row r="1420" spans="1:3" ht="15.75" thickBot="1" x14ac:dyDescent="0.3">
      <c r="A1420" s="20">
        <v>1393</v>
      </c>
      <c r="B1420" s="20">
        <v>5135.9923452352423</v>
      </c>
      <c r="C1420" s="20">
        <v>-2294.9923452352423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12733-65A6-4EA9-A5DC-67FECA032A6D}">
  <dimension ref="A1:I1419"/>
  <sheetViews>
    <sheetView workbookViewId="0">
      <selection activeCell="J16" sqref="J16"/>
    </sheetView>
  </sheetViews>
  <sheetFormatPr defaultRowHeight="15" x14ac:dyDescent="0.25"/>
  <cols>
    <col min="1" max="1" width="19.28515625" bestFit="1" customWidth="1"/>
    <col min="2" max="2" width="17.28515625" bestFit="1" customWidth="1"/>
    <col min="3" max="3" width="14.5703125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8407</v>
      </c>
    </row>
    <row r="2" spans="1:9" ht="15.75" thickBot="1" x14ac:dyDescent="0.3"/>
    <row r="3" spans="1:9" x14ac:dyDescent="0.25">
      <c r="A3" s="22" t="s">
        <v>8408</v>
      </c>
      <c r="B3" s="22"/>
    </row>
    <row r="4" spans="1:9" x14ac:dyDescent="0.25">
      <c r="A4" s="19" t="s">
        <v>8409</v>
      </c>
      <c r="B4" s="19">
        <v>0.61089178749938022</v>
      </c>
    </row>
    <row r="5" spans="1:9" x14ac:dyDescent="0.25">
      <c r="A5" s="19" t="s">
        <v>8410</v>
      </c>
      <c r="B5" s="19">
        <v>0.37318877603418793</v>
      </c>
    </row>
    <row r="6" spans="1:9" x14ac:dyDescent="0.25">
      <c r="A6" s="19" t="s">
        <v>8411</v>
      </c>
      <c r="B6" s="19">
        <v>0.37183497209473693</v>
      </c>
    </row>
    <row r="7" spans="1:9" x14ac:dyDescent="0.25">
      <c r="A7" s="19" t="s">
        <v>8412</v>
      </c>
      <c r="B7" s="19">
        <v>27222.018803745279</v>
      </c>
    </row>
    <row r="8" spans="1:9" ht="15.75" thickBot="1" x14ac:dyDescent="0.3">
      <c r="A8" s="20" t="s">
        <v>8413</v>
      </c>
      <c r="B8" s="20">
        <v>1393</v>
      </c>
    </row>
    <row r="10" spans="1:9" ht="15.75" thickBot="1" x14ac:dyDescent="0.3">
      <c r="A10" t="s">
        <v>8414</v>
      </c>
    </row>
    <row r="11" spans="1:9" x14ac:dyDescent="0.25">
      <c r="A11" s="21"/>
      <c r="B11" s="21" t="s">
        <v>8419</v>
      </c>
      <c r="C11" s="21" t="s">
        <v>8420</v>
      </c>
      <c r="D11" s="21" t="s">
        <v>8421</v>
      </c>
      <c r="E11" s="21" t="s">
        <v>8422</v>
      </c>
      <c r="F11" s="21" t="s">
        <v>8423</v>
      </c>
    </row>
    <row r="12" spans="1:9" x14ac:dyDescent="0.25">
      <c r="A12" s="19" t="s">
        <v>8415</v>
      </c>
      <c r="B12" s="19">
        <v>3</v>
      </c>
      <c r="C12" s="19">
        <v>612822516626.06494</v>
      </c>
      <c r="D12" s="19">
        <v>204274172208.68832</v>
      </c>
      <c r="E12" s="19">
        <v>275.65939583949324</v>
      </c>
      <c r="F12" s="19">
        <v>2.3523193957559869E-140</v>
      </c>
    </row>
    <row r="13" spans="1:9" x14ac:dyDescent="0.25">
      <c r="A13" s="19" t="s">
        <v>8416</v>
      </c>
      <c r="B13" s="19">
        <v>1389</v>
      </c>
      <c r="C13" s="19">
        <v>1029302209466.78</v>
      </c>
      <c r="D13" s="19">
        <v>741038307.75146151</v>
      </c>
      <c r="E13" s="19"/>
      <c r="F13" s="19"/>
    </row>
    <row r="14" spans="1:9" ht="15.75" thickBot="1" x14ac:dyDescent="0.3">
      <c r="A14" s="20" t="s">
        <v>8417</v>
      </c>
      <c r="B14" s="20">
        <v>1392</v>
      </c>
      <c r="C14" s="20">
        <v>1642124726092.845</v>
      </c>
      <c r="D14" s="20"/>
      <c r="E14" s="20"/>
      <c r="F14" s="20"/>
    </row>
    <row r="15" spans="1:9" ht="15.75" thickBot="1" x14ac:dyDescent="0.3"/>
    <row r="16" spans="1:9" x14ac:dyDescent="0.25">
      <c r="A16" s="21"/>
      <c r="B16" s="21" t="s">
        <v>8424</v>
      </c>
      <c r="C16" s="21" t="s">
        <v>8412</v>
      </c>
      <c r="D16" s="21" t="s">
        <v>8425</v>
      </c>
      <c r="E16" s="21" t="s">
        <v>8426</v>
      </c>
      <c r="F16" s="21" t="s">
        <v>8427</v>
      </c>
      <c r="G16" s="21" t="s">
        <v>8428</v>
      </c>
      <c r="H16" s="21" t="s">
        <v>8429</v>
      </c>
      <c r="I16" s="21" t="s">
        <v>8430</v>
      </c>
    </row>
    <row r="17" spans="1:9" x14ac:dyDescent="0.25">
      <c r="A17" s="19" t="s">
        <v>8418</v>
      </c>
      <c r="B17" s="19">
        <v>-2183.1258979836766</v>
      </c>
      <c r="C17" s="19">
        <v>1041.6987803311904</v>
      </c>
      <c r="D17" s="19">
        <v>-2.0957362523642287</v>
      </c>
      <c r="E17" s="19">
        <v>3.6286213954853146E-2</v>
      </c>
      <c r="F17" s="19">
        <v>-4226.598631063217</v>
      </c>
      <c r="G17" s="19">
        <v>-139.65316490413625</v>
      </c>
      <c r="H17" s="19">
        <v>-4226.598631063217</v>
      </c>
      <c r="I17" s="19">
        <v>-139.65316490413625</v>
      </c>
    </row>
    <row r="18" spans="1:9" x14ac:dyDescent="0.25">
      <c r="A18" s="19" t="s">
        <v>8261</v>
      </c>
      <c r="B18" s="19">
        <v>102.85363719542084</v>
      </c>
      <c r="C18" s="19">
        <v>4.1879688348588981</v>
      </c>
      <c r="D18" s="19">
        <v>24.559312939320431</v>
      </c>
      <c r="E18" s="19">
        <v>6.5358910999746468E-111</v>
      </c>
      <c r="F18" s="19">
        <v>94.638210353603696</v>
      </c>
      <c r="G18" s="19">
        <v>111.06906403723799</v>
      </c>
      <c r="H18" s="19">
        <v>94.638210353603696</v>
      </c>
      <c r="I18" s="19">
        <v>111.06906403723799</v>
      </c>
    </row>
    <row r="19" spans="1:9" x14ac:dyDescent="0.25">
      <c r="A19" s="19" t="s">
        <v>8306</v>
      </c>
      <c r="B19" s="19">
        <v>54.08240587321766</v>
      </c>
      <c r="C19" s="19">
        <v>4.2000675973382782</v>
      </c>
      <c r="D19" s="19">
        <v>12.876556060071859</v>
      </c>
      <c r="E19" s="19">
        <v>6.3330661940689176E-36</v>
      </c>
      <c r="F19" s="19">
        <v>45.843245211511842</v>
      </c>
      <c r="G19" s="19">
        <v>62.321566534923477</v>
      </c>
      <c r="H19" s="19">
        <v>45.843245211511842</v>
      </c>
      <c r="I19" s="19">
        <v>62.321566534923477</v>
      </c>
    </row>
    <row r="20" spans="1:9" ht="15.75" thickBot="1" x14ac:dyDescent="0.3">
      <c r="A20" s="20" t="s">
        <v>8406</v>
      </c>
      <c r="B20" s="20">
        <v>-4854.832174522593</v>
      </c>
      <c r="C20" s="20">
        <v>1553.7753696186182</v>
      </c>
      <c r="D20" s="20">
        <v>-3.1245392799051999</v>
      </c>
      <c r="E20" s="20">
        <v>1.8176872678572807E-3</v>
      </c>
      <c r="F20" s="20">
        <v>-7902.83190447981</v>
      </c>
      <c r="G20" s="20">
        <v>-1806.8324445653757</v>
      </c>
      <c r="H20" s="20">
        <v>-7902.83190447981</v>
      </c>
      <c r="I20" s="20">
        <v>-1806.8324445653757</v>
      </c>
    </row>
    <row r="24" spans="1:9" x14ac:dyDescent="0.25">
      <c r="A24" t="s">
        <v>8431</v>
      </c>
    </row>
    <row r="25" spans="1:9" ht="15.75" thickBot="1" x14ac:dyDescent="0.3"/>
    <row r="26" spans="1:9" x14ac:dyDescent="0.25">
      <c r="A26" s="21" t="s">
        <v>8432</v>
      </c>
      <c r="B26" s="21" t="s">
        <v>8433</v>
      </c>
      <c r="C26" s="21" t="s">
        <v>8434</v>
      </c>
    </row>
    <row r="27" spans="1:9" x14ac:dyDescent="0.25">
      <c r="A27" s="19">
        <v>1</v>
      </c>
      <c r="B27" s="19">
        <v>15138.220531802859</v>
      </c>
      <c r="C27" s="19">
        <v>-3505.2205318028591</v>
      </c>
    </row>
    <row r="28" spans="1:9" x14ac:dyDescent="0.25">
      <c r="A28" s="19">
        <v>2</v>
      </c>
      <c r="B28" s="19">
        <v>11118.738674289678</v>
      </c>
      <c r="C28" s="19">
        <v>3534.2613257103221</v>
      </c>
    </row>
    <row r="29" spans="1:9" x14ac:dyDescent="0.25">
      <c r="A29" s="19">
        <v>3</v>
      </c>
      <c r="B29" s="19">
        <v>-2626.8446825682749</v>
      </c>
      <c r="C29" s="19">
        <v>3151.8446825682749</v>
      </c>
    </row>
    <row r="30" spans="1:9" x14ac:dyDescent="0.25">
      <c r="A30" s="19">
        <v>4</v>
      </c>
      <c r="B30" s="19">
        <v>12136.195486958399</v>
      </c>
      <c r="C30" s="19">
        <v>-1746.1954869583988</v>
      </c>
    </row>
    <row r="31" spans="1:9" x14ac:dyDescent="0.25">
      <c r="A31" s="19">
        <v>5</v>
      </c>
      <c r="B31" s="19">
        <v>32477.892564615402</v>
      </c>
      <c r="C31" s="19">
        <v>21638.387435384597</v>
      </c>
    </row>
    <row r="32" spans="1:9" x14ac:dyDescent="0.25">
      <c r="A32" s="19">
        <v>6</v>
      </c>
      <c r="B32" s="19">
        <v>2847.6897221343725</v>
      </c>
      <c r="C32" s="19">
        <v>1542.3102778656275</v>
      </c>
    </row>
    <row r="33" spans="1:3" x14ac:dyDescent="0.25">
      <c r="A33" s="19">
        <v>7</v>
      </c>
      <c r="B33" s="19">
        <v>6871.1393612754018</v>
      </c>
      <c r="C33" s="19">
        <v>1647.8606387245982</v>
      </c>
    </row>
    <row r="34" spans="1:3" x14ac:dyDescent="0.25">
      <c r="A34" s="19">
        <v>8</v>
      </c>
      <c r="B34" s="19">
        <v>7468.3960459662794</v>
      </c>
      <c r="C34" s="19">
        <v>1641.6039540337206</v>
      </c>
    </row>
    <row r="35" spans="1:3" x14ac:dyDescent="0.25">
      <c r="A35" s="19">
        <v>9</v>
      </c>
      <c r="B35" s="19">
        <v>9977.1710582712058</v>
      </c>
      <c r="C35" s="19">
        <v>-6475.6510582712053</v>
      </c>
    </row>
    <row r="36" spans="1:3" x14ac:dyDescent="0.25">
      <c r="A36" s="19">
        <v>10</v>
      </c>
      <c r="B36" s="19">
        <v>-3277.3165847944333</v>
      </c>
      <c r="C36" s="19">
        <v>3907.3065847944335</v>
      </c>
    </row>
    <row r="37" spans="1:3" x14ac:dyDescent="0.25">
      <c r="A37" s="19">
        <v>11</v>
      </c>
      <c r="B37" s="19">
        <v>3498.2849135620545</v>
      </c>
      <c r="C37" s="19">
        <v>-483.2849135620545</v>
      </c>
    </row>
    <row r="38" spans="1:3" x14ac:dyDescent="0.25">
      <c r="A38" s="19">
        <v>12</v>
      </c>
      <c r="B38" s="19">
        <v>5020.6846556321125</v>
      </c>
      <c r="C38" s="19">
        <v>1004.3153443678875</v>
      </c>
    </row>
    <row r="39" spans="1:3" x14ac:dyDescent="0.25">
      <c r="A39" s="19">
        <v>13</v>
      </c>
      <c r="B39" s="19">
        <v>81264.851571832434</v>
      </c>
      <c r="C39" s="19">
        <v>-31676.851571832434</v>
      </c>
    </row>
    <row r="40" spans="1:3" x14ac:dyDescent="0.25">
      <c r="A40" s="19">
        <v>14</v>
      </c>
      <c r="B40" s="19">
        <v>4144.9772378748148</v>
      </c>
      <c r="C40" s="19">
        <v>1454.0227621251852</v>
      </c>
    </row>
    <row r="41" spans="1:3" x14ac:dyDescent="0.25">
      <c r="A41" s="19">
        <v>15</v>
      </c>
      <c r="B41" s="19">
        <v>5167.4081249012579</v>
      </c>
      <c r="C41" s="19">
        <v>888.59187509874209</v>
      </c>
    </row>
    <row r="42" spans="1:3" x14ac:dyDescent="0.25">
      <c r="A42" s="19">
        <v>16</v>
      </c>
      <c r="B42" s="19">
        <v>4218.2666310296663</v>
      </c>
      <c r="C42" s="19">
        <v>-2086.2666310296663</v>
      </c>
    </row>
    <row r="43" spans="1:3" x14ac:dyDescent="0.25">
      <c r="A43" s="19">
        <v>17</v>
      </c>
      <c r="B43" s="19">
        <v>9455.4716775865509</v>
      </c>
      <c r="C43" s="19">
        <v>2573.5283224134491</v>
      </c>
    </row>
    <row r="44" spans="1:3" x14ac:dyDescent="0.25">
      <c r="A44" s="19">
        <v>18</v>
      </c>
      <c r="B44" s="19">
        <v>-1066.7706649000456</v>
      </c>
      <c r="C44" s="19">
        <v>2576.7706649000456</v>
      </c>
    </row>
    <row r="45" spans="1:3" x14ac:dyDescent="0.25">
      <c r="A45" s="19">
        <v>19</v>
      </c>
      <c r="B45" s="19">
        <v>33181.933991386402</v>
      </c>
      <c r="C45" s="19">
        <v>-1285.6039913864006</v>
      </c>
    </row>
    <row r="46" spans="1:3" x14ac:dyDescent="0.25">
      <c r="A46" s="19">
        <v>20</v>
      </c>
      <c r="B46" s="19">
        <v>-1739.1884517786561</v>
      </c>
      <c r="C46" s="19">
        <v>2974.1884517786561</v>
      </c>
    </row>
    <row r="47" spans="1:3" x14ac:dyDescent="0.25">
      <c r="A47" s="19">
        <v>21</v>
      </c>
      <c r="B47" s="19">
        <v>-131.37148782362055</v>
      </c>
      <c r="C47" s="19">
        <v>2135.3714878236206</v>
      </c>
    </row>
    <row r="48" spans="1:3" x14ac:dyDescent="0.25">
      <c r="A48" s="19">
        <v>22</v>
      </c>
      <c r="B48" s="19">
        <v>14161.385765223951</v>
      </c>
      <c r="C48" s="19">
        <v>6028.6142347760488</v>
      </c>
    </row>
    <row r="49" spans="1:3" x14ac:dyDescent="0.25">
      <c r="A49" s="19">
        <v>23</v>
      </c>
      <c r="B49" s="19">
        <v>-3443.4056739404978</v>
      </c>
      <c r="C49" s="19">
        <v>3853.4056739404978</v>
      </c>
    </row>
    <row r="50" spans="1:3" x14ac:dyDescent="0.25">
      <c r="A50" s="19">
        <v>24</v>
      </c>
      <c r="B50" s="19">
        <v>900.51479688083782</v>
      </c>
      <c r="C50" s="19">
        <v>1469.4852031191622</v>
      </c>
    </row>
    <row r="51" spans="1:3" x14ac:dyDescent="0.25">
      <c r="A51" s="19">
        <v>25</v>
      </c>
      <c r="B51" s="19">
        <v>55588.189080668657</v>
      </c>
      <c r="C51" s="19">
        <v>-17505.499080668655</v>
      </c>
    </row>
    <row r="52" spans="1:3" x14ac:dyDescent="0.25">
      <c r="A52" s="19">
        <v>26</v>
      </c>
      <c r="B52" s="19">
        <v>-2507.5839590150827</v>
      </c>
      <c r="C52" s="19">
        <v>3307.5839590150827</v>
      </c>
    </row>
    <row r="53" spans="1:3" x14ac:dyDescent="0.25">
      <c r="A53" s="19">
        <v>27</v>
      </c>
      <c r="B53" s="19">
        <v>438.35931810368766</v>
      </c>
      <c r="C53" s="19">
        <v>1501.6406818963123</v>
      </c>
    </row>
    <row r="54" spans="1:3" x14ac:dyDescent="0.25">
      <c r="A54" s="19">
        <v>28</v>
      </c>
      <c r="B54" s="19">
        <v>16446.563235053851</v>
      </c>
      <c r="C54" s="19">
        <v>5898.4367649461492</v>
      </c>
    </row>
    <row r="55" spans="1:3" x14ac:dyDescent="0.25">
      <c r="A55" s="19">
        <v>29</v>
      </c>
      <c r="B55" s="19">
        <v>9437.3308940768784</v>
      </c>
      <c r="C55" s="19">
        <v>2604.6691059231216</v>
      </c>
    </row>
    <row r="56" spans="1:3" x14ac:dyDescent="0.25">
      <c r="A56" s="19">
        <v>30</v>
      </c>
      <c r="B56" s="19">
        <v>6706.2157847503222</v>
      </c>
      <c r="C56" s="19">
        <v>-3006.2157847503222</v>
      </c>
    </row>
    <row r="57" spans="1:3" x14ac:dyDescent="0.25">
      <c r="A57" s="19">
        <v>31</v>
      </c>
      <c r="B57" s="19">
        <v>2548.0274870438507</v>
      </c>
      <c r="C57" s="19">
        <v>1503.9625129561491</v>
      </c>
    </row>
    <row r="58" spans="1:3" x14ac:dyDescent="0.25">
      <c r="A58" s="19">
        <v>32</v>
      </c>
      <c r="B58" s="19">
        <v>-6232.0331589590187</v>
      </c>
      <c r="C58" s="19">
        <v>6245.0331589590187</v>
      </c>
    </row>
    <row r="59" spans="1:3" x14ac:dyDescent="0.25">
      <c r="A59" s="19">
        <v>33</v>
      </c>
      <c r="B59" s="19">
        <v>19446.692216584699</v>
      </c>
      <c r="C59" s="19">
        <v>9073.3077834153009</v>
      </c>
    </row>
    <row r="60" spans="1:3" x14ac:dyDescent="0.25">
      <c r="A60" s="19">
        <v>34</v>
      </c>
      <c r="B60" s="19">
        <v>4074.0761998826438</v>
      </c>
      <c r="C60" s="19">
        <v>1285.9238001173562</v>
      </c>
    </row>
    <row r="61" spans="1:3" x14ac:dyDescent="0.25">
      <c r="A61" s="19">
        <v>35</v>
      </c>
      <c r="B61" s="19">
        <v>2653.8469144581468</v>
      </c>
      <c r="C61" s="19">
        <v>738.15308554185322</v>
      </c>
    </row>
    <row r="62" spans="1:3" x14ac:dyDescent="0.25">
      <c r="A62" s="19">
        <v>36</v>
      </c>
      <c r="B62" s="19">
        <v>-942.08459607350687</v>
      </c>
      <c r="C62" s="19">
        <v>2607.0845960735069</v>
      </c>
    </row>
    <row r="63" spans="1:3" x14ac:dyDescent="0.25">
      <c r="A63" s="19">
        <v>37</v>
      </c>
      <c r="B63" s="19">
        <v>7970.9846843802807</v>
      </c>
      <c r="C63" s="19">
        <v>558.01531561971933</v>
      </c>
    </row>
    <row r="64" spans="1:3" x14ac:dyDescent="0.25">
      <c r="A64" s="19">
        <v>38</v>
      </c>
      <c r="B64" s="19">
        <v>27610.904050288744</v>
      </c>
      <c r="C64" s="19">
        <v>12746.095949711256</v>
      </c>
    </row>
    <row r="65" spans="1:3" x14ac:dyDescent="0.25">
      <c r="A65" s="19">
        <v>39</v>
      </c>
      <c r="B65" s="19">
        <v>2004.63499083426</v>
      </c>
      <c r="C65" s="19">
        <v>746.36500916574005</v>
      </c>
    </row>
    <row r="66" spans="1:3" x14ac:dyDescent="0.25">
      <c r="A66" s="19">
        <v>40</v>
      </c>
      <c r="B66" s="19">
        <v>23442.241476865551</v>
      </c>
      <c r="C66" s="19">
        <v>9302.7585231344492</v>
      </c>
    </row>
    <row r="67" spans="1:3" x14ac:dyDescent="0.25">
      <c r="A67" s="19">
        <v>41</v>
      </c>
      <c r="B67" s="19">
        <v>1459.2649166837264</v>
      </c>
      <c r="C67" s="19">
        <v>567.73508331627363</v>
      </c>
    </row>
    <row r="68" spans="1:3" x14ac:dyDescent="0.25">
      <c r="A68" s="19">
        <v>42</v>
      </c>
      <c r="B68" s="19">
        <v>609.1458629664794</v>
      </c>
      <c r="C68" s="19">
        <v>1390.8541370335206</v>
      </c>
    </row>
    <row r="69" spans="1:3" x14ac:dyDescent="0.25">
      <c r="A69" s="19">
        <v>43</v>
      </c>
      <c r="B69" s="19">
        <v>16699.789339212766</v>
      </c>
      <c r="C69" s="19">
        <v>3160.2106607872338</v>
      </c>
    </row>
    <row r="70" spans="1:3" x14ac:dyDescent="0.25">
      <c r="A70" s="19">
        <v>44</v>
      </c>
      <c r="B70" s="19">
        <v>26359.725466857992</v>
      </c>
      <c r="C70" s="19">
        <v>4506.2745331420083</v>
      </c>
    </row>
    <row r="71" spans="1:3" x14ac:dyDescent="0.25">
      <c r="A71" s="19">
        <v>45</v>
      </c>
      <c r="B71" s="19">
        <v>1715.8339351873983</v>
      </c>
      <c r="C71" s="19">
        <v>284.16606481260169</v>
      </c>
    </row>
    <row r="72" spans="1:3" x14ac:dyDescent="0.25">
      <c r="A72" s="19">
        <v>46</v>
      </c>
      <c r="B72" s="19">
        <v>4555.6947019767958</v>
      </c>
      <c r="C72" s="19">
        <v>1444.3052980232042</v>
      </c>
    </row>
    <row r="73" spans="1:3" x14ac:dyDescent="0.25">
      <c r="A73" s="19">
        <v>47</v>
      </c>
      <c r="B73" s="19">
        <v>8106.4789655244367</v>
      </c>
      <c r="C73" s="19">
        <v>643.52103447556328</v>
      </c>
    </row>
    <row r="74" spans="1:3" x14ac:dyDescent="0.25">
      <c r="A74" s="19">
        <v>48</v>
      </c>
      <c r="B74" s="19">
        <v>4318.8406586180663</v>
      </c>
      <c r="C74" s="19">
        <v>1061.7093413819339</v>
      </c>
    </row>
    <row r="75" spans="1:3" x14ac:dyDescent="0.25">
      <c r="A75" s="19">
        <v>49</v>
      </c>
      <c r="B75" s="19">
        <v>-56.785272757200801</v>
      </c>
      <c r="C75" s="19">
        <v>2215.7852727572008</v>
      </c>
    </row>
    <row r="76" spans="1:3" x14ac:dyDescent="0.25">
      <c r="A76" s="19">
        <v>50</v>
      </c>
      <c r="B76" s="19">
        <v>9369.9505529046764</v>
      </c>
      <c r="C76" s="19">
        <v>2630.0494470953236</v>
      </c>
    </row>
    <row r="77" spans="1:3" x14ac:dyDescent="0.25">
      <c r="A77" s="19">
        <v>51</v>
      </c>
      <c r="B77" s="19">
        <v>-3300.203348573802</v>
      </c>
      <c r="C77" s="19">
        <v>3900.203348573802</v>
      </c>
    </row>
    <row r="78" spans="1:3" x14ac:dyDescent="0.25">
      <c r="A78" s="19">
        <v>52</v>
      </c>
      <c r="B78" s="19">
        <v>11601.527606745878</v>
      </c>
      <c r="C78" s="19">
        <v>2480.4723932541219</v>
      </c>
    </row>
    <row r="79" spans="1:3" x14ac:dyDescent="0.25">
      <c r="A79" s="19">
        <v>53</v>
      </c>
      <c r="B79" s="19">
        <v>10396.808728052969</v>
      </c>
      <c r="C79" s="19">
        <v>1224.1912719470311</v>
      </c>
    </row>
    <row r="80" spans="1:3" x14ac:dyDescent="0.25">
      <c r="A80" s="19">
        <v>54</v>
      </c>
      <c r="B80" s="19">
        <v>6516.2340000161985</v>
      </c>
      <c r="C80" s="19">
        <v>-3227.2340000161985</v>
      </c>
    </row>
    <row r="81" spans="1:3" x14ac:dyDescent="0.25">
      <c r="A81" s="19">
        <v>55</v>
      </c>
      <c r="B81" s="19">
        <v>8814.8983562613521</v>
      </c>
      <c r="C81" s="19">
        <v>1285.1016437386479</v>
      </c>
    </row>
    <row r="82" spans="1:3" x14ac:dyDescent="0.25">
      <c r="A82" s="19">
        <v>56</v>
      </c>
      <c r="B82" s="19">
        <v>8781.5696232067112</v>
      </c>
      <c r="C82" s="19">
        <v>2308.4303767932888</v>
      </c>
    </row>
    <row r="83" spans="1:3" x14ac:dyDescent="0.25">
      <c r="A83" s="19">
        <v>57</v>
      </c>
      <c r="B83" s="19">
        <v>13525.707700635352</v>
      </c>
      <c r="C83" s="19">
        <v>-4944.707700635352</v>
      </c>
    </row>
    <row r="84" spans="1:3" x14ac:dyDescent="0.25">
      <c r="A84" s="19">
        <v>58</v>
      </c>
      <c r="B84" s="19">
        <v>12039.371499370985</v>
      </c>
      <c r="C84" s="19">
        <v>3245.6285006290145</v>
      </c>
    </row>
    <row r="85" spans="1:3" x14ac:dyDescent="0.25">
      <c r="A85" s="19">
        <v>59</v>
      </c>
      <c r="B85" s="19">
        <v>8096.8919017007338</v>
      </c>
      <c r="C85" s="19">
        <v>2194.1080982992662</v>
      </c>
    </row>
    <row r="86" spans="1:3" x14ac:dyDescent="0.25">
      <c r="A86" s="19">
        <v>60</v>
      </c>
      <c r="B86" s="19">
        <v>29174.628595791277</v>
      </c>
      <c r="C86" s="19">
        <v>-9149.4885957912775</v>
      </c>
    </row>
    <row r="87" spans="1:3" x14ac:dyDescent="0.25">
      <c r="A87" s="19">
        <v>61</v>
      </c>
      <c r="B87" s="19">
        <v>6397.9465010126423</v>
      </c>
      <c r="C87" s="19">
        <v>-1749.6165010126424</v>
      </c>
    </row>
    <row r="88" spans="1:3" x14ac:dyDescent="0.25">
      <c r="A88" s="19">
        <v>62</v>
      </c>
      <c r="B88" s="19">
        <v>12763.372954723583</v>
      </c>
      <c r="C88" s="19">
        <v>-5348.3729547235835</v>
      </c>
    </row>
    <row r="89" spans="1:3" x14ac:dyDescent="0.25">
      <c r="A89" s="19">
        <v>63</v>
      </c>
      <c r="B89" s="19">
        <v>3129.2358475296887</v>
      </c>
      <c r="C89" s="19">
        <v>1512.7641524703113</v>
      </c>
    </row>
    <row r="90" spans="1:3" x14ac:dyDescent="0.25">
      <c r="A90" s="19">
        <v>64</v>
      </c>
      <c r="B90" s="19">
        <v>1463.2227052253074</v>
      </c>
      <c r="C90" s="19">
        <v>807.14729477469245</v>
      </c>
    </row>
    <row r="91" spans="1:3" x14ac:dyDescent="0.25">
      <c r="A91" s="19">
        <v>65</v>
      </c>
      <c r="B91" s="19">
        <v>117.67106252936173</v>
      </c>
      <c r="C91" s="19">
        <v>1962.3289374706383</v>
      </c>
    </row>
    <row r="92" spans="1:3" x14ac:dyDescent="0.25">
      <c r="A92" s="19">
        <v>66</v>
      </c>
      <c r="B92" s="19">
        <v>5966.4232653118288</v>
      </c>
      <c r="C92" s="19">
        <v>1560.5767346881712</v>
      </c>
    </row>
    <row r="93" spans="1:3" x14ac:dyDescent="0.25">
      <c r="A93" s="19">
        <v>67</v>
      </c>
      <c r="B93" s="19">
        <v>570.21598423899104</v>
      </c>
      <c r="C93" s="19">
        <v>1801.784015761009</v>
      </c>
    </row>
    <row r="94" spans="1:3" x14ac:dyDescent="0.25">
      <c r="A94" s="19">
        <v>68</v>
      </c>
      <c r="B94" s="19">
        <v>1306.1943541637002</v>
      </c>
      <c r="C94" s="19">
        <v>1018.8056458362998</v>
      </c>
    </row>
    <row r="95" spans="1:3" x14ac:dyDescent="0.25">
      <c r="A95" s="19">
        <v>69</v>
      </c>
      <c r="B95" s="19">
        <v>-2188.9805867693121</v>
      </c>
      <c r="C95" s="19">
        <v>2951.9805867693121</v>
      </c>
    </row>
    <row r="96" spans="1:3" x14ac:dyDescent="0.25">
      <c r="A96" s="19">
        <v>70</v>
      </c>
      <c r="B96" s="19">
        <v>14640.790751148457</v>
      </c>
      <c r="C96" s="19">
        <v>-3546.5607511484577</v>
      </c>
    </row>
    <row r="97" spans="1:3" x14ac:dyDescent="0.25">
      <c r="A97" s="19">
        <v>71</v>
      </c>
      <c r="B97" s="19">
        <v>-3266.1279969272664</v>
      </c>
      <c r="C97" s="19">
        <v>3902.1279969272664</v>
      </c>
    </row>
    <row r="98" spans="1:3" x14ac:dyDescent="0.25">
      <c r="A98" s="19">
        <v>72</v>
      </c>
      <c r="B98" s="19">
        <v>23.916052220591155</v>
      </c>
      <c r="C98" s="19">
        <v>2207.0839477794088</v>
      </c>
    </row>
    <row r="99" spans="1:3" x14ac:dyDescent="0.25">
      <c r="A99" s="19">
        <v>73</v>
      </c>
      <c r="B99" s="19">
        <v>325.05417464315906</v>
      </c>
      <c r="C99" s="19">
        <v>2059.9458253568409</v>
      </c>
    </row>
    <row r="100" spans="1:3" x14ac:dyDescent="0.25">
      <c r="A100" s="19">
        <v>74</v>
      </c>
      <c r="B100" s="19">
        <v>-2482.4723093278117</v>
      </c>
      <c r="C100" s="19">
        <v>3382.4723093278117</v>
      </c>
    </row>
    <row r="101" spans="1:3" x14ac:dyDescent="0.25">
      <c r="A101" s="19">
        <v>75</v>
      </c>
      <c r="B101" s="19">
        <v>-3002.1622041710971</v>
      </c>
      <c r="C101" s="19">
        <v>3566.8222041710969</v>
      </c>
    </row>
    <row r="102" spans="1:3" x14ac:dyDescent="0.25">
      <c r="A102" s="19">
        <v>76</v>
      </c>
      <c r="B102" s="19">
        <v>2444.9484018019002</v>
      </c>
      <c r="C102" s="19">
        <v>1595.0515981980998</v>
      </c>
    </row>
    <row r="103" spans="1:3" x14ac:dyDescent="0.25">
      <c r="A103" s="19">
        <v>77</v>
      </c>
      <c r="B103" s="19">
        <v>-3836.6264011296153</v>
      </c>
      <c r="C103" s="19">
        <v>4296.6264011296153</v>
      </c>
    </row>
    <row r="104" spans="1:3" x14ac:dyDescent="0.25">
      <c r="A104" s="19">
        <v>78</v>
      </c>
      <c r="B104" s="19">
        <v>-1098.0182276964151</v>
      </c>
      <c r="C104" s="19">
        <v>2668.0182276964151</v>
      </c>
    </row>
    <row r="105" spans="1:3" x14ac:dyDescent="0.25">
      <c r="A105" s="19">
        <v>79</v>
      </c>
      <c r="B105" s="19">
        <v>-1350.4999039603381</v>
      </c>
      <c r="C105" s="19">
        <v>2701.4999039603381</v>
      </c>
    </row>
    <row r="106" spans="1:3" x14ac:dyDescent="0.25">
      <c r="A106" s="19">
        <v>80</v>
      </c>
      <c r="B106" s="19">
        <v>-643.15279879444552</v>
      </c>
      <c r="C106" s="19">
        <v>2294.1527987944455</v>
      </c>
    </row>
    <row r="107" spans="1:3" x14ac:dyDescent="0.25">
      <c r="A107" s="19">
        <v>81</v>
      </c>
      <c r="B107" s="19">
        <v>12605.536569046837</v>
      </c>
      <c r="C107" s="19">
        <v>264.46343095316297</v>
      </c>
    </row>
    <row r="108" spans="1:3" x14ac:dyDescent="0.25">
      <c r="A108" s="19">
        <v>82</v>
      </c>
      <c r="B108" s="19">
        <v>-1289.7572052584778</v>
      </c>
      <c r="C108" s="19">
        <v>2774.7572052584778</v>
      </c>
    </row>
    <row r="109" spans="1:3" x14ac:dyDescent="0.25">
      <c r="A109" s="19">
        <v>83</v>
      </c>
      <c r="B109" s="19">
        <v>5410.9722939938874</v>
      </c>
      <c r="C109" s="19">
        <v>-1410.4722939938874</v>
      </c>
    </row>
    <row r="110" spans="1:3" x14ac:dyDescent="0.25">
      <c r="A110" s="19">
        <v>84</v>
      </c>
      <c r="B110" s="19">
        <v>-4848.0228501958281</v>
      </c>
      <c r="C110" s="19">
        <v>5053.0228501958281</v>
      </c>
    </row>
    <row r="111" spans="1:3" x14ac:dyDescent="0.25">
      <c r="A111" s="19">
        <v>85</v>
      </c>
      <c r="B111" s="19">
        <v>-2454.953621194205</v>
      </c>
      <c r="C111" s="19">
        <v>2954.953621194205</v>
      </c>
    </row>
    <row r="112" spans="1:3" x14ac:dyDescent="0.25">
      <c r="A112" s="19">
        <v>86</v>
      </c>
      <c r="B112" s="19">
        <v>-999.55058449453736</v>
      </c>
      <c r="C112" s="19">
        <v>2505.5505844945374</v>
      </c>
    </row>
    <row r="113" spans="1:3" x14ac:dyDescent="0.25">
      <c r="A113" s="19">
        <v>87</v>
      </c>
      <c r="B113" s="19">
        <v>15032.813096175558</v>
      </c>
      <c r="C113" s="19">
        <v>-8644.8130961755578</v>
      </c>
    </row>
    <row r="114" spans="1:3" x14ac:dyDescent="0.25">
      <c r="A114" s="19">
        <v>88</v>
      </c>
      <c r="B114" s="19">
        <v>1190.4025117178189</v>
      </c>
      <c r="C114" s="19">
        <v>1424.5974882821811</v>
      </c>
    </row>
    <row r="115" spans="1:3" x14ac:dyDescent="0.25">
      <c r="A115" s="19">
        <v>89</v>
      </c>
      <c r="B115" s="19">
        <v>2378.2045116120407</v>
      </c>
      <c r="C115" s="19">
        <v>1221.7954883879593</v>
      </c>
    </row>
    <row r="116" spans="1:3" x14ac:dyDescent="0.25">
      <c r="A116" s="19">
        <v>90</v>
      </c>
      <c r="B116" s="19">
        <v>5389.4336488068457</v>
      </c>
      <c r="C116" s="19">
        <v>1514.5663511931543</v>
      </c>
    </row>
    <row r="117" spans="1:3" x14ac:dyDescent="0.25">
      <c r="A117" s="19">
        <v>91</v>
      </c>
      <c r="B117" s="19">
        <v>-3695.4643931073324</v>
      </c>
      <c r="C117" s="19">
        <v>4197.4643931073324</v>
      </c>
    </row>
    <row r="118" spans="1:3" x14ac:dyDescent="0.25">
      <c r="A118" s="19">
        <v>92</v>
      </c>
      <c r="B118" s="19">
        <v>1925.8453503001228</v>
      </c>
      <c r="C118" s="19">
        <v>1674.1546496998772</v>
      </c>
    </row>
    <row r="119" spans="1:3" x14ac:dyDescent="0.25">
      <c r="A119" s="19">
        <v>93</v>
      </c>
      <c r="B119" s="19">
        <v>4000.4100685974063</v>
      </c>
      <c r="C119" s="19">
        <v>1259.5899314025937</v>
      </c>
    </row>
    <row r="120" spans="1:3" x14ac:dyDescent="0.25">
      <c r="A120" s="19">
        <v>94</v>
      </c>
      <c r="B120" s="19">
        <v>-1507.4774548563746</v>
      </c>
      <c r="C120" s="19">
        <v>2613.4774548563746</v>
      </c>
    </row>
    <row r="121" spans="1:3" x14ac:dyDescent="0.25">
      <c r="A121" s="19">
        <v>95</v>
      </c>
      <c r="B121" s="19">
        <v>-4631.9289655748371</v>
      </c>
      <c r="C121" s="19">
        <v>4891.9289655748371</v>
      </c>
    </row>
    <row r="122" spans="1:3" x14ac:dyDescent="0.25">
      <c r="A122" s="19">
        <v>96</v>
      </c>
      <c r="B122" s="19">
        <v>-3693.3694675129022</v>
      </c>
      <c r="C122" s="19">
        <v>4153.3694675129027</v>
      </c>
    </row>
    <row r="123" spans="1:3" x14ac:dyDescent="0.25">
      <c r="A123" s="19">
        <v>97</v>
      </c>
      <c r="B123" s="19">
        <v>-805.00093427565616</v>
      </c>
      <c r="C123" s="19">
        <v>2525.0009342756562</v>
      </c>
    </row>
    <row r="124" spans="1:3" x14ac:dyDescent="0.25">
      <c r="A124" s="19">
        <v>98</v>
      </c>
      <c r="B124" s="19">
        <v>-3342.0011629282149</v>
      </c>
      <c r="C124" s="19">
        <v>3767.0011629282149</v>
      </c>
    </row>
    <row r="125" spans="1:3" x14ac:dyDescent="0.25">
      <c r="A125" s="19">
        <v>99</v>
      </c>
      <c r="B125" s="19">
        <v>2197.9298253679817</v>
      </c>
      <c r="C125" s="19">
        <v>1202.0701746320183</v>
      </c>
    </row>
    <row r="126" spans="1:3" x14ac:dyDescent="0.25">
      <c r="A126" s="19">
        <v>100</v>
      </c>
      <c r="B126" s="19">
        <v>-821.36598506128485</v>
      </c>
      <c r="C126" s="19">
        <v>2411.6559850612848</v>
      </c>
    </row>
    <row r="127" spans="1:3" x14ac:dyDescent="0.25">
      <c r="A127" s="19">
        <v>101</v>
      </c>
      <c r="B127" s="19">
        <v>6036.6991625011451</v>
      </c>
      <c r="C127" s="19">
        <v>-1036.6991625011451</v>
      </c>
    </row>
    <row r="128" spans="1:3" x14ac:dyDescent="0.25">
      <c r="A128" s="19">
        <v>102</v>
      </c>
      <c r="B128" s="19">
        <v>1970.1598166552258</v>
      </c>
      <c r="C128" s="19">
        <v>1529.8401833447742</v>
      </c>
    </row>
    <row r="129" spans="1:3" x14ac:dyDescent="0.25">
      <c r="A129" s="19">
        <v>103</v>
      </c>
      <c r="B129" s="19">
        <v>6025.092053168597</v>
      </c>
      <c r="C129" s="19">
        <v>1639.907946831403</v>
      </c>
    </row>
    <row r="130" spans="1:3" x14ac:dyDescent="0.25">
      <c r="A130" s="19">
        <v>104</v>
      </c>
      <c r="B130" s="19">
        <v>-489.34109832475951</v>
      </c>
      <c r="C130" s="19">
        <v>1856.3410983247595</v>
      </c>
    </row>
    <row r="131" spans="1:3" x14ac:dyDescent="0.25">
      <c r="A131" s="19">
        <v>105</v>
      </c>
      <c r="B131" s="19">
        <v>-2764.4773481590018</v>
      </c>
      <c r="C131" s="19">
        <v>3364.4773481590018</v>
      </c>
    </row>
    <row r="132" spans="1:3" x14ac:dyDescent="0.25">
      <c r="A132" s="19">
        <v>106</v>
      </c>
      <c r="B132" s="19">
        <v>1263.205577192537</v>
      </c>
      <c r="C132" s="19">
        <v>1099.794422807463</v>
      </c>
    </row>
    <row r="133" spans="1:3" x14ac:dyDescent="0.25">
      <c r="A133" s="19">
        <v>107</v>
      </c>
      <c r="B133" s="19">
        <v>5804.4267803967141</v>
      </c>
      <c r="C133" s="19">
        <v>-779.42678039671409</v>
      </c>
    </row>
    <row r="134" spans="1:3" x14ac:dyDescent="0.25">
      <c r="A134" s="19">
        <v>108</v>
      </c>
      <c r="B134" s="19">
        <v>6082.4688234803452</v>
      </c>
      <c r="C134" s="19">
        <v>1602.5311765196548</v>
      </c>
    </row>
    <row r="135" spans="1:3" x14ac:dyDescent="0.25">
      <c r="A135" s="19">
        <v>109</v>
      </c>
      <c r="B135" s="19">
        <v>2053.713976336071</v>
      </c>
      <c r="C135" s="19">
        <v>1646.286023663929</v>
      </c>
    </row>
    <row r="136" spans="1:3" x14ac:dyDescent="0.25">
      <c r="A136" s="19">
        <v>110</v>
      </c>
      <c r="B136" s="19">
        <v>321.92629890644093</v>
      </c>
      <c r="C136" s="19">
        <v>1873.0737010935591</v>
      </c>
    </row>
    <row r="137" spans="1:3" x14ac:dyDescent="0.25">
      <c r="A137" s="19">
        <v>111</v>
      </c>
      <c r="B137" s="19">
        <v>-827.60619833032706</v>
      </c>
      <c r="C137" s="19">
        <v>2527.6061983303271</v>
      </c>
    </row>
    <row r="138" spans="1:3" x14ac:dyDescent="0.25">
      <c r="A138" s="19">
        <v>112</v>
      </c>
      <c r="B138" s="19">
        <v>3933.7717889285359</v>
      </c>
      <c r="C138" s="19">
        <v>1476.2282110714641</v>
      </c>
    </row>
    <row r="139" spans="1:3" x14ac:dyDescent="0.25">
      <c r="A139" s="19">
        <v>113</v>
      </c>
      <c r="B139" s="19">
        <v>4765.1434605787672</v>
      </c>
      <c r="C139" s="19">
        <v>434.85653942123281</v>
      </c>
    </row>
    <row r="140" spans="1:3" x14ac:dyDescent="0.25">
      <c r="A140" s="19">
        <v>114</v>
      </c>
      <c r="B140" s="19">
        <v>5872.843082661997</v>
      </c>
      <c r="C140" s="19">
        <v>1177.156917338003</v>
      </c>
    </row>
    <row r="141" spans="1:3" x14ac:dyDescent="0.25">
      <c r="A141" s="19">
        <v>115</v>
      </c>
      <c r="B141" s="19">
        <v>1352.0751781041672</v>
      </c>
      <c r="C141" s="19">
        <v>1747.9248218958328</v>
      </c>
    </row>
    <row r="142" spans="1:3" x14ac:dyDescent="0.25">
      <c r="A142" s="19">
        <v>116</v>
      </c>
      <c r="B142" s="19">
        <v>-3221.5380309400307</v>
      </c>
      <c r="C142" s="19">
        <v>3853.5380309400307</v>
      </c>
    </row>
    <row r="143" spans="1:3" x14ac:dyDescent="0.25">
      <c r="A143" s="19">
        <v>117</v>
      </c>
      <c r="B143" s="19">
        <v>2599.0818891004346</v>
      </c>
      <c r="C143" s="19">
        <v>1378.9181108995654</v>
      </c>
    </row>
    <row r="144" spans="1:3" x14ac:dyDescent="0.25">
      <c r="A144" s="19">
        <v>118</v>
      </c>
      <c r="B144" s="19">
        <v>4797.3322609546267</v>
      </c>
      <c r="C144" s="19">
        <v>-275.11226095462644</v>
      </c>
    </row>
    <row r="145" spans="1:3" x14ac:dyDescent="0.25">
      <c r="A145" s="19">
        <v>119</v>
      </c>
      <c r="B145" s="19">
        <v>4810.5400187551295</v>
      </c>
      <c r="C145" s="19">
        <v>841.03998124487043</v>
      </c>
    </row>
    <row r="146" spans="1:3" x14ac:dyDescent="0.25">
      <c r="A146" s="19">
        <v>120</v>
      </c>
      <c r="B146" s="19">
        <v>1734.5838928535159</v>
      </c>
      <c r="C146" s="19">
        <v>1663.516107146484</v>
      </c>
    </row>
    <row r="147" spans="1:3" x14ac:dyDescent="0.25">
      <c r="A147" s="19">
        <v>121</v>
      </c>
      <c r="B147" s="19">
        <v>-1539.448202056079</v>
      </c>
      <c r="C147" s="19">
        <v>1549.448202056079</v>
      </c>
    </row>
    <row r="148" spans="1:3" x14ac:dyDescent="0.25">
      <c r="A148" s="19">
        <v>122</v>
      </c>
      <c r="B148" s="19">
        <v>-2026.189854915038</v>
      </c>
      <c r="C148" s="19">
        <v>2027.189854915038</v>
      </c>
    </row>
    <row r="149" spans="1:3" x14ac:dyDescent="0.25">
      <c r="A149" s="19">
        <v>123</v>
      </c>
      <c r="B149" s="19">
        <v>-2183.1258979836766</v>
      </c>
      <c r="C149" s="19">
        <v>2183.1258979836766</v>
      </c>
    </row>
    <row r="150" spans="1:3" x14ac:dyDescent="0.25">
      <c r="A150" s="19">
        <v>124</v>
      </c>
      <c r="B150" s="19">
        <v>-204.93019366850694</v>
      </c>
      <c r="C150" s="19">
        <v>355.93019366850694</v>
      </c>
    </row>
    <row r="151" spans="1:3" x14ac:dyDescent="0.25">
      <c r="A151" s="19">
        <v>125</v>
      </c>
      <c r="B151" s="19">
        <v>-2183.1258979836766</v>
      </c>
      <c r="C151" s="19">
        <v>2183.1258979836766</v>
      </c>
    </row>
    <row r="152" spans="1:3" x14ac:dyDescent="0.25">
      <c r="A152" s="19">
        <v>126</v>
      </c>
      <c r="B152" s="19">
        <v>-935.04267295694547</v>
      </c>
      <c r="C152" s="19">
        <v>1005.0426729569455</v>
      </c>
    </row>
    <row r="153" spans="1:3" x14ac:dyDescent="0.25">
      <c r="A153" s="19">
        <v>127</v>
      </c>
      <c r="B153" s="19">
        <v>4924.1480737224019</v>
      </c>
      <c r="C153" s="19">
        <v>-3537.1480737224019</v>
      </c>
    </row>
    <row r="154" spans="1:3" x14ac:dyDescent="0.25">
      <c r="A154" s="19">
        <v>128</v>
      </c>
      <c r="B154" s="19">
        <v>797.20292977584563</v>
      </c>
      <c r="C154" s="19">
        <v>-607.20292977584563</v>
      </c>
    </row>
    <row r="155" spans="1:3" x14ac:dyDescent="0.25">
      <c r="A155" s="19">
        <v>129</v>
      </c>
      <c r="B155" s="19">
        <v>15262.637886071743</v>
      </c>
      <c r="C155" s="19">
        <v>-13395.637886071743</v>
      </c>
    </row>
    <row r="156" spans="1:3" x14ac:dyDescent="0.25">
      <c r="A156" s="19">
        <v>130</v>
      </c>
      <c r="B156" s="19">
        <v>-2183.1258979836766</v>
      </c>
      <c r="C156" s="19">
        <v>2183.1258979836766</v>
      </c>
    </row>
    <row r="157" spans="1:3" x14ac:dyDescent="0.25">
      <c r="A157" s="19">
        <v>131</v>
      </c>
      <c r="B157" s="19">
        <v>-2183.1258979836766</v>
      </c>
      <c r="C157" s="19">
        <v>2183.1258979836766</v>
      </c>
    </row>
    <row r="158" spans="1:3" x14ac:dyDescent="0.25">
      <c r="A158" s="19">
        <v>132</v>
      </c>
      <c r="B158" s="19">
        <v>-2183.1258979836766</v>
      </c>
      <c r="C158" s="19">
        <v>2183.1258979836766</v>
      </c>
    </row>
    <row r="159" spans="1:3" x14ac:dyDescent="0.25">
      <c r="A159" s="19">
        <v>133</v>
      </c>
      <c r="B159" s="19">
        <v>11259.139911876044</v>
      </c>
      <c r="C159" s="19">
        <v>-3604.1399118760437</v>
      </c>
    </row>
    <row r="160" spans="1:3" x14ac:dyDescent="0.25">
      <c r="A160" s="19">
        <v>134</v>
      </c>
      <c r="B160" s="19">
        <v>-2183.1258979836766</v>
      </c>
      <c r="C160" s="19">
        <v>2183.1258979836766</v>
      </c>
    </row>
    <row r="161" spans="1:3" x14ac:dyDescent="0.25">
      <c r="A161" s="19">
        <v>135</v>
      </c>
      <c r="B161" s="19">
        <v>-2183.1258979836766</v>
      </c>
      <c r="C161" s="19">
        <v>2183.1258979836766</v>
      </c>
    </row>
    <row r="162" spans="1:3" x14ac:dyDescent="0.25">
      <c r="A162" s="19">
        <v>136</v>
      </c>
      <c r="B162" s="19">
        <v>2690.1842013747705</v>
      </c>
      <c r="C162" s="19">
        <v>-2287.1842013747705</v>
      </c>
    </row>
    <row r="163" spans="1:3" x14ac:dyDescent="0.25">
      <c r="A163" s="19">
        <v>137</v>
      </c>
      <c r="B163" s="19">
        <v>-2183.1258979836766</v>
      </c>
      <c r="C163" s="19">
        <v>2183.1258979836766</v>
      </c>
    </row>
    <row r="164" spans="1:3" x14ac:dyDescent="0.25">
      <c r="A164" s="19">
        <v>138</v>
      </c>
      <c r="B164" s="19">
        <v>-2183.1258979836766</v>
      </c>
      <c r="C164" s="19">
        <v>2183.1258979836766</v>
      </c>
    </row>
    <row r="165" spans="1:3" x14ac:dyDescent="0.25">
      <c r="A165" s="19">
        <v>139</v>
      </c>
      <c r="B165" s="19">
        <v>8176.1143089128291</v>
      </c>
      <c r="C165" s="19">
        <v>-3464.1143089128291</v>
      </c>
    </row>
    <row r="166" spans="1:3" x14ac:dyDescent="0.25">
      <c r="A166" s="19">
        <v>140</v>
      </c>
      <c r="B166" s="19">
        <v>24960.930675820571</v>
      </c>
      <c r="C166" s="19">
        <v>-24460.930675820571</v>
      </c>
    </row>
    <row r="167" spans="1:3" x14ac:dyDescent="0.25">
      <c r="A167" s="19">
        <v>141</v>
      </c>
      <c r="B167" s="19">
        <v>-2183.1258979836766</v>
      </c>
      <c r="C167" s="19">
        <v>2183.1258979836766</v>
      </c>
    </row>
    <row r="168" spans="1:3" x14ac:dyDescent="0.25">
      <c r="A168" s="19">
        <v>142</v>
      </c>
      <c r="B168" s="19">
        <v>3194.2241861334801</v>
      </c>
      <c r="C168" s="19">
        <v>-1901.2241861334801</v>
      </c>
    </row>
    <row r="169" spans="1:3" x14ac:dyDescent="0.25">
      <c r="A169" s="19">
        <v>143</v>
      </c>
      <c r="B169" s="19">
        <v>-1539.448202056079</v>
      </c>
      <c r="C169" s="19">
        <v>1549.448202056079</v>
      </c>
    </row>
    <row r="170" spans="1:3" x14ac:dyDescent="0.25">
      <c r="A170" s="19">
        <v>144</v>
      </c>
      <c r="B170" s="19">
        <v>-2183.1258979836766</v>
      </c>
      <c r="C170" s="19">
        <v>2183.1258979836766</v>
      </c>
    </row>
    <row r="171" spans="1:3" x14ac:dyDescent="0.25">
      <c r="A171" s="19">
        <v>145</v>
      </c>
      <c r="B171" s="19">
        <v>4648.1500338566393</v>
      </c>
      <c r="C171" s="19">
        <v>-2578.1500338566393</v>
      </c>
    </row>
    <row r="172" spans="1:3" x14ac:dyDescent="0.25">
      <c r="A172" s="19">
        <v>146</v>
      </c>
      <c r="B172" s="19">
        <v>773.65163512484082</v>
      </c>
      <c r="C172" s="19">
        <v>-435.65163512484082</v>
      </c>
    </row>
    <row r="173" spans="1:3" x14ac:dyDescent="0.25">
      <c r="A173" s="19">
        <v>147</v>
      </c>
      <c r="B173" s="19">
        <v>198.59390540926324</v>
      </c>
      <c r="C173" s="19">
        <v>-83.593905409263243</v>
      </c>
    </row>
    <row r="174" spans="1:3" x14ac:dyDescent="0.25">
      <c r="A174" s="19">
        <v>148</v>
      </c>
      <c r="B174" s="19">
        <v>-2183.1258979836766</v>
      </c>
      <c r="C174" s="19">
        <v>2183.1258979836766</v>
      </c>
    </row>
    <row r="175" spans="1:3" x14ac:dyDescent="0.25">
      <c r="A175" s="19">
        <v>149</v>
      </c>
      <c r="B175" s="19">
        <v>-895.77050612848188</v>
      </c>
      <c r="C175" s="19">
        <v>935.77050612848188</v>
      </c>
    </row>
    <row r="176" spans="1:3" x14ac:dyDescent="0.25">
      <c r="A176" s="19">
        <v>150</v>
      </c>
      <c r="B176" s="19">
        <v>-736.7405180884806</v>
      </c>
      <c r="C176" s="19">
        <v>828.7405180884806</v>
      </c>
    </row>
    <row r="177" spans="1:3" x14ac:dyDescent="0.25">
      <c r="A177" s="19">
        <v>151</v>
      </c>
      <c r="B177" s="19">
        <v>29014.476833726389</v>
      </c>
      <c r="C177" s="19">
        <v>1097.5231662736114</v>
      </c>
    </row>
    <row r="178" spans="1:3" x14ac:dyDescent="0.25">
      <c r="A178" s="19">
        <v>152</v>
      </c>
      <c r="B178" s="19">
        <v>-154.55034755647807</v>
      </c>
      <c r="C178" s="19">
        <v>294.55034755647807</v>
      </c>
    </row>
    <row r="179" spans="1:3" x14ac:dyDescent="0.25">
      <c r="A179" s="19">
        <v>153</v>
      </c>
      <c r="B179" s="19">
        <v>-1166.1825354945702</v>
      </c>
      <c r="C179" s="19">
        <v>1196.1825354945702</v>
      </c>
    </row>
    <row r="180" spans="1:3" x14ac:dyDescent="0.25">
      <c r="A180" s="19">
        <v>154</v>
      </c>
      <c r="B180" s="19">
        <v>786.96884481904567</v>
      </c>
      <c r="C180" s="19">
        <v>-427.96884481904567</v>
      </c>
    </row>
    <row r="181" spans="1:3" x14ac:dyDescent="0.25">
      <c r="A181" s="19">
        <v>155</v>
      </c>
      <c r="B181" s="19">
        <v>-1153.4662414211784</v>
      </c>
      <c r="C181" s="19">
        <v>1193.4662414211784</v>
      </c>
    </row>
    <row r="182" spans="1:3" x14ac:dyDescent="0.25">
      <c r="A182" s="19">
        <v>156</v>
      </c>
      <c r="B182" s="19">
        <v>-676.54263026933563</v>
      </c>
      <c r="C182" s="19">
        <v>757.54263026933563</v>
      </c>
    </row>
    <row r="183" spans="1:3" x14ac:dyDescent="0.25">
      <c r="A183" s="19">
        <v>157</v>
      </c>
      <c r="B183" s="19">
        <v>5795.4849588605375</v>
      </c>
      <c r="C183" s="19">
        <v>-4010.4849588605375</v>
      </c>
    </row>
    <row r="184" spans="1:3" x14ac:dyDescent="0.25">
      <c r="A184" s="19">
        <v>158</v>
      </c>
      <c r="B184" s="19">
        <v>-1761.0890000999643</v>
      </c>
      <c r="C184" s="19">
        <v>1769.0890000999643</v>
      </c>
    </row>
    <row r="185" spans="1:3" x14ac:dyDescent="0.25">
      <c r="A185" s="19">
        <v>159</v>
      </c>
      <c r="B185" s="19">
        <v>-2183.1258979836766</v>
      </c>
      <c r="C185" s="19">
        <v>2183.1258979836766</v>
      </c>
    </row>
    <row r="186" spans="1:3" x14ac:dyDescent="0.25">
      <c r="A186" s="19">
        <v>160</v>
      </c>
      <c r="B186" s="19">
        <v>-1539.448202056079</v>
      </c>
      <c r="C186" s="19">
        <v>1549.448202056079</v>
      </c>
    </row>
    <row r="187" spans="1:3" x14ac:dyDescent="0.25">
      <c r="A187" s="19">
        <v>161</v>
      </c>
      <c r="B187" s="19">
        <v>-2183.1258979836766</v>
      </c>
      <c r="C187" s="19">
        <v>2183.1258979836766</v>
      </c>
    </row>
    <row r="188" spans="1:3" x14ac:dyDescent="0.25">
      <c r="A188" s="19">
        <v>162</v>
      </c>
      <c r="B188" s="19">
        <v>-1809.8602314221673</v>
      </c>
      <c r="C188" s="19">
        <v>1814.8602314221673</v>
      </c>
    </row>
    <row r="189" spans="1:3" x14ac:dyDescent="0.25">
      <c r="A189" s="19">
        <v>163</v>
      </c>
      <c r="B189" s="19">
        <v>1197.9951294554999</v>
      </c>
      <c r="C189" s="19">
        <v>-762.99512945549986</v>
      </c>
    </row>
    <row r="190" spans="1:3" x14ac:dyDescent="0.25">
      <c r="A190" s="19">
        <v>164</v>
      </c>
      <c r="B190" s="19">
        <v>-2183.1258979836766</v>
      </c>
      <c r="C190" s="19">
        <v>2183.1258979836766</v>
      </c>
    </row>
    <row r="191" spans="1:3" x14ac:dyDescent="0.25">
      <c r="A191" s="19">
        <v>165</v>
      </c>
      <c r="B191" s="19">
        <v>3481.5266707927412</v>
      </c>
      <c r="C191" s="19">
        <v>-2841.5266707927412</v>
      </c>
    </row>
    <row r="192" spans="1:3" x14ac:dyDescent="0.25">
      <c r="A192" s="19">
        <v>166</v>
      </c>
      <c r="B192" s="19">
        <v>-2183.1258979836766</v>
      </c>
      <c r="C192" s="19">
        <v>2183.1258979836766</v>
      </c>
    </row>
    <row r="193" spans="1:3" x14ac:dyDescent="0.25">
      <c r="A193" s="19">
        <v>167</v>
      </c>
      <c r="B193" s="19">
        <v>160166.94535886473</v>
      </c>
      <c r="C193" s="19">
        <v>-157166.94535886473</v>
      </c>
    </row>
    <row r="194" spans="1:3" x14ac:dyDescent="0.25">
      <c r="A194" s="19">
        <v>168</v>
      </c>
      <c r="B194" s="19">
        <v>-1679.9653912901379</v>
      </c>
      <c r="C194" s="19">
        <v>1690.9653912901379</v>
      </c>
    </row>
    <row r="195" spans="1:3" x14ac:dyDescent="0.25">
      <c r="A195" s="19">
        <v>169</v>
      </c>
      <c r="B195" s="19">
        <v>3984.3623165344989</v>
      </c>
      <c r="C195" s="19">
        <v>-3659.3623165344989</v>
      </c>
    </row>
    <row r="196" spans="1:3" x14ac:dyDescent="0.25">
      <c r="A196" s="19">
        <v>170</v>
      </c>
      <c r="B196" s="19">
        <v>1874.0252028707205</v>
      </c>
      <c r="C196" s="19">
        <v>-1314.0252028707205</v>
      </c>
    </row>
    <row r="197" spans="1:3" x14ac:dyDescent="0.25">
      <c r="A197" s="19">
        <v>171</v>
      </c>
      <c r="B197" s="19">
        <v>603.08866485010572</v>
      </c>
      <c r="C197" s="19">
        <v>-278.08866485010572</v>
      </c>
    </row>
    <row r="198" spans="1:3" x14ac:dyDescent="0.25">
      <c r="A198" s="19">
        <v>172</v>
      </c>
      <c r="B198" s="19">
        <v>-2026.189854915038</v>
      </c>
      <c r="C198" s="19">
        <v>2027.189854915038</v>
      </c>
    </row>
    <row r="199" spans="1:3" x14ac:dyDescent="0.25">
      <c r="A199" s="19">
        <v>173</v>
      </c>
      <c r="B199" s="19">
        <v>-2183.1258979836766</v>
      </c>
      <c r="C199" s="19">
        <v>2183.1258979836766</v>
      </c>
    </row>
    <row r="200" spans="1:3" x14ac:dyDescent="0.25">
      <c r="A200" s="19">
        <v>174</v>
      </c>
      <c r="B200" s="19">
        <v>-2183.1258979836766</v>
      </c>
      <c r="C200" s="19">
        <v>2183.1258979836766</v>
      </c>
    </row>
    <row r="201" spans="1:3" x14ac:dyDescent="0.25">
      <c r="A201" s="19">
        <v>175</v>
      </c>
      <c r="B201" s="19">
        <v>-2183.1258979836766</v>
      </c>
      <c r="C201" s="19">
        <v>2183.1258979836766</v>
      </c>
    </row>
    <row r="202" spans="1:3" x14ac:dyDescent="0.25">
      <c r="A202" s="19">
        <v>176</v>
      </c>
      <c r="B202" s="19">
        <v>3188.9486851573924</v>
      </c>
      <c r="C202" s="19">
        <v>-1891.9486851573924</v>
      </c>
    </row>
    <row r="203" spans="1:3" x14ac:dyDescent="0.25">
      <c r="A203" s="19">
        <v>177</v>
      </c>
      <c r="B203" s="19">
        <v>-2183.1258979836766</v>
      </c>
      <c r="C203" s="19">
        <v>2183.1258979836766</v>
      </c>
    </row>
    <row r="204" spans="1:3" x14ac:dyDescent="0.25">
      <c r="A204" s="19">
        <v>178</v>
      </c>
      <c r="B204" s="19">
        <v>-72.460000875847982</v>
      </c>
      <c r="C204" s="19">
        <v>252.46000087584798</v>
      </c>
    </row>
    <row r="205" spans="1:3" x14ac:dyDescent="0.25">
      <c r="A205" s="19">
        <v>179</v>
      </c>
      <c r="B205" s="19">
        <v>-2183.1258979836766</v>
      </c>
      <c r="C205" s="19">
        <v>2183.1258979836766</v>
      </c>
    </row>
    <row r="206" spans="1:3" x14ac:dyDescent="0.25">
      <c r="A206" s="19">
        <v>180</v>
      </c>
      <c r="B206" s="19">
        <v>3430.8219637289308</v>
      </c>
      <c r="C206" s="19">
        <v>-3230.8219637289308</v>
      </c>
    </row>
    <row r="207" spans="1:3" x14ac:dyDescent="0.25">
      <c r="A207" s="19">
        <v>181</v>
      </c>
      <c r="B207" s="19">
        <v>822.2055974922007</v>
      </c>
      <c r="C207" s="19">
        <v>-421.2055974922007</v>
      </c>
    </row>
    <row r="208" spans="1:3" x14ac:dyDescent="0.25">
      <c r="A208" s="19">
        <v>182</v>
      </c>
      <c r="B208" s="19">
        <v>7990.1629109137948</v>
      </c>
      <c r="C208" s="19">
        <v>-7268.1629109137948</v>
      </c>
    </row>
    <row r="209" spans="1:3" x14ac:dyDescent="0.25">
      <c r="A209" s="19">
        <v>183</v>
      </c>
      <c r="B209" s="19">
        <v>-2183.1258979836766</v>
      </c>
      <c r="C209" s="19">
        <v>2183.1258979836766</v>
      </c>
    </row>
    <row r="210" spans="1:3" x14ac:dyDescent="0.25">
      <c r="A210" s="19">
        <v>184</v>
      </c>
      <c r="B210" s="19">
        <v>19250.896342008167</v>
      </c>
      <c r="C210" s="19">
        <v>-14768.896342008167</v>
      </c>
    </row>
    <row r="211" spans="1:3" x14ac:dyDescent="0.25">
      <c r="A211" s="19">
        <v>185</v>
      </c>
      <c r="B211" s="19">
        <v>-598.3172738257847</v>
      </c>
      <c r="C211" s="19">
        <v>649.3172738257847</v>
      </c>
    </row>
    <row r="212" spans="1:3" x14ac:dyDescent="0.25">
      <c r="A212" s="19">
        <v>186</v>
      </c>
      <c r="B212" s="19">
        <v>10743.539766078418</v>
      </c>
      <c r="C212" s="19">
        <v>-8543.5397660784183</v>
      </c>
    </row>
    <row r="213" spans="1:3" x14ac:dyDescent="0.25">
      <c r="A213" s="19">
        <v>187</v>
      </c>
      <c r="B213" s="19">
        <v>-2183.1258979836766</v>
      </c>
      <c r="C213" s="19">
        <v>2183.1258979836766</v>
      </c>
    </row>
    <row r="214" spans="1:3" x14ac:dyDescent="0.25">
      <c r="A214" s="19">
        <v>188</v>
      </c>
      <c r="B214" s="19">
        <v>6984.3272277082524</v>
      </c>
      <c r="C214" s="19">
        <v>-6184.3272277082524</v>
      </c>
    </row>
    <row r="215" spans="1:3" x14ac:dyDescent="0.25">
      <c r="A215" s="19">
        <v>189</v>
      </c>
      <c r="B215" s="19">
        <v>-2183.1258979836766</v>
      </c>
      <c r="C215" s="19">
        <v>2183.1258979836766</v>
      </c>
    </row>
    <row r="216" spans="1:3" x14ac:dyDescent="0.25">
      <c r="A216" s="19">
        <v>190</v>
      </c>
      <c r="B216" s="19">
        <v>2062.8282932454463</v>
      </c>
      <c r="C216" s="19">
        <v>-1717.8282932454463</v>
      </c>
    </row>
    <row r="217" spans="1:3" x14ac:dyDescent="0.25">
      <c r="A217" s="19">
        <v>191</v>
      </c>
      <c r="B217" s="19">
        <v>623.8480328726273</v>
      </c>
      <c r="C217" s="19">
        <v>-573.8480328726273</v>
      </c>
    </row>
    <row r="218" spans="1:3" x14ac:dyDescent="0.25">
      <c r="A218" s="19">
        <v>192</v>
      </c>
      <c r="B218" s="19">
        <v>2632.3021697040576</v>
      </c>
      <c r="C218" s="19">
        <v>-2382.3021697040576</v>
      </c>
    </row>
    <row r="219" spans="1:3" x14ac:dyDescent="0.25">
      <c r="A219" s="19">
        <v>193</v>
      </c>
      <c r="B219" s="19">
        <v>-1568.098019782514</v>
      </c>
      <c r="C219" s="19">
        <v>1585.098019782514</v>
      </c>
    </row>
    <row r="220" spans="1:3" x14ac:dyDescent="0.25">
      <c r="A220" s="19">
        <v>194</v>
      </c>
      <c r="B220" s="19">
        <v>-2183.1258979836766</v>
      </c>
      <c r="C220" s="19">
        <v>2183.1258979836766</v>
      </c>
    </row>
    <row r="221" spans="1:3" x14ac:dyDescent="0.25">
      <c r="A221" s="19">
        <v>195</v>
      </c>
      <c r="B221" s="19">
        <v>-1820.4825805241965</v>
      </c>
      <c r="C221" s="19">
        <v>1823.4825805241965</v>
      </c>
    </row>
    <row r="222" spans="1:3" x14ac:dyDescent="0.25">
      <c r="A222" s="19">
        <v>196</v>
      </c>
      <c r="B222" s="19">
        <v>-2183.1258979836766</v>
      </c>
      <c r="C222" s="19">
        <v>2183.1258979836766</v>
      </c>
    </row>
    <row r="223" spans="1:3" x14ac:dyDescent="0.25">
      <c r="A223" s="19">
        <v>197</v>
      </c>
      <c r="B223" s="19">
        <v>3941.1313457958395</v>
      </c>
      <c r="C223" s="19">
        <v>-2476.1313457958395</v>
      </c>
    </row>
    <row r="224" spans="1:3" x14ac:dyDescent="0.25">
      <c r="A224" s="19">
        <v>198</v>
      </c>
      <c r="B224" s="19">
        <v>410.90199192756859</v>
      </c>
      <c r="C224" s="19">
        <v>-148.90199192756859</v>
      </c>
    </row>
    <row r="225" spans="1:3" x14ac:dyDescent="0.25">
      <c r="A225" s="19">
        <v>199</v>
      </c>
      <c r="B225" s="19">
        <v>948.82779829346964</v>
      </c>
      <c r="C225" s="19">
        <v>-669.82779829346964</v>
      </c>
    </row>
    <row r="226" spans="1:3" x14ac:dyDescent="0.25">
      <c r="A226" s="19">
        <v>200</v>
      </c>
      <c r="B226" s="19">
        <v>-2183.1258979836766</v>
      </c>
      <c r="C226" s="19">
        <v>2183.1258979836766</v>
      </c>
    </row>
    <row r="227" spans="1:3" x14ac:dyDescent="0.25">
      <c r="A227" s="19">
        <v>201</v>
      </c>
      <c r="B227" s="19">
        <v>4390.084290981411</v>
      </c>
      <c r="C227" s="19">
        <v>-2818.5342909814108</v>
      </c>
    </row>
    <row r="228" spans="1:3" x14ac:dyDescent="0.25">
      <c r="A228" s="19">
        <v>202</v>
      </c>
      <c r="B228" s="19">
        <v>1472.7515955017996</v>
      </c>
      <c r="C228" s="19">
        <v>-1092.7515955017996</v>
      </c>
    </row>
    <row r="229" spans="1:3" x14ac:dyDescent="0.25">
      <c r="A229" s="19">
        <v>203</v>
      </c>
      <c r="B229" s="19">
        <v>-2183.1258979836766</v>
      </c>
      <c r="C229" s="19">
        <v>2183.1258979836766</v>
      </c>
    </row>
    <row r="230" spans="1:3" x14ac:dyDescent="0.25">
      <c r="A230" s="19">
        <v>204</v>
      </c>
      <c r="B230" s="19">
        <v>3682.8875472572367</v>
      </c>
      <c r="C230" s="19">
        <v>-2936.8875472572367</v>
      </c>
    </row>
    <row r="231" spans="1:3" x14ac:dyDescent="0.25">
      <c r="A231" s="19">
        <v>205</v>
      </c>
      <c r="B231" s="19">
        <v>137171.24361572502</v>
      </c>
      <c r="C231" s="19">
        <v>14993.756384274981</v>
      </c>
    </row>
    <row r="232" spans="1:3" x14ac:dyDescent="0.25">
      <c r="A232" s="19">
        <v>206</v>
      </c>
      <c r="B232" s="19">
        <v>3701.0993246433572</v>
      </c>
      <c r="C232" s="19">
        <v>-2401.0993246433572</v>
      </c>
    </row>
    <row r="233" spans="1:3" x14ac:dyDescent="0.25">
      <c r="A233" s="19">
        <v>207</v>
      </c>
      <c r="B233" s="19">
        <v>-2183.1258979836766</v>
      </c>
      <c r="C233" s="19">
        <v>2183.1258979836766</v>
      </c>
    </row>
    <row r="234" spans="1:3" x14ac:dyDescent="0.25">
      <c r="A234" s="19">
        <v>208</v>
      </c>
      <c r="B234" s="19">
        <v>8015.165578630148</v>
      </c>
      <c r="C234" s="19">
        <v>-5885.165578630148</v>
      </c>
    </row>
    <row r="235" spans="1:3" x14ac:dyDescent="0.25">
      <c r="A235" s="19">
        <v>209</v>
      </c>
      <c r="B235" s="19">
        <v>-2183.1258979836766</v>
      </c>
      <c r="C235" s="19">
        <v>2183.1258979836766</v>
      </c>
    </row>
    <row r="236" spans="1:3" x14ac:dyDescent="0.25">
      <c r="A236" s="19">
        <v>210</v>
      </c>
      <c r="B236" s="19">
        <v>-2183.1258979836766</v>
      </c>
      <c r="C236" s="19">
        <v>2183.1258979836766</v>
      </c>
    </row>
    <row r="237" spans="1:3" x14ac:dyDescent="0.25">
      <c r="A237" s="19">
        <v>211</v>
      </c>
      <c r="B237" s="19">
        <v>6176.7923050970148</v>
      </c>
      <c r="C237" s="19">
        <v>-3146.7923050970148</v>
      </c>
    </row>
    <row r="238" spans="1:3" x14ac:dyDescent="0.25">
      <c r="A238" s="19">
        <v>212</v>
      </c>
      <c r="B238" s="19">
        <v>9101.4315064676557</v>
      </c>
      <c r="C238" s="19">
        <v>-6871.4315064676557</v>
      </c>
    </row>
    <row r="239" spans="1:3" x14ac:dyDescent="0.25">
      <c r="A239" s="19">
        <v>213</v>
      </c>
      <c r="B239" s="19">
        <v>-2026.189854915038</v>
      </c>
      <c r="C239" s="19">
        <v>2027.189854915038</v>
      </c>
    </row>
    <row r="240" spans="1:3" x14ac:dyDescent="0.25">
      <c r="A240" s="19">
        <v>214</v>
      </c>
      <c r="B240" s="19">
        <v>-998.62414332390244</v>
      </c>
      <c r="C240" s="19">
        <v>1018.6241433239024</v>
      </c>
    </row>
    <row r="241" spans="1:3" x14ac:dyDescent="0.25">
      <c r="A241" s="19">
        <v>215</v>
      </c>
      <c r="B241" s="19">
        <v>-2026.189854915038</v>
      </c>
      <c r="C241" s="19">
        <v>2027.189854915038</v>
      </c>
    </row>
    <row r="242" spans="1:3" x14ac:dyDescent="0.25">
      <c r="A242" s="19">
        <v>216</v>
      </c>
      <c r="B242" s="19">
        <v>-1539.448202056079</v>
      </c>
      <c r="C242" s="19">
        <v>1549.448202056079</v>
      </c>
    </row>
    <row r="243" spans="1:3" x14ac:dyDescent="0.25">
      <c r="A243" s="19">
        <v>217</v>
      </c>
      <c r="B243" s="19">
        <v>24386.970332295135</v>
      </c>
      <c r="C243" s="19">
        <v>3462.2496677048657</v>
      </c>
    </row>
    <row r="244" spans="1:3" x14ac:dyDescent="0.25">
      <c r="A244" s="19">
        <v>218</v>
      </c>
      <c r="B244" s="19">
        <v>18722.843192911751</v>
      </c>
      <c r="C244" s="19">
        <v>-6779.8431929117505</v>
      </c>
    </row>
    <row r="245" spans="1:3" x14ac:dyDescent="0.25">
      <c r="A245" s="19">
        <v>219</v>
      </c>
      <c r="B245" s="19">
        <v>3327.9683265335102</v>
      </c>
      <c r="C245" s="19">
        <v>-3227.9683265335102</v>
      </c>
    </row>
    <row r="246" spans="1:3" x14ac:dyDescent="0.25">
      <c r="A246" s="19">
        <v>220</v>
      </c>
      <c r="B246" s="19">
        <v>11906.597999557962</v>
      </c>
      <c r="C246" s="19">
        <v>-3091.5979995579619</v>
      </c>
    </row>
    <row r="247" spans="1:3" x14ac:dyDescent="0.25">
      <c r="A247" s="19">
        <v>221</v>
      </c>
      <c r="B247" s="19">
        <v>4615.3237183887049</v>
      </c>
      <c r="C247" s="19">
        <v>-4255.3237183887049</v>
      </c>
    </row>
    <row r="248" spans="1:3" x14ac:dyDescent="0.25">
      <c r="A248" s="19">
        <v>222</v>
      </c>
      <c r="B248" s="19">
        <v>-2183.1258979836766</v>
      </c>
      <c r="C248" s="19">
        <v>2183.1258979836766</v>
      </c>
    </row>
    <row r="249" spans="1:3" x14ac:dyDescent="0.25">
      <c r="A249" s="19">
        <v>223</v>
      </c>
      <c r="B249" s="19">
        <v>1537.937758166313</v>
      </c>
      <c r="C249" s="19">
        <v>-1407.937758166313</v>
      </c>
    </row>
    <row r="250" spans="1:3" x14ac:dyDescent="0.25">
      <c r="A250" s="19">
        <v>224</v>
      </c>
      <c r="B250" s="19">
        <v>-2183.1258979836766</v>
      </c>
      <c r="C250" s="19">
        <v>2183.1258979836766</v>
      </c>
    </row>
    <row r="251" spans="1:3" x14ac:dyDescent="0.25">
      <c r="A251" s="19">
        <v>225</v>
      </c>
      <c r="B251" s="19">
        <v>-2183.1258979836766</v>
      </c>
      <c r="C251" s="19">
        <v>2183.1258979836766</v>
      </c>
    </row>
    <row r="252" spans="1:3" x14ac:dyDescent="0.25">
      <c r="A252" s="19">
        <v>226</v>
      </c>
      <c r="B252" s="19">
        <v>-2183.1258979836766</v>
      </c>
      <c r="C252" s="19">
        <v>2183.1258979836766</v>
      </c>
    </row>
    <row r="253" spans="1:3" x14ac:dyDescent="0.25">
      <c r="A253" s="19">
        <v>227</v>
      </c>
      <c r="B253" s="19">
        <v>4782.8821105593724</v>
      </c>
      <c r="C253" s="19">
        <v>-4532.8821105593724</v>
      </c>
    </row>
    <row r="254" spans="1:3" x14ac:dyDescent="0.25">
      <c r="A254" s="19">
        <v>228</v>
      </c>
      <c r="B254" s="19">
        <v>-2183.1258979836766</v>
      </c>
      <c r="C254" s="19">
        <v>2183.1258979836766</v>
      </c>
    </row>
    <row r="255" spans="1:3" x14ac:dyDescent="0.25">
      <c r="A255" s="19">
        <v>229</v>
      </c>
      <c r="B255" s="19">
        <v>-2183.1258979836766</v>
      </c>
      <c r="C255" s="19">
        <v>2183.1258979836766</v>
      </c>
    </row>
    <row r="256" spans="1:3" x14ac:dyDescent="0.25">
      <c r="A256" s="19">
        <v>230</v>
      </c>
      <c r="B256" s="19">
        <v>-2183.1258979836766</v>
      </c>
      <c r="C256" s="19">
        <v>2183.1258979836766</v>
      </c>
    </row>
    <row r="257" spans="1:3" x14ac:dyDescent="0.25">
      <c r="A257" s="19">
        <v>231</v>
      </c>
      <c r="B257" s="19">
        <v>-354.9464473963053</v>
      </c>
      <c r="C257" s="19">
        <v>414.9464473963053</v>
      </c>
    </row>
    <row r="258" spans="1:3" x14ac:dyDescent="0.25">
      <c r="A258" s="19">
        <v>232</v>
      </c>
      <c r="B258" s="19">
        <v>-2183.1258979836766</v>
      </c>
      <c r="C258" s="19">
        <v>2183.1258979836766</v>
      </c>
    </row>
    <row r="259" spans="1:3" x14ac:dyDescent="0.25">
      <c r="A259" s="19">
        <v>233</v>
      </c>
      <c r="B259" s="19">
        <v>-613.28405960802456</v>
      </c>
      <c r="C259" s="19">
        <v>723.28405960802456</v>
      </c>
    </row>
    <row r="260" spans="1:3" x14ac:dyDescent="0.25">
      <c r="A260" s="19">
        <v>234</v>
      </c>
      <c r="B260" s="19">
        <v>-2183.1258979836766</v>
      </c>
      <c r="C260" s="19">
        <v>2183.1258979836766</v>
      </c>
    </row>
    <row r="261" spans="1:3" x14ac:dyDescent="0.25">
      <c r="A261" s="19">
        <v>235</v>
      </c>
      <c r="B261" s="19">
        <v>2668.5512390254839</v>
      </c>
      <c r="C261" s="19">
        <v>-2267.5512390254839</v>
      </c>
    </row>
    <row r="262" spans="1:3" x14ac:dyDescent="0.25">
      <c r="A262" s="19">
        <v>236</v>
      </c>
      <c r="B262" s="19">
        <v>-2183.1258979836766</v>
      </c>
      <c r="C262" s="19">
        <v>2183.1258979836766</v>
      </c>
    </row>
    <row r="263" spans="1:3" x14ac:dyDescent="0.25">
      <c r="A263" s="19">
        <v>237</v>
      </c>
      <c r="B263" s="19">
        <v>-2183.1258979836766</v>
      </c>
      <c r="C263" s="19">
        <v>2183.1258979836766</v>
      </c>
    </row>
    <row r="264" spans="1:3" x14ac:dyDescent="0.25">
      <c r="A264" s="19">
        <v>238</v>
      </c>
      <c r="B264" s="19">
        <v>623.8480328726273</v>
      </c>
      <c r="C264" s="19">
        <v>-573.8480328726273</v>
      </c>
    </row>
    <row r="265" spans="1:3" x14ac:dyDescent="0.25">
      <c r="A265" s="19">
        <v>239</v>
      </c>
      <c r="B265" s="19">
        <v>-2183.1258979836766</v>
      </c>
      <c r="C265" s="19">
        <v>2183.1258979836766</v>
      </c>
    </row>
    <row r="266" spans="1:3" x14ac:dyDescent="0.25">
      <c r="A266" s="19">
        <v>240</v>
      </c>
      <c r="B266" s="19">
        <v>1035.2625816543105</v>
      </c>
      <c r="C266" s="19">
        <v>-785.26258165431045</v>
      </c>
    </row>
    <row r="267" spans="1:3" x14ac:dyDescent="0.25">
      <c r="A267" s="19">
        <v>241</v>
      </c>
      <c r="B267" s="19">
        <v>13426.471483936488</v>
      </c>
      <c r="C267" s="19">
        <v>2718.6485160635129</v>
      </c>
    </row>
    <row r="268" spans="1:3" x14ac:dyDescent="0.25">
      <c r="A268" s="19">
        <v>242</v>
      </c>
      <c r="B268" s="19">
        <v>37532.293132126026</v>
      </c>
      <c r="C268" s="19">
        <v>3467.7068678739743</v>
      </c>
    </row>
    <row r="269" spans="1:3" x14ac:dyDescent="0.25">
      <c r="A269" s="19">
        <v>243</v>
      </c>
      <c r="B269" s="19">
        <v>17687.563208443797</v>
      </c>
      <c r="C269" s="19">
        <v>-2937.5632084437966</v>
      </c>
    </row>
    <row r="270" spans="1:3" x14ac:dyDescent="0.25">
      <c r="A270" s="19">
        <v>244</v>
      </c>
      <c r="B270" s="19">
        <v>30927.015250263372</v>
      </c>
      <c r="C270" s="19">
        <v>-5279.0152502633719</v>
      </c>
    </row>
    <row r="271" spans="1:3" x14ac:dyDescent="0.25">
      <c r="A271" s="19">
        <v>245</v>
      </c>
      <c r="B271" s="19">
        <v>4165.1891064830834</v>
      </c>
      <c r="C271" s="19">
        <v>-183.68910648308338</v>
      </c>
    </row>
    <row r="272" spans="1:3" x14ac:dyDescent="0.25">
      <c r="A272" s="19">
        <v>246</v>
      </c>
      <c r="B272" s="19">
        <v>5757.5677321969106</v>
      </c>
      <c r="C272" s="19">
        <v>-571.56773219691058</v>
      </c>
    </row>
    <row r="273" spans="1:3" x14ac:dyDescent="0.25">
      <c r="A273" s="19">
        <v>247</v>
      </c>
      <c r="B273" s="19">
        <v>19602.441519389409</v>
      </c>
      <c r="C273" s="19">
        <v>-4329.4415193894092</v>
      </c>
    </row>
    <row r="274" spans="1:3" x14ac:dyDescent="0.25">
      <c r="A274" s="19">
        <v>248</v>
      </c>
      <c r="B274" s="19">
        <v>5187.7179397376349</v>
      </c>
      <c r="C274" s="19">
        <v>1517.2820602623651</v>
      </c>
    </row>
    <row r="275" spans="1:3" x14ac:dyDescent="0.25">
      <c r="A275" s="19">
        <v>249</v>
      </c>
      <c r="B275" s="19">
        <v>39884.699431161178</v>
      </c>
      <c r="C275" s="19">
        <v>46248.300568838822</v>
      </c>
    </row>
    <row r="276" spans="1:3" x14ac:dyDescent="0.25">
      <c r="A276" s="19">
        <v>250</v>
      </c>
      <c r="B276" s="19">
        <v>19731.363805100074</v>
      </c>
      <c r="C276" s="19">
        <v>-8439.3638051000744</v>
      </c>
    </row>
    <row r="277" spans="1:3" x14ac:dyDescent="0.25">
      <c r="A277" s="19">
        <v>251</v>
      </c>
      <c r="B277" s="19">
        <v>41829.1276199571</v>
      </c>
      <c r="C277" s="19">
        <v>-10154.1276199571</v>
      </c>
    </row>
    <row r="278" spans="1:3" x14ac:dyDescent="0.25">
      <c r="A278" s="19">
        <v>252</v>
      </c>
      <c r="B278" s="19">
        <v>3968.6833397592072</v>
      </c>
      <c r="C278" s="19">
        <v>426.31666024079277</v>
      </c>
    </row>
    <row r="279" spans="1:3" x14ac:dyDescent="0.25">
      <c r="A279" s="19">
        <v>253</v>
      </c>
      <c r="B279" s="19">
        <v>8691.2758686552243</v>
      </c>
      <c r="C279" s="19">
        <v>536.72413134477574</v>
      </c>
    </row>
    <row r="280" spans="1:3" x14ac:dyDescent="0.25">
      <c r="A280" s="19">
        <v>254</v>
      </c>
      <c r="B280" s="19">
        <v>5356.090998494803</v>
      </c>
      <c r="C280" s="19">
        <v>-3845.090998494803</v>
      </c>
    </row>
    <row r="281" spans="1:3" x14ac:dyDescent="0.25">
      <c r="A281" s="19">
        <v>255</v>
      </c>
      <c r="B281" s="19">
        <v>30092.317362466056</v>
      </c>
      <c r="C281" s="19">
        <v>-2024.9773624660556</v>
      </c>
    </row>
    <row r="282" spans="1:3" x14ac:dyDescent="0.25">
      <c r="A282" s="19">
        <v>256</v>
      </c>
      <c r="B282" s="19">
        <v>14754.862293282893</v>
      </c>
      <c r="C282" s="19">
        <v>-6216.2022932828932</v>
      </c>
    </row>
    <row r="283" spans="1:3" x14ac:dyDescent="0.25">
      <c r="A283" s="19">
        <v>257</v>
      </c>
      <c r="B283" s="19">
        <v>24803.05450316317</v>
      </c>
      <c r="C283" s="19">
        <v>-6720.05450316317</v>
      </c>
    </row>
    <row r="284" spans="1:3" x14ac:dyDescent="0.25">
      <c r="A284" s="19">
        <v>258</v>
      </c>
      <c r="B284" s="19">
        <v>54167.594455568258</v>
      </c>
      <c r="C284" s="19">
        <v>-16813.324455568261</v>
      </c>
    </row>
    <row r="285" spans="1:3" x14ac:dyDescent="0.25">
      <c r="A285" s="19">
        <v>259</v>
      </c>
      <c r="B285" s="19">
        <v>68232.892744661352</v>
      </c>
      <c r="C285" s="19">
        <v>-10890.892744661352</v>
      </c>
    </row>
    <row r="286" spans="1:3" x14ac:dyDescent="0.25">
      <c r="A286" s="19">
        <v>260</v>
      </c>
      <c r="B286" s="19">
        <v>95531.313625222392</v>
      </c>
      <c r="C286" s="19">
        <v>3422.1063747776061</v>
      </c>
    </row>
    <row r="287" spans="1:3" x14ac:dyDescent="0.25">
      <c r="A287" s="19">
        <v>261</v>
      </c>
      <c r="B287" s="19">
        <v>8552.2165289979912</v>
      </c>
      <c r="C287" s="19">
        <v>2087.7834710020088</v>
      </c>
    </row>
    <row r="288" spans="1:3" x14ac:dyDescent="0.25">
      <c r="A288" s="19">
        <v>262</v>
      </c>
      <c r="B288" s="19">
        <v>20870.251556653202</v>
      </c>
      <c r="C288" s="19">
        <v>609.74844334679801</v>
      </c>
    </row>
    <row r="289" spans="1:3" x14ac:dyDescent="0.25">
      <c r="A289" s="19">
        <v>263</v>
      </c>
      <c r="B289" s="19">
        <v>10113.711977652552</v>
      </c>
      <c r="C289" s="19">
        <v>-4113.7119776525524</v>
      </c>
    </row>
    <row r="290" spans="1:3" x14ac:dyDescent="0.25">
      <c r="A290" s="19">
        <v>264</v>
      </c>
      <c r="B290" s="19">
        <v>93667.962899359991</v>
      </c>
      <c r="C290" s="19">
        <v>-64147.692899359987</v>
      </c>
    </row>
    <row r="291" spans="1:3" x14ac:dyDescent="0.25">
      <c r="A291" s="19">
        <v>265</v>
      </c>
      <c r="B291" s="19">
        <v>5834.1077332739114</v>
      </c>
      <c r="C291" s="19">
        <v>75.892266726088565</v>
      </c>
    </row>
    <row r="292" spans="1:3" x14ac:dyDescent="0.25">
      <c r="A292" s="19">
        <v>266</v>
      </c>
      <c r="B292" s="19">
        <v>4107.3419300992446</v>
      </c>
      <c r="C292" s="19">
        <v>1447.6580699007554</v>
      </c>
    </row>
    <row r="293" spans="1:3" x14ac:dyDescent="0.25">
      <c r="A293" s="19">
        <v>267</v>
      </c>
      <c r="B293" s="19">
        <v>-1149.3965627619059</v>
      </c>
      <c r="C293" s="19">
        <v>2604.3965627619059</v>
      </c>
    </row>
    <row r="294" spans="1:3" x14ac:dyDescent="0.25">
      <c r="A294" s="19">
        <v>268</v>
      </c>
      <c r="B294" s="19">
        <v>14182.602297494845</v>
      </c>
      <c r="C294" s="19">
        <v>-1217.1622974948441</v>
      </c>
    </row>
    <row r="295" spans="1:3" x14ac:dyDescent="0.25">
      <c r="A295" s="19">
        <v>269</v>
      </c>
      <c r="B295" s="19">
        <v>7092.6605274811409</v>
      </c>
      <c r="C295" s="19">
        <v>-1522.6605274811409</v>
      </c>
    </row>
    <row r="296" spans="1:3" x14ac:dyDescent="0.25">
      <c r="A296" s="19">
        <v>270</v>
      </c>
      <c r="B296" s="19">
        <v>162105.64269801695</v>
      </c>
      <c r="C296" s="19">
        <v>-14871.872698016959</v>
      </c>
    </row>
    <row r="297" spans="1:3" x14ac:dyDescent="0.25">
      <c r="A297" s="19">
        <v>271</v>
      </c>
      <c r="B297" s="19">
        <v>2348.0686261684014</v>
      </c>
      <c r="C297" s="19">
        <v>1161.9313738315986</v>
      </c>
    </row>
    <row r="298" spans="1:3" x14ac:dyDescent="0.25">
      <c r="A298" s="19">
        <v>272</v>
      </c>
      <c r="B298" s="19">
        <v>28398.819335828739</v>
      </c>
      <c r="C298" s="19">
        <v>3005.180664171261</v>
      </c>
    </row>
    <row r="299" spans="1:3" x14ac:dyDescent="0.25">
      <c r="A299" s="19">
        <v>273</v>
      </c>
      <c r="B299" s="19">
        <v>4076.4696880760293</v>
      </c>
      <c r="C299" s="19">
        <v>1246.5403119239709</v>
      </c>
    </row>
    <row r="300" spans="1:3" x14ac:dyDescent="0.25">
      <c r="A300" s="19">
        <v>274</v>
      </c>
      <c r="B300" s="19">
        <v>7568.590844905395</v>
      </c>
      <c r="C300" s="19">
        <v>-2179.800844905395</v>
      </c>
    </row>
    <row r="301" spans="1:3" x14ac:dyDescent="0.25">
      <c r="A301" s="19">
        <v>275</v>
      </c>
      <c r="B301" s="19">
        <v>7571.000387646005</v>
      </c>
      <c r="C301" s="19">
        <v>-1331.000387646005</v>
      </c>
    </row>
    <row r="302" spans="1:3" x14ac:dyDescent="0.25">
      <c r="A302" s="19">
        <v>276</v>
      </c>
      <c r="B302" s="19">
        <v>30640.932840606838</v>
      </c>
      <c r="C302" s="19">
        <v>-8961.932840606838</v>
      </c>
    </row>
    <row r="303" spans="1:3" x14ac:dyDescent="0.25">
      <c r="A303" s="19">
        <v>277</v>
      </c>
      <c r="B303" s="19">
        <v>4489.0081477304211</v>
      </c>
      <c r="C303" s="19">
        <v>1414.9918522695789</v>
      </c>
    </row>
    <row r="304" spans="1:3" x14ac:dyDescent="0.25">
      <c r="A304" s="19">
        <v>278</v>
      </c>
      <c r="B304" s="19">
        <v>94856.086921991548</v>
      </c>
      <c r="C304" s="19">
        <v>-23108.086921991548</v>
      </c>
    </row>
    <row r="305" spans="1:3" x14ac:dyDescent="0.25">
      <c r="A305" s="19">
        <v>279</v>
      </c>
      <c r="B305" s="19">
        <v>40936.472891346151</v>
      </c>
      <c r="C305" s="19">
        <v>-342.4728913461513</v>
      </c>
    </row>
    <row r="306" spans="1:3" x14ac:dyDescent="0.25">
      <c r="A306" s="19">
        <v>280</v>
      </c>
      <c r="B306" s="19">
        <v>29074.649835172437</v>
      </c>
      <c r="C306" s="19">
        <v>-2330.5398351724361</v>
      </c>
    </row>
    <row r="307" spans="1:3" x14ac:dyDescent="0.25">
      <c r="A307" s="19">
        <v>281</v>
      </c>
      <c r="B307" s="19">
        <v>215926.92672113137</v>
      </c>
      <c r="C307" s="19">
        <v>-98818.926721131371</v>
      </c>
    </row>
    <row r="308" spans="1:3" x14ac:dyDescent="0.25">
      <c r="A308" s="19">
        <v>282</v>
      </c>
      <c r="B308" s="19">
        <v>5627.8820775909517</v>
      </c>
      <c r="C308" s="19">
        <v>1004.437922409048</v>
      </c>
    </row>
    <row r="309" spans="1:3" x14ac:dyDescent="0.25">
      <c r="A309" s="19">
        <v>283</v>
      </c>
      <c r="B309" s="19">
        <v>25130.621485121919</v>
      </c>
      <c r="C309" s="19">
        <v>20404.378514878081</v>
      </c>
    </row>
    <row r="310" spans="1:3" x14ac:dyDescent="0.25">
      <c r="A310" s="19">
        <v>284</v>
      </c>
      <c r="B310" s="19">
        <v>19245.524712882143</v>
      </c>
      <c r="C310" s="19">
        <v>1323.5252871178564</v>
      </c>
    </row>
    <row r="311" spans="1:3" x14ac:dyDescent="0.25">
      <c r="A311" s="19">
        <v>285</v>
      </c>
      <c r="B311" s="19">
        <v>74108.929306146281</v>
      </c>
      <c r="C311" s="19">
        <v>-32258.469306146282</v>
      </c>
    </row>
    <row r="312" spans="1:3" x14ac:dyDescent="0.25">
      <c r="A312" s="19">
        <v>286</v>
      </c>
      <c r="B312" s="19">
        <v>53946.00637220221</v>
      </c>
      <c r="C312" s="19">
        <v>-21910.496372202211</v>
      </c>
    </row>
    <row r="313" spans="1:3" x14ac:dyDescent="0.25">
      <c r="A313" s="19">
        <v>287</v>
      </c>
      <c r="B313" s="19">
        <v>13406.477255262156</v>
      </c>
      <c r="C313" s="19">
        <v>2966.5227447378438</v>
      </c>
    </row>
    <row r="314" spans="1:3" x14ac:dyDescent="0.25">
      <c r="A314" s="19">
        <v>288</v>
      </c>
      <c r="B314" s="19">
        <v>27721.352656639021</v>
      </c>
      <c r="C314" s="19">
        <v>-1276.352656639021</v>
      </c>
    </row>
    <row r="315" spans="1:3" x14ac:dyDescent="0.25">
      <c r="A315" s="19">
        <v>289</v>
      </c>
      <c r="B315" s="19">
        <v>45181.329880543082</v>
      </c>
      <c r="C315" s="19">
        <v>6423.9801194569154</v>
      </c>
    </row>
    <row r="316" spans="1:3" x14ac:dyDescent="0.25">
      <c r="A316" s="19">
        <v>290</v>
      </c>
      <c r="B316" s="19">
        <v>20489.334323833958</v>
      </c>
      <c r="C316" s="19">
        <v>-4766.3343238339585</v>
      </c>
    </row>
    <row r="317" spans="1:3" x14ac:dyDescent="0.25">
      <c r="A317" s="19">
        <v>291</v>
      </c>
      <c r="B317" s="19">
        <v>11786.922107968143</v>
      </c>
      <c r="C317" s="19">
        <v>-6986.1221079681427</v>
      </c>
    </row>
    <row r="318" spans="1:3" x14ac:dyDescent="0.25">
      <c r="A318" s="19">
        <v>292</v>
      </c>
      <c r="B318" s="19">
        <v>8662.8427826105599</v>
      </c>
      <c r="C318" s="19">
        <v>-2661.8427826105599</v>
      </c>
    </row>
    <row r="319" spans="1:3" x14ac:dyDescent="0.25">
      <c r="A319" s="19">
        <v>293</v>
      </c>
      <c r="B319" s="19">
        <v>52020.415238485766</v>
      </c>
      <c r="C319" s="19">
        <v>24109.784761514231</v>
      </c>
    </row>
    <row r="320" spans="1:3" x14ac:dyDescent="0.25">
      <c r="A320" s="19">
        <v>294</v>
      </c>
      <c r="B320" s="19">
        <v>17318.404421605446</v>
      </c>
      <c r="C320" s="19">
        <v>9041.5955783945537</v>
      </c>
    </row>
    <row r="321" spans="1:3" x14ac:dyDescent="0.25">
      <c r="A321" s="19">
        <v>295</v>
      </c>
      <c r="B321" s="19">
        <v>3512.9643745865378</v>
      </c>
      <c r="C321" s="19">
        <v>1487.0356254134622</v>
      </c>
    </row>
    <row r="322" spans="1:3" x14ac:dyDescent="0.25">
      <c r="A322" s="19">
        <v>296</v>
      </c>
      <c r="B322" s="19">
        <v>66772.388446859739</v>
      </c>
      <c r="C322" s="19">
        <v>-217.82844685974123</v>
      </c>
    </row>
    <row r="323" spans="1:3" x14ac:dyDescent="0.25">
      <c r="A323" s="19">
        <v>297</v>
      </c>
      <c r="B323" s="19">
        <v>18673.956738464287</v>
      </c>
      <c r="C323" s="19">
        <v>11007.593261535712</v>
      </c>
    </row>
    <row r="324" spans="1:3" x14ac:dyDescent="0.25">
      <c r="A324" s="19">
        <v>298</v>
      </c>
      <c r="B324" s="19">
        <v>15233.249010765498</v>
      </c>
      <c r="C324" s="19">
        <v>4894.7509892345024</v>
      </c>
    </row>
    <row r="325" spans="1:3" x14ac:dyDescent="0.25">
      <c r="A325" s="19">
        <v>299</v>
      </c>
      <c r="B325" s="19">
        <v>246560.74021638601</v>
      </c>
      <c r="C325" s="19">
        <v>-109305.90021638601</v>
      </c>
    </row>
    <row r="326" spans="1:3" x14ac:dyDescent="0.25">
      <c r="A326" s="19">
        <v>300</v>
      </c>
      <c r="B326" s="19">
        <v>22024.797328187473</v>
      </c>
      <c r="C326" s="19">
        <v>-4129.5473281874729</v>
      </c>
    </row>
    <row r="327" spans="1:3" x14ac:dyDescent="0.25">
      <c r="A327" s="19">
        <v>301</v>
      </c>
      <c r="B327" s="19">
        <v>28227.698549124456</v>
      </c>
      <c r="C327" s="19">
        <v>-2797.038549124456</v>
      </c>
    </row>
    <row r="328" spans="1:3" x14ac:dyDescent="0.25">
      <c r="A328" s="19">
        <v>302</v>
      </c>
      <c r="B328" s="19">
        <v>22104.168130382386</v>
      </c>
      <c r="C328" s="19">
        <v>-6668.6181303823869</v>
      </c>
    </row>
    <row r="329" spans="1:3" x14ac:dyDescent="0.25">
      <c r="A329" s="19">
        <v>303</v>
      </c>
      <c r="B329" s="19">
        <v>9100.9000168431139</v>
      </c>
      <c r="C329" s="19">
        <v>945.09998315688608</v>
      </c>
    </row>
    <row r="330" spans="1:3" x14ac:dyDescent="0.25">
      <c r="A330" s="19">
        <v>304</v>
      </c>
      <c r="B330" s="19">
        <v>4115.989468020065</v>
      </c>
      <c r="C330" s="19">
        <v>8.0105319799349672</v>
      </c>
    </row>
    <row r="331" spans="1:3" x14ac:dyDescent="0.25">
      <c r="A331" s="19">
        <v>305</v>
      </c>
      <c r="B331" s="19">
        <v>6329.3330888394976</v>
      </c>
      <c r="C331" s="19">
        <v>1546.6669111605024</v>
      </c>
    </row>
    <row r="332" spans="1:3" x14ac:dyDescent="0.25">
      <c r="A332" s="19">
        <v>306</v>
      </c>
      <c r="B332" s="19">
        <v>15198.49849716744</v>
      </c>
      <c r="C332" s="19">
        <v>-5423.4984971674403</v>
      </c>
    </row>
    <row r="333" spans="1:3" x14ac:dyDescent="0.25">
      <c r="A333" s="19">
        <v>307</v>
      </c>
      <c r="B333" s="19">
        <v>3170.4249881605783</v>
      </c>
      <c r="C333" s="19">
        <v>-241.42498816057832</v>
      </c>
    </row>
    <row r="334" spans="1:3" x14ac:dyDescent="0.25">
      <c r="A334" s="19">
        <v>308</v>
      </c>
      <c r="B334" s="19">
        <v>54505.178132325404</v>
      </c>
      <c r="C334" s="19">
        <v>-30015.178132325404</v>
      </c>
    </row>
    <row r="335" spans="1:3" x14ac:dyDescent="0.25">
      <c r="A335" s="19">
        <v>309</v>
      </c>
      <c r="B335" s="19">
        <v>17130.139599394097</v>
      </c>
      <c r="C335" s="19">
        <v>-4462.1395993940969</v>
      </c>
    </row>
    <row r="336" spans="1:3" x14ac:dyDescent="0.25">
      <c r="A336" s="19">
        <v>310</v>
      </c>
      <c r="B336" s="19">
        <v>22306.351738598809</v>
      </c>
      <c r="C336" s="19">
        <v>-896.35173859880888</v>
      </c>
    </row>
    <row r="337" spans="1:3" x14ac:dyDescent="0.25">
      <c r="A337" s="19">
        <v>311</v>
      </c>
      <c r="B337" s="19">
        <v>-1770.908566478819</v>
      </c>
      <c r="C337" s="19">
        <v>2812.198566478819</v>
      </c>
    </row>
    <row r="338" spans="1:3" x14ac:dyDescent="0.25">
      <c r="A338" s="19">
        <v>312</v>
      </c>
      <c r="B338" s="19">
        <v>15896.844423302389</v>
      </c>
      <c r="C338" s="19">
        <v>4923.4855766976125</v>
      </c>
    </row>
    <row r="339" spans="1:3" x14ac:dyDescent="0.25">
      <c r="A339" s="19">
        <v>313</v>
      </c>
      <c r="B339" s="19">
        <v>11293.998523540913</v>
      </c>
      <c r="C339" s="19">
        <v>-2343.9985235409131</v>
      </c>
    </row>
    <row r="340" spans="1:3" x14ac:dyDescent="0.25">
      <c r="A340" s="19">
        <v>314</v>
      </c>
      <c r="B340" s="19">
        <v>20133.104504573734</v>
      </c>
      <c r="C340" s="19">
        <v>-2328.1045045737337</v>
      </c>
    </row>
    <row r="341" spans="1:3" x14ac:dyDescent="0.25">
      <c r="A341" s="19">
        <v>315</v>
      </c>
      <c r="B341" s="19">
        <v>7040.2982761167132</v>
      </c>
      <c r="C341" s="19">
        <v>-3188.7982761167132</v>
      </c>
    </row>
    <row r="342" spans="1:3" x14ac:dyDescent="0.25">
      <c r="A342" s="19">
        <v>316</v>
      </c>
      <c r="B342" s="19">
        <v>16786.154638425374</v>
      </c>
      <c r="C342" s="19">
        <v>8525.8453615746257</v>
      </c>
    </row>
    <row r="343" spans="1:3" x14ac:dyDescent="0.25">
      <c r="A343" s="19">
        <v>317</v>
      </c>
      <c r="B343" s="19">
        <v>15054.501026093849</v>
      </c>
      <c r="C343" s="19">
        <v>2011.4989739061512</v>
      </c>
    </row>
    <row r="344" spans="1:3" x14ac:dyDescent="0.25">
      <c r="A344" s="19">
        <v>318</v>
      </c>
      <c r="B344" s="19">
        <v>30639.443293942844</v>
      </c>
      <c r="C344" s="19">
        <v>-398.44329394284432</v>
      </c>
    </row>
    <row r="345" spans="1:3" x14ac:dyDescent="0.25">
      <c r="A345" s="19">
        <v>319</v>
      </c>
      <c r="B345" s="19">
        <v>24870.120530429878</v>
      </c>
      <c r="C345" s="19">
        <v>-10704.120530429878</v>
      </c>
    </row>
    <row r="346" spans="1:3" x14ac:dyDescent="0.25">
      <c r="A346" s="19">
        <v>320</v>
      </c>
      <c r="B346" s="19">
        <v>4182.0926144544737</v>
      </c>
      <c r="C346" s="19">
        <v>1451.9073855455263</v>
      </c>
    </row>
    <row r="347" spans="1:3" x14ac:dyDescent="0.25">
      <c r="A347" s="19">
        <v>321</v>
      </c>
      <c r="B347" s="19">
        <v>16509.249285341793</v>
      </c>
      <c r="C347" s="19">
        <v>4806.7507146582066</v>
      </c>
    </row>
    <row r="348" spans="1:3" x14ac:dyDescent="0.25">
      <c r="A348" s="19">
        <v>322</v>
      </c>
      <c r="B348" s="19">
        <v>33390.153887384557</v>
      </c>
      <c r="C348" s="19">
        <v>2541.8461126154434</v>
      </c>
    </row>
    <row r="349" spans="1:3" x14ac:dyDescent="0.25">
      <c r="A349" s="19">
        <v>323</v>
      </c>
      <c r="B349" s="19">
        <v>19937.093422442362</v>
      </c>
      <c r="C349" s="19">
        <v>7040.9065775576382</v>
      </c>
    </row>
    <row r="350" spans="1:3" x14ac:dyDescent="0.25">
      <c r="A350" s="19">
        <v>324</v>
      </c>
      <c r="B350" s="19">
        <v>5124.6506336799412</v>
      </c>
      <c r="C350" s="19">
        <v>1521.3493663200588</v>
      </c>
    </row>
    <row r="351" spans="1:3" x14ac:dyDescent="0.25">
      <c r="A351" s="19">
        <v>325</v>
      </c>
      <c r="B351" s="19">
        <v>7091.8408741171133</v>
      </c>
      <c r="C351" s="19">
        <v>1544.1591258828867</v>
      </c>
    </row>
    <row r="352" spans="1:3" x14ac:dyDescent="0.25">
      <c r="A352" s="19">
        <v>326</v>
      </c>
      <c r="B352" s="19">
        <v>72497.90779159822</v>
      </c>
      <c r="C352" s="19">
        <v>-20299.90779159822</v>
      </c>
    </row>
    <row r="353" spans="1:3" x14ac:dyDescent="0.25">
      <c r="A353" s="19">
        <v>327</v>
      </c>
      <c r="B353" s="19">
        <v>119305.97669731309</v>
      </c>
      <c r="C353" s="19">
        <v>50088.623302686916</v>
      </c>
    </row>
    <row r="354" spans="1:3" x14ac:dyDescent="0.25">
      <c r="A354" s="19">
        <v>328</v>
      </c>
      <c r="B354" s="19">
        <v>5137.7010757932021</v>
      </c>
      <c r="C354" s="19">
        <v>318.29892420679789</v>
      </c>
    </row>
    <row r="355" spans="1:3" x14ac:dyDescent="0.25">
      <c r="A355" s="19">
        <v>329</v>
      </c>
      <c r="B355" s="19">
        <v>52622.484628990904</v>
      </c>
      <c r="C355" s="19">
        <v>25088.315371009099</v>
      </c>
    </row>
    <row r="356" spans="1:3" x14ac:dyDescent="0.25">
      <c r="A356" s="19">
        <v>330</v>
      </c>
      <c r="B356" s="19">
        <v>13555.182464652642</v>
      </c>
      <c r="C356" s="19">
        <v>-3005.182464652642</v>
      </c>
    </row>
    <row r="357" spans="1:3" x14ac:dyDescent="0.25">
      <c r="A357" s="19">
        <v>331</v>
      </c>
      <c r="B357" s="19">
        <v>33601.387236647046</v>
      </c>
      <c r="C357" s="19">
        <v>2038.6127633529541</v>
      </c>
    </row>
    <row r="358" spans="1:3" x14ac:dyDescent="0.25">
      <c r="A358" s="19">
        <v>332</v>
      </c>
      <c r="B358" s="19">
        <v>43277.190615539534</v>
      </c>
      <c r="C358" s="19">
        <v>-635.19061553953361</v>
      </c>
    </row>
    <row r="359" spans="1:3" x14ac:dyDescent="0.25">
      <c r="A359" s="19">
        <v>333</v>
      </c>
      <c r="B359" s="19">
        <v>61058.644984937338</v>
      </c>
      <c r="C359" s="19">
        <v>51956.355015062662</v>
      </c>
    </row>
    <row r="360" spans="1:3" x14ac:dyDescent="0.25">
      <c r="A360" s="19">
        <v>334</v>
      </c>
      <c r="B360" s="19">
        <v>30505.477062811558</v>
      </c>
      <c r="C360" s="19">
        <v>19585.522937188442</v>
      </c>
    </row>
    <row r="361" spans="1:3" x14ac:dyDescent="0.25">
      <c r="A361" s="19">
        <v>335</v>
      </c>
      <c r="B361" s="19">
        <v>7990.245285732688</v>
      </c>
      <c r="C361" s="19">
        <v>2128.754714267312</v>
      </c>
    </row>
    <row r="362" spans="1:3" x14ac:dyDescent="0.25">
      <c r="A362" s="19">
        <v>336</v>
      </c>
      <c r="B362" s="19">
        <v>7095.4555944093499</v>
      </c>
      <c r="C362" s="19">
        <v>1639.5444055906501</v>
      </c>
    </row>
    <row r="363" spans="1:3" x14ac:dyDescent="0.25">
      <c r="A363" s="19">
        <v>337</v>
      </c>
      <c r="B363" s="19">
        <v>46873.216053532749</v>
      </c>
      <c r="C363" s="19">
        <v>-17663.436053532751</v>
      </c>
    </row>
    <row r="364" spans="1:3" x14ac:dyDescent="0.25">
      <c r="A364" s="19">
        <v>338</v>
      </c>
      <c r="B364" s="19">
        <v>1445.4339046004625</v>
      </c>
      <c r="C364" s="19">
        <v>1589.6160953995377</v>
      </c>
    </row>
    <row r="365" spans="1:3" x14ac:dyDescent="0.25">
      <c r="A365" s="19">
        <v>339</v>
      </c>
      <c r="B365" s="19">
        <v>21021.277883247756</v>
      </c>
      <c r="C365" s="19">
        <v>-4501.2378832477552</v>
      </c>
    </row>
    <row r="366" spans="1:3" x14ac:dyDescent="0.25">
      <c r="A366" s="19">
        <v>340</v>
      </c>
      <c r="B366" s="19">
        <v>6056.7392568504147</v>
      </c>
      <c r="C366" s="19">
        <v>428.26074314958532</v>
      </c>
    </row>
    <row r="367" spans="1:3" x14ac:dyDescent="0.25">
      <c r="A367" s="19">
        <v>341</v>
      </c>
      <c r="B367" s="19">
        <v>31630.12197802242</v>
      </c>
      <c r="C367" s="19">
        <v>12127.87802197758</v>
      </c>
    </row>
    <row r="368" spans="1:3" x14ac:dyDescent="0.25">
      <c r="A368" s="19">
        <v>342</v>
      </c>
      <c r="B368" s="19">
        <v>2291.6789902685668</v>
      </c>
      <c r="C368" s="19">
        <v>1443.3210097314332</v>
      </c>
    </row>
    <row r="369" spans="1:3" x14ac:dyDescent="0.25">
      <c r="A369" s="19">
        <v>343</v>
      </c>
      <c r="B369" s="19">
        <v>35575.415583570248</v>
      </c>
      <c r="C369" s="19">
        <v>19626.104416429749</v>
      </c>
    </row>
    <row r="370" spans="1:3" x14ac:dyDescent="0.25">
      <c r="A370" s="19">
        <v>344</v>
      </c>
      <c r="B370" s="19">
        <v>50016.481763670803</v>
      </c>
      <c r="C370" s="19">
        <v>-19407.891763670803</v>
      </c>
    </row>
    <row r="371" spans="1:3" x14ac:dyDescent="0.25">
      <c r="A371" s="19">
        <v>345</v>
      </c>
      <c r="B371" s="19">
        <v>28764.837707319537</v>
      </c>
      <c r="C371" s="19">
        <v>5433.162292680463</v>
      </c>
    </row>
    <row r="372" spans="1:3" x14ac:dyDescent="0.25">
      <c r="A372" s="19">
        <v>346</v>
      </c>
      <c r="B372" s="19">
        <v>16773.530164154319</v>
      </c>
      <c r="C372" s="19">
        <v>1101.4698358456808</v>
      </c>
    </row>
    <row r="373" spans="1:3" x14ac:dyDescent="0.25">
      <c r="A373" s="19">
        <v>347</v>
      </c>
      <c r="B373" s="19">
        <v>17197.264016649438</v>
      </c>
      <c r="C373" s="19">
        <v>-168.3840166494374</v>
      </c>
    </row>
    <row r="374" spans="1:3" x14ac:dyDescent="0.25">
      <c r="A374" s="19">
        <v>348</v>
      </c>
      <c r="B374" s="19">
        <v>38313.050860015006</v>
      </c>
      <c r="C374" s="19">
        <v>6323.1491399849911</v>
      </c>
    </row>
    <row r="375" spans="1:3" x14ac:dyDescent="0.25">
      <c r="A375" s="19">
        <v>349</v>
      </c>
      <c r="B375" s="19">
        <v>9882.7069427752122</v>
      </c>
      <c r="C375" s="19">
        <v>417.29305722478784</v>
      </c>
    </row>
    <row r="376" spans="1:3" x14ac:dyDescent="0.25">
      <c r="A376" s="19">
        <v>350</v>
      </c>
      <c r="B376" s="19">
        <v>14027.08545980435</v>
      </c>
      <c r="C376" s="19">
        <v>-2019.9054598043494</v>
      </c>
    </row>
    <row r="377" spans="1:3" x14ac:dyDescent="0.25">
      <c r="A377" s="19">
        <v>351</v>
      </c>
      <c r="B377" s="19">
        <v>22713.61984045375</v>
      </c>
      <c r="C377" s="19">
        <v>5976.3801595462501</v>
      </c>
    </row>
    <row r="378" spans="1:3" x14ac:dyDescent="0.25">
      <c r="A378" s="19">
        <v>352</v>
      </c>
      <c r="B378" s="19">
        <v>94541.943873388591</v>
      </c>
      <c r="C378" s="19">
        <v>-51245.943873388591</v>
      </c>
    </row>
    <row r="379" spans="1:3" x14ac:dyDescent="0.25">
      <c r="A379" s="19">
        <v>353</v>
      </c>
      <c r="B379" s="19">
        <v>24582.323853699563</v>
      </c>
      <c r="C379" s="19">
        <v>-12926.323853699563</v>
      </c>
    </row>
    <row r="380" spans="1:3" x14ac:dyDescent="0.25">
      <c r="A380" s="19">
        <v>354</v>
      </c>
      <c r="B380" s="19">
        <v>61610.145690680591</v>
      </c>
      <c r="C380" s="19">
        <v>1850.0343093194097</v>
      </c>
    </row>
    <row r="381" spans="1:3" x14ac:dyDescent="0.25">
      <c r="A381" s="19">
        <v>355</v>
      </c>
      <c r="B381" s="19">
        <v>2729.3419774287231</v>
      </c>
      <c r="C381" s="19">
        <v>908.65802257127689</v>
      </c>
    </row>
    <row r="382" spans="1:3" x14ac:dyDescent="0.25">
      <c r="A382" s="19">
        <v>356</v>
      </c>
      <c r="B382" s="19">
        <v>23269.941125230456</v>
      </c>
      <c r="C382" s="19">
        <v>17420.058874769544</v>
      </c>
    </row>
    <row r="383" spans="1:3" x14ac:dyDescent="0.25">
      <c r="A383" s="19">
        <v>357</v>
      </c>
      <c r="B383" s="19">
        <v>7233.060243357917</v>
      </c>
      <c r="C383" s="19">
        <v>468.8697566420833</v>
      </c>
    </row>
    <row r="384" spans="1:3" x14ac:dyDescent="0.25">
      <c r="A384" s="19">
        <v>358</v>
      </c>
      <c r="B384" s="19">
        <v>28785.27747391411</v>
      </c>
      <c r="C384" s="19">
        <v>-2685.2774739141096</v>
      </c>
    </row>
    <row r="385" spans="1:3" x14ac:dyDescent="0.25">
      <c r="A385" s="19">
        <v>359</v>
      </c>
      <c r="B385" s="19">
        <v>30864.500617956233</v>
      </c>
      <c r="C385" s="19">
        <v>20679.499382043767</v>
      </c>
    </row>
    <row r="386" spans="1:3" x14ac:dyDescent="0.25">
      <c r="A386" s="19">
        <v>360</v>
      </c>
      <c r="B386" s="19">
        <v>28568.016019560157</v>
      </c>
      <c r="C386" s="19">
        <v>-3193.0160195601566</v>
      </c>
    </row>
    <row r="387" spans="1:3" x14ac:dyDescent="0.25">
      <c r="A387" s="19">
        <v>361</v>
      </c>
      <c r="B387" s="19">
        <v>9472.5206330090532</v>
      </c>
      <c r="C387" s="19">
        <v>2692.4793669909468</v>
      </c>
    </row>
    <row r="388" spans="1:3" x14ac:dyDescent="0.25">
      <c r="A388" s="19">
        <v>362</v>
      </c>
      <c r="B388" s="19">
        <v>35311.661667025226</v>
      </c>
      <c r="C388" s="19">
        <v>3565.288332974771</v>
      </c>
    </row>
    <row r="389" spans="1:3" x14ac:dyDescent="0.25">
      <c r="A389" s="19">
        <v>363</v>
      </c>
      <c r="B389" s="19">
        <v>9353.836941167503</v>
      </c>
      <c r="C389" s="19">
        <v>2646.163058832497</v>
      </c>
    </row>
    <row r="390" spans="1:3" x14ac:dyDescent="0.25">
      <c r="A390" s="19">
        <v>364</v>
      </c>
      <c r="B390" s="19">
        <v>14448.593368320076</v>
      </c>
      <c r="C390" s="19">
        <v>-5404.5933683200765</v>
      </c>
    </row>
    <row r="391" spans="1:3" x14ac:dyDescent="0.25">
      <c r="A391" s="19">
        <v>365</v>
      </c>
      <c r="B391" s="19">
        <v>8275.1724563297666</v>
      </c>
      <c r="C391" s="19">
        <v>-563.87245632976646</v>
      </c>
    </row>
    <row r="392" spans="1:3" x14ac:dyDescent="0.25">
      <c r="A392" s="19">
        <v>366</v>
      </c>
      <c r="B392" s="19">
        <v>12623.977606714585</v>
      </c>
      <c r="C392" s="19">
        <v>2972.0223932854151</v>
      </c>
    </row>
    <row r="393" spans="1:3" x14ac:dyDescent="0.25">
      <c r="A393" s="19">
        <v>367</v>
      </c>
      <c r="B393" s="19">
        <v>22283.030999134455</v>
      </c>
      <c r="C393" s="19">
        <v>16216.969000865545</v>
      </c>
    </row>
    <row r="394" spans="1:3" x14ac:dyDescent="0.25">
      <c r="A394" s="19">
        <v>368</v>
      </c>
      <c r="B394" s="19">
        <v>9898.6180774779132</v>
      </c>
      <c r="C394" s="19">
        <v>436.39192252208704</v>
      </c>
    </row>
    <row r="395" spans="1:3" x14ac:dyDescent="0.25">
      <c r="A395" s="19">
        <v>369</v>
      </c>
      <c r="B395" s="19">
        <v>13742.364141150892</v>
      </c>
      <c r="C395" s="19">
        <v>-728.36414115089246</v>
      </c>
    </row>
    <row r="396" spans="1:3" x14ac:dyDescent="0.25">
      <c r="A396" s="19">
        <v>370</v>
      </c>
      <c r="B396" s="19">
        <v>12457.380871709507</v>
      </c>
      <c r="C396" s="19">
        <v>-5297.2608717095072</v>
      </c>
    </row>
    <row r="397" spans="1:3" x14ac:dyDescent="0.25">
      <c r="A397" s="19">
        <v>371</v>
      </c>
      <c r="B397" s="19">
        <v>35751.81323765275</v>
      </c>
      <c r="C397" s="19">
        <v>-5246.8132376527501</v>
      </c>
    </row>
    <row r="398" spans="1:3" x14ac:dyDescent="0.25">
      <c r="A398" s="19">
        <v>372</v>
      </c>
      <c r="B398" s="19">
        <v>110913.67266387638</v>
      </c>
      <c r="C398" s="19">
        <v>60339.327336123621</v>
      </c>
    </row>
    <row r="399" spans="1:3" x14ac:dyDescent="0.25">
      <c r="A399" s="19">
        <v>373</v>
      </c>
      <c r="B399" s="19">
        <v>-3852.8326034886113</v>
      </c>
      <c r="C399" s="19">
        <v>4228.8326034886113</v>
      </c>
    </row>
    <row r="400" spans="1:3" x14ac:dyDescent="0.25">
      <c r="A400" s="19">
        <v>374</v>
      </c>
      <c r="B400" s="19">
        <v>6977.3554916585581</v>
      </c>
      <c r="C400" s="19">
        <v>1022.6445083414419</v>
      </c>
    </row>
    <row r="401" spans="1:3" x14ac:dyDescent="0.25">
      <c r="A401" s="19">
        <v>375</v>
      </c>
      <c r="B401" s="19">
        <v>13295.080429612781</v>
      </c>
      <c r="C401" s="19">
        <v>-5456.0804296127808</v>
      </c>
    </row>
    <row r="402" spans="1:3" x14ac:dyDescent="0.25">
      <c r="A402" s="19">
        <v>376</v>
      </c>
      <c r="B402" s="19">
        <v>-3280.189757203907</v>
      </c>
      <c r="C402" s="19">
        <v>3880.189757203907</v>
      </c>
    </row>
    <row r="403" spans="1:3" x14ac:dyDescent="0.25">
      <c r="A403" s="19">
        <v>377</v>
      </c>
      <c r="B403" s="19">
        <v>823.97329718378569</v>
      </c>
      <c r="C403" s="19">
        <v>1772.0267028162143</v>
      </c>
    </row>
    <row r="404" spans="1:3" x14ac:dyDescent="0.25">
      <c r="A404" s="19">
        <v>378</v>
      </c>
      <c r="B404" s="19">
        <v>12223.855883714268</v>
      </c>
      <c r="C404" s="19">
        <v>1504.1441162857318</v>
      </c>
    </row>
    <row r="405" spans="1:3" x14ac:dyDescent="0.25">
      <c r="A405" s="19">
        <v>379</v>
      </c>
      <c r="B405" s="19">
        <v>3683.6926929413567</v>
      </c>
      <c r="C405" s="19">
        <v>-330.69269294135665</v>
      </c>
    </row>
    <row r="406" spans="1:3" x14ac:dyDescent="0.25">
      <c r="A406" s="19">
        <v>380</v>
      </c>
      <c r="B406" s="19">
        <v>14607.253004272281</v>
      </c>
      <c r="C406" s="19">
        <v>2804.746995727719</v>
      </c>
    </row>
    <row r="407" spans="1:3" x14ac:dyDescent="0.25">
      <c r="A407" s="19">
        <v>381</v>
      </c>
      <c r="B407" s="19">
        <v>4248.9398897104129</v>
      </c>
      <c r="C407" s="19">
        <v>1411.0601102895871</v>
      </c>
    </row>
    <row r="408" spans="1:3" x14ac:dyDescent="0.25">
      <c r="A408" s="19">
        <v>382</v>
      </c>
      <c r="B408" s="19">
        <v>24419.789292928908</v>
      </c>
      <c r="C408" s="19">
        <v>1762.7107070710917</v>
      </c>
    </row>
    <row r="409" spans="1:3" x14ac:dyDescent="0.25">
      <c r="A409" s="19">
        <v>383</v>
      </c>
      <c r="B409" s="19">
        <v>-1001.7010989620517</v>
      </c>
      <c r="C409" s="19">
        <v>2536.7010989620517</v>
      </c>
    </row>
    <row r="410" spans="1:3" x14ac:dyDescent="0.25">
      <c r="A410" s="19">
        <v>384</v>
      </c>
      <c r="B410" s="19">
        <v>225.6866822113152</v>
      </c>
      <c r="C410" s="19">
        <v>1839.3133177886848</v>
      </c>
    </row>
    <row r="411" spans="1:3" x14ac:dyDescent="0.25">
      <c r="A411" s="19">
        <v>385</v>
      </c>
      <c r="B411" s="19">
        <v>35520.994430476763</v>
      </c>
      <c r="C411" s="19">
        <v>-13099.994430476763</v>
      </c>
    </row>
    <row r="412" spans="1:3" x14ac:dyDescent="0.25">
      <c r="A412" s="19">
        <v>386</v>
      </c>
      <c r="B412" s="19">
        <v>23384.51590404829</v>
      </c>
      <c r="C412" s="19">
        <v>3110.9840959517096</v>
      </c>
    </row>
    <row r="413" spans="1:3" x14ac:dyDescent="0.25">
      <c r="A413" s="19">
        <v>387</v>
      </c>
      <c r="B413" s="19">
        <v>-3200.5895635962743</v>
      </c>
      <c r="C413" s="19">
        <v>3801.5895635962743</v>
      </c>
    </row>
    <row r="414" spans="1:3" x14ac:dyDescent="0.25">
      <c r="A414" s="19">
        <v>388</v>
      </c>
      <c r="B414" s="19">
        <v>58590.990508164672</v>
      </c>
      <c r="C414" s="19">
        <v>22725.009491835328</v>
      </c>
    </row>
    <row r="415" spans="1:3" x14ac:dyDescent="0.25">
      <c r="A415" s="19">
        <v>389</v>
      </c>
      <c r="B415" s="19">
        <v>5069.6053267947664</v>
      </c>
      <c r="C415" s="19">
        <v>1238.3946732052336</v>
      </c>
    </row>
    <row r="416" spans="1:3" x14ac:dyDescent="0.25">
      <c r="A416" s="19">
        <v>390</v>
      </c>
      <c r="B416" s="19">
        <v>152692.32879489855</v>
      </c>
      <c r="C416" s="19">
        <v>-29248.208794898557</v>
      </c>
    </row>
    <row r="417" spans="1:3" x14ac:dyDescent="0.25">
      <c r="A417" s="19">
        <v>391</v>
      </c>
      <c r="B417" s="19">
        <v>-1734.9781608262592</v>
      </c>
      <c r="C417" s="19">
        <v>2734.9781608262592</v>
      </c>
    </row>
    <row r="418" spans="1:3" x14ac:dyDescent="0.25">
      <c r="A418" s="19">
        <v>392</v>
      </c>
      <c r="B418" s="19">
        <v>18451.375103002109</v>
      </c>
      <c r="C418" s="19">
        <v>1670.6248969978915</v>
      </c>
    </row>
    <row r="419" spans="1:3" x14ac:dyDescent="0.25">
      <c r="A419" s="19">
        <v>393</v>
      </c>
      <c r="B419" s="19">
        <v>19050.649784096808</v>
      </c>
      <c r="C419" s="19">
        <v>-383.64978409680771</v>
      </c>
    </row>
    <row r="420" spans="1:3" x14ac:dyDescent="0.25">
      <c r="A420" s="19">
        <v>394</v>
      </c>
      <c r="B420" s="19">
        <v>37572.479692877612</v>
      </c>
      <c r="C420" s="19">
        <v>17650.520307122388</v>
      </c>
    </row>
    <row r="421" spans="1:3" x14ac:dyDescent="0.25">
      <c r="A421" s="19">
        <v>395</v>
      </c>
      <c r="B421" s="19">
        <v>3793.1112370098072</v>
      </c>
      <c r="C421" s="19">
        <v>1465.8887629901928</v>
      </c>
    </row>
    <row r="422" spans="1:3" x14ac:dyDescent="0.25">
      <c r="A422" s="19">
        <v>396</v>
      </c>
      <c r="B422" s="19">
        <v>15062.821226542937</v>
      </c>
      <c r="C422" s="19">
        <v>-4258.3712265429367</v>
      </c>
    </row>
    <row r="423" spans="1:3" x14ac:dyDescent="0.25">
      <c r="A423" s="19">
        <v>397</v>
      </c>
      <c r="B423" s="19">
        <v>17536.24509316092</v>
      </c>
      <c r="C423" s="19">
        <v>-1536.2450931609201</v>
      </c>
    </row>
    <row r="424" spans="1:3" x14ac:dyDescent="0.25">
      <c r="A424" s="19">
        <v>398</v>
      </c>
      <c r="B424" s="19">
        <v>19569.019842524089</v>
      </c>
      <c r="C424" s="19">
        <v>-6639.6698425240884</v>
      </c>
    </row>
    <row r="425" spans="1:3" x14ac:dyDescent="0.25">
      <c r="A425" s="19">
        <v>399</v>
      </c>
      <c r="B425" s="19">
        <v>7430.4228424510202</v>
      </c>
      <c r="C425" s="19">
        <v>1956.5771575489798</v>
      </c>
    </row>
    <row r="426" spans="1:3" x14ac:dyDescent="0.25">
      <c r="A426" s="19">
        <v>400</v>
      </c>
      <c r="B426" s="19">
        <v>14893.70874377242</v>
      </c>
      <c r="C426" s="19">
        <v>6467.2912562275797</v>
      </c>
    </row>
    <row r="427" spans="1:3" x14ac:dyDescent="0.25">
      <c r="A427" s="19">
        <v>401</v>
      </c>
      <c r="B427" s="19">
        <v>9135.0793458308308</v>
      </c>
      <c r="C427" s="19">
        <v>2095.1706541691692</v>
      </c>
    </row>
    <row r="428" spans="1:3" x14ac:dyDescent="0.25">
      <c r="A428" s="19">
        <v>402</v>
      </c>
      <c r="B428" s="19">
        <v>38925.170583242136</v>
      </c>
      <c r="C428" s="19">
        <v>12980.829416757864</v>
      </c>
    </row>
    <row r="429" spans="1:3" x14ac:dyDescent="0.25">
      <c r="A429" s="19">
        <v>403</v>
      </c>
      <c r="B429" s="19">
        <v>947.8984626834681</v>
      </c>
      <c r="C429" s="19">
        <v>1885.1015373165319</v>
      </c>
    </row>
    <row r="430" spans="1:3" x14ac:dyDescent="0.25">
      <c r="A430" s="19">
        <v>404</v>
      </c>
      <c r="B430" s="19">
        <v>4228.0208470409689</v>
      </c>
      <c r="C430" s="19">
        <v>1034.9791529590311</v>
      </c>
    </row>
    <row r="431" spans="1:3" x14ac:dyDescent="0.25">
      <c r="A431" s="19">
        <v>405</v>
      </c>
      <c r="B431" s="19">
        <v>28036.120665450711</v>
      </c>
      <c r="C431" s="19">
        <v>8045.8793345492886</v>
      </c>
    </row>
    <row r="432" spans="1:3" x14ac:dyDescent="0.25">
      <c r="A432" s="19">
        <v>406</v>
      </c>
      <c r="B432" s="19">
        <v>1604.3407774434918</v>
      </c>
      <c r="C432" s="19">
        <v>1431.6592225565082</v>
      </c>
    </row>
    <row r="433" spans="1:3" x14ac:dyDescent="0.25">
      <c r="A433" s="19">
        <v>407</v>
      </c>
      <c r="B433" s="19">
        <v>1221.8601968774228</v>
      </c>
      <c r="C433" s="19">
        <v>1793.8698031225772</v>
      </c>
    </row>
    <row r="434" spans="1:3" x14ac:dyDescent="0.25">
      <c r="A434" s="19">
        <v>408</v>
      </c>
      <c r="B434" s="19">
        <v>217.61132436140088</v>
      </c>
      <c r="C434" s="19">
        <v>1813.3886756385991</v>
      </c>
    </row>
    <row r="435" spans="1:3" x14ac:dyDescent="0.25">
      <c r="A435" s="19">
        <v>409</v>
      </c>
      <c r="B435" s="19">
        <v>5532.5744453915577</v>
      </c>
      <c r="C435" s="19">
        <v>553.68555460844254</v>
      </c>
    </row>
    <row r="436" spans="1:3" x14ac:dyDescent="0.25">
      <c r="A436" s="19">
        <v>410</v>
      </c>
      <c r="B436" s="19">
        <v>-3028.995806756232</v>
      </c>
      <c r="C436" s="19">
        <v>3712.995806756232</v>
      </c>
    </row>
    <row r="437" spans="1:3" x14ac:dyDescent="0.25">
      <c r="A437" s="19">
        <v>411</v>
      </c>
      <c r="B437" s="19">
        <v>3594.549778624285</v>
      </c>
      <c r="C437" s="19">
        <v>-2311.549778624285</v>
      </c>
    </row>
    <row r="438" spans="1:3" x14ac:dyDescent="0.25">
      <c r="A438" s="19">
        <v>412</v>
      </c>
      <c r="B438" s="19">
        <v>24552.706807136186</v>
      </c>
      <c r="C438" s="19">
        <v>5762.2931928638136</v>
      </c>
    </row>
    <row r="439" spans="1:3" x14ac:dyDescent="0.25">
      <c r="A439" s="19">
        <v>413</v>
      </c>
      <c r="B439" s="19">
        <v>1737.08850095048</v>
      </c>
      <c r="C439" s="19">
        <v>1433.91149904952</v>
      </c>
    </row>
    <row r="440" spans="1:3" x14ac:dyDescent="0.25">
      <c r="A440" s="19">
        <v>414</v>
      </c>
      <c r="B440" s="19">
        <v>14804.180211891109</v>
      </c>
      <c r="C440" s="19">
        <v>-1353.1802118911091</v>
      </c>
    </row>
    <row r="441" spans="1:3" x14ac:dyDescent="0.25">
      <c r="A441" s="19">
        <v>415</v>
      </c>
      <c r="B441" s="19">
        <v>19303.098555273886</v>
      </c>
      <c r="C441" s="19">
        <v>-275.09855527388572</v>
      </c>
    </row>
    <row r="442" spans="1:3" x14ac:dyDescent="0.25">
      <c r="A442" s="19">
        <v>416</v>
      </c>
      <c r="B442" s="19">
        <v>-1195.1228655427344</v>
      </c>
      <c r="C442" s="19">
        <v>2625.1828655427344</v>
      </c>
    </row>
    <row r="443" spans="1:3" x14ac:dyDescent="0.25">
      <c r="A443" s="19">
        <v>417</v>
      </c>
      <c r="B443" s="19">
        <v>-1865.9673078765054</v>
      </c>
      <c r="C443" s="19">
        <v>3068.1373078765055</v>
      </c>
    </row>
    <row r="444" spans="1:3" x14ac:dyDescent="0.25">
      <c r="A444" s="19">
        <v>418</v>
      </c>
      <c r="B444" s="19">
        <v>9257.9580659150197</v>
      </c>
      <c r="C444" s="19">
        <v>1268.0419340849803</v>
      </c>
    </row>
    <row r="445" spans="1:3" x14ac:dyDescent="0.25">
      <c r="A445" s="19">
        <v>419</v>
      </c>
      <c r="B445" s="19">
        <v>15381.181668837426</v>
      </c>
      <c r="C445" s="19">
        <v>7160.8183311625744</v>
      </c>
    </row>
    <row r="446" spans="1:3" x14ac:dyDescent="0.25">
      <c r="A446" s="19">
        <v>420</v>
      </c>
      <c r="B446" s="19">
        <v>6423.1263631882739</v>
      </c>
      <c r="C446" s="19">
        <v>1611.8736368117261</v>
      </c>
    </row>
    <row r="447" spans="1:3" x14ac:dyDescent="0.25">
      <c r="A447" s="19">
        <v>421</v>
      </c>
      <c r="B447" s="19">
        <v>-1613.1666913435288</v>
      </c>
      <c r="C447" s="19">
        <v>1627.6666913435288</v>
      </c>
    </row>
    <row r="448" spans="1:3" x14ac:dyDescent="0.25">
      <c r="A448" s="19">
        <v>422</v>
      </c>
      <c r="B448" s="19">
        <v>1147.1299531619343</v>
      </c>
      <c r="C448" s="19">
        <v>-846.12995316193428</v>
      </c>
    </row>
    <row r="449" spans="1:3" x14ac:dyDescent="0.25">
      <c r="A449" s="19">
        <v>423</v>
      </c>
      <c r="B449" s="19">
        <v>989.07062548500653</v>
      </c>
      <c r="C449" s="19">
        <v>-559.07062548500653</v>
      </c>
    </row>
    <row r="450" spans="1:3" x14ac:dyDescent="0.25">
      <c r="A450" s="19">
        <v>424</v>
      </c>
      <c r="B450" s="19">
        <v>-209.52029916610547</v>
      </c>
      <c r="C450" s="19">
        <v>362.52029916610547</v>
      </c>
    </row>
    <row r="451" spans="1:3" x14ac:dyDescent="0.25">
      <c r="A451" s="19">
        <v>425</v>
      </c>
      <c r="B451" s="19">
        <v>536.62279950324364</v>
      </c>
      <c r="C451" s="19">
        <v>-332.72279950324366</v>
      </c>
    </row>
    <row r="452" spans="1:3" x14ac:dyDescent="0.25">
      <c r="A452" s="19">
        <v>426</v>
      </c>
      <c r="B452" s="19">
        <v>-1815.1714059731821</v>
      </c>
      <c r="C452" s="19">
        <v>1821.1714059731821</v>
      </c>
    </row>
    <row r="453" spans="1:3" x14ac:dyDescent="0.25">
      <c r="A453" s="19">
        <v>427</v>
      </c>
      <c r="B453" s="19">
        <v>-461.1768027780663</v>
      </c>
      <c r="C453" s="19">
        <v>594.1768027780663</v>
      </c>
    </row>
    <row r="454" spans="1:3" x14ac:dyDescent="0.25">
      <c r="A454" s="19">
        <v>428</v>
      </c>
      <c r="B454" s="19">
        <v>-2183.1258979836766</v>
      </c>
      <c r="C454" s="19">
        <v>2183.1258979836766</v>
      </c>
    </row>
    <row r="455" spans="1:3" x14ac:dyDescent="0.25">
      <c r="A455" s="19">
        <v>429</v>
      </c>
      <c r="B455" s="19">
        <v>1966.2564909641128</v>
      </c>
      <c r="C455" s="19">
        <v>-1290.2564909641128</v>
      </c>
    </row>
    <row r="456" spans="1:3" x14ac:dyDescent="0.25">
      <c r="A456" s="19">
        <v>430</v>
      </c>
      <c r="B456" s="19">
        <v>-2183.1258979836766</v>
      </c>
      <c r="C456" s="19">
        <v>2183.1258979836766</v>
      </c>
    </row>
    <row r="457" spans="1:3" x14ac:dyDescent="0.25">
      <c r="A457" s="19">
        <v>431</v>
      </c>
      <c r="B457" s="19">
        <v>-1409.2621638151277</v>
      </c>
      <c r="C457" s="19">
        <v>1433.2621638151277</v>
      </c>
    </row>
    <row r="458" spans="1:3" x14ac:dyDescent="0.25">
      <c r="A458" s="19">
        <v>432</v>
      </c>
      <c r="B458" s="19">
        <v>1445.2280042528564</v>
      </c>
      <c r="C458" s="19">
        <v>-1030.2280042528564</v>
      </c>
    </row>
    <row r="459" spans="1:3" x14ac:dyDescent="0.25">
      <c r="A459" s="19">
        <v>433</v>
      </c>
      <c r="B459" s="19">
        <v>2493.0746180464484</v>
      </c>
      <c r="C459" s="19">
        <v>-1923.0746180464484</v>
      </c>
    </row>
    <row r="460" spans="1:3" x14ac:dyDescent="0.25">
      <c r="A460" s="19">
        <v>434</v>
      </c>
      <c r="B460" s="19">
        <v>-2183.1258979836766</v>
      </c>
      <c r="C460" s="19">
        <v>2183.1258979836766</v>
      </c>
    </row>
    <row r="461" spans="1:3" x14ac:dyDescent="0.25">
      <c r="A461" s="19">
        <v>435</v>
      </c>
      <c r="B461" s="19">
        <v>1402.7317434832685</v>
      </c>
      <c r="C461" s="19">
        <v>-1277.7317434832685</v>
      </c>
    </row>
    <row r="462" spans="1:3" x14ac:dyDescent="0.25">
      <c r="A462" s="19">
        <v>436</v>
      </c>
      <c r="B462" s="19">
        <v>-1820.4825805241965</v>
      </c>
      <c r="C462" s="19">
        <v>1823.4825805241965</v>
      </c>
    </row>
    <row r="463" spans="1:3" x14ac:dyDescent="0.25">
      <c r="A463" s="19">
        <v>437</v>
      </c>
      <c r="B463" s="19">
        <v>-2183.1258979836766</v>
      </c>
      <c r="C463" s="19">
        <v>2183.1258979836766</v>
      </c>
    </row>
    <row r="464" spans="1:3" x14ac:dyDescent="0.25">
      <c r="A464" s="19">
        <v>438</v>
      </c>
      <c r="B464" s="19">
        <v>-2183.1258979836766</v>
      </c>
      <c r="C464" s="19">
        <v>2183.1258979836766</v>
      </c>
    </row>
    <row r="465" spans="1:3" x14ac:dyDescent="0.25">
      <c r="A465" s="19">
        <v>439</v>
      </c>
      <c r="B465" s="19">
        <v>8171.772603725618</v>
      </c>
      <c r="C465" s="19">
        <v>-6295.772603725618</v>
      </c>
    </row>
    <row r="466" spans="1:3" x14ac:dyDescent="0.25">
      <c r="A466" s="19">
        <v>440</v>
      </c>
      <c r="B466" s="19">
        <v>-2183.1258979836766</v>
      </c>
      <c r="C466" s="19">
        <v>2183.1258979836766</v>
      </c>
    </row>
    <row r="467" spans="1:3" x14ac:dyDescent="0.25">
      <c r="A467" s="19">
        <v>441</v>
      </c>
      <c r="B467" s="19">
        <v>-1809.8602314221673</v>
      </c>
      <c r="C467" s="19">
        <v>1814.8602314221673</v>
      </c>
    </row>
    <row r="468" spans="1:3" x14ac:dyDescent="0.25">
      <c r="A468" s="19">
        <v>442</v>
      </c>
      <c r="B468" s="19">
        <v>-2183.1258979836766</v>
      </c>
      <c r="C468" s="19">
        <v>2183.1258979836766</v>
      </c>
    </row>
    <row r="469" spans="1:3" x14ac:dyDescent="0.25">
      <c r="A469" s="19">
        <v>443</v>
      </c>
      <c r="B469" s="19">
        <v>20851.58462243844</v>
      </c>
      <c r="C469" s="19">
        <v>-14160.58462243844</v>
      </c>
    </row>
    <row r="470" spans="1:3" x14ac:dyDescent="0.25">
      <c r="A470" s="19">
        <v>444</v>
      </c>
      <c r="B470" s="19">
        <v>-1707.0065942267468</v>
      </c>
      <c r="C470" s="19">
        <v>1717.0065942267468</v>
      </c>
    </row>
    <row r="471" spans="1:3" x14ac:dyDescent="0.25">
      <c r="A471" s="19">
        <v>445</v>
      </c>
      <c r="B471" s="19">
        <v>623.8480328726273</v>
      </c>
      <c r="C471" s="19">
        <v>-573.8480328726273</v>
      </c>
    </row>
    <row r="472" spans="1:3" x14ac:dyDescent="0.25">
      <c r="A472" s="19">
        <v>446</v>
      </c>
      <c r="B472" s="19">
        <v>-1923.3362177196175</v>
      </c>
      <c r="C472" s="19">
        <v>1925.3362177196175</v>
      </c>
    </row>
    <row r="473" spans="1:3" x14ac:dyDescent="0.25">
      <c r="A473" s="19">
        <v>447</v>
      </c>
      <c r="B473" s="19">
        <v>2051.7274783233524</v>
      </c>
      <c r="C473" s="19">
        <v>-1285.7274783233524</v>
      </c>
    </row>
    <row r="474" spans="1:3" x14ac:dyDescent="0.25">
      <c r="A474" s="19">
        <v>448</v>
      </c>
      <c r="B474" s="19">
        <v>-1809.8602314221673</v>
      </c>
      <c r="C474" s="19">
        <v>1814.8602314221673</v>
      </c>
    </row>
    <row r="475" spans="1:3" x14ac:dyDescent="0.25">
      <c r="A475" s="19">
        <v>449</v>
      </c>
      <c r="B475" s="19">
        <v>-662.88682278634815</v>
      </c>
      <c r="C475" s="19">
        <v>744.89682278634814</v>
      </c>
    </row>
    <row r="476" spans="1:3" x14ac:dyDescent="0.25">
      <c r="A476" s="19">
        <v>450</v>
      </c>
      <c r="B476" s="19">
        <v>-1182.1160591476134</v>
      </c>
      <c r="C476" s="19">
        <v>1227.1160591476134</v>
      </c>
    </row>
    <row r="477" spans="1:3" x14ac:dyDescent="0.25">
      <c r="A477" s="19">
        <v>451</v>
      </c>
      <c r="B477" s="19">
        <v>1596.3685232120113</v>
      </c>
      <c r="C477" s="19">
        <v>-1200.3685232120113</v>
      </c>
    </row>
    <row r="478" spans="1:3" x14ac:dyDescent="0.25">
      <c r="A478" s="19">
        <v>452</v>
      </c>
      <c r="B478" s="19">
        <v>-2183.1258979836766</v>
      </c>
      <c r="C478" s="19">
        <v>2183.1258979836766</v>
      </c>
    </row>
    <row r="479" spans="1:3" x14ac:dyDescent="0.25">
      <c r="A479" s="19">
        <v>453</v>
      </c>
      <c r="B479" s="19">
        <v>1214.4139832900798</v>
      </c>
      <c r="C479" s="19">
        <v>-734.41398329007984</v>
      </c>
    </row>
    <row r="480" spans="1:3" x14ac:dyDescent="0.25">
      <c r="A480" s="19">
        <v>454</v>
      </c>
      <c r="B480" s="19">
        <v>-1274.3473472410055</v>
      </c>
      <c r="C480" s="19">
        <v>1300.3473472410055</v>
      </c>
    </row>
    <row r="481" spans="1:3" x14ac:dyDescent="0.25">
      <c r="A481" s="19">
        <v>455</v>
      </c>
      <c r="B481" s="19">
        <v>-781.90625568580288</v>
      </c>
      <c r="C481" s="19">
        <v>863.90625568580288</v>
      </c>
    </row>
    <row r="482" spans="1:3" x14ac:dyDescent="0.25">
      <c r="A482" s="19">
        <v>456</v>
      </c>
      <c r="B482" s="19">
        <v>-760.56449144543762</v>
      </c>
      <c r="C482" s="19">
        <v>805.56449144543762</v>
      </c>
    </row>
    <row r="483" spans="1:3" x14ac:dyDescent="0.25">
      <c r="A483" s="19">
        <v>457</v>
      </c>
      <c r="B483" s="19">
        <v>-774.88940030865501</v>
      </c>
      <c r="C483" s="19">
        <v>835.88940030865501</v>
      </c>
    </row>
    <row r="484" spans="1:3" x14ac:dyDescent="0.25">
      <c r="A484" s="19">
        <v>458</v>
      </c>
      <c r="B484" s="19">
        <v>-2183.1258979836766</v>
      </c>
      <c r="C484" s="19">
        <v>2183.1258979836766</v>
      </c>
    </row>
    <row r="485" spans="1:3" x14ac:dyDescent="0.25">
      <c r="A485" s="19">
        <v>459</v>
      </c>
      <c r="B485" s="19">
        <v>3762.8585536105506</v>
      </c>
      <c r="C485" s="19">
        <v>-2941.8585536105506</v>
      </c>
    </row>
    <row r="486" spans="1:3" x14ac:dyDescent="0.25">
      <c r="A486" s="19">
        <v>460</v>
      </c>
      <c r="B486" s="19">
        <v>-728.21211395781415</v>
      </c>
      <c r="C486" s="19">
        <v>753.21211395781415</v>
      </c>
    </row>
    <row r="487" spans="1:3" x14ac:dyDescent="0.25">
      <c r="A487" s="19">
        <v>461</v>
      </c>
      <c r="B487" s="19">
        <v>-1301.3885501776144</v>
      </c>
      <c r="C487" s="19">
        <v>1326.3885501776144</v>
      </c>
    </row>
    <row r="488" spans="1:3" x14ac:dyDescent="0.25">
      <c r="A488" s="19">
        <v>462</v>
      </c>
      <c r="B488" s="19">
        <v>-2183.1258979836766</v>
      </c>
      <c r="C488" s="19">
        <v>2183.1258979836766</v>
      </c>
    </row>
    <row r="489" spans="1:3" x14ac:dyDescent="0.25">
      <c r="A489" s="19">
        <v>463</v>
      </c>
      <c r="B489" s="19">
        <v>-2183.1258979836766</v>
      </c>
      <c r="C489" s="19">
        <v>2183.1258979836766</v>
      </c>
    </row>
    <row r="490" spans="1:3" x14ac:dyDescent="0.25">
      <c r="A490" s="19">
        <v>464</v>
      </c>
      <c r="B490" s="19">
        <v>5093.9920513043235</v>
      </c>
      <c r="C490" s="19">
        <v>-3843.9920513043235</v>
      </c>
    </row>
    <row r="491" spans="1:3" x14ac:dyDescent="0.25">
      <c r="A491" s="19">
        <v>465</v>
      </c>
      <c r="B491" s="19">
        <v>-2026.189854915038</v>
      </c>
      <c r="C491" s="19">
        <v>2027.189854915038</v>
      </c>
    </row>
    <row r="492" spans="1:3" x14ac:dyDescent="0.25">
      <c r="A492" s="19">
        <v>466</v>
      </c>
      <c r="B492" s="19">
        <v>-427.37529910730518</v>
      </c>
      <c r="C492" s="19">
        <v>565.37529910730518</v>
      </c>
    </row>
    <row r="493" spans="1:3" x14ac:dyDescent="0.25">
      <c r="A493" s="19">
        <v>467</v>
      </c>
      <c r="B493" s="19">
        <v>-846.80514273366407</v>
      </c>
      <c r="C493" s="19">
        <v>922.80514273366407</v>
      </c>
    </row>
    <row r="494" spans="1:3" x14ac:dyDescent="0.25">
      <c r="A494" s="19">
        <v>468</v>
      </c>
      <c r="B494" s="19">
        <v>7811.8988075847665</v>
      </c>
      <c r="C494" s="19">
        <v>-3496.8988075847665</v>
      </c>
    </row>
    <row r="495" spans="1:3" x14ac:dyDescent="0.25">
      <c r="A495" s="19">
        <v>469</v>
      </c>
      <c r="B495" s="19">
        <v>-2183.1258979836766</v>
      </c>
      <c r="C495" s="19">
        <v>2183.1258979836766</v>
      </c>
    </row>
    <row r="496" spans="1:3" x14ac:dyDescent="0.25">
      <c r="A496" s="19">
        <v>470</v>
      </c>
      <c r="B496" s="19">
        <v>-2183.1258979836766</v>
      </c>
      <c r="C496" s="19">
        <v>2183.1258979836766</v>
      </c>
    </row>
    <row r="497" spans="1:3" x14ac:dyDescent="0.25">
      <c r="A497" s="19">
        <v>471</v>
      </c>
      <c r="B497" s="19">
        <v>-598.3172738257847</v>
      </c>
      <c r="C497" s="19">
        <v>649.3172738257847</v>
      </c>
    </row>
    <row r="498" spans="1:3" x14ac:dyDescent="0.25">
      <c r="A498" s="19">
        <v>472</v>
      </c>
      <c r="B498" s="19">
        <v>17382.892524159732</v>
      </c>
      <c r="C498" s="19">
        <v>-10841.892524159732</v>
      </c>
    </row>
    <row r="499" spans="1:3" x14ac:dyDescent="0.25">
      <c r="A499" s="19">
        <v>473</v>
      </c>
      <c r="B499" s="19">
        <v>-143.73386638183456</v>
      </c>
      <c r="C499" s="19">
        <v>284.73386638183456</v>
      </c>
    </row>
    <row r="500" spans="1:3" x14ac:dyDescent="0.25">
      <c r="A500" s="19">
        <v>474</v>
      </c>
      <c r="B500" s="19">
        <v>2582.8929839551015</v>
      </c>
      <c r="C500" s="19">
        <v>-1721.8929839551015</v>
      </c>
    </row>
    <row r="501" spans="1:3" x14ac:dyDescent="0.25">
      <c r="A501" s="19">
        <v>475</v>
      </c>
      <c r="B501" s="19">
        <v>-2026.189854915038</v>
      </c>
      <c r="C501" s="19">
        <v>2027.189854915038</v>
      </c>
    </row>
    <row r="502" spans="1:3" x14ac:dyDescent="0.25">
      <c r="A502" s="19">
        <v>476</v>
      </c>
      <c r="B502" s="19">
        <v>-2183.1258979836766</v>
      </c>
      <c r="C502" s="19">
        <v>2183.1258979836766</v>
      </c>
    </row>
    <row r="503" spans="1:3" x14ac:dyDescent="0.25">
      <c r="A503" s="19">
        <v>477</v>
      </c>
      <c r="B503" s="19">
        <v>12710.726661292629</v>
      </c>
      <c r="C503" s="19">
        <v>-7804.1366612926286</v>
      </c>
    </row>
    <row r="504" spans="1:3" x14ac:dyDescent="0.25">
      <c r="A504" s="19">
        <v>478</v>
      </c>
      <c r="B504" s="19">
        <v>-2183.1258979836766</v>
      </c>
      <c r="C504" s="19">
        <v>2183.1258979836766</v>
      </c>
    </row>
    <row r="505" spans="1:3" x14ac:dyDescent="0.25">
      <c r="A505" s="19">
        <v>479</v>
      </c>
      <c r="B505" s="19">
        <v>-2183.1258979836766</v>
      </c>
      <c r="C505" s="19">
        <v>2183.1258979836766</v>
      </c>
    </row>
    <row r="506" spans="1:3" x14ac:dyDescent="0.25">
      <c r="A506" s="19">
        <v>480</v>
      </c>
      <c r="B506" s="19">
        <v>8276.3417893061978</v>
      </c>
      <c r="C506" s="19">
        <v>-3392.3417893061978</v>
      </c>
    </row>
    <row r="507" spans="1:3" x14ac:dyDescent="0.25">
      <c r="A507" s="19">
        <v>481</v>
      </c>
      <c r="B507" s="19">
        <v>15215.639017944255</v>
      </c>
      <c r="C507" s="19">
        <v>-7451.6390179442551</v>
      </c>
    </row>
    <row r="508" spans="1:3" x14ac:dyDescent="0.25">
      <c r="A508" s="19">
        <v>482</v>
      </c>
      <c r="B508" s="19">
        <v>4689.6958520719854</v>
      </c>
      <c r="C508" s="19">
        <v>-2859.6958520719854</v>
      </c>
    </row>
    <row r="509" spans="1:3" x14ac:dyDescent="0.25">
      <c r="A509" s="19">
        <v>483</v>
      </c>
      <c r="B509" s="19">
        <v>-1539.448202056079</v>
      </c>
      <c r="C509" s="19">
        <v>1549.448202056079</v>
      </c>
    </row>
    <row r="510" spans="1:3" x14ac:dyDescent="0.25">
      <c r="A510" s="19">
        <v>484</v>
      </c>
      <c r="B510" s="19">
        <v>15706.70241753454</v>
      </c>
      <c r="C510" s="19">
        <v>-8176.7024175345396</v>
      </c>
    </row>
    <row r="511" spans="1:3" x14ac:dyDescent="0.25">
      <c r="A511" s="19">
        <v>485</v>
      </c>
      <c r="B511" s="19">
        <v>-319.16511836955351</v>
      </c>
      <c r="C511" s="19">
        <v>468.16511836955351</v>
      </c>
    </row>
    <row r="512" spans="1:3" x14ac:dyDescent="0.25">
      <c r="A512" s="19">
        <v>486</v>
      </c>
      <c r="B512" s="19">
        <v>14271.144716722838</v>
      </c>
      <c r="C512" s="19">
        <v>-5956.1347167228378</v>
      </c>
    </row>
    <row r="513" spans="1:3" x14ac:dyDescent="0.25">
      <c r="A513" s="19">
        <v>487</v>
      </c>
      <c r="B513" s="19">
        <v>623.8480328726273</v>
      </c>
      <c r="C513" s="19">
        <v>-573.8480328726273</v>
      </c>
    </row>
    <row r="514" spans="1:3" x14ac:dyDescent="0.25">
      <c r="A514" s="19">
        <v>488</v>
      </c>
      <c r="B514" s="19">
        <v>-2183.1258979836766</v>
      </c>
      <c r="C514" s="19">
        <v>2183.1258979836766</v>
      </c>
    </row>
    <row r="515" spans="1:3" x14ac:dyDescent="0.25">
      <c r="A515" s="19">
        <v>489</v>
      </c>
      <c r="B515" s="19">
        <v>-2183.1258979836766</v>
      </c>
      <c r="C515" s="19">
        <v>2183.1258979836766</v>
      </c>
    </row>
    <row r="516" spans="1:3" x14ac:dyDescent="0.25">
      <c r="A516" s="19">
        <v>490</v>
      </c>
      <c r="B516" s="19">
        <v>2001.340767849852</v>
      </c>
      <c r="C516" s="19">
        <v>-1786.340767849852</v>
      </c>
    </row>
    <row r="517" spans="1:3" x14ac:dyDescent="0.25">
      <c r="A517" s="19">
        <v>491</v>
      </c>
      <c r="B517" s="19">
        <v>-2183.1258979836766</v>
      </c>
      <c r="C517" s="19">
        <v>2183.1258979836766</v>
      </c>
    </row>
    <row r="518" spans="1:3" x14ac:dyDescent="0.25">
      <c r="A518" s="19">
        <v>492</v>
      </c>
      <c r="B518" s="19">
        <v>-2183.1258979836766</v>
      </c>
      <c r="C518" s="19">
        <v>2183.1258979836766</v>
      </c>
    </row>
    <row r="519" spans="1:3" x14ac:dyDescent="0.25">
      <c r="A519" s="19">
        <v>493</v>
      </c>
      <c r="B519" s="19">
        <v>-2183.1258979836766</v>
      </c>
      <c r="C519" s="19">
        <v>2183.1258979836766</v>
      </c>
    </row>
    <row r="520" spans="1:3" x14ac:dyDescent="0.25">
      <c r="A520" s="19">
        <v>494</v>
      </c>
      <c r="B520" s="19">
        <v>-2183.1258979836766</v>
      </c>
      <c r="C520" s="19">
        <v>2183.1258979836766</v>
      </c>
    </row>
    <row r="521" spans="1:3" x14ac:dyDescent="0.25">
      <c r="A521" s="19">
        <v>495</v>
      </c>
      <c r="B521" s="19">
        <v>-1315.7134590408314</v>
      </c>
      <c r="C521" s="19">
        <v>1346.7134590408314</v>
      </c>
    </row>
    <row r="522" spans="1:3" x14ac:dyDescent="0.25">
      <c r="A522" s="19">
        <v>496</v>
      </c>
      <c r="B522" s="19">
        <v>-2183.1258979836766</v>
      </c>
      <c r="C522" s="19">
        <v>2183.1258979836766</v>
      </c>
    </row>
    <row r="523" spans="1:3" x14ac:dyDescent="0.25">
      <c r="A523" s="19">
        <v>497</v>
      </c>
      <c r="B523" s="19">
        <v>-2026.189854915038</v>
      </c>
      <c r="C523" s="19">
        <v>2027.189854915038</v>
      </c>
    </row>
    <row r="524" spans="1:3" x14ac:dyDescent="0.25">
      <c r="A524" s="19">
        <v>498</v>
      </c>
      <c r="B524" s="19">
        <v>-1333.7409276652375</v>
      </c>
      <c r="C524" s="19">
        <v>1363.7409276652375</v>
      </c>
    </row>
    <row r="525" spans="1:3" x14ac:dyDescent="0.25">
      <c r="A525" s="19">
        <v>499</v>
      </c>
      <c r="B525" s="19">
        <v>7439.7779014252947</v>
      </c>
      <c r="C525" s="19">
        <v>-4445.7779014252947</v>
      </c>
    </row>
    <row r="526" spans="1:3" x14ac:dyDescent="0.25">
      <c r="A526" s="19">
        <v>500</v>
      </c>
      <c r="B526" s="19">
        <v>4464.0454082451779</v>
      </c>
      <c r="C526" s="19">
        <v>-2554.0454082451779</v>
      </c>
    </row>
    <row r="527" spans="1:3" x14ac:dyDescent="0.25">
      <c r="A527" s="19">
        <v>501</v>
      </c>
      <c r="B527" s="19">
        <v>1135.2179664834559</v>
      </c>
      <c r="C527" s="19">
        <v>-920.21796648345594</v>
      </c>
    </row>
    <row r="528" spans="1:3" x14ac:dyDescent="0.25">
      <c r="A528" s="19">
        <v>502</v>
      </c>
      <c r="B528" s="19">
        <v>-2183.1258979836766</v>
      </c>
      <c r="C528" s="19">
        <v>2183.1258979836766</v>
      </c>
    </row>
    <row r="529" spans="1:3" x14ac:dyDescent="0.25">
      <c r="A529" s="19">
        <v>503</v>
      </c>
      <c r="B529" s="19">
        <v>1338.0269885080222</v>
      </c>
      <c r="C529" s="19">
        <v>-1108.0269885080222</v>
      </c>
    </row>
    <row r="530" spans="1:3" x14ac:dyDescent="0.25">
      <c r="A530" s="19">
        <v>504</v>
      </c>
      <c r="B530" s="19">
        <v>-572.39935549746542</v>
      </c>
      <c r="C530" s="19">
        <v>686.39935549746542</v>
      </c>
    </row>
    <row r="531" spans="1:3" x14ac:dyDescent="0.25">
      <c r="A531" s="19">
        <v>505</v>
      </c>
      <c r="B531" s="19">
        <v>1954.6634814990107</v>
      </c>
      <c r="C531" s="19">
        <v>-1619.6634814990107</v>
      </c>
    </row>
    <row r="532" spans="1:3" x14ac:dyDescent="0.25">
      <c r="A532" s="19">
        <v>506</v>
      </c>
      <c r="B532" s="19">
        <v>-542.29746971869054</v>
      </c>
      <c r="C532" s="19">
        <v>594.29746971869054</v>
      </c>
    </row>
    <row r="533" spans="1:3" x14ac:dyDescent="0.25">
      <c r="A533" s="19">
        <v>507</v>
      </c>
      <c r="B533" s="19">
        <v>11440.329207516159</v>
      </c>
      <c r="C533" s="19">
        <v>-11190.329207516159</v>
      </c>
    </row>
    <row r="534" spans="1:3" x14ac:dyDescent="0.25">
      <c r="A534" s="19">
        <v>508</v>
      </c>
      <c r="B534" s="19">
        <v>2306.6844498564619</v>
      </c>
      <c r="C534" s="19">
        <v>-1666.6844498564619</v>
      </c>
    </row>
    <row r="535" spans="1:3" x14ac:dyDescent="0.25">
      <c r="A535" s="19">
        <v>509</v>
      </c>
      <c r="B535" s="19">
        <v>5336.422463364941</v>
      </c>
      <c r="C535" s="19">
        <v>-4936.422463364941</v>
      </c>
    </row>
    <row r="536" spans="1:3" x14ac:dyDescent="0.25">
      <c r="A536" s="19">
        <v>510</v>
      </c>
      <c r="B536" s="19">
        <v>-1539.448202056079</v>
      </c>
      <c r="C536" s="19">
        <v>1549.448202056079</v>
      </c>
    </row>
    <row r="537" spans="1:3" x14ac:dyDescent="0.25">
      <c r="A537" s="19">
        <v>511</v>
      </c>
      <c r="B537" s="19">
        <v>-2183.1258979836766</v>
      </c>
      <c r="C537" s="19">
        <v>2183.1258979836766</v>
      </c>
    </row>
    <row r="538" spans="1:3" x14ac:dyDescent="0.25">
      <c r="A538" s="19">
        <v>512</v>
      </c>
      <c r="B538" s="19">
        <v>-46.385535810042711</v>
      </c>
      <c r="C538" s="19">
        <v>196.38553581004271</v>
      </c>
    </row>
    <row r="539" spans="1:3" x14ac:dyDescent="0.25">
      <c r="A539" s="19">
        <v>513</v>
      </c>
      <c r="B539" s="19">
        <v>-1679.9653912901379</v>
      </c>
      <c r="C539" s="19">
        <v>1690.9653912901379</v>
      </c>
    </row>
    <row r="540" spans="1:3" x14ac:dyDescent="0.25">
      <c r="A540" s="19">
        <v>514</v>
      </c>
      <c r="B540" s="19">
        <v>10348.005397324665</v>
      </c>
      <c r="C540" s="19">
        <v>-3386.005397324665</v>
      </c>
    </row>
    <row r="541" spans="1:3" x14ac:dyDescent="0.25">
      <c r="A541" s="19">
        <v>515</v>
      </c>
      <c r="B541" s="19">
        <v>-973.19155517711965</v>
      </c>
      <c r="C541" s="19">
        <v>1023.1915551771197</v>
      </c>
    </row>
    <row r="542" spans="1:3" x14ac:dyDescent="0.25">
      <c r="A542" s="19">
        <v>516</v>
      </c>
      <c r="B542" s="19">
        <v>40525.232683739705</v>
      </c>
      <c r="C542" s="19">
        <v>-15874.232683739705</v>
      </c>
    </row>
    <row r="543" spans="1:3" x14ac:dyDescent="0.25">
      <c r="A543" s="19">
        <v>517</v>
      </c>
      <c r="B543" s="19">
        <v>-2183.1258979836766</v>
      </c>
      <c r="C543" s="19">
        <v>2183.1258979836766</v>
      </c>
    </row>
    <row r="544" spans="1:3" x14ac:dyDescent="0.25">
      <c r="A544" s="19">
        <v>518</v>
      </c>
      <c r="B544" s="19">
        <v>1821.0660816057925</v>
      </c>
      <c r="C544" s="19">
        <v>-1616.0660816057925</v>
      </c>
    </row>
    <row r="545" spans="1:3" x14ac:dyDescent="0.25">
      <c r="A545" s="19">
        <v>519</v>
      </c>
      <c r="B545" s="19">
        <v>-2183.1258979836766</v>
      </c>
      <c r="C545" s="19">
        <v>2183.1258979836766</v>
      </c>
    </row>
    <row r="546" spans="1:3" x14ac:dyDescent="0.25">
      <c r="A546" s="19">
        <v>520</v>
      </c>
      <c r="B546" s="19">
        <v>7138.2042275222921</v>
      </c>
      <c r="C546" s="19">
        <v>-4392.2042275222921</v>
      </c>
    </row>
    <row r="547" spans="1:3" x14ac:dyDescent="0.25">
      <c r="A547" s="19">
        <v>521</v>
      </c>
      <c r="B547" s="19">
        <v>4579.3797681020442</v>
      </c>
      <c r="C547" s="19">
        <v>525.62023189795582</v>
      </c>
    </row>
    <row r="548" spans="1:3" x14ac:dyDescent="0.25">
      <c r="A548" s="19">
        <v>522</v>
      </c>
      <c r="B548" s="19">
        <v>3774.6875305922058</v>
      </c>
      <c r="C548" s="19">
        <v>1457.3124694077942</v>
      </c>
    </row>
    <row r="549" spans="1:3" x14ac:dyDescent="0.25">
      <c r="A549" s="19">
        <v>523</v>
      </c>
      <c r="B549" s="19">
        <v>2151.9071387410913</v>
      </c>
      <c r="C549" s="19">
        <v>1288.0928612589087</v>
      </c>
    </row>
    <row r="550" spans="1:3" x14ac:dyDescent="0.25">
      <c r="A550" s="19">
        <v>524</v>
      </c>
      <c r="B550" s="19">
        <v>5484.0915878079195</v>
      </c>
      <c r="C550" s="19">
        <v>545.9084121920805</v>
      </c>
    </row>
    <row r="551" spans="1:3" x14ac:dyDescent="0.25">
      <c r="A551" s="19">
        <v>525</v>
      </c>
      <c r="B551" s="19">
        <v>7915.3619541221087</v>
      </c>
      <c r="C551" s="19">
        <v>-4111.8119541221085</v>
      </c>
    </row>
    <row r="552" spans="1:3" x14ac:dyDescent="0.25">
      <c r="A552" s="19">
        <v>526</v>
      </c>
      <c r="B552" s="19">
        <v>48278.691447056437</v>
      </c>
      <c r="C552" s="19">
        <v>-36278.691447056437</v>
      </c>
    </row>
    <row r="553" spans="1:3" x14ac:dyDescent="0.25">
      <c r="A553" s="19">
        <v>527</v>
      </c>
      <c r="B553" s="19">
        <v>-651.41511078540861</v>
      </c>
      <c r="C553" s="19">
        <v>2361.4151107854086</v>
      </c>
    </row>
    <row r="554" spans="1:3" x14ac:dyDescent="0.25">
      <c r="A554" s="19">
        <v>528</v>
      </c>
      <c r="B554" s="19">
        <v>12664.948650138578</v>
      </c>
      <c r="C554" s="19">
        <v>-2579.9486501385782</v>
      </c>
    </row>
    <row r="555" spans="1:3" x14ac:dyDescent="0.25">
      <c r="A555" s="19">
        <v>529</v>
      </c>
      <c r="B555" s="19">
        <v>-1554.6956295976611</v>
      </c>
      <c r="C555" s="19">
        <v>2884.6956295976611</v>
      </c>
    </row>
    <row r="556" spans="1:3" x14ac:dyDescent="0.25">
      <c r="A556" s="19">
        <v>530</v>
      </c>
      <c r="B556" s="19">
        <v>-484.42787012282679</v>
      </c>
      <c r="C556" s="19">
        <v>2049.4278701228268</v>
      </c>
    </row>
    <row r="557" spans="1:3" x14ac:dyDescent="0.25">
      <c r="A557" s="19">
        <v>531</v>
      </c>
      <c r="B557" s="19">
        <v>2789.019114943997</v>
      </c>
      <c r="C557" s="19">
        <v>880.98088505600299</v>
      </c>
    </row>
    <row r="558" spans="1:3" x14ac:dyDescent="0.25">
      <c r="A558" s="19">
        <v>532</v>
      </c>
      <c r="B558" s="19">
        <v>3128.8796319347002</v>
      </c>
      <c r="C558" s="19">
        <v>871.12036806529977</v>
      </c>
    </row>
    <row r="559" spans="1:3" x14ac:dyDescent="0.25">
      <c r="A559" s="19">
        <v>533</v>
      </c>
      <c r="B559" s="19">
        <v>14608.701811939731</v>
      </c>
      <c r="C559" s="19">
        <v>-2283.7018119397308</v>
      </c>
    </row>
    <row r="560" spans="1:3" x14ac:dyDescent="0.25">
      <c r="A560" s="19">
        <v>534</v>
      </c>
      <c r="B560" s="19">
        <v>1085.9150168704837</v>
      </c>
      <c r="C560" s="19">
        <v>918.08498312951633</v>
      </c>
    </row>
    <row r="561" spans="1:3" x14ac:dyDescent="0.25">
      <c r="A561" s="19">
        <v>535</v>
      </c>
      <c r="B561" s="19">
        <v>15588.470100572204</v>
      </c>
      <c r="C561" s="19">
        <v>111.52989942779641</v>
      </c>
    </row>
    <row r="562" spans="1:3" x14ac:dyDescent="0.25">
      <c r="A562" s="19">
        <v>536</v>
      </c>
      <c r="B562" s="19">
        <v>909.54096338112231</v>
      </c>
      <c r="C562" s="19">
        <v>1140.4590366188777</v>
      </c>
    </row>
    <row r="563" spans="1:3" x14ac:dyDescent="0.25">
      <c r="A563" s="19">
        <v>537</v>
      </c>
      <c r="B563" s="19">
        <v>2385.0411863262179</v>
      </c>
      <c r="C563" s="19">
        <v>1517.4588136737821</v>
      </c>
    </row>
    <row r="564" spans="1:3" x14ac:dyDescent="0.25">
      <c r="A564" s="19">
        <v>538</v>
      </c>
      <c r="B564" s="19">
        <v>1239.5353043024506</v>
      </c>
      <c r="C564" s="19">
        <v>1170.4646956975494</v>
      </c>
    </row>
    <row r="565" spans="1:3" x14ac:dyDescent="0.25">
      <c r="A565" s="19">
        <v>539</v>
      </c>
      <c r="B565" s="19">
        <v>12762.927812701053</v>
      </c>
      <c r="C565" s="19">
        <v>2358.072187298947</v>
      </c>
    </row>
    <row r="566" spans="1:3" x14ac:dyDescent="0.25">
      <c r="A566" s="19">
        <v>540</v>
      </c>
      <c r="B566" s="19">
        <v>-3620.1179144218231</v>
      </c>
      <c r="C566" s="19">
        <v>4123.3379144218234</v>
      </c>
    </row>
    <row r="567" spans="1:3" x14ac:dyDescent="0.25">
      <c r="A567" s="19">
        <v>541</v>
      </c>
      <c r="B567" s="19">
        <v>-2026.189854915038</v>
      </c>
      <c r="C567" s="19">
        <v>2027.189854915038</v>
      </c>
    </row>
    <row r="568" spans="1:3" x14ac:dyDescent="0.25">
      <c r="A568" s="19">
        <v>542</v>
      </c>
      <c r="B568" s="19">
        <v>-728.21211395781415</v>
      </c>
      <c r="C568" s="19">
        <v>753.21211395781415</v>
      </c>
    </row>
    <row r="569" spans="1:3" x14ac:dyDescent="0.25">
      <c r="A569" s="19">
        <v>543</v>
      </c>
      <c r="B569" s="19">
        <v>-2026.189854915038</v>
      </c>
      <c r="C569" s="19">
        <v>2027.189854915038</v>
      </c>
    </row>
    <row r="570" spans="1:3" x14ac:dyDescent="0.25">
      <c r="A570" s="19">
        <v>544</v>
      </c>
      <c r="B570" s="19">
        <v>-84.534418030217012</v>
      </c>
      <c r="C570" s="19">
        <v>154.53441803021701</v>
      </c>
    </row>
    <row r="571" spans="1:3" x14ac:dyDescent="0.25">
      <c r="A571" s="19">
        <v>545</v>
      </c>
      <c r="B571" s="19">
        <v>-1815.1714059731821</v>
      </c>
      <c r="C571" s="19">
        <v>1821.1714059731821</v>
      </c>
    </row>
    <row r="572" spans="1:3" x14ac:dyDescent="0.25">
      <c r="A572" s="19">
        <v>546</v>
      </c>
      <c r="B572" s="19">
        <v>23093.200743604637</v>
      </c>
      <c r="C572" s="19">
        <v>-9401.200743604637</v>
      </c>
    </row>
    <row r="573" spans="1:3" x14ac:dyDescent="0.25">
      <c r="A573" s="19">
        <v>547</v>
      </c>
      <c r="B573" s="19">
        <v>-571.2760708891758</v>
      </c>
      <c r="C573" s="19">
        <v>623.2760708891758</v>
      </c>
    </row>
    <row r="574" spans="1:3" x14ac:dyDescent="0.25">
      <c r="A574" s="19">
        <v>548</v>
      </c>
      <c r="B574" s="19">
        <v>-2183.1258979836766</v>
      </c>
      <c r="C574" s="19">
        <v>2183.1258979836766</v>
      </c>
    </row>
    <row r="575" spans="1:3" x14ac:dyDescent="0.25">
      <c r="A575" s="19">
        <v>549</v>
      </c>
      <c r="B575" s="19">
        <v>-1593.5306079292966</v>
      </c>
      <c r="C575" s="19">
        <v>1602.5306079292966</v>
      </c>
    </row>
    <row r="576" spans="1:3" x14ac:dyDescent="0.25">
      <c r="A576" s="19">
        <v>550</v>
      </c>
      <c r="B576" s="19">
        <v>-900.59635049795975</v>
      </c>
      <c r="C576" s="19">
        <v>968.59635049795975</v>
      </c>
    </row>
    <row r="577" spans="1:3" x14ac:dyDescent="0.25">
      <c r="A577" s="19">
        <v>551</v>
      </c>
      <c r="B577" s="19">
        <v>-1298.4902978113387</v>
      </c>
      <c r="C577" s="19">
        <v>1333.4902978113387</v>
      </c>
    </row>
    <row r="578" spans="1:3" x14ac:dyDescent="0.25">
      <c r="A578" s="19">
        <v>552</v>
      </c>
      <c r="B578" s="19">
        <v>7999.832250867963</v>
      </c>
      <c r="C578" s="19">
        <v>-4218.832250867963</v>
      </c>
    </row>
    <row r="579" spans="1:3" x14ac:dyDescent="0.25">
      <c r="A579" s="19">
        <v>553</v>
      </c>
      <c r="B579" s="19">
        <v>-2183.1258979836766</v>
      </c>
      <c r="C579" s="19">
        <v>2183.1258979836766</v>
      </c>
    </row>
    <row r="580" spans="1:3" x14ac:dyDescent="0.25">
      <c r="A580" s="19">
        <v>554</v>
      </c>
      <c r="B580" s="19">
        <v>-457.31475441018938</v>
      </c>
      <c r="C580" s="19">
        <v>580.31475441018938</v>
      </c>
    </row>
    <row r="581" spans="1:3" x14ac:dyDescent="0.25">
      <c r="A581" s="19">
        <v>555</v>
      </c>
      <c r="B581" s="19">
        <v>3560.5944256099547</v>
      </c>
      <c r="C581" s="19">
        <v>-2144.5944256099547</v>
      </c>
    </row>
    <row r="582" spans="1:3" x14ac:dyDescent="0.25">
      <c r="A582" s="19">
        <v>556</v>
      </c>
      <c r="B582" s="19">
        <v>-2183.1258979836766</v>
      </c>
      <c r="C582" s="19">
        <v>2183.1258979836766</v>
      </c>
    </row>
    <row r="583" spans="1:3" x14ac:dyDescent="0.25">
      <c r="A583" s="19">
        <v>557</v>
      </c>
      <c r="B583" s="19">
        <v>8736.2089138552765</v>
      </c>
      <c r="C583" s="19">
        <v>-8536.2089138552765</v>
      </c>
    </row>
    <row r="584" spans="1:3" x14ac:dyDescent="0.25">
      <c r="A584" s="19">
        <v>558</v>
      </c>
      <c r="B584" s="19">
        <v>3567.7751670655061</v>
      </c>
      <c r="C584" s="19">
        <v>-2201.7751670655061</v>
      </c>
    </row>
    <row r="585" spans="1:3" x14ac:dyDescent="0.25">
      <c r="A585" s="19">
        <v>559</v>
      </c>
      <c r="B585" s="19">
        <v>-2183.1258979836766</v>
      </c>
      <c r="C585" s="19">
        <v>2183.1258979836766</v>
      </c>
    </row>
    <row r="586" spans="1:3" x14ac:dyDescent="0.25">
      <c r="A586" s="19">
        <v>560</v>
      </c>
      <c r="B586" s="19">
        <v>623.8480328726273</v>
      </c>
      <c r="C586" s="19">
        <v>-573.8480328726273</v>
      </c>
    </row>
    <row r="587" spans="1:3" x14ac:dyDescent="0.25">
      <c r="A587" s="19">
        <v>561</v>
      </c>
      <c r="B587" s="19">
        <v>-1658.2353629045433</v>
      </c>
      <c r="C587" s="19">
        <v>1670.2353629045433</v>
      </c>
    </row>
    <row r="588" spans="1:3" x14ac:dyDescent="0.25">
      <c r="A588" s="19">
        <v>562</v>
      </c>
      <c r="B588" s="19">
        <v>-490.15246207934933</v>
      </c>
      <c r="C588" s="19">
        <v>545.15246207934933</v>
      </c>
    </row>
    <row r="589" spans="1:3" x14ac:dyDescent="0.25">
      <c r="A589" s="19">
        <v>563</v>
      </c>
      <c r="B589" s="19">
        <v>-2183.1258979836766</v>
      </c>
      <c r="C589" s="19">
        <v>2183.1258979836766</v>
      </c>
    </row>
    <row r="590" spans="1:3" x14ac:dyDescent="0.25">
      <c r="A590" s="19">
        <v>564</v>
      </c>
      <c r="B590" s="19">
        <v>-138.61682390343458</v>
      </c>
      <c r="C590" s="19">
        <v>206.61682390343458</v>
      </c>
    </row>
    <row r="591" spans="1:3" x14ac:dyDescent="0.25">
      <c r="A591" s="19">
        <v>565</v>
      </c>
      <c r="B591" s="19">
        <v>-2026.189854915038</v>
      </c>
      <c r="C591" s="19">
        <v>2027.189854915038</v>
      </c>
    </row>
    <row r="592" spans="1:3" x14ac:dyDescent="0.25">
      <c r="A592" s="19">
        <v>566</v>
      </c>
      <c r="B592" s="19">
        <v>-2183.1258979836766</v>
      </c>
      <c r="C592" s="19">
        <v>2183.1258979836766</v>
      </c>
    </row>
    <row r="593" spans="1:3" x14ac:dyDescent="0.25">
      <c r="A593" s="19">
        <v>567</v>
      </c>
      <c r="B593" s="19">
        <v>-2026.189854915038</v>
      </c>
      <c r="C593" s="19">
        <v>2027.189854915038</v>
      </c>
    </row>
    <row r="594" spans="1:3" x14ac:dyDescent="0.25">
      <c r="A594" s="19">
        <v>568</v>
      </c>
      <c r="B594" s="19">
        <v>-2183.1258979836766</v>
      </c>
      <c r="C594" s="19">
        <v>2183.1258979836766</v>
      </c>
    </row>
    <row r="595" spans="1:3" x14ac:dyDescent="0.25">
      <c r="A595" s="19">
        <v>569</v>
      </c>
      <c r="B595" s="19">
        <v>981.18017578109266</v>
      </c>
      <c r="C595" s="19">
        <v>-736.18017578109266</v>
      </c>
    </row>
    <row r="596" spans="1:3" x14ac:dyDescent="0.25">
      <c r="A596" s="19">
        <v>570</v>
      </c>
      <c r="B596" s="19">
        <v>-998.62414332390244</v>
      </c>
      <c r="C596" s="19">
        <v>1018.6241433239024</v>
      </c>
    </row>
    <row r="597" spans="1:3" x14ac:dyDescent="0.25">
      <c r="A597" s="19">
        <v>571</v>
      </c>
      <c r="B597" s="19">
        <v>5599.4293732086517</v>
      </c>
      <c r="C597" s="19">
        <v>-5457.4293732086517</v>
      </c>
    </row>
    <row r="598" spans="1:3" x14ac:dyDescent="0.25">
      <c r="A598" s="19">
        <v>572</v>
      </c>
      <c r="B598" s="19">
        <v>888.94888768770079</v>
      </c>
      <c r="C598" s="19">
        <v>-782.94888768770079</v>
      </c>
    </row>
    <row r="599" spans="1:3" x14ac:dyDescent="0.25">
      <c r="A599" s="19">
        <v>573</v>
      </c>
      <c r="B599" s="19">
        <v>-2183.1258979836766</v>
      </c>
      <c r="C599" s="19">
        <v>2183.1258979836766</v>
      </c>
    </row>
    <row r="600" spans="1:3" x14ac:dyDescent="0.25">
      <c r="A600" s="19">
        <v>574</v>
      </c>
      <c r="B600" s="19">
        <v>821.72488478992295</v>
      </c>
      <c r="C600" s="19">
        <v>-475.72488478992295</v>
      </c>
    </row>
    <row r="601" spans="1:3" x14ac:dyDescent="0.25">
      <c r="A601" s="19">
        <v>575</v>
      </c>
      <c r="B601" s="19">
        <v>-690.06323173764008</v>
      </c>
      <c r="C601" s="19">
        <v>770.06323173764008</v>
      </c>
    </row>
    <row r="602" spans="1:3" x14ac:dyDescent="0.25">
      <c r="A602" s="19">
        <v>576</v>
      </c>
      <c r="B602" s="19">
        <v>1730.1244310888503</v>
      </c>
      <c r="C602" s="19">
        <v>-1471.1244310888503</v>
      </c>
    </row>
    <row r="603" spans="1:3" x14ac:dyDescent="0.25">
      <c r="A603" s="19">
        <v>577</v>
      </c>
      <c r="B603" s="19">
        <v>-2026.189854915038</v>
      </c>
      <c r="C603" s="19">
        <v>2027.189854915038</v>
      </c>
    </row>
    <row r="604" spans="1:3" x14ac:dyDescent="0.25">
      <c r="A604" s="19">
        <v>578</v>
      </c>
      <c r="B604" s="19">
        <v>-1539.448202056079</v>
      </c>
      <c r="C604" s="19">
        <v>1549.448202056079</v>
      </c>
    </row>
    <row r="605" spans="1:3" x14ac:dyDescent="0.25">
      <c r="A605" s="19">
        <v>579</v>
      </c>
      <c r="B605" s="19">
        <v>-1354.9856258692953</v>
      </c>
      <c r="C605" s="19">
        <v>1368.9856258692953</v>
      </c>
    </row>
    <row r="606" spans="1:3" x14ac:dyDescent="0.25">
      <c r="A606" s="19">
        <v>580</v>
      </c>
      <c r="B606" s="19">
        <v>224.02649355604558</v>
      </c>
      <c r="C606" s="19">
        <v>-49.02649355604558</v>
      </c>
    </row>
    <row r="607" spans="1:3" x14ac:dyDescent="0.25">
      <c r="A607" s="19">
        <v>581</v>
      </c>
      <c r="B607" s="19">
        <v>-2026.189854915038</v>
      </c>
      <c r="C607" s="19">
        <v>2027.189854915038</v>
      </c>
    </row>
    <row r="608" spans="1:3" x14ac:dyDescent="0.25">
      <c r="A608" s="19">
        <v>582</v>
      </c>
      <c r="B608" s="19">
        <v>-2183.1258979836766</v>
      </c>
      <c r="C608" s="19">
        <v>2183.1258979836766</v>
      </c>
    </row>
    <row r="609" spans="1:3" x14ac:dyDescent="0.25">
      <c r="A609" s="19">
        <v>583</v>
      </c>
      <c r="B609" s="19">
        <v>-2183.1258979836766</v>
      </c>
      <c r="C609" s="19">
        <v>2183.1258979836766</v>
      </c>
    </row>
    <row r="610" spans="1:3" x14ac:dyDescent="0.25">
      <c r="A610" s="19">
        <v>584</v>
      </c>
      <c r="B610" s="19">
        <v>-2026.189854915038</v>
      </c>
      <c r="C610" s="19">
        <v>2027.189854915038</v>
      </c>
    </row>
    <row r="611" spans="1:3" x14ac:dyDescent="0.25">
      <c r="A611" s="19">
        <v>585</v>
      </c>
      <c r="B611" s="19">
        <v>-1707.0065942267468</v>
      </c>
      <c r="C611" s="19">
        <v>1717.0065942267468</v>
      </c>
    </row>
    <row r="612" spans="1:3" x14ac:dyDescent="0.25">
      <c r="A612" s="19">
        <v>586</v>
      </c>
      <c r="B612" s="19">
        <v>-2183.1258979836766</v>
      </c>
      <c r="C612" s="19">
        <v>2183.1258979836766</v>
      </c>
    </row>
    <row r="613" spans="1:3" x14ac:dyDescent="0.25">
      <c r="A613" s="19">
        <v>587</v>
      </c>
      <c r="B613" s="19">
        <v>-1014.5576669769461</v>
      </c>
      <c r="C613" s="19">
        <v>1070.5576669769462</v>
      </c>
    </row>
    <row r="614" spans="1:3" x14ac:dyDescent="0.25">
      <c r="A614" s="19">
        <v>588</v>
      </c>
      <c r="B614" s="19">
        <v>19590.357563029713</v>
      </c>
      <c r="C614" s="19">
        <v>-16865.357563029713</v>
      </c>
    </row>
    <row r="615" spans="1:3" x14ac:dyDescent="0.25">
      <c r="A615" s="19">
        <v>589</v>
      </c>
      <c r="B615" s="19">
        <v>6161.9834603264226</v>
      </c>
      <c r="C615" s="19">
        <v>-5860.9834603264226</v>
      </c>
    </row>
    <row r="616" spans="1:3" x14ac:dyDescent="0.25">
      <c r="A616" s="19">
        <v>590</v>
      </c>
      <c r="B616" s="19">
        <v>-2026.189854915038</v>
      </c>
      <c r="C616" s="19">
        <v>2027.189854915038</v>
      </c>
    </row>
    <row r="617" spans="1:3" x14ac:dyDescent="0.25">
      <c r="A617" s="19">
        <v>591</v>
      </c>
      <c r="B617" s="19">
        <v>82.598671189281959</v>
      </c>
      <c r="C617" s="19">
        <v>140.40132881071804</v>
      </c>
    </row>
    <row r="618" spans="1:3" x14ac:dyDescent="0.25">
      <c r="A618" s="19">
        <v>592</v>
      </c>
      <c r="B618" s="19">
        <v>-327.90524445969641</v>
      </c>
      <c r="C618" s="19">
        <v>388.90524445969641</v>
      </c>
    </row>
    <row r="619" spans="1:3" x14ac:dyDescent="0.25">
      <c r="A619" s="19">
        <v>593</v>
      </c>
      <c r="B619" s="19">
        <v>11440.329207516159</v>
      </c>
      <c r="C619" s="19">
        <v>-11190.329207516159</v>
      </c>
    </row>
    <row r="620" spans="1:3" x14ac:dyDescent="0.25">
      <c r="A620" s="19">
        <v>594</v>
      </c>
      <c r="B620" s="19">
        <v>-574.65376969858346</v>
      </c>
      <c r="C620" s="19">
        <v>689.65376969858346</v>
      </c>
    </row>
    <row r="621" spans="1:3" x14ac:dyDescent="0.25">
      <c r="A621" s="19">
        <v>595</v>
      </c>
      <c r="B621" s="19">
        <v>-1274.3473472410055</v>
      </c>
      <c r="C621" s="19">
        <v>1300.3473472410055</v>
      </c>
    </row>
    <row r="622" spans="1:3" x14ac:dyDescent="0.25">
      <c r="A622" s="19">
        <v>596</v>
      </c>
      <c r="B622" s="19">
        <v>1519.5913123285304</v>
      </c>
      <c r="C622" s="19">
        <v>-1093.5913123285304</v>
      </c>
    </row>
    <row r="623" spans="1:3" x14ac:dyDescent="0.25">
      <c r="A623" s="19">
        <v>597</v>
      </c>
      <c r="B623" s="19">
        <v>-1815.1714059731821</v>
      </c>
      <c r="C623" s="19">
        <v>1821.1714059731821</v>
      </c>
    </row>
    <row r="624" spans="1:3" x14ac:dyDescent="0.25">
      <c r="A624" s="19">
        <v>598</v>
      </c>
      <c r="B624" s="19">
        <v>-1436.5945648606585</v>
      </c>
      <c r="C624" s="19">
        <v>1456.5945648606585</v>
      </c>
    </row>
    <row r="625" spans="1:3" x14ac:dyDescent="0.25">
      <c r="A625" s="19">
        <v>599</v>
      </c>
      <c r="B625" s="19">
        <v>5103.9988469892705</v>
      </c>
      <c r="C625" s="19">
        <v>-4253.9988469892705</v>
      </c>
    </row>
    <row r="626" spans="1:3" x14ac:dyDescent="0.25">
      <c r="A626" s="19">
        <v>600</v>
      </c>
      <c r="B626" s="19">
        <v>-1139.1413325579613</v>
      </c>
      <c r="C626" s="19">
        <v>1170.1413325579613</v>
      </c>
    </row>
    <row r="627" spans="1:3" x14ac:dyDescent="0.25">
      <c r="A627" s="19">
        <v>601</v>
      </c>
      <c r="B627" s="19">
        <v>3327.9683265335102</v>
      </c>
      <c r="C627" s="19">
        <v>-3227.9683265335102</v>
      </c>
    </row>
    <row r="628" spans="1:3" x14ac:dyDescent="0.25">
      <c r="A628" s="19">
        <v>602</v>
      </c>
      <c r="B628" s="19">
        <v>-304.08127110273949</v>
      </c>
      <c r="C628" s="19">
        <v>444.08127110273949</v>
      </c>
    </row>
    <row r="629" spans="1:3" x14ac:dyDescent="0.25">
      <c r="A629" s="19">
        <v>603</v>
      </c>
      <c r="B629" s="19">
        <v>-2183.1258979836766</v>
      </c>
      <c r="C629" s="19">
        <v>2183.1258979836766</v>
      </c>
    </row>
    <row r="630" spans="1:3" x14ac:dyDescent="0.25">
      <c r="A630" s="19">
        <v>604</v>
      </c>
      <c r="B630" s="19">
        <v>1608.5637788887852</v>
      </c>
      <c r="C630" s="19">
        <v>-1018.5437788887853</v>
      </c>
    </row>
    <row r="631" spans="1:3" x14ac:dyDescent="0.25">
      <c r="A631" s="19">
        <v>605</v>
      </c>
      <c r="B631" s="19">
        <v>-2183.1258979836766</v>
      </c>
      <c r="C631" s="19">
        <v>2183.1258979836766</v>
      </c>
    </row>
    <row r="632" spans="1:3" x14ac:dyDescent="0.25">
      <c r="A632" s="19">
        <v>606</v>
      </c>
      <c r="B632" s="19">
        <v>-474.69740424637064</v>
      </c>
      <c r="C632" s="19">
        <v>605.69740424637064</v>
      </c>
    </row>
    <row r="633" spans="1:3" x14ac:dyDescent="0.25">
      <c r="A633" s="19">
        <v>607</v>
      </c>
      <c r="B633" s="19">
        <v>-1539.448202056079</v>
      </c>
      <c r="C633" s="19">
        <v>1549.448202056079</v>
      </c>
    </row>
    <row r="634" spans="1:3" x14ac:dyDescent="0.25">
      <c r="A634" s="19">
        <v>608</v>
      </c>
      <c r="B634" s="19">
        <v>-2183.1258979836766</v>
      </c>
      <c r="C634" s="19">
        <v>2183.1258979836766</v>
      </c>
    </row>
    <row r="635" spans="1:3" x14ac:dyDescent="0.25">
      <c r="A635" s="19">
        <v>609</v>
      </c>
      <c r="B635" s="19">
        <v>14134.021284147626</v>
      </c>
      <c r="C635" s="19">
        <v>-12673.021284147626</v>
      </c>
    </row>
    <row r="636" spans="1:3" x14ac:dyDescent="0.25">
      <c r="A636" s="19">
        <v>610</v>
      </c>
      <c r="B636" s="19">
        <v>-1809.8602314221673</v>
      </c>
      <c r="C636" s="19">
        <v>1814.8602314221673</v>
      </c>
    </row>
    <row r="637" spans="1:3" x14ac:dyDescent="0.25">
      <c r="A637" s="19">
        <v>611</v>
      </c>
      <c r="B637" s="19">
        <v>-2183.1258979836766</v>
      </c>
      <c r="C637" s="19">
        <v>2183.1258979836766</v>
      </c>
    </row>
    <row r="638" spans="1:3" x14ac:dyDescent="0.25">
      <c r="A638" s="19">
        <v>612</v>
      </c>
      <c r="B638" s="19">
        <v>-2183.1258979836766</v>
      </c>
      <c r="C638" s="19">
        <v>2183.1258979836766</v>
      </c>
    </row>
    <row r="639" spans="1:3" x14ac:dyDescent="0.25">
      <c r="A639" s="19">
        <v>613</v>
      </c>
      <c r="B639" s="19">
        <v>-2183.1258979836766</v>
      </c>
      <c r="C639" s="19">
        <v>2183.1258979836766</v>
      </c>
    </row>
    <row r="640" spans="1:3" x14ac:dyDescent="0.25">
      <c r="A640" s="19">
        <v>614</v>
      </c>
      <c r="B640" s="19">
        <v>15991.323528967238</v>
      </c>
      <c r="C640" s="19">
        <v>-3173.3235289672375</v>
      </c>
    </row>
    <row r="641" spans="1:3" x14ac:dyDescent="0.25">
      <c r="A641" s="19">
        <v>615</v>
      </c>
      <c r="B641" s="19">
        <v>-2183.1258979836766</v>
      </c>
      <c r="C641" s="19">
        <v>2183.1258979836766</v>
      </c>
    </row>
    <row r="642" spans="1:3" x14ac:dyDescent="0.25">
      <c r="A642" s="19">
        <v>616</v>
      </c>
      <c r="B642" s="19">
        <v>-2183.1258979836766</v>
      </c>
      <c r="C642" s="19">
        <v>2183.1258979836766</v>
      </c>
    </row>
    <row r="643" spans="1:3" x14ac:dyDescent="0.25">
      <c r="A643" s="19">
        <v>617</v>
      </c>
      <c r="B643" s="19">
        <v>-2183.1258979836766</v>
      </c>
      <c r="C643" s="19">
        <v>2183.1258979836766</v>
      </c>
    </row>
    <row r="644" spans="1:3" x14ac:dyDescent="0.25">
      <c r="A644" s="19">
        <v>618</v>
      </c>
      <c r="B644" s="19">
        <v>-792.91686893306087</v>
      </c>
      <c r="C644" s="19">
        <v>852.91686893306087</v>
      </c>
    </row>
    <row r="645" spans="1:3" x14ac:dyDescent="0.25">
      <c r="A645" s="19">
        <v>619</v>
      </c>
      <c r="B645" s="19">
        <v>-2183.1258979836766</v>
      </c>
      <c r="C645" s="19">
        <v>2183.1258979836766</v>
      </c>
    </row>
    <row r="646" spans="1:3" x14ac:dyDescent="0.25">
      <c r="A646" s="19">
        <v>620</v>
      </c>
      <c r="B646" s="19">
        <v>-2026.189854915038</v>
      </c>
      <c r="C646" s="19">
        <v>2027.189854915038</v>
      </c>
    </row>
    <row r="647" spans="1:3" x14ac:dyDescent="0.25">
      <c r="A647" s="19">
        <v>621</v>
      </c>
      <c r="B647" s="19">
        <v>14144.449501177043</v>
      </c>
      <c r="C647" s="19">
        <v>-13844.449501177043</v>
      </c>
    </row>
    <row r="648" spans="1:3" x14ac:dyDescent="0.25">
      <c r="A648" s="19">
        <v>622</v>
      </c>
      <c r="B648" s="19">
        <v>2830.6043245725223</v>
      </c>
      <c r="C648" s="19">
        <v>-2569.6043245725223</v>
      </c>
    </row>
    <row r="649" spans="1:3" x14ac:dyDescent="0.25">
      <c r="A649" s="19">
        <v>623</v>
      </c>
      <c r="B649" s="19">
        <v>791.67910374924645</v>
      </c>
      <c r="C649" s="19">
        <v>-450.67910374924645</v>
      </c>
    </row>
    <row r="650" spans="1:3" x14ac:dyDescent="0.25">
      <c r="A650" s="19">
        <v>624</v>
      </c>
      <c r="B650" s="19">
        <v>-2183.1258979836766</v>
      </c>
      <c r="C650" s="19">
        <v>2183.1258979836766</v>
      </c>
    </row>
    <row r="651" spans="1:3" x14ac:dyDescent="0.25">
      <c r="A651" s="19">
        <v>625</v>
      </c>
      <c r="B651" s="19">
        <v>-2183.1258979836766</v>
      </c>
      <c r="C651" s="19">
        <v>2183.1258979836766</v>
      </c>
    </row>
    <row r="652" spans="1:3" x14ac:dyDescent="0.25">
      <c r="A652" s="19">
        <v>626</v>
      </c>
      <c r="B652" s="19">
        <v>-2183.1258979836766</v>
      </c>
      <c r="C652" s="19">
        <v>2183.1258979836766</v>
      </c>
    </row>
    <row r="653" spans="1:3" x14ac:dyDescent="0.25">
      <c r="A653" s="19">
        <v>627</v>
      </c>
      <c r="B653" s="19">
        <v>7853.5006582564729</v>
      </c>
      <c r="C653" s="19">
        <v>-3508.5006582564729</v>
      </c>
    </row>
    <row r="654" spans="1:3" x14ac:dyDescent="0.25">
      <c r="A654" s="19">
        <v>628</v>
      </c>
      <c r="B654" s="19">
        <v>2787.1442678013341</v>
      </c>
      <c r="C654" s="19">
        <v>-2697.1442678013341</v>
      </c>
    </row>
    <row r="655" spans="1:3" x14ac:dyDescent="0.25">
      <c r="A655" s="19">
        <v>629</v>
      </c>
      <c r="B655" s="19">
        <v>-2183.1258979836766</v>
      </c>
      <c r="C655" s="19">
        <v>2183.1258979836766</v>
      </c>
    </row>
    <row r="656" spans="1:3" x14ac:dyDescent="0.25">
      <c r="A656" s="19">
        <v>630</v>
      </c>
      <c r="B656" s="19">
        <v>4435.0490321446468</v>
      </c>
      <c r="C656" s="19">
        <v>-4085.0490321446468</v>
      </c>
    </row>
    <row r="657" spans="1:3" x14ac:dyDescent="0.25">
      <c r="A657" s="19">
        <v>631</v>
      </c>
      <c r="B657" s="19">
        <v>-1539.448202056079</v>
      </c>
      <c r="C657" s="19">
        <v>1549.448202056079</v>
      </c>
    </row>
    <row r="658" spans="1:3" x14ac:dyDescent="0.25">
      <c r="A658" s="19">
        <v>632</v>
      </c>
      <c r="B658" s="19">
        <v>2888.8746203884657</v>
      </c>
      <c r="C658" s="19">
        <v>-2198.8746203884657</v>
      </c>
    </row>
    <row r="659" spans="1:3" x14ac:dyDescent="0.25">
      <c r="A659" s="19">
        <v>633</v>
      </c>
      <c r="B659" s="19">
        <v>-2183.1258979836766</v>
      </c>
      <c r="C659" s="19">
        <v>2183.1258979836766</v>
      </c>
    </row>
    <row r="660" spans="1:3" x14ac:dyDescent="0.25">
      <c r="A660" s="19">
        <v>634</v>
      </c>
      <c r="B660" s="19">
        <v>3081.5188443880838</v>
      </c>
      <c r="C660" s="19">
        <v>-1836.5188443880838</v>
      </c>
    </row>
    <row r="661" spans="1:3" x14ac:dyDescent="0.25">
      <c r="A661" s="19">
        <v>635</v>
      </c>
      <c r="B661" s="19">
        <v>-2026.189854915038</v>
      </c>
      <c r="C661" s="19">
        <v>2027.189854915038</v>
      </c>
    </row>
    <row r="662" spans="1:3" x14ac:dyDescent="0.25">
      <c r="A662" s="19">
        <v>636</v>
      </c>
      <c r="B662" s="19">
        <v>-1972.1074490418202</v>
      </c>
      <c r="C662" s="19">
        <v>1974.1074490418202</v>
      </c>
    </row>
    <row r="663" spans="1:3" x14ac:dyDescent="0.25">
      <c r="A663" s="19">
        <v>637</v>
      </c>
      <c r="B663" s="19">
        <v>-1863.9426372953849</v>
      </c>
      <c r="C663" s="19">
        <v>1867.9426372953849</v>
      </c>
    </row>
    <row r="664" spans="1:3" x14ac:dyDescent="0.25">
      <c r="A664" s="19">
        <v>638</v>
      </c>
      <c r="B664" s="19">
        <v>-2183.1258979836766</v>
      </c>
      <c r="C664" s="19">
        <v>2183.1258979836766</v>
      </c>
    </row>
    <row r="665" spans="1:3" x14ac:dyDescent="0.25">
      <c r="A665" s="19">
        <v>639</v>
      </c>
      <c r="B665" s="19">
        <v>-1403.7568571914985</v>
      </c>
      <c r="C665" s="19">
        <v>1421.7568571914985</v>
      </c>
    </row>
    <row r="666" spans="1:3" x14ac:dyDescent="0.25">
      <c r="A666" s="19">
        <v>640</v>
      </c>
      <c r="B666" s="19">
        <v>-2026.189854915038</v>
      </c>
      <c r="C666" s="19">
        <v>2027.189854915038</v>
      </c>
    </row>
    <row r="667" spans="1:3" x14ac:dyDescent="0.25">
      <c r="A667" s="19">
        <v>641</v>
      </c>
      <c r="B667" s="19">
        <v>-4101.0893015179363</v>
      </c>
      <c r="C667" s="19">
        <v>4202.0893015179363</v>
      </c>
    </row>
    <row r="668" spans="1:3" x14ac:dyDescent="0.25">
      <c r="A668" s="19">
        <v>642</v>
      </c>
      <c r="B668" s="19">
        <v>33544.549948644701</v>
      </c>
      <c r="C668" s="19">
        <v>14120.450051355299</v>
      </c>
    </row>
    <row r="669" spans="1:3" x14ac:dyDescent="0.25">
      <c r="A669" s="19">
        <v>643</v>
      </c>
      <c r="B669" s="19">
        <v>223832.32044532913</v>
      </c>
      <c r="C669" s="19">
        <v>68264.679554670874</v>
      </c>
    </row>
    <row r="670" spans="1:3" x14ac:dyDescent="0.25">
      <c r="A670" s="19">
        <v>644</v>
      </c>
      <c r="B670" s="19">
        <v>18007.556624344761</v>
      </c>
      <c r="C670" s="19">
        <v>8444.4433756552389</v>
      </c>
    </row>
    <row r="671" spans="1:3" x14ac:dyDescent="0.25">
      <c r="A671" s="19">
        <v>645</v>
      </c>
      <c r="B671" s="19">
        <v>101949.91969580732</v>
      </c>
      <c r="C671" s="19">
        <v>-26920.439695807319</v>
      </c>
    </row>
    <row r="672" spans="1:3" x14ac:dyDescent="0.25">
      <c r="A672" s="19">
        <v>646</v>
      </c>
      <c r="B672" s="19">
        <v>18610.317361953261</v>
      </c>
      <c r="C672" s="19">
        <v>-13036.317361953261</v>
      </c>
    </row>
    <row r="673" spans="1:3" x14ac:dyDescent="0.25">
      <c r="A673" s="19">
        <v>647</v>
      </c>
      <c r="B673" s="19">
        <v>-2147.6699045149676</v>
      </c>
      <c r="C673" s="19">
        <v>3202.6799045149673</v>
      </c>
    </row>
    <row r="674" spans="1:3" x14ac:dyDescent="0.25">
      <c r="A674" s="19">
        <v>648</v>
      </c>
      <c r="B674" s="19">
        <v>1521.7555818487672</v>
      </c>
      <c r="C674" s="19">
        <v>619.24441815123282</v>
      </c>
    </row>
    <row r="675" spans="1:3" x14ac:dyDescent="0.25">
      <c r="A675" s="19">
        <v>649</v>
      </c>
      <c r="B675" s="19">
        <v>84650.565387339928</v>
      </c>
      <c r="C675" s="19">
        <v>-40262.565387339928</v>
      </c>
    </row>
    <row r="676" spans="1:3" x14ac:dyDescent="0.25">
      <c r="A676" s="19">
        <v>650</v>
      </c>
      <c r="B676" s="19">
        <v>3703.7760086205399</v>
      </c>
      <c r="C676" s="19">
        <v>-204.77600862053987</v>
      </c>
    </row>
    <row r="677" spans="1:3" x14ac:dyDescent="0.25">
      <c r="A677" s="19">
        <v>651</v>
      </c>
      <c r="B677" s="19">
        <v>-201.33898082929863</v>
      </c>
      <c r="C677" s="19">
        <v>1887.3389808292986</v>
      </c>
    </row>
    <row r="678" spans="1:3" x14ac:dyDescent="0.25">
      <c r="A678" s="19">
        <v>652</v>
      </c>
      <c r="B678" s="19">
        <v>16706.426446400597</v>
      </c>
      <c r="C678" s="19">
        <v>8425.5735535994027</v>
      </c>
    </row>
    <row r="679" spans="1:3" x14ac:dyDescent="0.25">
      <c r="A679" s="19">
        <v>653</v>
      </c>
      <c r="B679" s="19">
        <v>1663.5284583183002</v>
      </c>
      <c r="C679" s="19">
        <v>1350.4715416816998</v>
      </c>
    </row>
    <row r="680" spans="1:3" x14ac:dyDescent="0.25">
      <c r="A680" s="19">
        <v>654</v>
      </c>
      <c r="B680" s="19">
        <v>112003.76896755573</v>
      </c>
      <c r="C680" s="19">
        <v>-5919.268967555734</v>
      </c>
    </row>
    <row r="681" spans="1:3" x14ac:dyDescent="0.25">
      <c r="A681" s="19">
        <v>655</v>
      </c>
      <c r="B681" s="19">
        <v>98865.207964582834</v>
      </c>
      <c r="C681" s="19">
        <v>-66790.207964582834</v>
      </c>
    </row>
    <row r="682" spans="1:3" x14ac:dyDescent="0.25">
      <c r="A682" s="19">
        <v>656</v>
      </c>
      <c r="B682" s="19">
        <v>23463.363159244087</v>
      </c>
      <c r="C682" s="19">
        <v>-11712.363159244087</v>
      </c>
    </row>
    <row r="683" spans="1:3" x14ac:dyDescent="0.25">
      <c r="A683" s="19">
        <v>657</v>
      </c>
      <c r="B683" s="19">
        <v>8548.146638371416</v>
      </c>
      <c r="C683" s="19">
        <v>2129.853361628584</v>
      </c>
    </row>
    <row r="684" spans="1:3" x14ac:dyDescent="0.25">
      <c r="A684" s="19">
        <v>658</v>
      </c>
      <c r="B684" s="19">
        <v>13444.792037512305</v>
      </c>
      <c r="C684" s="19">
        <v>5410.2079624876951</v>
      </c>
    </row>
    <row r="685" spans="1:3" x14ac:dyDescent="0.25">
      <c r="A685" s="19">
        <v>659</v>
      </c>
      <c r="B685" s="19">
        <v>27262.851452980933</v>
      </c>
      <c r="C685" s="19">
        <v>2914.1485470190673</v>
      </c>
    </row>
    <row r="686" spans="1:3" x14ac:dyDescent="0.25">
      <c r="A686" s="19">
        <v>660</v>
      </c>
      <c r="B686" s="19">
        <v>2891.8072857165043</v>
      </c>
      <c r="C686" s="19">
        <v>125.19271428349566</v>
      </c>
    </row>
    <row r="687" spans="1:3" x14ac:dyDescent="0.25">
      <c r="A687" s="19">
        <v>661</v>
      </c>
      <c r="B687" s="19">
        <v>4262.2394926533325</v>
      </c>
      <c r="C687" s="19">
        <v>-2733.2394926533325</v>
      </c>
    </row>
    <row r="688" spans="1:3" x14ac:dyDescent="0.25">
      <c r="A688" s="19">
        <v>662</v>
      </c>
      <c r="B688" s="19">
        <v>-686.57332345203599</v>
      </c>
      <c r="C688" s="19">
        <v>781.57332345203599</v>
      </c>
    </row>
    <row r="689" spans="1:3" x14ac:dyDescent="0.25">
      <c r="A689" s="19">
        <v>663</v>
      </c>
      <c r="B689" s="19">
        <v>337.50247985349529</v>
      </c>
      <c r="C689" s="19">
        <v>-181.50247985349529</v>
      </c>
    </row>
    <row r="690" spans="1:3" x14ac:dyDescent="0.25">
      <c r="A690" s="19">
        <v>664</v>
      </c>
      <c r="B690" s="19">
        <v>3945.0901497060349</v>
      </c>
      <c r="C690" s="19">
        <v>-3245.0901497060349</v>
      </c>
    </row>
    <row r="691" spans="1:3" x14ac:dyDescent="0.25">
      <c r="A691" s="19">
        <v>665</v>
      </c>
      <c r="B691" s="19">
        <v>2485.508715490037</v>
      </c>
      <c r="C691" s="19">
        <v>-1581.508715490037</v>
      </c>
    </row>
    <row r="692" spans="1:3" x14ac:dyDescent="0.25">
      <c r="A692" s="19">
        <v>666</v>
      </c>
      <c r="B692" s="19">
        <v>7451.9181273345166</v>
      </c>
      <c r="C692" s="19">
        <v>-5587.9181273345166</v>
      </c>
    </row>
    <row r="693" spans="1:3" x14ac:dyDescent="0.25">
      <c r="A693" s="19">
        <v>667</v>
      </c>
      <c r="B693" s="19">
        <v>-1663.5465374555579</v>
      </c>
      <c r="C693" s="19">
        <v>1671.5465374555579</v>
      </c>
    </row>
    <row r="694" spans="1:3" x14ac:dyDescent="0.25">
      <c r="A694" s="19">
        <v>668</v>
      </c>
      <c r="B694" s="19">
        <v>10373.663565803123</v>
      </c>
      <c r="C694" s="19">
        <v>-5363.6635658031228</v>
      </c>
    </row>
    <row r="695" spans="1:3" x14ac:dyDescent="0.25">
      <c r="A695" s="19">
        <v>669</v>
      </c>
      <c r="B695" s="19">
        <v>1867.9096565930797</v>
      </c>
      <c r="C695" s="19">
        <v>-1183.9096565930797</v>
      </c>
    </row>
    <row r="696" spans="1:3" x14ac:dyDescent="0.25">
      <c r="A696" s="19">
        <v>670</v>
      </c>
      <c r="B696" s="19">
        <v>83780.871966218736</v>
      </c>
      <c r="C696" s="19">
        <v>-40765.871966218736</v>
      </c>
    </row>
    <row r="697" spans="1:3" x14ac:dyDescent="0.25">
      <c r="A697" s="19">
        <v>671</v>
      </c>
      <c r="B697" s="19">
        <v>34298.331672446504</v>
      </c>
      <c r="C697" s="19">
        <v>-7949.3316724465039</v>
      </c>
    </row>
    <row r="698" spans="1:3" x14ac:dyDescent="0.25">
      <c r="A698" s="19">
        <v>672</v>
      </c>
      <c r="B698" s="19">
        <v>42005.458437842193</v>
      </c>
      <c r="C698" s="19">
        <v>-30177.458437842193</v>
      </c>
    </row>
    <row r="699" spans="1:3" x14ac:dyDescent="0.25">
      <c r="A699" s="19">
        <v>673</v>
      </c>
      <c r="B699" s="19">
        <v>22650.625341417737</v>
      </c>
      <c r="C699" s="19">
        <v>-11836.625341417737</v>
      </c>
    </row>
    <row r="700" spans="1:3" x14ac:dyDescent="0.25">
      <c r="A700" s="19">
        <v>674</v>
      </c>
      <c r="B700" s="19">
        <v>1821.0660816057925</v>
      </c>
      <c r="C700" s="19">
        <v>-1616.0660816057925</v>
      </c>
    </row>
    <row r="701" spans="1:3" x14ac:dyDescent="0.25">
      <c r="A701" s="19">
        <v>675</v>
      </c>
      <c r="B701" s="19">
        <v>-1571.8005795437025</v>
      </c>
      <c r="C701" s="19">
        <v>1586.8005795437025</v>
      </c>
    </row>
    <row r="702" spans="1:3" x14ac:dyDescent="0.25">
      <c r="A702" s="19">
        <v>676</v>
      </c>
      <c r="B702" s="19">
        <v>2344.4311165217623</v>
      </c>
      <c r="C702" s="19">
        <v>-1453.4311165217623</v>
      </c>
    </row>
    <row r="703" spans="1:3" x14ac:dyDescent="0.25">
      <c r="A703" s="19">
        <v>677</v>
      </c>
      <c r="B703" s="19">
        <v>3600.162188019056</v>
      </c>
      <c r="C703" s="19">
        <v>-2129.162188019056</v>
      </c>
    </row>
    <row r="704" spans="1:3" x14ac:dyDescent="0.25">
      <c r="A704" s="19">
        <v>678</v>
      </c>
      <c r="B704" s="19">
        <v>14897.303855382977</v>
      </c>
      <c r="C704" s="19">
        <v>-2105.3038553829774</v>
      </c>
    </row>
    <row r="705" spans="1:3" x14ac:dyDescent="0.25">
      <c r="A705" s="19">
        <v>679</v>
      </c>
      <c r="B705" s="19">
        <v>3090.2862700752521</v>
      </c>
      <c r="C705" s="19">
        <v>-1982.2862700752521</v>
      </c>
    </row>
    <row r="706" spans="1:3" x14ac:dyDescent="0.25">
      <c r="A706" s="19">
        <v>680</v>
      </c>
      <c r="B706" s="19">
        <v>12563.684047778355</v>
      </c>
      <c r="C706" s="19">
        <v>-3736.6840477783553</v>
      </c>
    </row>
    <row r="707" spans="1:3" x14ac:dyDescent="0.25">
      <c r="A707" s="19">
        <v>681</v>
      </c>
      <c r="B707" s="19">
        <v>19232.570631544309</v>
      </c>
      <c r="C707" s="19">
        <v>201.42936845569056</v>
      </c>
    </row>
    <row r="708" spans="1:3" x14ac:dyDescent="0.25">
      <c r="A708" s="19">
        <v>682</v>
      </c>
      <c r="B708" s="19">
        <v>-2026.189854915038</v>
      </c>
      <c r="C708" s="19">
        <v>2027.189854915038</v>
      </c>
    </row>
    <row r="709" spans="1:3" x14ac:dyDescent="0.25">
      <c r="A709" s="19">
        <v>683</v>
      </c>
      <c r="B709" s="19">
        <v>-1055.1194713818593</v>
      </c>
      <c r="C709" s="19">
        <v>1108.1194713818593</v>
      </c>
    </row>
    <row r="710" spans="1:3" x14ac:dyDescent="0.25">
      <c r="A710" s="19">
        <v>684</v>
      </c>
      <c r="B710" s="19">
        <v>3497.6206636755396</v>
      </c>
      <c r="C710" s="19">
        <v>-3199.6206636755396</v>
      </c>
    </row>
    <row r="711" spans="1:3" x14ac:dyDescent="0.25">
      <c r="A711" s="19">
        <v>685</v>
      </c>
      <c r="B711" s="19">
        <v>21295.933314893075</v>
      </c>
      <c r="C711" s="19">
        <v>2652.0666851069254</v>
      </c>
    </row>
    <row r="712" spans="1:3" x14ac:dyDescent="0.25">
      <c r="A712" s="19">
        <v>686</v>
      </c>
      <c r="B712" s="19">
        <v>1836.1675187594683</v>
      </c>
      <c r="C712" s="19">
        <v>-1283.1675187594683</v>
      </c>
    </row>
    <row r="713" spans="1:3" x14ac:dyDescent="0.25">
      <c r="A713" s="19">
        <v>687</v>
      </c>
      <c r="B713" s="19">
        <v>-2183.1258979836766</v>
      </c>
      <c r="C713" s="19">
        <v>2183.1258979836766</v>
      </c>
    </row>
    <row r="714" spans="1:3" x14ac:dyDescent="0.25">
      <c r="A714" s="19">
        <v>688</v>
      </c>
      <c r="B714" s="19">
        <v>30432.752733509296</v>
      </c>
      <c r="C714" s="19">
        <v>-26882.752733509296</v>
      </c>
    </row>
    <row r="715" spans="1:3" x14ac:dyDescent="0.25">
      <c r="A715" s="19">
        <v>689</v>
      </c>
      <c r="B715" s="19">
        <v>23450.020622641234</v>
      </c>
      <c r="C715" s="19">
        <v>-8852.0206226412338</v>
      </c>
    </row>
    <row r="716" spans="1:3" x14ac:dyDescent="0.25">
      <c r="A716" s="19">
        <v>690</v>
      </c>
      <c r="B716" s="19">
        <v>50933.9289114852</v>
      </c>
      <c r="C716" s="19">
        <v>64363.5710885148</v>
      </c>
    </row>
    <row r="717" spans="1:3" x14ac:dyDescent="0.25">
      <c r="A717" s="19">
        <v>691</v>
      </c>
      <c r="B717" s="19">
        <v>5239.6441694577261</v>
      </c>
      <c r="C717" s="19">
        <v>-2771.6441694577261</v>
      </c>
    </row>
    <row r="718" spans="1:3" x14ac:dyDescent="0.25">
      <c r="A718" s="19">
        <v>692</v>
      </c>
      <c r="B718" s="19">
        <v>251.55302667419096</v>
      </c>
      <c r="C718" s="19">
        <v>8.44697332580904</v>
      </c>
    </row>
    <row r="719" spans="1:3" x14ac:dyDescent="0.25">
      <c r="A719" s="19">
        <v>693</v>
      </c>
      <c r="B719" s="19">
        <v>18841.856283123881</v>
      </c>
      <c r="C719" s="19">
        <v>-17535.856283123881</v>
      </c>
    </row>
    <row r="720" spans="1:3" x14ac:dyDescent="0.25">
      <c r="A720" s="19">
        <v>694</v>
      </c>
      <c r="B720" s="19">
        <v>34718.18604546821</v>
      </c>
      <c r="C720" s="19">
        <v>619.81395453178993</v>
      </c>
    </row>
    <row r="721" spans="1:3" x14ac:dyDescent="0.25">
      <c r="A721" s="19">
        <v>695</v>
      </c>
      <c r="B721" s="19">
        <v>3095.2237716983291</v>
      </c>
      <c r="C721" s="19">
        <v>-2505.2237716983291</v>
      </c>
    </row>
    <row r="722" spans="1:3" x14ac:dyDescent="0.25">
      <c r="A722" s="19">
        <v>696</v>
      </c>
      <c r="B722" s="19">
        <v>3450.6224388651881</v>
      </c>
      <c r="C722" s="19">
        <v>-2814.6224388651881</v>
      </c>
    </row>
    <row r="723" spans="1:3" x14ac:dyDescent="0.25">
      <c r="A723" s="19">
        <v>697</v>
      </c>
      <c r="B723" s="19">
        <v>-2026.189854915038</v>
      </c>
      <c r="C723" s="19">
        <v>2027.189854915038</v>
      </c>
    </row>
    <row r="724" spans="1:3" x14ac:dyDescent="0.25">
      <c r="A724" s="19">
        <v>698</v>
      </c>
      <c r="B724" s="19">
        <v>10642.338735452122</v>
      </c>
      <c r="C724" s="19">
        <v>-8323.3387354521219</v>
      </c>
    </row>
    <row r="725" spans="1:3" x14ac:dyDescent="0.25">
      <c r="A725" s="19">
        <v>699</v>
      </c>
      <c r="B725" s="19">
        <v>29500.602904435938</v>
      </c>
      <c r="C725" s="19">
        <v>-14110.602904435938</v>
      </c>
    </row>
    <row r="726" spans="1:3" x14ac:dyDescent="0.25">
      <c r="A726" s="19">
        <v>700</v>
      </c>
      <c r="B726" s="19">
        <v>95867.691706484547</v>
      </c>
      <c r="C726" s="19">
        <v>11281.048293515458</v>
      </c>
    </row>
    <row r="727" spans="1:3" x14ac:dyDescent="0.25">
      <c r="A727" s="19">
        <v>701</v>
      </c>
      <c r="B727" s="19">
        <v>1708.4081314261989</v>
      </c>
      <c r="C727" s="19">
        <v>-1305.4081314261989</v>
      </c>
    </row>
    <row r="728" spans="1:3" x14ac:dyDescent="0.25">
      <c r="A728" s="19">
        <v>702</v>
      </c>
      <c r="B728" s="19">
        <v>15732.808060850904</v>
      </c>
      <c r="C728" s="19">
        <v>-9614.8080608509044</v>
      </c>
    </row>
    <row r="729" spans="1:3" x14ac:dyDescent="0.25">
      <c r="A729" s="19">
        <v>703</v>
      </c>
      <c r="B729" s="19">
        <v>8378.3889693298879</v>
      </c>
      <c r="C729" s="19">
        <v>-3756.3789693298877</v>
      </c>
    </row>
    <row r="730" spans="1:3" x14ac:dyDescent="0.25">
      <c r="A730" s="19">
        <v>704</v>
      </c>
      <c r="B730" s="19">
        <v>5003.5600932247235</v>
      </c>
      <c r="C730" s="19">
        <v>-4166.5600932247235</v>
      </c>
    </row>
    <row r="731" spans="1:3" x14ac:dyDescent="0.25">
      <c r="A731" s="19">
        <v>705</v>
      </c>
      <c r="B731" s="19">
        <v>4731.69795705243</v>
      </c>
      <c r="C731" s="19">
        <v>-4250.69795705243</v>
      </c>
    </row>
    <row r="732" spans="1:3" x14ac:dyDescent="0.25">
      <c r="A732" s="19">
        <v>706</v>
      </c>
      <c r="B732" s="19">
        <v>8898.8443956201572</v>
      </c>
      <c r="C732" s="19">
        <v>-7921.8443956201572</v>
      </c>
    </row>
    <row r="733" spans="1:3" x14ac:dyDescent="0.25">
      <c r="A733" s="19">
        <v>707</v>
      </c>
      <c r="B733" s="19">
        <v>-2183.1258979836766</v>
      </c>
      <c r="C733" s="19">
        <v>2183.1258979836766</v>
      </c>
    </row>
    <row r="734" spans="1:3" x14ac:dyDescent="0.25">
      <c r="A734" s="19">
        <v>708</v>
      </c>
      <c r="B734" s="19">
        <v>51083.560673345586</v>
      </c>
      <c r="C734" s="19">
        <v>2587.0393266544124</v>
      </c>
    </row>
    <row r="735" spans="1:3" x14ac:dyDescent="0.25">
      <c r="A735" s="19">
        <v>709</v>
      </c>
      <c r="B735" s="19">
        <v>37065.059237158115</v>
      </c>
      <c r="C735" s="19">
        <v>-28228.059237158115</v>
      </c>
    </row>
    <row r="736" spans="1:3" x14ac:dyDescent="0.25">
      <c r="A736" s="19">
        <v>710</v>
      </c>
      <c r="B736" s="19">
        <v>-327.90524445969641</v>
      </c>
      <c r="C736" s="19">
        <v>388.90524445969641</v>
      </c>
    </row>
    <row r="737" spans="1:3" x14ac:dyDescent="0.25">
      <c r="A737" s="19">
        <v>711</v>
      </c>
      <c r="B737" s="19">
        <v>-2183.1258979836766</v>
      </c>
      <c r="C737" s="19">
        <v>2183.1258979836766</v>
      </c>
    </row>
    <row r="738" spans="1:3" x14ac:dyDescent="0.25">
      <c r="A738" s="19">
        <v>712</v>
      </c>
      <c r="B738" s="19">
        <v>37988.203997328623</v>
      </c>
      <c r="C738" s="19">
        <v>-4197.2039973286228</v>
      </c>
    </row>
    <row r="739" spans="1:3" x14ac:dyDescent="0.25">
      <c r="A739" s="19">
        <v>713</v>
      </c>
      <c r="B739" s="19">
        <v>-352.04819503002977</v>
      </c>
      <c r="C739" s="19">
        <v>457.04819503002977</v>
      </c>
    </row>
    <row r="740" spans="1:3" x14ac:dyDescent="0.25">
      <c r="A740" s="19">
        <v>714</v>
      </c>
      <c r="B740" s="19">
        <v>8682.1265079820587</v>
      </c>
      <c r="C740" s="19">
        <v>-8483.1265079820587</v>
      </c>
    </row>
    <row r="741" spans="1:3" x14ac:dyDescent="0.25">
      <c r="A741" s="19">
        <v>715</v>
      </c>
      <c r="B741" s="19">
        <v>5040.7520438047686</v>
      </c>
      <c r="C741" s="19">
        <v>-2791.7520438047686</v>
      </c>
    </row>
    <row r="742" spans="1:3" x14ac:dyDescent="0.25">
      <c r="A742" s="19">
        <v>716</v>
      </c>
      <c r="B742" s="19">
        <v>5311.156228186318</v>
      </c>
      <c r="C742" s="19">
        <v>-3922.156228186318</v>
      </c>
    </row>
    <row r="743" spans="1:3" x14ac:dyDescent="0.25">
      <c r="A743" s="19">
        <v>717</v>
      </c>
      <c r="B743" s="19">
        <v>1879.3398096024712</v>
      </c>
      <c r="C743" s="19">
        <v>-1164.3398096024712</v>
      </c>
    </row>
    <row r="744" spans="1:3" x14ac:dyDescent="0.25">
      <c r="A744" s="19">
        <v>718</v>
      </c>
      <c r="B744" s="19">
        <v>2352.0720986308534</v>
      </c>
      <c r="C744" s="19">
        <v>-2047.0720986308534</v>
      </c>
    </row>
    <row r="745" spans="1:3" x14ac:dyDescent="0.25">
      <c r="A745" s="19">
        <v>719</v>
      </c>
      <c r="B745" s="19">
        <v>-554.85721705459582</v>
      </c>
      <c r="C745" s="19">
        <v>644.85721705459582</v>
      </c>
    </row>
    <row r="746" spans="1:3" x14ac:dyDescent="0.25">
      <c r="A746" s="19">
        <v>720</v>
      </c>
      <c r="B746" s="19">
        <v>-105.39085208904567</v>
      </c>
      <c r="C746" s="19">
        <v>299.39085208904567</v>
      </c>
    </row>
    <row r="747" spans="1:3" x14ac:dyDescent="0.25">
      <c r="A747" s="19">
        <v>721</v>
      </c>
      <c r="B747" s="19">
        <v>786.73324917062655</v>
      </c>
      <c r="C747" s="19">
        <v>1948.2667508293734</v>
      </c>
    </row>
    <row r="748" spans="1:3" x14ac:dyDescent="0.25">
      <c r="A748" s="19">
        <v>722</v>
      </c>
      <c r="B748" s="19">
        <v>9752.2729050809812</v>
      </c>
      <c r="C748" s="19">
        <v>260.72709491901878</v>
      </c>
    </row>
    <row r="749" spans="1:3" x14ac:dyDescent="0.25">
      <c r="A749" s="19">
        <v>723</v>
      </c>
      <c r="B749" s="19">
        <v>20365.601936376268</v>
      </c>
      <c r="C749" s="19">
        <v>12640.398063623732</v>
      </c>
    </row>
    <row r="750" spans="1:3" x14ac:dyDescent="0.25">
      <c r="A750" s="19">
        <v>724</v>
      </c>
      <c r="B750" s="19">
        <v>6205.1724242420896</v>
      </c>
      <c r="C750" s="19">
        <v>-736.17242424208962</v>
      </c>
    </row>
    <row r="751" spans="1:3" x14ac:dyDescent="0.25">
      <c r="A751" s="19">
        <v>725</v>
      </c>
      <c r="B751" s="19">
        <v>10462.356405781742</v>
      </c>
      <c r="C751" s="19">
        <v>-3079.3464057817419</v>
      </c>
    </row>
    <row r="752" spans="1:3" x14ac:dyDescent="0.25">
      <c r="A752" s="19">
        <v>726</v>
      </c>
      <c r="B752" s="19">
        <v>15114.650319677496</v>
      </c>
      <c r="C752" s="19">
        <v>4955.3496803225044</v>
      </c>
    </row>
    <row r="753" spans="1:3" x14ac:dyDescent="0.25">
      <c r="A753" s="19">
        <v>727</v>
      </c>
      <c r="B753" s="19">
        <v>479.0306261507958</v>
      </c>
      <c r="C753" s="19">
        <v>2055.9693738492042</v>
      </c>
    </row>
    <row r="754" spans="1:3" x14ac:dyDescent="0.25">
      <c r="A754" s="19">
        <v>728</v>
      </c>
      <c r="B754" s="19">
        <v>10262.875045235085</v>
      </c>
      <c r="C754" s="19">
        <v>-4819.8750452350851</v>
      </c>
    </row>
    <row r="755" spans="1:3" x14ac:dyDescent="0.25">
      <c r="A755" s="19">
        <v>729</v>
      </c>
      <c r="B755" s="19">
        <v>9626.8204889054177</v>
      </c>
      <c r="C755" s="19">
        <v>-1709.3704889054179</v>
      </c>
    </row>
    <row r="756" spans="1:3" x14ac:dyDescent="0.25">
      <c r="A756" s="19">
        <v>730</v>
      </c>
      <c r="B756" s="19">
        <v>7659.7671667228606</v>
      </c>
      <c r="C756" s="19">
        <v>-2433.7671667228606</v>
      </c>
    </row>
    <row r="757" spans="1:3" x14ac:dyDescent="0.25">
      <c r="A757" s="19">
        <v>731</v>
      </c>
      <c r="B757" s="19">
        <v>25613.843129473193</v>
      </c>
      <c r="C757" s="19">
        <v>824.15687052680732</v>
      </c>
    </row>
    <row r="758" spans="1:3" x14ac:dyDescent="0.25">
      <c r="A758" s="19">
        <v>732</v>
      </c>
      <c r="B758" s="19">
        <v>5063.5115345836984</v>
      </c>
      <c r="C758" s="19">
        <v>1236.4884654163016</v>
      </c>
    </row>
    <row r="759" spans="1:3" x14ac:dyDescent="0.25">
      <c r="A759" s="19">
        <v>733</v>
      </c>
      <c r="B759" s="19">
        <v>-5434.6089446668811</v>
      </c>
      <c r="C759" s="19">
        <v>5498.6089446668811</v>
      </c>
    </row>
    <row r="760" spans="1:3" x14ac:dyDescent="0.25">
      <c r="A760" s="19">
        <v>734</v>
      </c>
      <c r="B760" s="19">
        <v>11308.189492159685</v>
      </c>
      <c r="C760" s="19">
        <v>-8296.189492159685</v>
      </c>
    </row>
    <row r="761" spans="1:3" x14ac:dyDescent="0.25">
      <c r="A761" s="19">
        <v>735</v>
      </c>
      <c r="B761" s="19">
        <v>8948.5461014438133</v>
      </c>
      <c r="C761" s="19">
        <v>1721.4538985561867</v>
      </c>
    </row>
    <row r="762" spans="1:3" x14ac:dyDescent="0.25">
      <c r="A762" s="19">
        <v>736</v>
      </c>
      <c r="B762" s="19">
        <v>29214.498846156835</v>
      </c>
      <c r="C762" s="19">
        <v>24556.501153843165</v>
      </c>
    </row>
    <row r="763" spans="1:3" x14ac:dyDescent="0.25">
      <c r="A763" s="19">
        <v>737</v>
      </c>
      <c r="B763" s="19">
        <v>9751.3911763737578</v>
      </c>
      <c r="C763" s="19">
        <v>1593.6088236262422</v>
      </c>
    </row>
    <row r="764" spans="1:3" x14ac:dyDescent="0.25">
      <c r="A764" s="19">
        <v>738</v>
      </c>
      <c r="B764" s="19">
        <v>7134.9044107481823</v>
      </c>
      <c r="C764" s="19">
        <v>-1014.9044107481823</v>
      </c>
    </row>
    <row r="765" spans="1:3" x14ac:dyDescent="0.25">
      <c r="A765" s="19">
        <v>739</v>
      </c>
      <c r="B765" s="19">
        <v>-709.10695229836892</v>
      </c>
      <c r="C765" s="19">
        <v>2310.1069522983689</v>
      </c>
    </row>
    <row r="766" spans="1:3" x14ac:dyDescent="0.25">
      <c r="A766" s="19">
        <v>740</v>
      </c>
      <c r="B766" s="19">
        <v>10954.977035754837</v>
      </c>
      <c r="C766" s="19">
        <v>-1454.9770357548368</v>
      </c>
    </row>
    <row r="767" spans="1:3" x14ac:dyDescent="0.25">
      <c r="A767" s="19">
        <v>741</v>
      </c>
      <c r="B767" s="19">
        <v>4087.4984933386895</v>
      </c>
      <c r="C767" s="19">
        <v>-865.49849333868951</v>
      </c>
    </row>
    <row r="768" spans="1:3" x14ac:dyDescent="0.25">
      <c r="A768" s="19">
        <v>742</v>
      </c>
      <c r="B768" s="19">
        <v>10278.801772771598</v>
      </c>
      <c r="C768" s="19">
        <v>3014.9982272284014</v>
      </c>
    </row>
    <row r="769" spans="1:3" x14ac:dyDescent="0.25">
      <c r="A769" s="19">
        <v>743</v>
      </c>
      <c r="B769" s="19">
        <v>-1027.6405429469219</v>
      </c>
      <c r="C769" s="19">
        <v>2577.6405429469219</v>
      </c>
    </row>
    <row r="770" spans="1:3" x14ac:dyDescent="0.25">
      <c r="A770" s="19">
        <v>744</v>
      </c>
      <c r="B770" s="19">
        <v>-2560.2816225216784</v>
      </c>
      <c r="C770" s="19">
        <v>3374.2816225216784</v>
      </c>
    </row>
    <row r="771" spans="1:3" x14ac:dyDescent="0.25">
      <c r="A771" s="19">
        <v>745</v>
      </c>
      <c r="B771" s="19">
        <v>3801.6382150192021</v>
      </c>
      <c r="C771" s="19">
        <v>1314.3617849807979</v>
      </c>
    </row>
    <row r="772" spans="1:3" x14ac:dyDescent="0.25">
      <c r="A772" s="19">
        <v>746</v>
      </c>
      <c r="B772" s="19">
        <v>3479.0441306564044</v>
      </c>
      <c r="C772" s="19">
        <v>496.95586934359562</v>
      </c>
    </row>
    <row r="773" spans="1:3" x14ac:dyDescent="0.25">
      <c r="A773" s="19">
        <v>747</v>
      </c>
      <c r="B773" s="19">
        <v>4788.7975466592052</v>
      </c>
      <c r="C773" s="19">
        <v>-1470.7975466592052</v>
      </c>
    </row>
    <row r="774" spans="1:3" x14ac:dyDescent="0.25">
      <c r="A774" s="19">
        <v>748</v>
      </c>
      <c r="B774" s="19">
        <v>5505.1572156081183</v>
      </c>
      <c r="C774" s="19">
        <v>1497.8427843918817</v>
      </c>
    </row>
    <row r="775" spans="1:3" x14ac:dyDescent="0.25">
      <c r="A775" s="19">
        <v>749</v>
      </c>
      <c r="B775" s="19">
        <v>-47.961131912265046</v>
      </c>
      <c r="C775" s="19">
        <v>2052.961131912265</v>
      </c>
    </row>
    <row r="776" spans="1:3" x14ac:dyDescent="0.25">
      <c r="A776" s="19">
        <v>750</v>
      </c>
      <c r="B776" s="19">
        <v>9465.8863498780738</v>
      </c>
      <c r="C776" s="19">
        <v>1090.1136501219262</v>
      </c>
    </row>
    <row r="777" spans="1:3" x14ac:dyDescent="0.25">
      <c r="A777" s="19">
        <v>751</v>
      </c>
      <c r="B777" s="19">
        <v>3209.418189413379</v>
      </c>
      <c r="C777" s="19">
        <v>1349.581810586621</v>
      </c>
    </row>
    <row r="778" spans="1:3" x14ac:dyDescent="0.25">
      <c r="A778" s="19">
        <v>752</v>
      </c>
      <c r="B778" s="19">
        <v>2439.9828026306095</v>
      </c>
      <c r="C778" s="19">
        <v>1115.0171973693905</v>
      </c>
    </row>
    <row r="779" spans="1:3" x14ac:dyDescent="0.25">
      <c r="A779" s="19">
        <v>753</v>
      </c>
      <c r="B779" s="19">
        <v>6638.3427549359731</v>
      </c>
      <c r="C779" s="19">
        <v>-1053.3427549359731</v>
      </c>
    </row>
    <row r="780" spans="1:3" x14ac:dyDescent="0.25">
      <c r="A780" s="19">
        <v>754</v>
      </c>
      <c r="B780" s="19">
        <v>22261.420924466445</v>
      </c>
      <c r="C780" s="19">
        <v>-9461.4209244664453</v>
      </c>
    </row>
    <row r="781" spans="1:3" x14ac:dyDescent="0.25">
      <c r="A781" s="19">
        <v>755</v>
      </c>
      <c r="B781" s="19">
        <v>292.094480414793</v>
      </c>
      <c r="C781" s="19">
        <v>1782.905519585207</v>
      </c>
    </row>
    <row r="782" spans="1:3" x14ac:dyDescent="0.25">
      <c r="A782" s="19">
        <v>756</v>
      </c>
      <c r="B782" s="19">
        <v>1982.3422658873169</v>
      </c>
      <c r="C782" s="19">
        <v>565.34773411268316</v>
      </c>
    </row>
    <row r="783" spans="1:3" x14ac:dyDescent="0.25">
      <c r="A783" s="19">
        <v>757</v>
      </c>
      <c r="B783" s="19">
        <v>-2749.5461251374045</v>
      </c>
      <c r="C783" s="19">
        <v>3573.5461251374045</v>
      </c>
    </row>
    <row r="784" spans="1:3" x14ac:dyDescent="0.25">
      <c r="A784" s="19">
        <v>758</v>
      </c>
      <c r="B784" s="19">
        <v>-3398.8686310684443</v>
      </c>
      <c r="C784" s="19">
        <v>3993.8686310684443</v>
      </c>
    </row>
    <row r="785" spans="1:3" x14ac:dyDescent="0.25">
      <c r="A785" s="19">
        <v>759</v>
      </c>
      <c r="B785" s="19">
        <v>2174.6891908754124</v>
      </c>
      <c r="C785" s="19">
        <v>375.31080912458765</v>
      </c>
    </row>
    <row r="786" spans="1:3" x14ac:dyDescent="0.25">
      <c r="A786" s="19">
        <v>760</v>
      </c>
      <c r="B786" s="19">
        <v>5928.4301949910732</v>
      </c>
      <c r="C786" s="19">
        <v>-832.43019499107322</v>
      </c>
    </row>
    <row r="787" spans="1:3" x14ac:dyDescent="0.25">
      <c r="A787" s="19">
        <v>761</v>
      </c>
      <c r="B787" s="19">
        <v>-2183.1258979836766</v>
      </c>
      <c r="C787" s="19">
        <v>2183.1258979836766</v>
      </c>
    </row>
    <row r="788" spans="1:3" x14ac:dyDescent="0.25">
      <c r="A788" s="19">
        <v>762</v>
      </c>
      <c r="B788" s="19">
        <v>552.22348855653991</v>
      </c>
      <c r="C788" s="19">
        <v>-317.22348855653991</v>
      </c>
    </row>
    <row r="789" spans="1:3" x14ac:dyDescent="0.25">
      <c r="A789" s="19">
        <v>763</v>
      </c>
      <c r="B789" s="19">
        <v>-2183.1258979836766</v>
      </c>
      <c r="C789" s="19">
        <v>2183.1258979836766</v>
      </c>
    </row>
    <row r="790" spans="1:3" x14ac:dyDescent="0.25">
      <c r="A790" s="19">
        <v>764</v>
      </c>
      <c r="B790" s="19">
        <v>-1809.8602314221673</v>
      </c>
      <c r="C790" s="19">
        <v>1814.8602314221673</v>
      </c>
    </row>
    <row r="791" spans="1:3" x14ac:dyDescent="0.25">
      <c r="A791" s="19">
        <v>765</v>
      </c>
      <c r="B791" s="19">
        <v>-2183.1258979836766</v>
      </c>
      <c r="C791" s="19">
        <v>2183.1258979836766</v>
      </c>
    </row>
    <row r="792" spans="1:3" x14ac:dyDescent="0.25">
      <c r="A792" s="19">
        <v>766</v>
      </c>
      <c r="B792" s="19">
        <v>5441.1101660326076</v>
      </c>
      <c r="C792" s="19">
        <v>-2920.1101660326076</v>
      </c>
    </row>
    <row r="793" spans="1:3" x14ac:dyDescent="0.25">
      <c r="A793" s="19">
        <v>767</v>
      </c>
      <c r="B793" s="19">
        <v>-2183.1258979836766</v>
      </c>
      <c r="C793" s="19">
        <v>2183.1258979836766</v>
      </c>
    </row>
    <row r="794" spans="1:3" x14ac:dyDescent="0.25">
      <c r="A794" s="19">
        <v>768</v>
      </c>
      <c r="B794" s="19">
        <v>1316.2969601224277</v>
      </c>
      <c r="C794" s="19">
        <v>-1139.2969601224277</v>
      </c>
    </row>
    <row r="795" spans="1:3" x14ac:dyDescent="0.25">
      <c r="A795" s="19">
        <v>769</v>
      </c>
      <c r="B795" s="19">
        <v>-2183.1258979836766</v>
      </c>
      <c r="C795" s="19">
        <v>2183.1258979836766</v>
      </c>
    </row>
    <row r="796" spans="1:3" x14ac:dyDescent="0.25">
      <c r="A796" s="19">
        <v>770</v>
      </c>
      <c r="B796" s="19">
        <v>4887.579853986831</v>
      </c>
      <c r="C796" s="19">
        <v>-3231.579853986831</v>
      </c>
    </row>
    <row r="797" spans="1:3" x14ac:dyDescent="0.25">
      <c r="A797" s="19">
        <v>771</v>
      </c>
      <c r="B797" s="19">
        <v>-2183.1258979836766</v>
      </c>
      <c r="C797" s="19">
        <v>2183.1258979836766</v>
      </c>
    </row>
    <row r="798" spans="1:3" x14ac:dyDescent="0.25">
      <c r="A798" s="19">
        <v>772</v>
      </c>
      <c r="B798" s="19">
        <v>-1539.448202056079</v>
      </c>
      <c r="C798" s="19">
        <v>1549.448202056079</v>
      </c>
    </row>
    <row r="799" spans="1:3" x14ac:dyDescent="0.25">
      <c r="A799" s="19">
        <v>773</v>
      </c>
      <c r="B799" s="19">
        <v>623.8480328726273</v>
      </c>
      <c r="C799" s="19">
        <v>-573.8480328726273</v>
      </c>
    </row>
    <row r="800" spans="1:3" x14ac:dyDescent="0.25">
      <c r="A800" s="19">
        <v>774</v>
      </c>
      <c r="B800" s="19">
        <v>-1112.1001296213526</v>
      </c>
      <c r="C800" s="19">
        <v>1144.1001296213526</v>
      </c>
    </row>
    <row r="801" spans="1:3" x14ac:dyDescent="0.25">
      <c r="A801" s="19">
        <v>775</v>
      </c>
      <c r="B801" s="19">
        <v>851.77066583059946</v>
      </c>
      <c r="C801" s="19">
        <v>-500.77066583059946</v>
      </c>
    </row>
    <row r="802" spans="1:3" x14ac:dyDescent="0.25">
      <c r="A802" s="19">
        <v>776</v>
      </c>
      <c r="B802" s="19">
        <v>169.94408768282801</v>
      </c>
      <c r="C802" s="19">
        <v>5.5912317171987524E-2</v>
      </c>
    </row>
    <row r="803" spans="1:3" x14ac:dyDescent="0.25">
      <c r="A803" s="19">
        <v>777</v>
      </c>
      <c r="B803" s="19">
        <v>7093.3646911349115</v>
      </c>
      <c r="C803" s="19">
        <v>-3495.3646911349115</v>
      </c>
    </row>
    <row r="804" spans="1:3" x14ac:dyDescent="0.25">
      <c r="A804" s="19">
        <v>778</v>
      </c>
      <c r="B804" s="19">
        <v>-1495.9881452848904</v>
      </c>
      <c r="C804" s="19">
        <v>1516.9881452848904</v>
      </c>
    </row>
    <row r="805" spans="1:3" x14ac:dyDescent="0.25">
      <c r="A805" s="19">
        <v>779</v>
      </c>
      <c r="B805" s="19">
        <v>-1972.1074490418202</v>
      </c>
      <c r="C805" s="19">
        <v>1974.1074490418202</v>
      </c>
    </row>
    <row r="806" spans="1:3" x14ac:dyDescent="0.25">
      <c r="A806" s="19">
        <v>780</v>
      </c>
      <c r="B806" s="19">
        <v>2039.4896500700261</v>
      </c>
      <c r="C806" s="19">
        <v>-1639.4896500700261</v>
      </c>
    </row>
    <row r="807" spans="1:3" x14ac:dyDescent="0.25">
      <c r="A807" s="19">
        <v>781</v>
      </c>
      <c r="B807" s="19">
        <v>-2177.7357160763377</v>
      </c>
      <c r="C807" s="19">
        <v>3217.7357160763377</v>
      </c>
    </row>
    <row r="808" spans="1:3" x14ac:dyDescent="0.25">
      <c r="A808" s="19">
        <v>782</v>
      </c>
      <c r="B808" s="19">
        <v>-2162.2090942876425</v>
      </c>
      <c r="C808" s="19">
        <v>3227.4390942876425</v>
      </c>
    </row>
    <row r="809" spans="1:3" x14ac:dyDescent="0.25">
      <c r="A809" s="19">
        <v>783</v>
      </c>
      <c r="B809" s="19">
        <v>-2893.8868581094948</v>
      </c>
      <c r="C809" s="19">
        <v>3593.8868581094948</v>
      </c>
    </row>
    <row r="810" spans="1:3" x14ac:dyDescent="0.25">
      <c r="A810" s="19">
        <v>784</v>
      </c>
      <c r="B810" s="19">
        <v>-4.6206035154073106</v>
      </c>
      <c r="C810" s="19">
        <v>2226.6206035154073</v>
      </c>
    </row>
    <row r="811" spans="1:3" x14ac:dyDescent="0.25">
      <c r="A811" s="19">
        <v>785</v>
      </c>
      <c r="B811" s="19">
        <v>-465.97509854725104</v>
      </c>
      <c r="C811" s="19">
        <v>1490.975098547251</v>
      </c>
    </row>
    <row r="812" spans="1:3" x14ac:dyDescent="0.25">
      <c r="A812" s="19">
        <v>786</v>
      </c>
      <c r="B812" s="19">
        <v>-2370.9272821032791</v>
      </c>
      <c r="C812" s="19">
        <v>3274.067282103279</v>
      </c>
    </row>
    <row r="813" spans="1:3" x14ac:dyDescent="0.25">
      <c r="A813" s="19">
        <v>787</v>
      </c>
      <c r="B813" s="19">
        <v>6263.7014626098407</v>
      </c>
      <c r="C813" s="19">
        <v>876.29853739015925</v>
      </c>
    </row>
    <row r="814" spans="1:3" x14ac:dyDescent="0.25">
      <c r="A814" s="19">
        <v>788</v>
      </c>
      <c r="B814" s="19">
        <v>-931.0405904012805</v>
      </c>
      <c r="C814" s="19">
        <v>2301.0405904012805</v>
      </c>
    </row>
    <row r="815" spans="1:3" x14ac:dyDescent="0.25">
      <c r="A815" s="19">
        <v>789</v>
      </c>
      <c r="B815" s="19">
        <v>-303.86381750044347</v>
      </c>
      <c r="C815" s="19">
        <v>2338.9138175004437</v>
      </c>
    </row>
    <row r="816" spans="1:3" x14ac:dyDescent="0.25">
      <c r="A816" s="19">
        <v>790</v>
      </c>
      <c r="B816" s="19">
        <v>1587.2267713856836</v>
      </c>
      <c r="C816" s="19">
        <v>272.77322861431639</v>
      </c>
    </row>
    <row r="817" spans="1:3" x14ac:dyDescent="0.25">
      <c r="A817" s="19">
        <v>791</v>
      </c>
      <c r="B817" s="19">
        <v>14012.418121635439</v>
      </c>
      <c r="C817" s="19">
        <v>425.04187836456003</v>
      </c>
    </row>
    <row r="818" spans="1:3" x14ac:dyDescent="0.25">
      <c r="A818" s="19">
        <v>792</v>
      </c>
      <c r="B818" s="19">
        <v>9418.7289084479544</v>
      </c>
      <c r="C818" s="19">
        <v>-1628.7289084479544</v>
      </c>
    </row>
    <row r="819" spans="1:3" x14ac:dyDescent="0.25">
      <c r="A819" s="19">
        <v>793</v>
      </c>
      <c r="B819" s="19">
        <v>1396.7079960905749</v>
      </c>
      <c r="C819" s="19">
        <v>1114.4020039094253</v>
      </c>
    </row>
    <row r="820" spans="1:3" x14ac:dyDescent="0.25">
      <c r="A820" s="19">
        <v>794</v>
      </c>
      <c r="B820" s="19">
        <v>1030.2375187546531</v>
      </c>
      <c r="C820" s="19">
        <v>1796.1924812453467</v>
      </c>
    </row>
    <row r="821" spans="1:3" x14ac:dyDescent="0.25">
      <c r="A821" s="19">
        <v>795</v>
      </c>
      <c r="B821" s="19">
        <v>7010.3463871879921</v>
      </c>
      <c r="C821" s="19">
        <v>1414.6536128120079</v>
      </c>
    </row>
    <row r="822" spans="1:3" x14ac:dyDescent="0.25">
      <c r="A822" s="19">
        <v>796</v>
      </c>
      <c r="B822" s="19">
        <v>16487.054931863429</v>
      </c>
      <c r="C822" s="19">
        <v>-837.05493186342937</v>
      </c>
    </row>
    <row r="823" spans="1:3" x14ac:dyDescent="0.25">
      <c r="A823" s="19">
        <v>797</v>
      </c>
      <c r="B823" s="19">
        <v>8309.1490920267297</v>
      </c>
      <c r="C823" s="19">
        <v>1825.8509079732703</v>
      </c>
    </row>
    <row r="824" spans="1:3" x14ac:dyDescent="0.25">
      <c r="A824" s="19">
        <v>798</v>
      </c>
      <c r="B824" s="19">
        <v>2721.9718774812882</v>
      </c>
      <c r="C824" s="19">
        <v>504.02812251871183</v>
      </c>
    </row>
    <row r="825" spans="1:3" x14ac:dyDescent="0.25">
      <c r="A825" s="19">
        <v>799</v>
      </c>
      <c r="B825" s="19">
        <v>4409.9101337965876</v>
      </c>
      <c r="C825" s="19">
        <v>-388.91013379658762</v>
      </c>
    </row>
    <row r="826" spans="1:3" x14ac:dyDescent="0.25">
      <c r="A826" s="19">
        <v>800</v>
      </c>
      <c r="B826" s="19">
        <v>5501.4477608212819</v>
      </c>
      <c r="C826" s="19">
        <v>-500.44776082128192</v>
      </c>
    </row>
    <row r="827" spans="1:3" x14ac:dyDescent="0.25">
      <c r="A827" s="19">
        <v>801</v>
      </c>
      <c r="B827" s="19">
        <v>925.70364977091776</v>
      </c>
      <c r="C827" s="19">
        <v>1356.2963502290822</v>
      </c>
    </row>
    <row r="828" spans="1:3" x14ac:dyDescent="0.25">
      <c r="A828" s="19">
        <v>802</v>
      </c>
      <c r="B828" s="19">
        <v>572.81312116217123</v>
      </c>
      <c r="C828" s="19">
        <v>1657.6168788378286</v>
      </c>
    </row>
    <row r="829" spans="1:3" x14ac:dyDescent="0.25">
      <c r="A829" s="19">
        <v>803</v>
      </c>
      <c r="B829" s="19">
        <v>5060.3450866058047</v>
      </c>
      <c r="C829" s="19">
        <v>1019.6549133941953</v>
      </c>
    </row>
    <row r="830" spans="1:3" x14ac:dyDescent="0.25">
      <c r="A830" s="19">
        <v>804</v>
      </c>
      <c r="B830" s="19">
        <v>905.31226330319805</v>
      </c>
      <c r="C830" s="19">
        <v>1929.6877366968019</v>
      </c>
    </row>
    <row r="831" spans="1:3" x14ac:dyDescent="0.25">
      <c r="A831" s="19">
        <v>805</v>
      </c>
      <c r="B831" s="19">
        <v>11338.586969383367</v>
      </c>
      <c r="C831" s="19">
        <v>-5838.5869693833665</v>
      </c>
    </row>
    <row r="832" spans="1:3" x14ac:dyDescent="0.25">
      <c r="A832" s="19">
        <v>806</v>
      </c>
      <c r="B832" s="19">
        <v>1670.9453453174865</v>
      </c>
      <c r="C832" s="19">
        <v>1479.0546546825135</v>
      </c>
    </row>
    <row r="833" spans="1:3" x14ac:dyDescent="0.25">
      <c r="A833" s="19">
        <v>807</v>
      </c>
      <c r="B833" s="19">
        <v>6628.8544088014769</v>
      </c>
      <c r="C833" s="19">
        <v>1726.1455911985231</v>
      </c>
    </row>
    <row r="834" spans="1:3" x14ac:dyDescent="0.25">
      <c r="A834" s="19">
        <v>808</v>
      </c>
      <c r="B834" s="19">
        <v>2814.4626984551796</v>
      </c>
      <c r="C834" s="19">
        <v>1390.5373015448204</v>
      </c>
    </row>
    <row r="835" spans="1:3" x14ac:dyDescent="0.25">
      <c r="A835" s="19">
        <v>809</v>
      </c>
      <c r="B835" s="19">
        <v>3044.5349880475114</v>
      </c>
      <c r="C835" s="19">
        <v>1455.4650119524886</v>
      </c>
    </row>
    <row r="836" spans="1:3" x14ac:dyDescent="0.25">
      <c r="A836" s="19">
        <v>810</v>
      </c>
      <c r="B836" s="19">
        <v>2627.6631151118927</v>
      </c>
      <c r="C836" s="19">
        <v>1523.3368848881073</v>
      </c>
    </row>
    <row r="837" spans="1:3" x14ac:dyDescent="0.25">
      <c r="A837" s="19">
        <v>811</v>
      </c>
      <c r="B837" s="19">
        <v>-1106.1028589588764</v>
      </c>
      <c r="C837" s="19">
        <v>2681.1028589588764</v>
      </c>
    </row>
    <row r="838" spans="1:3" x14ac:dyDescent="0.25">
      <c r="A838" s="19">
        <v>812</v>
      </c>
      <c r="B838" s="19">
        <v>-1116.5725838156886</v>
      </c>
      <c r="C838" s="19">
        <v>2156.5725838156886</v>
      </c>
    </row>
    <row r="839" spans="1:3" x14ac:dyDescent="0.25">
      <c r="A839" s="19">
        <v>813</v>
      </c>
      <c r="B839" s="19">
        <v>-2150.7858707997666</v>
      </c>
      <c r="C839" s="19">
        <v>3061.7858707997666</v>
      </c>
    </row>
    <row r="840" spans="1:3" x14ac:dyDescent="0.25">
      <c r="A840" s="19">
        <v>814</v>
      </c>
      <c r="B840" s="19">
        <v>4188.0174435809022</v>
      </c>
      <c r="C840" s="19">
        <v>-1788.0774435809021</v>
      </c>
    </row>
    <row r="841" spans="1:3" x14ac:dyDescent="0.25">
      <c r="A841" s="19">
        <v>815</v>
      </c>
      <c r="B841" s="19">
        <v>-1699.2382782985542</v>
      </c>
      <c r="C841" s="19">
        <v>2972.2382782985542</v>
      </c>
    </row>
    <row r="842" spans="1:3" x14ac:dyDescent="0.25">
      <c r="A842" s="19">
        <v>816</v>
      </c>
      <c r="B842" s="19">
        <v>2767.8343068357008</v>
      </c>
      <c r="C842" s="19">
        <v>1512.1656931642992</v>
      </c>
    </row>
    <row r="843" spans="1:3" x14ac:dyDescent="0.25">
      <c r="A843" s="19">
        <v>817</v>
      </c>
      <c r="B843" s="19">
        <v>16173.01692743119</v>
      </c>
      <c r="C843" s="19">
        <v>-8114.46692743119</v>
      </c>
    </row>
    <row r="844" spans="1:3" x14ac:dyDescent="0.25">
      <c r="A844" s="19">
        <v>818</v>
      </c>
      <c r="B844" s="19">
        <v>163.72431617153234</v>
      </c>
      <c r="C844" s="19">
        <v>1892.9356838284675</v>
      </c>
    </row>
    <row r="845" spans="1:3" x14ac:dyDescent="0.25">
      <c r="A845" s="19">
        <v>819</v>
      </c>
      <c r="B845" s="19">
        <v>-3532.4278499562406</v>
      </c>
      <c r="C845" s="19">
        <v>4077.4278499562406</v>
      </c>
    </row>
    <row r="846" spans="1:3" x14ac:dyDescent="0.25">
      <c r="A846" s="19">
        <v>820</v>
      </c>
      <c r="B846" s="19">
        <v>-3917.5895407096859</v>
      </c>
      <c r="C846" s="19">
        <v>4352.5895407096859</v>
      </c>
    </row>
    <row r="847" spans="1:3" x14ac:dyDescent="0.25">
      <c r="A847" s="19">
        <v>821</v>
      </c>
      <c r="B847" s="19">
        <v>686.13619739594742</v>
      </c>
      <c r="C847" s="19">
        <v>1994.8638026040526</v>
      </c>
    </row>
    <row r="848" spans="1:3" x14ac:dyDescent="0.25">
      <c r="A848" s="19">
        <v>822</v>
      </c>
      <c r="B848" s="19">
        <v>13106.018186115927</v>
      </c>
      <c r="C848" s="19">
        <v>4375.9818138840728</v>
      </c>
    </row>
    <row r="849" spans="1:3" x14ac:dyDescent="0.25">
      <c r="A849" s="19">
        <v>823</v>
      </c>
      <c r="B849" s="19">
        <v>2861.0385605973788</v>
      </c>
      <c r="C849" s="19">
        <v>713.96143940262118</v>
      </c>
    </row>
    <row r="850" spans="1:3" x14ac:dyDescent="0.25">
      <c r="A850" s="19">
        <v>824</v>
      </c>
      <c r="B850" s="19">
        <v>-1290.3839591803949</v>
      </c>
      <c r="C850" s="19">
        <v>2726.3839591803949</v>
      </c>
    </row>
    <row r="851" spans="1:3" x14ac:dyDescent="0.25">
      <c r="A851" s="19">
        <v>825</v>
      </c>
      <c r="B851" s="19">
        <v>669.51946323173888</v>
      </c>
      <c r="C851" s="19">
        <v>1480.580536768261</v>
      </c>
    </row>
    <row r="852" spans="1:3" x14ac:dyDescent="0.25">
      <c r="A852" s="19">
        <v>826</v>
      </c>
      <c r="B852" s="19">
        <v>10002.638104106803</v>
      </c>
      <c r="C852" s="19">
        <v>2551.3618958931966</v>
      </c>
    </row>
    <row r="853" spans="1:3" x14ac:dyDescent="0.25">
      <c r="A853" s="19">
        <v>827</v>
      </c>
      <c r="B853" s="19">
        <v>4160.6420842031166</v>
      </c>
      <c r="C853" s="19">
        <v>1419.3579157968834</v>
      </c>
    </row>
    <row r="854" spans="1:3" x14ac:dyDescent="0.25">
      <c r="A854" s="19">
        <v>828</v>
      </c>
      <c r="B854" s="19">
        <v>-4382.4275342023248</v>
      </c>
      <c r="C854" s="19">
        <v>4692.4275342023248</v>
      </c>
    </row>
    <row r="855" spans="1:3" x14ac:dyDescent="0.25">
      <c r="A855" s="19">
        <v>829</v>
      </c>
      <c r="B855" s="19">
        <v>-1149.8191598790727</v>
      </c>
      <c r="C855" s="19">
        <v>2540.8191598790727</v>
      </c>
    </row>
    <row r="856" spans="1:3" x14ac:dyDescent="0.25">
      <c r="A856" s="19">
        <v>830</v>
      </c>
      <c r="B856" s="19">
        <v>-3634.6216864999624</v>
      </c>
      <c r="C856" s="19">
        <v>4154.6216864999624</v>
      </c>
    </row>
    <row r="857" spans="1:3" x14ac:dyDescent="0.25">
      <c r="A857" s="19">
        <v>831</v>
      </c>
      <c r="B857" s="19">
        <v>-466.20575100544374</v>
      </c>
      <c r="C857" s="19">
        <v>2407.2057510054437</v>
      </c>
    </row>
    <row r="858" spans="1:3" x14ac:dyDescent="0.25">
      <c r="A858" s="19">
        <v>832</v>
      </c>
      <c r="B858" s="19">
        <v>4483.5356992152374</v>
      </c>
      <c r="C858" s="19">
        <v>-983.5356992152374</v>
      </c>
    </row>
    <row r="859" spans="1:3" x14ac:dyDescent="0.25">
      <c r="A859" s="19">
        <v>833</v>
      </c>
      <c r="B859" s="19">
        <v>14101.247717777374</v>
      </c>
      <c r="C859" s="19">
        <v>989.81228222262507</v>
      </c>
    </row>
    <row r="860" spans="1:3" x14ac:dyDescent="0.25">
      <c r="A860" s="19">
        <v>834</v>
      </c>
      <c r="B860" s="19">
        <v>5225.44777998471</v>
      </c>
      <c r="C860" s="19">
        <v>874.55222001529</v>
      </c>
    </row>
    <row r="861" spans="1:3" x14ac:dyDescent="0.25">
      <c r="A861" s="19">
        <v>835</v>
      </c>
      <c r="B861" s="19">
        <v>5872.302273449046</v>
      </c>
      <c r="C861" s="19">
        <v>1333.697726550954</v>
      </c>
    </row>
    <row r="862" spans="1:3" x14ac:dyDescent="0.25">
      <c r="A862" s="19">
        <v>836</v>
      </c>
      <c r="B862" s="19">
        <v>246.76845962794869</v>
      </c>
      <c r="C862" s="19">
        <v>2098.2315403720513</v>
      </c>
    </row>
    <row r="863" spans="1:3" x14ac:dyDescent="0.25">
      <c r="A863" s="19">
        <v>837</v>
      </c>
      <c r="B863" s="19">
        <v>3626.5253882072284</v>
      </c>
      <c r="C863" s="19">
        <v>1419.994611792772</v>
      </c>
    </row>
    <row r="864" spans="1:3" x14ac:dyDescent="0.25">
      <c r="A864" s="19">
        <v>838</v>
      </c>
      <c r="B864" s="19">
        <v>1995.1113994799471</v>
      </c>
      <c r="C864" s="19">
        <v>1049.8886005200529</v>
      </c>
    </row>
    <row r="865" spans="1:3" x14ac:dyDescent="0.25">
      <c r="A865" s="19">
        <v>839</v>
      </c>
      <c r="B865" s="19">
        <v>1814.3373419769741</v>
      </c>
      <c r="C865" s="19">
        <v>1093.6626580230259</v>
      </c>
    </row>
    <row r="866" spans="1:3" x14ac:dyDescent="0.25">
      <c r="A866" s="19">
        <v>840</v>
      </c>
      <c r="B866" s="19">
        <v>6120.8381257305246</v>
      </c>
      <c r="C866" s="19">
        <v>-290.00812573052463</v>
      </c>
    </row>
    <row r="867" spans="1:3" x14ac:dyDescent="0.25">
      <c r="A867" s="19">
        <v>841</v>
      </c>
      <c r="B867" s="19">
        <v>15931.82217097785</v>
      </c>
      <c r="C867" s="19">
        <v>-3890.1621709778501</v>
      </c>
    </row>
    <row r="868" spans="1:3" x14ac:dyDescent="0.25">
      <c r="A868" s="19">
        <v>842</v>
      </c>
      <c r="B868" s="19">
        <v>5544.9802935837233</v>
      </c>
      <c r="C868" s="19">
        <v>-478.98029358372332</v>
      </c>
    </row>
    <row r="869" spans="1:3" x14ac:dyDescent="0.25">
      <c r="A869" s="19">
        <v>843</v>
      </c>
      <c r="B869" s="19">
        <v>589.92132984210912</v>
      </c>
      <c r="C869" s="19">
        <v>2018.0786701578909</v>
      </c>
    </row>
    <row r="870" spans="1:3" x14ac:dyDescent="0.25">
      <c r="A870" s="19">
        <v>844</v>
      </c>
      <c r="B870" s="19">
        <v>9437.181415626872</v>
      </c>
      <c r="C870" s="19">
        <v>-1423.181415626872</v>
      </c>
    </row>
    <row r="871" spans="1:3" x14ac:dyDescent="0.25">
      <c r="A871" s="19">
        <v>845</v>
      </c>
      <c r="B871" s="19">
        <v>11296.750944745641</v>
      </c>
      <c r="C871" s="19">
        <v>-5472.7509447456414</v>
      </c>
    </row>
    <row r="872" spans="1:3" x14ac:dyDescent="0.25">
      <c r="A872" s="19">
        <v>846</v>
      </c>
      <c r="B872" s="19">
        <v>13006.246116591448</v>
      </c>
      <c r="C872" s="19">
        <v>-6987.2361165914481</v>
      </c>
    </row>
    <row r="873" spans="1:3" x14ac:dyDescent="0.25">
      <c r="A873" s="19">
        <v>847</v>
      </c>
      <c r="B873" s="19">
        <v>-659.60032632325965</v>
      </c>
      <c r="C873" s="19">
        <v>2001.6103263232596</v>
      </c>
    </row>
    <row r="874" spans="1:3" x14ac:dyDescent="0.25">
      <c r="A874" s="19">
        <v>848</v>
      </c>
      <c r="B874" s="19">
        <v>-6394.2803765786721</v>
      </c>
      <c r="C874" s="19">
        <v>6404.2803765786721</v>
      </c>
    </row>
    <row r="875" spans="1:3" x14ac:dyDescent="0.25">
      <c r="A875" s="19">
        <v>849</v>
      </c>
      <c r="B875" s="19">
        <v>-4378.2547672567052</v>
      </c>
      <c r="C875" s="19">
        <v>4678.2547672567052</v>
      </c>
    </row>
    <row r="876" spans="1:3" x14ac:dyDescent="0.25">
      <c r="A876" s="19">
        <v>850</v>
      </c>
      <c r="B876" s="19">
        <v>7045.6816707754042</v>
      </c>
      <c r="C876" s="19">
        <v>-2249.6816707754042</v>
      </c>
    </row>
    <row r="877" spans="1:3" x14ac:dyDescent="0.25">
      <c r="A877" s="19">
        <v>851</v>
      </c>
      <c r="B877" s="19">
        <v>9165.556826778402</v>
      </c>
      <c r="C877" s="19">
        <v>-2958.556826778402</v>
      </c>
    </row>
    <row r="878" spans="1:3" x14ac:dyDescent="0.25">
      <c r="A878" s="19">
        <v>852</v>
      </c>
      <c r="B878" s="19">
        <v>2177.5250586478305</v>
      </c>
      <c r="C878" s="19">
        <v>431.47494135216948</v>
      </c>
    </row>
    <row r="879" spans="1:3" x14ac:dyDescent="0.25">
      <c r="A879" s="19">
        <v>853</v>
      </c>
      <c r="B879" s="19">
        <v>2543.7861300324303</v>
      </c>
      <c r="C879" s="19">
        <v>1130.2138699675697</v>
      </c>
    </row>
    <row r="880" spans="1:3" x14ac:dyDescent="0.25">
      <c r="A880" s="19">
        <v>854</v>
      </c>
      <c r="B880" s="19">
        <v>-4386.949524355532</v>
      </c>
      <c r="C880" s="19">
        <v>4686.949524355532</v>
      </c>
    </row>
    <row r="881" spans="1:3" x14ac:dyDescent="0.25">
      <c r="A881" s="19">
        <v>855</v>
      </c>
      <c r="B881" s="19">
        <v>47847.999861445729</v>
      </c>
      <c r="C881" s="19">
        <v>-14982.699861445726</v>
      </c>
    </row>
    <row r="882" spans="1:3" x14ac:dyDescent="0.25">
      <c r="A882" s="19">
        <v>856</v>
      </c>
      <c r="B882" s="19">
        <v>-477.80289432518111</v>
      </c>
      <c r="C882" s="19">
        <v>1977.8028943251811</v>
      </c>
    </row>
    <row r="883" spans="1:3" x14ac:dyDescent="0.25">
      <c r="A883" s="19">
        <v>857</v>
      </c>
      <c r="B883" s="19">
        <v>-3105.3808310022132</v>
      </c>
      <c r="C883" s="19">
        <v>3650.3808310022132</v>
      </c>
    </row>
    <row r="884" spans="1:3" x14ac:dyDescent="0.25">
      <c r="A884" s="19">
        <v>858</v>
      </c>
      <c r="B884" s="19">
        <v>-1865.3504861552865</v>
      </c>
      <c r="C884" s="19">
        <v>3065.3504861552865</v>
      </c>
    </row>
    <row r="885" spans="1:3" x14ac:dyDescent="0.25">
      <c r="A885" s="19">
        <v>859</v>
      </c>
      <c r="B885" s="19">
        <v>2008.6312901000729</v>
      </c>
      <c r="C885" s="19">
        <v>-280.56129010007294</v>
      </c>
    </row>
    <row r="886" spans="1:3" x14ac:dyDescent="0.25">
      <c r="A886" s="19">
        <v>860</v>
      </c>
      <c r="B886" s="19">
        <v>5352.341570513976</v>
      </c>
      <c r="C886" s="19">
        <v>-1165.341570513976</v>
      </c>
    </row>
    <row r="887" spans="1:3" x14ac:dyDescent="0.25">
      <c r="A887" s="19">
        <v>861</v>
      </c>
      <c r="B887" s="19">
        <v>5615.7093315209586</v>
      </c>
      <c r="C887" s="19">
        <v>-3075.7093315209586</v>
      </c>
    </row>
    <row r="888" spans="1:3" x14ac:dyDescent="0.25">
      <c r="A888" s="19">
        <v>862</v>
      </c>
      <c r="B888" s="19">
        <v>753.74287300465676</v>
      </c>
      <c r="C888" s="19">
        <v>-652.74287300465676</v>
      </c>
    </row>
    <row r="889" spans="1:3" x14ac:dyDescent="0.25">
      <c r="A889" s="19">
        <v>863</v>
      </c>
      <c r="B889" s="19">
        <v>526.79090040975711</v>
      </c>
      <c r="C889" s="19">
        <v>-356.79090040975711</v>
      </c>
    </row>
    <row r="890" spans="1:3" x14ac:dyDescent="0.25">
      <c r="A890" s="19">
        <v>864</v>
      </c>
      <c r="B890" s="19">
        <v>-695.37440628865454</v>
      </c>
      <c r="C890" s="19">
        <v>785.37440628865454</v>
      </c>
    </row>
    <row r="891" spans="1:3" x14ac:dyDescent="0.25">
      <c r="A891" s="19">
        <v>865</v>
      </c>
      <c r="B891" s="19">
        <v>7790.6974639696036</v>
      </c>
      <c r="C891" s="19">
        <v>-5090.6974639696036</v>
      </c>
    </row>
    <row r="892" spans="1:3" x14ac:dyDescent="0.25">
      <c r="A892" s="19">
        <v>866</v>
      </c>
      <c r="B892" s="19">
        <v>-760.56449144543762</v>
      </c>
      <c r="C892" s="19">
        <v>805.56449144543762</v>
      </c>
    </row>
    <row r="893" spans="1:3" x14ac:dyDescent="0.25">
      <c r="A893" s="19">
        <v>867</v>
      </c>
      <c r="B893" s="19">
        <v>2094.876816516798</v>
      </c>
      <c r="C893" s="19">
        <v>-1454.876816516798</v>
      </c>
    </row>
    <row r="894" spans="1:3" x14ac:dyDescent="0.25">
      <c r="A894" s="19">
        <v>868</v>
      </c>
      <c r="B894" s="19">
        <v>4853.0795160508987</v>
      </c>
      <c r="C894" s="19">
        <v>-3652.0795160508987</v>
      </c>
    </row>
    <row r="895" spans="1:3" x14ac:dyDescent="0.25">
      <c r="A895" s="19">
        <v>869</v>
      </c>
      <c r="B895" s="19">
        <v>623.8480328726273</v>
      </c>
      <c r="C895" s="19">
        <v>-573.8480328726273</v>
      </c>
    </row>
    <row r="896" spans="1:3" x14ac:dyDescent="0.25">
      <c r="A896" s="19">
        <v>870</v>
      </c>
      <c r="B896" s="19">
        <v>16874.002382984709</v>
      </c>
      <c r="C896" s="19">
        <v>-15834.002382984709</v>
      </c>
    </row>
    <row r="897" spans="1:3" x14ac:dyDescent="0.25">
      <c r="A897" s="19">
        <v>871</v>
      </c>
      <c r="B897" s="19">
        <v>-998.23587917867349</v>
      </c>
      <c r="C897" s="19">
        <v>1060.2358791786735</v>
      </c>
    </row>
    <row r="898" spans="1:3" x14ac:dyDescent="0.25">
      <c r="A898" s="19">
        <v>872</v>
      </c>
      <c r="B898" s="19">
        <v>515.84957409435174</v>
      </c>
      <c r="C898" s="19">
        <v>-190.84957409435174</v>
      </c>
    </row>
    <row r="899" spans="1:3" x14ac:dyDescent="0.25">
      <c r="A899" s="19">
        <v>873</v>
      </c>
      <c r="B899" s="19">
        <v>-219.74043271326104</v>
      </c>
      <c r="C899" s="19">
        <v>284.74043271326104</v>
      </c>
    </row>
    <row r="900" spans="1:3" x14ac:dyDescent="0.25">
      <c r="A900" s="19">
        <v>874</v>
      </c>
      <c r="B900" s="19">
        <v>-1182.1160591476134</v>
      </c>
      <c r="C900" s="19">
        <v>1227.1160591476134</v>
      </c>
    </row>
    <row r="901" spans="1:3" x14ac:dyDescent="0.25">
      <c r="A901" s="19">
        <v>875</v>
      </c>
      <c r="B901" s="19">
        <v>1856.807925379632</v>
      </c>
      <c r="C901" s="19">
        <v>-1126.807925379632</v>
      </c>
    </row>
    <row r="902" spans="1:3" x14ac:dyDescent="0.25">
      <c r="A902" s="19">
        <v>876</v>
      </c>
      <c r="B902" s="19">
        <v>-2183.1258979836766</v>
      </c>
      <c r="C902" s="19">
        <v>2183.1258979836766</v>
      </c>
    </row>
    <row r="903" spans="1:3" x14ac:dyDescent="0.25">
      <c r="A903" s="19">
        <v>877</v>
      </c>
      <c r="B903" s="19">
        <v>3990.8427525426596</v>
      </c>
      <c r="C903" s="19">
        <v>-2704.8427525426596</v>
      </c>
    </row>
    <row r="904" spans="1:3" x14ac:dyDescent="0.25">
      <c r="A904" s="19">
        <v>878</v>
      </c>
      <c r="B904" s="19">
        <v>3319.1237301565297</v>
      </c>
      <c r="C904" s="19">
        <v>-1968.1237301565297</v>
      </c>
    </row>
    <row r="905" spans="1:3" x14ac:dyDescent="0.25">
      <c r="A905" s="19">
        <v>879</v>
      </c>
      <c r="B905" s="19">
        <v>-219.74043271326104</v>
      </c>
      <c r="C905" s="19">
        <v>284.74043271326104</v>
      </c>
    </row>
    <row r="906" spans="1:3" x14ac:dyDescent="0.25">
      <c r="A906" s="19">
        <v>880</v>
      </c>
      <c r="B906" s="19">
        <v>2063.4521972906878</v>
      </c>
      <c r="C906" s="19">
        <v>-1419.4521972906878</v>
      </c>
    </row>
    <row r="907" spans="1:3" x14ac:dyDescent="0.25">
      <c r="A907" s="19">
        <v>881</v>
      </c>
      <c r="B907" s="19">
        <v>-596.38281746111045</v>
      </c>
      <c r="C907" s="19">
        <v>709.38281746111045</v>
      </c>
    </row>
    <row r="908" spans="1:3" x14ac:dyDescent="0.25">
      <c r="A908" s="19">
        <v>882</v>
      </c>
      <c r="B908" s="19">
        <v>-457.80008459172586</v>
      </c>
      <c r="C908" s="19">
        <v>487.80008459172586</v>
      </c>
    </row>
    <row r="909" spans="1:3" x14ac:dyDescent="0.25">
      <c r="A909" s="19">
        <v>883</v>
      </c>
      <c r="B909" s="19">
        <v>423.4597780173392</v>
      </c>
      <c r="C909" s="19">
        <v>-121.4597780173392</v>
      </c>
    </row>
    <row r="910" spans="1:3" x14ac:dyDescent="0.25">
      <c r="A910" s="19">
        <v>884</v>
      </c>
      <c r="B910" s="19">
        <v>4794.4819843859459</v>
      </c>
      <c r="C910" s="19">
        <v>-2793.4819843859459</v>
      </c>
    </row>
    <row r="911" spans="1:3" x14ac:dyDescent="0.25">
      <c r="A911" s="19">
        <v>885</v>
      </c>
      <c r="B911" s="19">
        <v>-1436.5945648606585</v>
      </c>
      <c r="C911" s="19">
        <v>1456.5945648606585</v>
      </c>
    </row>
    <row r="912" spans="1:3" x14ac:dyDescent="0.25">
      <c r="A912" s="19">
        <v>886</v>
      </c>
      <c r="B912" s="19">
        <v>1908.3149785922203</v>
      </c>
      <c r="C912" s="19">
        <v>-1158.3149785922203</v>
      </c>
    </row>
    <row r="913" spans="1:3" x14ac:dyDescent="0.25">
      <c r="A913" s="19">
        <v>887</v>
      </c>
      <c r="B913" s="19">
        <v>120.69144867135788</v>
      </c>
      <c r="C913" s="19">
        <v>84.308551328642125</v>
      </c>
    </row>
    <row r="914" spans="1:3" x14ac:dyDescent="0.25">
      <c r="A914" s="19">
        <v>888</v>
      </c>
      <c r="B914" s="19">
        <v>-2183.1258979836766</v>
      </c>
      <c r="C914" s="19">
        <v>2183.1258979836766</v>
      </c>
    </row>
    <row r="915" spans="1:3" x14ac:dyDescent="0.25">
      <c r="A915" s="19">
        <v>889</v>
      </c>
      <c r="B915" s="19">
        <v>-798.22804348407533</v>
      </c>
      <c r="C915" s="19">
        <v>870.22804348407533</v>
      </c>
    </row>
    <row r="916" spans="1:3" x14ac:dyDescent="0.25">
      <c r="A916" s="19">
        <v>890</v>
      </c>
      <c r="B916" s="19">
        <v>5097.3087494783249</v>
      </c>
      <c r="C916" s="19">
        <v>-2736.9887494783247</v>
      </c>
    </row>
    <row r="917" spans="1:3" x14ac:dyDescent="0.25">
      <c r="A917" s="19">
        <v>891</v>
      </c>
      <c r="B917" s="19">
        <v>-81.636165663941483</v>
      </c>
      <c r="C917" s="19">
        <v>206.63616566394148</v>
      </c>
    </row>
    <row r="918" spans="1:3" x14ac:dyDescent="0.25">
      <c r="A918" s="19">
        <v>892</v>
      </c>
      <c r="B918" s="19">
        <v>304.93745089028766</v>
      </c>
      <c r="C918" s="19">
        <v>-44.937450890287664</v>
      </c>
    </row>
    <row r="919" spans="1:3" x14ac:dyDescent="0.25">
      <c r="A919" s="19">
        <v>893</v>
      </c>
      <c r="B919" s="19">
        <v>7343.7084261041937</v>
      </c>
      <c r="C919" s="19">
        <v>-4898.7084261041937</v>
      </c>
    </row>
    <row r="920" spans="1:3" x14ac:dyDescent="0.25">
      <c r="A920" s="19">
        <v>894</v>
      </c>
      <c r="B920" s="19">
        <v>494.43852292213387</v>
      </c>
      <c r="C920" s="19">
        <v>-294.43852292213387</v>
      </c>
    </row>
    <row r="921" spans="1:3" x14ac:dyDescent="0.25">
      <c r="A921" s="19">
        <v>895</v>
      </c>
      <c r="B921" s="19">
        <v>11262.108715086593</v>
      </c>
      <c r="C921" s="19">
        <v>-3428.1087150865933</v>
      </c>
    </row>
    <row r="922" spans="1:3" x14ac:dyDescent="0.25">
      <c r="A922" s="19">
        <v>896</v>
      </c>
      <c r="B922" s="19">
        <v>43.430868852475669</v>
      </c>
      <c r="C922" s="19">
        <v>151.56913114752433</v>
      </c>
    </row>
    <row r="923" spans="1:3" x14ac:dyDescent="0.25">
      <c r="A923" s="19">
        <v>897</v>
      </c>
      <c r="B923" s="19">
        <v>7625.9984633407421</v>
      </c>
      <c r="C923" s="19">
        <v>-4425.9984633407421</v>
      </c>
    </row>
    <row r="924" spans="1:3" x14ac:dyDescent="0.25">
      <c r="A924" s="19">
        <v>898</v>
      </c>
      <c r="B924" s="19">
        <v>-2183.1258979836766</v>
      </c>
      <c r="C924" s="19">
        <v>2183.1258979836766</v>
      </c>
    </row>
    <row r="925" spans="1:3" x14ac:dyDescent="0.25">
      <c r="A925" s="19">
        <v>899</v>
      </c>
      <c r="B925" s="19">
        <v>-84.534418030217012</v>
      </c>
      <c r="C925" s="19">
        <v>154.53441803021701</v>
      </c>
    </row>
    <row r="926" spans="1:3" x14ac:dyDescent="0.25">
      <c r="A926" s="19">
        <v>900</v>
      </c>
      <c r="B926" s="19">
        <v>532.58740514230817</v>
      </c>
      <c r="C926" s="19">
        <v>-252.58740514230817</v>
      </c>
    </row>
    <row r="927" spans="1:3" x14ac:dyDescent="0.25">
      <c r="A927" s="19">
        <v>901</v>
      </c>
      <c r="B927" s="19">
        <v>-1409.5533619240496</v>
      </c>
      <c r="C927" s="19">
        <v>1430.5533619240496</v>
      </c>
    </row>
    <row r="928" spans="1:3" x14ac:dyDescent="0.25">
      <c r="A928" s="19">
        <v>902</v>
      </c>
      <c r="B928" s="19">
        <v>-2183.1258979836766</v>
      </c>
      <c r="C928" s="19">
        <v>2183.1258979836766</v>
      </c>
    </row>
    <row r="929" spans="1:3" x14ac:dyDescent="0.25">
      <c r="A929" s="19">
        <v>903</v>
      </c>
      <c r="B929" s="19">
        <v>-252.09281020088429</v>
      </c>
      <c r="C929" s="19">
        <v>342.09281020088429</v>
      </c>
    </row>
    <row r="930" spans="1:3" x14ac:dyDescent="0.25">
      <c r="A930" s="19">
        <v>904</v>
      </c>
      <c r="B930" s="19">
        <v>391.58488572671308</v>
      </c>
      <c r="C930" s="19">
        <v>-231.58488572671308</v>
      </c>
    </row>
    <row r="931" spans="1:3" x14ac:dyDescent="0.25">
      <c r="A931" s="19">
        <v>905</v>
      </c>
      <c r="B931" s="19">
        <v>847.58277588787496</v>
      </c>
      <c r="C931" s="19">
        <v>-696.58277588787496</v>
      </c>
    </row>
    <row r="932" spans="1:3" x14ac:dyDescent="0.25">
      <c r="A932" s="19">
        <v>906</v>
      </c>
      <c r="B932" s="19">
        <v>200.68785038062538</v>
      </c>
      <c r="C932" s="19">
        <v>-4.6878503806253775</v>
      </c>
    </row>
    <row r="933" spans="1:3" x14ac:dyDescent="0.25">
      <c r="A933" s="19">
        <v>907</v>
      </c>
      <c r="B933" s="19">
        <v>-2183.1258979836766</v>
      </c>
      <c r="C933" s="19">
        <v>2183.1258979836766</v>
      </c>
    </row>
    <row r="934" spans="1:3" x14ac:dyDescent="0.25">
      <c r="A934" s="19">
        <v>908</v>
      </c>
      <c r="B934" s="19">
        <v>-2183.1258979836766</v>
      </c>
      <c r="C934" s="19">
        <v>2183.1258979836766</v>
      </c>
    </row>
    <row r="935" spans="1:3" x14ac:dyDescent="0.25">
      <c r="A935" s="19">
        <v>909</v>
      </c>
      <c r="B935" s="19">
        <v>-2183.1258979836766</v>
      </c>
      <c r="C935" s="19">
        <v>2183.1258979836766</v>
      </c>
    </row>
    <row r="936" spans="1:3" x14ac:dyDescent="0.25">
      <c r="A936" s="19">
        <v>910</v>
      </c>
      <c r="B936" s="19">
        <v>2155.0595813388381</v>
      </c>
      <c r="C936" s="19">
        <v>-1635.0595813388381</v>
      </c>
    </row>
    <row r="937" spans="1:3" x14ac:dyDescent="0.25">
      <c r="A937" s="19">
        <v>911</v>
      </c>
      <c r="B937" s="19">
        <v>-338.43052752541803</v>
      </c>
      <c r="C937" s="19">
        <v>461.43052752541803</v>
      </c>
    </row>
    <row r="938" spans="1:3" x14ac:dyDescent="0.25">
      <c r="A938" s="19">
        <v>912</v>
      </c>
      <c r="B938" s="19">
        <v>-2183.1258979836766</v>
      </c>
      <c r="C938" s="19">
        <v>2183.1258979836766</v>
      </c>
    </row>
    <row r="939" spans="1:3" x14ac:dyDescent="0.25">
      <c r="A939" s="19">
        <v>913</v>
      </c>
      <c r="B939" s="19">
        <v>-1166.1825354945702</v>
      </c>
      <c r="C939" s="19">
        <v>1196.1825354945702</v>
      </c>
    </row>
    <row r="940" spans="1:3" x14ac:dyDescent="0.25">
      <c r="A940" s="19">
        <v>914</v>
      </c>
      <c r="B940" s="19">
        <v>4751.6667464029815</v>
      </c>
      <c r="C940" s="19">
        <v>-2769.6667464029815</v>
      </c>
    </row>
    <row r="941" spans="1:3" x14ac:dyDescent="0.25">
      <c r="A941" s="19">
        <v>915</v>
      </c>
      <c r="B941" s="19">
        <v>-2183.1258979836766</v>
      </c>
      <c r="C941" s="19">
        <v>2183.1258979836766</v>
      </c>
    </row>
    <row r="942" spans="1:3" x14ac:dyDescent="0.25">
      <c r="A942" s="19">
        <v>916</v>
      </c>
      <c r="B942" s="19">
        <v>995.99041482584676</v>
      </c>
      <c r="C942" s="19">
        <v>-620.99041482584676</v>
      </c>
    </row>
    <row r="943" spans="1:3" x14ac:dyDescent="0.25">
      <c r="A943" s="19">
        <v>917</v>
      </c>
      <c r="B943" s="19">
        <v>-2183.1258979836766</v>
      </c>
      <c r="C943" s="19">
        <v>2183.1258979836766</v>
      </c>
    </row>
    <row r="944" spans="1:3" x14ac:dyDescent="0.25">
      <c r="A944" s="19">
        <v>918</v>
      </c>
      <c r="B944" s="19">
        <v>-457.80008459172586</v>
      </c>
      <c r="C944" s="19">
        <v>487.80008459172586</v>
      </c>
    </row>
    <row r="945" spans="1:3" x14ac:dyDescent="0.25">
      <c r="A945" s="19">
        <v>919</v>
      </c>
      <c r="B945" s="19">
        <v>-94.574370914402152</v>
      </c>
      <c r="C945" s="19">
        <v>290.57437091440215</v>
      </c>
    </row>
    <row r="946" spans="1:3" x14ac:dyDescent="0.25">
      <c r="A946" s="19">
        <v>920</v>
      </c>
      <c r="B946" s="19">
        <v>3327.9683265335102</v>
      </c>
      <c r="C946" s="19">
        <v>-3227.9683265335102</v>
      </c>
    </row>
    <row r="947" spans="1:3" x14ac:dyDescent="0.25">
      <c r="A947" s="19">
        <v>921</v>
      </c>
      <c r="B947" s="19">
        <v>-2183.1258979836766</v>
      </c>
      <c r="C947" s="19">
        <v>2183.1258979836766</v>
      </c>
    </row>
    <row r="948" spans="1:3" x14ac:dyDescent="0.25">
      <c r="A948" s="19">
        <v>922</v>
      </c>
      <c r="B948" s="19">
        <v>12407.544407042933</v>
      </c>
      <c r="C948" s="19">
        <v>-7772.544407042933</v>
      </c>
    </row>
    <row r="949" spans="1:3" x14ac:dyDescent="0.25">
      <c r="A949" s="19">
        <v>923</v>
      </c>
      <c r="B949" s="19">
        <v>11142.085396541494</v>
      </c>
      <c r="C949" s="19">
        <v>-5462.0853965414935</v>
      </c>
    </row>
    <row r="950" spans="1:3" x14ac:dyDescent="0.25">
      <c r="A950" s="19">
        <v>924</v>
      </c>
      <c r="B950" s="19">
        <v>1408.52824821582</v>
      </c>
      <c r="C950" s="19">
        <v>-1078.52824821582</v>
      </c>
    </row>
    <row r="951" spans="1:3" x14ac:dyDescent="0.25">
      <c r="A951" s="19">
        <v>925</v>
      </c>
      <c r="B951" s="19">
        <v>538.67510798378112</v>
      </c>
      <c r="C951" s="19">
        <v>-211.67510798378112</v>
      </c>
    </row>
    <row r="952" spans="1:3" x14ac:dyDescent="0.25">
      <c r="A952" s="19">
        <v>926</v>
      </c>
      <c r="B952" s="19">
        <v>61.779275936392651</v>
      </c>
      <c r="C952" s="19">
        <v>98.220724063607349</v>
      </c>
    </row>
    <row r="953" spans="1:3" x14ac:dyDescent="0.25">
      <c r="A953" s="19">
        <v>927</v>
      </c>
      <c r="B953" s="19">
        <v>-2183.1258979836766</v>
      </c>
      <c r="C953" s="19">
        <v>2183.1258979836766</v>
      </c>
    </row>
    <row r="954" spans="1:3" x14ac:dyDescent="0.25">
      <c r="A954" s="19">
        <v>928</v>
      </c>
      <c r="B954" s="19">
        <v>-2183.1258979836766</v>
      </c>
      <c r="C954" s="19">
        <v>2183.1258979836766</v>
      </c>
    </row>
    <row r="955" spans="1:3" x14ac:dyDescent="0.25">
      <c r="A955" s="19">
        <v>929</v>
      </c>
      <c r="B955" s="19">
        <v>3738.9112738566005</v>
      </c>
      <c r="C955" s="19">
        <v>-2163.9112738566005</v>
      </c>
    </row>
    <row r="956" spans="1:3" x14ac:dyDescent="0.25">
      <c r="A956" s="19">
        <v>930</v>
      </c>
      <c r="B956" s="19">
        <v>-2183.1258979836766</v>
      </c>
      <c r="C956" s="19">
        <v>2183.1258979836766</v>
      </c>
    </row>
    <row r="957" spans="1:3" x14ac:dyDescent="0.25">
      <c r="A957" s="19">
        <v>931</v>
      </c>
      <c r="B957" s="19">
        <v>2062.8282932454463</v>
      </c>
      <c r="C957" s="19">
        <v>-1717.8282932454463</v>
      </c>
    </row>
    <row r="958" spans="1:3" x14ac:dyDescent="0.25">
      <c r="A958" s="19">
        <v>932</v>
      </c>
      <c r="B958" s="19">
        <v>-451.03684198837152</v>
      </c>
      <c r="C958" s="19">
        <v>582.03684198837152</v>
      </c>
    </row>
    <row r="959" spans="1:3" x14ac:dyDescent="0.25">
      <c r="A959" s="19">
        <v>933</v>
      </c>
      <c r="B959" s="19">
        <v>3392.0766349094015</v>
      </c>
      <c r="C959" s="19">
        <v>-2011.0766349094015</v>
      </c>
    </row>
    <row r="960" spans="1:3" x14ac:dyDescent="0.25">
      <c r="A960" s="19">
        <v>934</v>
      </c>
      <c r="B960" s="19">
        <v>1267.5257288002244</v>
      </c>
      <c r="C960" s="19">
        <v>-1147.5257288002244</v>
      </c>
    </row>
    <row r="961" spans="1:3" x14ac:dyDescent="0.25">
      <c r="A961" s="19">
        <v>935</v>
      </c>
      <c r="B961" s="19">
        <v>3642.6584487886435</v>
      </c>
      <c r="C961" s="19">
        <v>-2122.6584487886435</v>
      </c>
    </row>
    <row r="962" spans="1:3" x14ac:dyDescent="0.25">
      <c r="A962" s="19">
        <v>936</v>
      </c>
      <c r="B962" s="19">
        <v>-625.35847676239359</v>
      </c>
      <c r="C962" s="19">
        <v>675.35847676239359</v>
      </c>
    </row>
    <row r="963" spans="1:3" x14ac:dyDescent="0.25">
      <c r="A963" s="19">
        <v>937</v>
      </c>
      <c r="B963" s="19">
        <v>-2183.1258979836766</v>
      </c>
      <c r="C963" s="19">
        <v>2183.1258979836766</v>
      </c>
    </row>
    <row r="964" spans="1:3" x14ac:dyDescent="0.25">
      <c r="A964" s="19">
        <v>938</v>
      </c>
      <c r="B964" s="19">
        <v>-895.77050612848188</v>
      </c>
      <c r="C964" s="19">
        <v>935.77050612848188</v>
      </c>
    </row>
    <row r="965" spans="1:3" x14ac:dyDescent="0.25">
      <c r="A965" s="19">
        <v>939</v>
      </c>
      <c r="B965" s="19">
        <v>-728.21211395781415</v>
      </c>
      <c r="C965" s="19">
        <v>753.21211395781415</v>
      </c>
    </row>
    <row r="966" spans="1:3" x14ac:dyDescent="0.25">
      <c r="A966" s="19">
        <v>940</v>
      </c>
      <c r="B966" s="19">
        <v>-895.77050612848188</v>
      </c>
      <c r="C966" s="19">
        <v>935.77050612848188</v>
      </c>
    </row>
    <row r="967" spans="1:3" x14ac:dyDescent="0.25">
      <c r="A967" s="19">
        <v>941</v>
      </c>
      <c r="B967" s="19">
        <v>5221.3417847699347</v>
      </c>
      <c r="C967" s="19">
        <v>-3677.3417847699347</v>
      </c>
    </row>
    <row r="968" spans="1:3" x14ac:dyDescent="0.25">
      <c r="A968" s="19">
        <v>942</v>
      </c>
      <c r="B968" s="19">
        <v>3030.810184713263</v>
      </c>
      <c r="C968" s="19">
        <v>-1869.810184713263</v>
      </c>
    </row>
    <row r="969" spans="1:3" x14ac:dyDescent="0.25">
      <c r="A969" s="19">
        <v>943</v>
      </c>
      <c r="B969" s="19">
        <v>1720.4727423498944</v>
      </c>
      <c r="C969" s="19">
        <v>-1052.4727423498944</v>
      </c>
    </row>
    <row r="970" spans="1:3" x14ac:dyDescent="0.25">
      <c r="A970" s="19">
        <v>944</v>
      </c>
      <c r="B970" s="19">
        <v>353.60235647469881</v>
      </c>
      <c r="C970" s="19">
        <v>-64.602356474698809</v>
      </c>
    </row>
    <row r="971" spans="1:3" x14ac:dyDescent="0.25">
      <c r="A971" s="19">
        <v>945</v>
      </c>
      <c r="B971" s="19">
        <v>11444.480255414737</v>
      </c>
      <c r="C971" s="19">
        <v>-4781.4802554147373</v>
      </c>
    </row>
    <row r="972" spans="1:3" x14ac:dyDescent="0.25">
      <c r="A972" s="19">
        <v>946</v>
      </c>
      <c r="B972" s="19">
        <v>7858.8258089600977</v>
      </c>
      <c r="C972" s="19">
        <v>-5374.8258089600977</v>
      </c>
    </row>
    <row r="973" spans="1:3" x14ac:dyDescent="0.25">
      <c r="A973" s="19">
        <v>947</v>
      </c>
      <c r="B973" s="19">
        <v>1424.6559039414778</v>
      </c>
      <c r="C973" s="19">
        <v>-1138.6559039414778</v>
      </c>
    </row>
    <row r="974" spans="1:3" x14ac:dyDescent="0.25">
      <c r="A974" s="19">
        <v>948</v>
      </c>
      <c r="B974" s="19">
        <v>-2183.1258979836766</v>
      </c>
      <c r="C974" s="19">
        <v>2183.1258979836766</v>
      </c>
    </row>
    <row r="975" spans="1:3" x14ac:dyDescent="0.25">
      <c r="A975" s="19">
        <v>949</v>
      </c>
      <c r="B975" s="19">
        <v>1884.6475519727496</v>
      </c>
      <c r="C975" s="19">
        <v>-1404.6475519727496</v>
      </c>
    </row>
    <row r="976" spans="1:3" x14ac:dyDescent="0.25">
      <c r="A976" s="19">
        <v>950</v>
      </c>
      <c r="B976" s="19">
        <v>646.06339143975788</v>
      </c>
      <c r="C976" s="19">
        <v>-373.06339143975788</v>
      </c>
    </row>
    <row r="977" spans="1:3" x14ac:dyDescent="0.25">
      <c r="A977" s="19">
        <v>951</v>
      </c>
      <c r="B977" s="19">
        <v>3444.6752711335553</v>
      </c>
      <c r="C977" s="19">
        <v>-2042.6752711335553</v>
      </c>
    </row>
    <row r="978" spans="1:3" x14ac:dyDescent="0.25">
      <c r="A978" s="19">
        <v>952</v>
      </c>
      <c r="B978" s="19">
        <v>18841.600407095408</v>
      </c>
      <c r="C978" s="19">
        <v>353.39959290459228</v>
      </c>
    </row>
    <row r="979" spans="1:3" x14ac:dyDescent="0.25">
      <c r="A979" s="19">
        <v>953</v>
      </c>
      <c r="B979" s="19">
        <v>23376.701521658684</v>
      </c>
      <c r="C979" s="19">
        <v>-3804.7015216586842</v>
      </c>
    </row>
    <row r="980" spans="1:3" x14ac:dyDescent="0.25">
      <c r="A980" s="19">
        <v>954</v>
      </c>
      <c r="B980" s="19">
        <v>-305.98108400148749</v>
      </c>
      <c r="C980" s="19">
        <v>431.98108400148749</v>
      </c>
    </row>
    <row r="981" spans="1:3" x14ac:dyDescent="0.25">
      <c r="A981" s="19">
        <v>955</v>
      </c>
      <c r="B981" s="19">
        <v>10148.895708248074</v>
      </c>
      <c r="C981" s="19">
        <v>-3637.8957082480738</v>
      </c>
    </row>
    <row r="982" spans="1:3" x14ac:dyDescent="0.25">
      <c r="A982" s="19">
        <v>956</v>
      </c>
      <c r="B982" s="19">
        <v>17258.989042381094</v>
      </c>
      <c r="C982" s="19">
        <v>-274.9890423810939</v>
      </c>
    </row>
    <row r="983" spans="1:3" x14ac:dyDescent="0.25">
      <c r="A983" s="19">
        <v>957</v>
      </c>
      <c r="B983" s="19">
        <v>2304.5007259173253</v>
      </c>
      <c r="C983" s="19">
        <v>-1443.5007259173253</v>
      </c>
    </row>
    <row r="984" spans="1:3" x14ac:dyDescent="0.25">
      <c r="A984" s="19">
        <v>958</v>
      </c>
      <c r="B984" s="19">
        <v>337.0210721642286</v>
      </c>
      <c r="C984" s="19">
        <v>-104.0210721642286</v>
      </c>
    </row>
    <row r="985" spans="1:3" x14ac:dyDescent="0.25">
      <c r="A985" s="19">
        <v>959</v>
      </c>
      <c r="B985" s="19">
        <v>2368.1270857681693</v>
      </c>
      <c r="C985" s="19">
        <v>-1487.1270857681693</v>
      </c>
    </row>
    <row r="986" spans="1:3" x14ac:dyDescent="0.25">
      <c r="A986" s="19">
        <v>960</v>
      </c>
      <c r="B986" s="19">
        <v>21549.998963700069</v>
      </c>
      <c r="C986" s="19">
        <v>-2119.998963700069</v>
      </c>
    </row>
    <row r="987" spans="1:3" x14ac:dyDescent="0.25">
      <c r="A987" s="19">
        <v>961</v>
      </c>
      <c r="B987" s="19">
        <v>24533.592589847991</v>
      </c>
      <c r="C987" s="19">
        <v>1121.4074101520091</v>
      </c>
    </row>
    <row r="988" spans="1:3" x14ac:dyDescent="0.25">
      <c r="A988" s="19">
        <v>962</v>
      </c>
      <c r="B988" s="19">
        <v>28835.944602537078</v>
      </c>
      <c r="C988" s="19">
        <v>11243.055397462922</v>
      </c>
    </row>
    <row r="989" spans="1:3" x14ac:dyDescent="0.25">
      <c r="A989" s="19">
        <v>963</v>
      </c>
      <c r="B989" s="19">
        <v>2663.179569645029</v>
      </c>
      <c r="C989" s="19">
        <v>-1951.179569645029</v>
      </c>
    </row>
    <row r="990" spans="1:3" x14ac:dyDescent="0.25">
      <c r="A990" s="19">
        <v>964</v>
      </c>
      <c r="B990" s="19">
        <v>1008.0087272421172</v>
      </c>
      <c r="C990" s="19">
        <v>-631.00872724211717</v>
      </c>
    </row>
    <row r="991" spans="1:3" x14ac:dyDescent="0.25">
      <c r="A991" s="19">
        <v>965</v>
      </c>
      <c r="B991" s="19">
        <v>2438.8859518062286</v>
      </c>
      <c r="C991" s="19">
        <v>-1559.8859518062286</v>
      </c>
    </row>
    <row r="992" spans="1:3" x14ac:dyDescent="0.25">
      <c r="A992" s="19">
        <v>966</v>
      </c>
      <c r="B992" s="19">
        <v>1120.0887502253254</v>
      </c>
      <c r="C992" s="19">
        <v>-822.08875022532538</v>
      </c>
    </row>
    <row r="993" spans="1:3" x14ac:dyDescent="0.25">
      <c r="A993" s="19">
        <v>967</v>
      </c>
      <c r="B993" s="19">
        <v>4104.1616455734347</v>
      </c>
      <c r="C993" s="19">
        <v>-2328.1616455734347</v>
      </c>
    </row>
    <row r="994" spans="1:3" x14ac:dyDescent="0.25">
      <c r="A994" s="19">
        <v>968</v>
      </c>
      <c r="B994" s="19">
        <v>8526.3092052207357</v>
      </c>
      <c r="C994" s="19">
        <v>-4964.3092052207357</v>
      </c>
    </row>
    <row r="995" spans="1:3" x14ac:dyDescent="0.25">
      <c r="A995" s="19">
        <v>969</v>
      </c>
      <c r="B995" s="19">
        <v>-338.52759356172533</v>
      </c>
      <c r="C995" s="19">
        <v>444.52759356172533</v>
      </c>
    </row>
    <row r="996" spans="1:3" x14ac:dyDescent="0.25">
      <c r="A996" s="19">
        <v>970</v>
      </c>
      <c r="B996" s="19">
        <v>67780.417040715693</v>
      </c>
      <c r="C996" s="19">
        <v>-53780.417040715693</v>
      </c>
    </row>
    <row r="997" spans="1:3" x14ac:dyDescent="0.25">
      <c r="A997" s="19">
        <v>971</v>
      </c>
      <c r="B997" s="19">
        <v>8126.3395859599113</v>
      </c>
      <c r="C997" s="19">
        <v>-5830.3395859599113</v>
      </c>
    </row>
    <row r="998" spans="1:3" x14ac:dyDescent="0.25">
      <c r="A998" s="19">
        <v>972</v>
      </c>
      <c r="B998" s="19">
        <v>775.66703346286613</v>
      </c>
      <c r="C998" s="19">
        <v>-549.66703346286613</v>
      </c>
    </row>
    <row r="999" spans="1:3" x14ac:dyDescent="0.25">
      <c r="A999" s="19">
        <v>973</v>
      </c>
      <c r="B999" s="19">
        <v>10767.969124077645</v>
      </c>
      <c r="C999" s="19">
        <v>-3842.9691240776447</v>
      </c>
    </row>
    <row r="1000" spans="1:3" x14ac:dyDescent="0.25">
      <c r="A1000" s="19">
        <v>974</v>
      </c>
      <c r="B1000" s="19">
        <v>1418.1868013162475</v>
      </c>
      <c r="C1000" s="19">
        <v>-1007.1868013162475</v>
      </c>
    </row>
    <row r="1001" spans="1:3" x14ac:dyDescent="0.25">
      <c r="A1001" s="19">
        <v>975</v>
      </c>
      <c r="B1001" s="19">
        <v>3173.1262284362338</v>
      </c>
      <c r="C1001" s="19">
        <v>-2893.1262284362338</v>
      </c>
    </row>
    <row r="1002" spans="1:3" x14ac:dyDescent="0.25">
      <c r="A1002" s="19">
        <v>976</v>
      </c>
      <c r="B1002" s="19">
        <v>6160.0627326846916</v>
      </c>
      <c r="C1002" s="19">
        <v>-3553.0627326846916</v>
      </c>
    </row>
    <row r="1003" spans="1:3" x14ac:dyDescent="0.25">
      <c r="A1003" s="19">
        <v>977</v>
      </c>
      <c r="B1003" s="19">
        <v>8348.4657141853331</v>
      </c>
      <c r="C1003" s="19">
        <v>-5459.4657141853331</v>
      </c>
    </row>
    <row r="1004" spans="1:3" x14ac:dyDescent="0.25">
      <c r="A1004" s="19">
        <v>978</v>
      </c>
      <c r="B1004" s="19">
        <v>3147.8599932576117</v>
      </c>
      <c r="C1004" s="19">
        <v>-2238.8599932576117</v>
      </c>
    </row>
    <row r="1005" spans="1:3" x14ac:dyDescent="0.25">
      <c r="A1005" s="19">
        <v>979</v>
      </c>
      <c r="B1005" s="19">
        <v>53238.260635634397</v>
      </c>
      <c r="C1005" s="19">
        <v>44034.739364365603</v>
      </c>
    </row>
    <row r="1006" spans="1:3" x14ac:dyDescent="0.25">
      <c r="A1006" s="19">
        <v>980</v>
      </c>
      <c r="B1006" s="19">
        <v>24020.419833464504</v>
      </c>
      <c r="C1006" s="19">
        <v>4965.7401665354955</v>
      </c>
    </row>
    <row r="1007" spans="1:3" x14ac:dyDescent="0.25">
      <c r="A1007" s="19">
        <v>981</v>
      </c>
      <c r="B1007" s="19">
        <v>3597.8031495131258</v>
      </c>
      <c r="C1007" s="19">
        <v>-2111.8031495131258</v>
      </c>
    </row>
    <row r="1008" spans="1:3" x14ac:dyDescent="0.25">
      <c r="A1008" s="19">
        <v>982</v>
      </c>
      <c r="B1008" s="19">
        <v>-1622.9847330506448</v>
      </c>
      <c r="C1008" s="19">
        <v>1633.9847330506448</v>
      </c>
    </row>
    <row r="1009" spans="1:3" x14ac:dyDescent="0.25">
      <c r="A1009" s="19">
        <v>983</v>
      </c>
      <c r="B1009" s="19">
        <v>-1820.4825805241965</v>
      </c>
      <c r="C1009" s="19">
        <v>1823.4825805241965</v>
      </c>
    </row>
    <row r="1010" spans="1:3" x14ac:dyDescent="0.25">
      <c r="A1010" s="19">
        <v>984</v>
      </c>
      <c r="B1010" s="19">
        <v>25518.669925400656</v>
      </c>
      <c r="C1010" s="19">
        <v>5232.3300745993438</v>
      </c>
    </row>
    <row r="1011" spans="1:3" x14ac:dyDescent="0.25">
      <c r="A1011" s="19">
        <v>985</v>
      </c>
      <c r="B1011" s="19">
        <v>36.346687789610087</v>
      </c>
      <c r="C1011" s="19">
        <v>69.653312210389913</v>
      </c>
    </row>
    <row r="1012" spans="1:3" x14ac:dyDescent="0.25">
      <c r="A1012" s="19">
        <v>986</v>
      </c>
      <c r="B1012" s="19">
        <v>4621.9678570168689</v>
      </c>
      <c r="C1012" s="19">
        <v>-2733.9678570168689</v>
      </c>
    </row>
    <row r="1013" spans="1:3" x14ac:dyDescent="0.25">
      <c r="A1013" s="19">
        <v>987</v>
      </c>
      <c r="B1013" s="19">
        <v>6178.6005825851344</v>
      </c>
      <c r="C1013" s="19">
        <v>-3628.6005825851344</v>
      </c>
    </row>
    <row r="1014" spans="1:3" x14ac:dyDescent="0.25">
      <c r="A1014" s="19">
        <v>988</v>
      </c>
      <c r="B1014" s="19">
        <v>10753.012320247328</v>
      </c>
      <c r="C1014" s="19">
        <v>-4143.0123202473278</v>
      </c>
    </row>
    <row r="1015" spans="1:3" x14ac:dyDescent="0.25">
      <c r="A1015" s="19">
        <v>989</v>
      </c>
      <c r="B1015" s="19">
        <v>-2183.1258979836766</v>
      </c>
      <c r="C1015" s="19">
        <v>2183.1258979836766</v>
      </c>
    </row>
    <row r="1016" spans="1:3" x14ac:dyDescent="0.25">
      <c r="A1016" s="19">
        <v>990</v>
      </c>
      <c r="B1016" s="19">
        <v>3942.4465750631034</v>
      </c>
      <c r="C1016" s="19">
        <v>-2265.4465750631034</v>
      </c>
    </row>
    <row r="1017" spans="1:3" x14ac:dyDescent="0.25">
      <c r="A1017" s="19">
        <v>991</v>
      </c>
      <c r="B1017" s="19">
        <v>-1274.3473472410055</v>
      </c>
      <c r="C1017" s="19">
        <v>1300.3473472410055</v>
      </c>
    </row>
    <row r="1018" spans="1:3" x14ac:dyDescent="0.25">
      <c r="A1018" s="19">
        <v>992</v>
      </c>
      <c r="B1018" s="19">
        <v>174.77385454457544</v>
      </c>
      <c r="C1018" s="19">
        <v>37.226145455424557</v>
      </c>
    </row>
    <row r="1019" spans="1:3" x14ac:dyDescent="0.25">
      <c r="A1019" s="19">
        <v>993</v>
      </c>
      <c r="B1019" s="19">
        <v>4542.4095364961686</v>
      </c>
      <c r="C1019" s="19">
        <v>-4075.4095364961686</v>
      </c>
    </row>
    <row r="1020" spans="1:3" x14ac:dyDescent="0.25">
      <c r="A1020" s="19">
        <v>994</v>
      </c>
      <c r="B1020" s="19">
        <v>22821.805000173783</v>
      </c>
      <c r="C1020" s="19">
        <v>-5260.8050001737829</v>
      </c>
    </row>
    <row r="1021" spans="1:3" x14ac:dyDescent="0.25">
      <c r="A1021" s="19">
        <v>995</v>
      </c>
      <c r="B1021" s="19">
        <v>21903.787113170794</v>
      </c>
      <c r="C1021" s="19">
        <v>-17234.787113170794</v>
      </c>
    </row>
    <row r="1022" spans="1:3" x14ac:dyDescent="0.25">
      <c r="A1022" s="19">
        <v>996</v>
      </c>
      <c r="B1022" s="19">
        <v>3105.204243881336</v>
      </c>
      <c r="C1022" s="19">
        <v>-2379.204243881336</v>
      </c>
    </row>
    <row r="1023" spans="1:3" x14ac:dyDescent="0.25">
      <c r="A1023" s="19">
        <v>997</v>
      </c>
      <c r="B1023" s="19">
        <v>-965.78643565474283</v>
      </c>
      <c r="C1023" s="19">
        <v>1030.7864356547429</v>
      </c>
    </row>
    <row r="1024" spans="1:3" x14ac:dyDescent="0.25">
      <c r="A1024" s="19">
        <v>998</v>
      </c>
      <c r="B1024" s="19">
        <v>-920.87725270041642</v>
      </c>
      <c r="C1024" s="19">
        <v>985.87725270041642</v>
      </c>
    </row>
    <row r="1025" spans="1:3" x14ac:dyDescent="0.25">
      <c r="A1025" s="19">
        <v>999</v>
      </c>
      <c r="B1025" s="19">
        <v>29668.109554071198</v>
      </c>
      <c r="C1025" s="19">
        <v>5466.8904459288024</v>
      </c>
    </row>
    <row r="1026" spans="1:3" x14ac:dyDescent="0.25">
      <c r="A1026" s="19">
        <v>1000</v>
      </c>
      <c r="B1026" s="19">
        <v>17727.138285253204</v>
      </c>
      <c r="C1026" s="19">
        <v>-6044.1382852532042</v>
      </c>
    </row>
    <row r="1027" spans="1:3" x14ac:dyDescent="0.25">
      <c r="A1027" s="19">
        <v>1001</v>
      </c>
      <c r="B1027" s="19">
        <v>177122.26493030001</v>
      </c>
      <c r="C1027" s="19">
        <v>-157298.26493030001</v>
      </c>
    </row>
    <row r="1028" spans="1:3" x14ac:dyDescent="0.25">
      <c r="A1028" s="19">
        <v>1002</v>
      </c>
      <c r="B1028" s="19">
        <v>68535.416285980958</v>
      </c>
      <c r="C1028" s="19">
        <v>-63335.416285980958</v>
      </c>
    </row>
    <row r="1029" spans="1:3" x14ac:dyDescent="0.25">
      <c r="A1029" s="19">
        <v>1003</v>
      </c>
      <c r="B1029" s="19">
        <v>7356.1960014394117</v>
      </c>
      <c r="C1029" s="19">
        <v>-4396.1960014394117</v>
      </c>
    </row>
    <row r="1030" spans="1:3" x14ac:dyDescent="0.25">
      <c r="A1030" s="19">
        <v>1004</v>
      </c>
      <c r="B1030" s="19">
        <v>10936.919010541096</v>
      </c>
      <c r="C1030" s="19">
        <v>-7725.9190105410962</v>
      </c>
    </row>
    <row r="1031" spans="1:3" x14ac:dyDescent="0.25">
      <c r="A1031" s="19">
        <v>1005</v>
      </c>
      <c r="B1031" s="19">
        <v>19287.98653564835</v>
      </c>
      <c r="C1031" s="19">
        <v>1264.0134643516503</v>
      </c>
    </row>
    <row r="1032" spans="1:3" x14ac:dyDescent="0.25">
      <c r="A1032" s="19">
        <v>1006</v>
      </c>
      <c r="B1032" s="19">
        <v>64797.907742539435</v>
      </c>
      <c r="C1032" s="19">
        <v>85304.092257460565</v>
      </c>
    </row>
    <row r="1033" spans="1:3" x14ac:dyDescent="0.25">
      <c r="A1033" s="19">
        <v>1007</v>
      </c>
      <c r="B1033" s="19">
        <v>221.61357137130676</v>
      </c>
      <c r="C1033" s="19">
        <v>12.386428628693238</v>
      </c>
    </row>
    <row r="1034" spans="1:3" x14ac:dyDescent="0.25">
      <c r="A1034" s="19">
        <v>1008</v>
      </c>
      <c r="B1034" s="19">
        <v>15095.325114267018</v>
      </c>
      <c r="C1034" s="19">
        <v>-1799.3251142670179</v>
      </c>
    </row>
    <row r="1035" spans="1:3" x14ac:dyDescent="0.25">
      <c r="A1035" s="19">
        <v>1009</v>
      </c>
      <c r="B1035" s="19">
        <v>11440.329207516159</v>
      </c>
      <c r="C1035" s="19">
        <v>-11190.329207516159</v>
      </c>
    </row>
    <row r="1036" spans="1:3" x14ac:dyDescent="0.25">
      <c r="A1036" s="19">
        <v>1010</v>
      </c>
      <c r="B1036" s="19">
        <v>11720.447840512976</v>
      </c>
      <c r="C1036" s="19">
        <v>-5155.4478405129757</v>
      </c>
    </row>
    <row r="1037" spans="1:3" x14ac:dyDescent="0.25">
      <c r="A1037" s="19">
        <v>1011</v>
      </c>
      <c r="B1037" s="19">
        <v>1202.8209738249782</v>
      </c>
      <c r="C1037" s="19">
        <v>-982.82097382497818</v>
      </c>
    </row>
    <row r="1038" spans="1:3" x14ac:dyDescent="0.25">
      <c r="A1038" s="19">
        <v>1012</v>
      </c>
      <c r="B1038" s="19">
        <v>1975.908179703069</v>
      </c>
      <c r="C1038" s="19">
        <v>-1900.908179703069</v>
      </c>
    </row>
    <row r="1039" spans="1:3" x14ac:dyDescent="0.25">
      <c r="A1039" s="19">
        <v>1013</v>
      </c>
      <c r="B1039" s="19">
        <v>152668.1684904201</v>
      </c>
      <c r="C1039" s="19">
        <v>924082.88150957995</v>
      </c>
    </row>
    <row r="1040" spans="1:3" x14ac:dyDescent="0.25">
      <c r="A1040" s="19">
        <v>1014</v>
      </c>
      <c r="B1040" s="19">
        <v>12260.805088466586</v>
      </c>
      <c r="C1040" s="19">
        <v>-3628.8050884665863</v>
      </c>
    </row>
    <row r="1041" spans="1:3" x14ac:dyDescent="0.25">
      <c r="A1041" s="19">
        <v>1015</v>
      </c>
      <c r="B1041" s="19">
        <v>9805.7924203959337</v>
      </c>
      <c r="C1041" s="19">
        <v>-6745.7924203959337</v>
      </c>
    </row>
    <row r="1042" spans="1:3" x14ac:dyDescent="0.25">
      <c r="A1042" s="19">
        <v>1016</v>
      </c>
      <c r="B1042" s="19">
        <v>597.29216011755489</v>
      </c>
      <c r="C1042" s="19">
        <v>-357.29216011755489</v>
      </c>
    </row>
    <row r="1043" spans="1:3" x14ac:dyDescent="0.25">
      <c r="A1043" s="19">
        <v>1017</v>
      </c>
      <c r="B1043" s="19">
        <v>5770.1069862761196</v>
      </c>
      <c r="C1043" s="19">
        <v>-2928.1069862761196</v>
      </c>
    </row>
    <row r="1044" spans="1:3" x14ac:dyDescent="0.25">
      <c r="A1044" s="19">
        <v>1018</v>
      </c>
      <c r="B1044" s="19">
        <v>43043.581133800384</v>
      </c>
      <c r="C1044" s="19">
        <v>14153.418866199616</v>
      </c>
    </row>
    <row r="1045" spans="1:3" x14ac:dyDescent="0.25">
      <c r="A1045" s="19">
        <v>1019</v>
      </c>
      <c r="B1045" s="19">
        <v>3334.731569136864</v>
      </c>
      <c r="C1045" s="19">
        <v>-2713.731569136864</v>
      </c>
    </row>
    <row r="1046" spans="1:3" x14ac:dyDescent="0.25">
      <c r="A1046" s="19">
        <v>1020</v>
      </c>
      <c r="B1046" s="19">
        <v>41838.217092933504</v>
      </c>
      <c r="C1046" s="19">
        <v>-20538.217092933504</v>
      </c>
    </row>
    <row r="1047" spans="1:3" x14ac:dyDescent="0.25">
      <c r="A1047" s="19">
        <v>1021</v>
      </c>
      <c r="B1047" s="19">
        <v>1791.2025470920707</v>
      </c>
      <c r="C1047" s="19">
        <v>1394.7974529079293</v>
      </c>
    </row>
    <row r="1048" spans="1:3" x14ac:dyDescent="0.25">
      <c r="A1048" s="19">
        <v>1022</v>
      </c>
      <c r="B1048" s="19">
        <v>43320.205319981433</v>
      </c>
      <c r="C1048" s="19">
        <v>-32766.095319981432</v>
      </c>
    </row>
    <row r="1049" spans="1:3" x14ac:dyDescent="0.25">
      <c r="A1049" s="19">
        <v>1023</v>
      </c>
      <c r="B1049" s="19">
        <v>2252.6890353150648</v>
      </c>
      <c r="C1049" s="19">
        <v>45.310964684935243</v>
      </c>
    </row>
    <row r="1050" spans="1:3" x14ac:dyDescent="0.25">
      <c r="A1050" s="19">
        <v>1024</v>
      </c>
      <c r="B1050" s="19">
        <v>8393.9817669386812</v>
      </c>
      <c r="C1050" s="19">
        <v>-3650.9817669386812</v>
      </c>
    </row>
    <row r="1051" spans="1:3" x14ac:dyDescent="0.25">
      <c r="A1051" s="19">
        <v>1025</v>
      </c>
      <c r="B1051" s="19">
        <v>20272.884115710556</v>
      </c>
      <c r="C1051" s="19">
        <v>3454.6658842894431</v>
      </c>
    </row>
    <row r="1052" spans="1:3" x14ac:dyDescent="0.25">
      <c r="A1052" s="19">
        <v>1026</v>
      </c>
      <c r="B1052" s="19">
        <v>107004.03096520032</v>
      </c>
      <c r="C1052" s="19">
        <v>-30054.210965200313</v>
      </c>
    </row>
    <row r="1053" spans="1:3" x14ac:dyDescent="0.25">
      <c r="A1053" s="19">
        <v>1027</v>
      </c>
      <c r="B1053" s="19">
        <v>8613.5316399902385</v>
      </c>
      <c r="C1053" s="19">
        <v>-1612.9516399902386</v>
      </c>
    </row>
    <row r="1054" spans="1:3" x14ac:dyDescent="0.25">
      <c r="A1054" s="19">
        <v>1028</v>
      </c>
      <c r="B1054" s="19">
        <v>8146.5365986862744</v>
      </c>
      <c r="C1054" s="19">
        <v>-413.53659868627437</v>
      </c>
    </row>
    <row r="1055" spans="1:3" x14ac:dyDescent="0.25">
      <c r="A1055" s="19">
        <v>1029</v>
      </c>
      <c r="B1055" s="19">
        <v>21676.873818895554</v>
      </c>
      <c r="C1055" s="19">
        <v>-9949.873818895554</v>
      </c>
    </row>
    <row r="1056" spans="1:3" x14ac:dyDescent="0.25">
      <c r="A1056" s="19">
        <v>1030</v>
      </c>
      <c r="B1056" s="19">
        <v>11751.106673034459</v>
      </c>
      <c r="C1056" s="19">
        <v>-575.10667303445916</v>
      </c>
    </row>
    <row r="1057" spans="1:3" x14ac:dyDescent="0.25">
      <c r="A1057" s="19">
        <v>1031</v>
      </c>
      <c r="B1057" s="19">
        <v>11643.014398701211</v>
      </c>
      <c r="C1057" s="19">
        <v>-4801.0143987012107</v>
      </c>
    </row>
    <row r="1058" spans="1:3" x14ac:dyDescent="0.25">
      <c r="A1058" s="19">
        <v>1032</v>
      </c>
      <c r="B1058" s="19">
        <v>9011.6736166924911</v>
      </c>
      <c r="C1058" s="19">
        <v>1728.3263833075089</v>
      </c>
    </row>
    <row r="1059" spans="1:3" x14ac:dyDescent="0.25">
      <c r="A1059" s="19">
        <v>1033</v>
      </c>
      <c r="B1059" s="19">
        <v>6136.6177943608254</v>
      </c>
      <c r="C1059" s="19">
        <v>-277.77779436082528</v>
      </c>
    </row>
    <row r="1060" spans="1:3" x14ac:dyDescent="0.25">
      <c r="A1060" s="19">
        <v>1034</v>
      </c>
      <c r="B1060" s="19">
        <v>-1524.7407414589688</v>
      </c>
      <c r="C1060" s="19">
        <v>2890.7407414589688</v>
      </c>
    </row>
    <row r="1061" spans="1:3" x14ac:dyDescent="0.25">
      <c r="A1061" s="19">
        <v>1035</v>
      </c>
      <c r="B1061" s="19">
        <v>12153.459591044693</v>
      </c>
      <c r="C1061" s="19">
        <v>-5653.3695910446932</v>
      </c>
    </row>
    <row r="1062" spans="1:3" x14ac:dyDescent="0.25">
      <c r="A1062" s="19">
        <v>1036</v>
      </c>
      <c r="B1062" s="19">
        <v>4302.8140633480016</v>
      </c>
      <c r="C1062" s="19">
        <v>649.18593665199842</v>
      </c>
    </row>
    <row r="1063" spans="1:3" x14ac:dyDescent="0.25">
      <c r="A1063" s="19">
        <v>1037</v>
      </c>
      <c r="B1063" s="19">
        <v>15960.142988164882</v>
      </c>
      <c r="C1063" s="19">
        <v>-10903.922988164883</v>
      </c>
    </row>
    <row r="1064" spans="1:3" x14ac:dyDescent="0.25">
      <c r="A1064" s="19">
        <v>1038</v>
      </c>
      <c r="B1064" s="19">
        <v>-2248.596624899802</v>
      </c>
      <c r="C1064" s="19">
        <v>3269.596624899802</v>
      </c>
    </row>
    <row r="1065" spans="1:3" x14ac:dyDescent="0.25">
      <c r="A1065" s="19">
        <v>1039</v>
      </c>
      <c r="B1065" s="19">
        <v>1168.8948587687382</v>
      </c>
      <c r="C1065" s="19">
        <v>1011.1051412312618</v>
      </c>
    </row>
    <row r="1066" spans="1:3" x14ac:dyDescent="0.25">
      <c r="A1066" s="19">
        <v>1040</v>
      </c>
      <c r="B1066" s="19">
        <v>-2796.7882178192267</v>
      </c>
      <c r="C1066" s="19">
        <v>3437.7882178192267</v>
      </c>
    </row>
    <row r="1067" spans="1:3" x14ac:dyDescent="0.25">
      <c r="A1067" s="19">
        <v>1041</v>
      </c>
      <c r="B1067" s="19">
        <v>11440.329207516159</v>
      </c>
      <c r="C1067" s="19">
        <v>-11190.329207516159</v>
      </c>
    </row>
    <row r="1068" spans="1:3" x14ac:dyDescent="0.25">
      <c r="A1068" s="19">
        <v>1042</v>
      </c>
      <c r="B1068" s="19">
        <v>-2183.1258979836766</v>
      </c>
      <c r="C1068" s="19">
        <v>2183.1258979836766</v>
      </c>
    </row>
    <row r="1069" spans="1:3" x14ac:dyDescent="0.25">
      <c r="A1069" s="19">
        <v>1043</v>
      </c>
      <c r="B1069" s="19">
        <v>-1539.448202056079</v>
      </c>
      <c r="C1069" s="19">
        <v>1549.448202056079</v>
      </c>
    </row>
    <row r="1070" spans="1:3" x14ac:dyDescent="0.25">
      <c r="A1070" s="19">
        <v>1044</v>
      </c>
      <c r="B1070" s="19">
        <v>29431.30567999585</v>
      </c>
      <c r="C1070" s="19">
        <v>-20894.30567999585</v>
      </c>
    </row>
    <row r="1071" spans="1:3" x14ac:dyDescent="0.25">
      <c r="A1071" s="19">
        <v>1045</v>
      </c>
      <c r="B1071" s="19">
        <v>-1815.1714059731821</v>
      </c>
      <c r="C1071" s="19">
        <v>1821.1714059731821</v>
      </c>
    </row>
    <row r="1072" spans="1:3" x14ac:dyDescent="0.25">
      <c r="A1072" s="19">
        <v>1046</v>
      </c>
      <c r="B1072" s="19">
        <v>437.94319486417726</v>
      </c>
      <c r="C1072" s="19">
        <v>-171.94319486417726</v>
      </c>
    </row>
    <row r="1073" spans="1:3" x14ac:dyDescent="0.25">
      <c r="A1073" s="19">
        <v>1047</v>
      </c>
      <c r="B1073" s="19">
        <v>-2183.1258979836766</v>
      </c>
      <c r="C1073" s="19">
        <v>2183.1258979836766</v>
      </c>
    </row>
    <row r="1074" spans="1:3" x14ac:dyDescent="0.25">
      <c r="A1074" s="19">
        <v>1048</v>
      </c>
      <c r="B1074" s="19">
        <v>-2026.189854915038</v>
      </c>
      <c r="C1074" s="19">
        <v>2027.189854915038</v>
      </c>
    </row>
    <row r="1075" spans="1:3" x14ac:dyDescent="0.25">
      <c r="A1075" s="19">
        <v>1049</v>
      </c>
      <c r="B1075" s="19">
        <v>1094.6561620785426</v>
      </c>
      <c r="C1075" s="19">
        <v>-882.65616207854259</v>
      </c>
    </row>
    <row r="1076" spans="1:3" x14ac:dyDescent="0.25">
      <c r="A1076" s="19">
        <v>1050</v>
      </c>
      <c r="B1076" s="19">
        <v>-2183.1258979836766</v>
      </c>
      <c r="C1076" s="19">
        <v>2183.1258979836766</v>
      </c>
    </row>
    <row r="1077" spans="1:3" x14ac:dyDescent="0.25">
      <c r="A1077" s="19">
        <v>1051</v>
      </c>
      <c r="B1077" s="19">
        <v>-2183.1258979836766</v>
      </c>
      <c r="C1077" s="19">
        <v>2183.1258979836766</v>
      </c>
    </row>
    <row r="1078" spans="1:3" x14ac:dyDescent="0.25">
      <c r="A1078" s="19">
        <v>1052</v>
      </c>
      <c r="B1078" s="19">
        <v>-2183.1258979836766</v>
      </c>
      <c r="C1078" s="19">
        <v>2183.1258979836766</v>
      </c>
    </row>
    <row r="1079" spans="1:3" x14ac:dyDescent="0.25">
      <c r="A1079" s="19">
        <v>1053</v>
      </c>
      <c r="B1079" s="19">
        <v>-2183.1258979836766</v>
      </c>
      <c r="C1079" s="19">
        <v>2183.1258979836766</v>
      </c>
    </row>
    <row r="1080" spans="1:3" x14ac:dyDescent="0.25">
      <c r="A1080" s="19">
        <v>1054</v>
      </c>
      <c r="B1080" s="19">
        <v>-1269.0361726899907</v>
      </c>
      <c r="C1080" s="19">
        <v>1284.0361726899907</v>
      </c>
    </row>
    <row r="1081" spans="1:3" x14ac:dyDescent="0.25">
      <c r="A1081" s="19">
        <v>1055</v>
      </c>
      <c r="B1081" s="19">
        <v>-2183.1258979836766</v>
      </c>
      <c r="C1081" s="19">
        <v>2183.1258979836766</v>
      </c>
    </row>
    <row r="1082" spans="1:3" x14ac:dyDescent="0.25">
      <c r="A1082" s="19">
        <v>1056</v>
      </c>
      <c r="B1082" s="19">
        <v>-2183.1258979836766</v>
      </c>
      <c r="C1082" s="19">
        <v>2183.1258979836766</v>
      </c>
    </row>
    <row r="1083" spans="1:3" x14ac:dyDescent="0.25">
      <c r="A1083" s="19">
        <v>1057</v>
      </c>
      <c r="B1083" s="19">
        <v>-2183.1258979836766</v>
      </c>
      <c r="C1083" s="19">
        <v>2183.1258979836766</v>
      </c>
    </row>
    <row r="1084" spans="1:3" x14ac:dyDescent="0.25">
      <c r="A1084" s="19">
        <v>1058</v>
      </c>
      <c r="B1084" s="19">
        <v>-2183.1258979836766</v>
      </c>
      <c r="C1084" s="19">
        <v>2183.1258979836766</v>
      </c>
    </row>
    <row r="1085" spans="1:3" x14ac:dyDescent="0.25">
      <c r="A1085" s="19">
        <v>1059</v>
      </c>
      <c r="B1085" s="19">
        <v>-2183.1258979836766</v>
      </c>
      <c r="C1085" s="19">
        <v>2183.1258979836766</v>
      </c>
    </row>
    <row r="1086" spans="1:3" x14ac:dyDescent="0.25">
      <c r="A1086" s="19">
        <v>1060</v>
      </c>
      <c r="B1086" s="19">
        <v>-2183.1258979836766</v>
      </c>
      <c r="C1086" s="19">
        <v>2183.1258979836766</v>
      </c>
    </row>
    <row r="1087" spans="1:3" x14ac:dyDescent="0.25">
      <c r="A1087" s="19">
        <v>1061</v>
      </c>
      <c r="B1087" s="19">
        <v>623.8480328726273</v>
      </c>
      <c r="C1087" s="19">
        <v>-573.8480328726273</v>
      </c>
    </row>
    <row r="1088" spans="1:3" x14ac:dyDescent="0.25">
      <c r="A1088" s="19">
        <v>1062</v>
      </c>
      <c r="B1088" s="19">
        <v>-2183.1258979836766</v>
      </c>
      <c r="C1088" s="19">
        <v>2183.1258979836766</v>
      </c>
    </row>
    <row r="1089" spans="1:3" x14ac:dyDescent="0.25">
      <c r="A1089" s="19">
        <v>1063</v>
      </c>
      <c r="B1089" s="19">
        <v>797.20292977584563</v>
      </c>
      <c r="C1089" s="19">
        <v>-607.20292977584563</v>
      </c>
    </row>
    <row r="1090" spans="1:3" x14ac:dyDescent="0.25">
      <c r="A1090" s="19">
        <v>1064</v>
      </c>
      <c r="B1090" s="19">
        <v>-2183.1258979836766</v>
      </c>
      <c r="C1090" s="19">
        <v>2183.1258979836766</v>
      </c>
    </row>
    <row r="1091" spans="1:3" x14ac:dyDescent="0.25">
      <c r="A1091" s="19">
        <v>1065</v>
      </c>
      <c r="B1091" s="19">
        <v>14019.282796061048</v>
      </c>
      <c r="C1091" s="19">
        <v>-5942.2827960610484</v>
      </c>
    </row>
    <row r="1092" spans="1:3" x14ac:dyDescent="0.25">
      <c r="A1092" s="19">
        <v>1066</v>
      </c>
      <c r="B1092" s="19">
        <v>-792.72273686044639</v>
      </c>
      <c r="C1092" s="19">
        <v>873.72273686044639</v>
      </c>
    </row>
    <row r="1093" spans="1:3" x14ac:dyDescent="0.25">
      <c r="A1093" s="19">
        <v>1067</v>
      </c>
      <c r="B1093" s="19">
        <v>14884.957218192814</v>
      </c>
      <c r="C1093" s="19">
        <v>-9833.9572181928143</v>
      </c>
    </row>
    <row r="1094" spans="1:3" x14ac:dyDescent="0.25">
      <c r="A1094" s="19">
        <v>1068</v>
      </c>
      <c r="B1094" s="19">
        <v>-451.51824967763866</v>
      </c>
      <c r="C1094" s="19">
        <v>581.51824967763866</v>
      </c>
    </row>
    <row r="1095" spans="1:3" x14ac:dyDescent="0.25">
      <c r="A1095" s="19">
        <v>1069</v>
      </c>
      <c r="B1095" s="19">
        <v>-1163.2842831282946</v>
      </c>
      <c r="C1095" s="19">
        <v>1208.2842831282946</v>
      </c>
    </row>
    <row r="1096" spans="1:3" x14ac:dyDescent="0.25">
      <c r="A1096" s="19">
        <v>1070</v>
      </c>
      <c r="B1096" s="19">
        <v>2165.8502446551615</v>
      </c>
      <c r="C1096" s="19">
        <v>-1315.8502446551615</v>
      </c>
    </row>
    <row r="1097" spans="1:3" x14ac:dyDescent="0.25">
      <c r="A1097" s="19">
        <v>1071</v>
      </c>
      <c r="B1097" s="19">
        <v>-84.534418030217012</v>
      </c>
      <c r="C1097" s="19">
        <v>154.53441803021701</v>
      </c>
    </row>
    <row r="1098" spans="1:3" x14ac:dyDescent="0.25">
      <c r="A1098" s="19">
        <v>1072</v>
      </c>
      <c r="B1098" s="19">
        <v>-2183.1258979836766</v>
      </c>
      <c r="C1098" s="19">
        <v>2183.1258979836766</v>
      </c>
    </row>
    <row r="1099" spans="1:3" x14ac:dyDescent="0.25">
      <c r="A1099" s="19">
        <v>1073</v>
      </c>
      <c r="B1099" s="19">
        <v>-1082.160674318468</v>
      </c>
      <c r="C1099" s="19">
        <v>1133.160674318468</v>
      </c>
    </row>
    <row r="1100" spans="1:3" x14ac:dyDescent="0.25">
      <c r="A1100" s="19">
        <v>1074</v>
      </c>
      <c r="B1100" s="19">
        <v>-1539.448202056079</v>
      </c>
      <c r="C1100" s="19">
        <v>1549.448202056079</v>
      </c>
    </row>
    <row r="1101" spans="1:3" x14ac:dyDescent="0.25">
      <c r="A1101" s="19">
        <v>1075</v>
      </c>
      <c r="B1101" s="19">
        <v>7044.4417782140335</v>
      </c>
      <c r="C1101" s="19">
        <v>-3637.4417782140335</v>
      </c>
    </row>
    <row r="1102" spans="1:3" x14ac:dyDescent="0.25">
      <c r="A1102" s="19">
        <v>1076</v>
      </c>
      <c r="B1102" s="19">
        <v>-1063.3288982991492</v>
      </c>
      <c r="C1102" s="19">
        <v>1108.3288982991492</v>
      </c>
    </row>
    <row r="1103" spans="1:3" x14ac:dyDescent="0.25">
      <c r="A1103" s="19">
        <v>1077</v>
      </c>
      <c r="B1103" s="19">
        <v>100710.32439224483</v>
      </c>
      <c r="C1103" s="19">
        <v>-53636.324392244831</v>
      </c>
    </row>
    <row r="1104" spans="1:3" x14ac:dyDescent="0.25">
      <c r="A1104" s="19">
        <v>1078</v>
      </c>
      <c r="B1104" s="19">
        <v>17371.761985106157</v>
      </c>
      <c r="C1104" s="19">
        <v>-10027.761985106157</v>
      </c>
    </row>
    <row r="1105" spans="1:3" x14ac:dyDescent="0.25">
      <c r="A1105" s="19">
        <v>1079</v>
      </c>
      <c r="B1105" s="19">
        <v>-1182.1160591476134</v>
      </c>
      <c r="C1105" s="19">
        <v>1227.1160591476134</v>
      </c>
    </row>
    <row r="1106" spans="1:3" x14ac:dyDescent="0.25">
      <c r="A1106" s="19">
        <v>1080</v>
      </c>
      <c r="B1106" s="19">
        <v>1705.3435260917636</v>
      </c>
      <c r="C1106" s="19">
        <v>-1027.3435260917636</v>
      </c>
    </row>
    <row r="1107" spans="1:3" x14ac:dyDescent="0.25">
      <c r="A1107" s="19">
        <v>1081</v>
      </c>
      <c r="B1107" s="19">
        <v>8901.4699460974571</v>
      </c>
      <c r="C1107" s="19">
        <v>-7080.4699460974571</v>
      </c>
    </row>
    <row r="1108" spans="1:3" x14ac:dyDescent="0.25">
      <c r="A1108" s="19">
        <v>1082</v>
      </c>
      <c r="B1108" s="19">
        <v>-1609.4641315823403</v>
      </c>
      <c r="C1108" s="19">
        <v>1621.4641315823403</v>
      </c>
    </row>
    <row r="1109" spans="1:3" x14ac:dyDescent="0.25">
      <c r="A1109" s="19">
        <v>1083</v>
      </c>
      <c r="B1109" s="19">
        <v>-865.02674343068429</v>
      </c>
      <c r="C1109" s="19">
        <v>921.02674343068429</v>
      </c>
    </row>
    <row r="1110" spans="1:3" x14ac:dyDescent="0.25">
      <c r="A1110" s="19">
        <v>1084</v>
      </c>
      <c r="B1110" s="19">
        <v>20093.514147230984</v>
      </c>
      <c r="C1110" s="19">
        <v>-19683.514147230984</v>
      </c>
    </row>
    <row r="1111" spans="1:3" x14ac:dyDescent="0.25">
      <c r="A1111" s="19">
        <v>1085</v>
      </c>
      <c r="B1111" s="19">
        <v>-2183.1258979836766</v>
      </c>
      <c r="C1111" s="19">
        <v>2183.1258979836766</v>
      </c>
    </row>
    <row r="1112" spans="1:3" x14ac:dyDescent="0.25">
      <c r="A1112" s="19">
        <v>1086</v>
      </c>
      <c r="B1112" s="19">
        <v>4907.9511063219243</v>
      </c>
      <c r="C1112" s="19">
        <v>-3881.9511063219243</v>
      </c>
    </row>
    <row r="1113" spans="1:3" x14ac:dyDescent="0.25">
      <c r="A1113" s="19">
        <v>1087</v>
      </c>
      <c r="B1113" s="19">
        <v>-1571.8005795437025</v>
      </c>
      <c r="C1113" s="19">
        <v>1586.8005795437025</v>
      </c>
    </row>
    <row r="1114" spans="1:3" x14ac:dyDescent="0.25">
      <c r="A1114" s="19">
        <v>1088</v>
      </c>
      <c r="B1114" s="19">
        <v>-2183.1258979836766</v>
      </c>
      <c r="C1114" s="19">
        <v>2183.1258979836766</v>
      </c>
    </row>
    <row r="1115" spans="1:3" x14ac:dyDescent="0.25">
      <c r="A1115" s="19">
        <v>1089</v>
      </c>
      <c r="B1115" s="19">
        <v>15284.46966974912</v>
      </c>
      <c r="C1115" s="19">
        <v>-8902.1296697491198</v>
      </c>
    </row>
    <row r="1116" spans="1:3" x14ac:dyDescent="0.25">
      <c r="A1116" s="19">
        <v>1090</v>
      </c>
      <c r="B1116" s="19">
        <v>4152.4726204114859</v>
      </c>
      <c r="C1116" s="19">
        <v>-2978.4726204114859</v>
      </c>
    </row>
    <row r="1117" spans="1:3" x14ac:dyDescent="0.25">
      <c r="A1117" s="19">
        <v>1091</v>
      </c>
      <c r="B1117" s="19">
        <v>-1809.8602314221673</v>
      </c>
      <c r="C1117" s="19">
        <v>1814.8602314221673</v>
      </c>
    </row>
    <row r="1118" spans="1:3" x14ac:dyDescent="0.25">
      <c r="A1118" s="19">
        <v>1092</v>
      </c>
      <c r="B1118" s="19">
        <v>-1301.3885501776144</v>
      </c>
      <c r="C1118" s="19">
        <v>1326.3885501776144</v>
      </c>
    </row>
    <row r="1119" spans="1:3" x14ac:dyDescent="0.25">
      <c r="A1119" s="19">
        <v>1093</v>
      </c>
      <c r="B1119" s="19">
        <v>-1300.9032199960777</v>
      </c>
      <c r="C1119" s="19">
        <v>1321.9032199960777</v>
      </c>
    </row>
    <row r="1120" spans="1:3" x14ac:dyDescent="0.25">
      <c r="A1120" s="19">
        <v>1094</v>
      </c>
      <c r="B1120" s="19">
        <v>-1200.4659371661319</v>
      </c>
      <c r="C1120" s="19">
        <v>1242.7159371661319</v>
      </c>
    </row>
    <row r="1121" spans="1:3" x14ac:dyDescent="0.25">
      <c r="A1121" s="19">
        <v>1095</v>
      </c>
      <c r="B1121" s="19">
        <v>7191.9958533459339</v>
      </c>
      <c r="C1121" s="19">
        <v>-3897.9858533459337</v>
      </c>
    </row>
    <row r="1122" spans="1:3" x14ac:dyDescent="0.25">
      <c r="A1122" s="19">
        <v>1096</v>
      </c>
      <c r="B1122" s="19">
        <v>21968.844567028238</v>
      </c>
      <c r="C1122" s="19">
        <v>3205.1554329717619</v>
      </c>
    </row>
    <row r="1123" spans="1:3" x14ac:dyDescent="0.25">
      <c r="A1123" s="19">
        <v>1097</v>
      </c>
      <c r="B1123" s="19">
        <v>4812.9170785857486</v>
      </c>
      <c r="C1123" s="19">
        <v>-2660.9170785857486</v>
      </c>
    </row>
    <row r="1124" spans="1:3" x14ac:dyDescent="0.25">
      <c r="A1124" s="19">
        <v>1098</v>
      </c>
      <c r="B1124" s="19">
        <v>-1100.0257124669836</v>
      </c>
      <c r="C1124" s="19">
        <v>1147.0257124669836</v>
      </c>
    </row>
    <row r="1125" spans="1:3" x14ac:dyDescent="0.25">
      <c r="A1125" s="19">
        <v>1099</v>
      </c>
      <c r="B1125" s="19">
        <v>4511.953110743375</v>
      </c>
      <c r="C1125" s="19">
        <v>-2708.953110743375</v>
      </c>
    </row>
    <row r="1126" spans="1:3" x14ac:dyDescent="0.25">
      <c r="A1126" s="19">
        <v>1100</v>
      </c>
      <c r="B1126" s="19">
        <v>-728.21211395781415</v>
      </c>
      <c r="C1126" s="19">
        <v>753.21211395781415</v>
      </c>
    </row>
    <row r="1127" spans="1:3" x14ac:dyDescent="0.25">
      <c r="A1127" s="19">
        <v>1101</v>
      </c>
      <c r="B1127" s="19">
        <v>-613.76546729729171</v>
      </c>
      <c r="C1127" s="19">
        <v>713.76546729729171</v>
      </c>
    </row>
    <row r="1128" spans="1:3" x14ac:dyDescent="0.25">
      <c r="A1128" s="19">
        <v>1102</v>
      </c>
      <c r="B1128" s="19">
        <v>-1196.4409680108308</v>
      </c>
      <c r="C1128" s="19">
        <v>1237.4409680108308</v>
      </c>
    </row>
    <row r="1129" spans="1:3" x14ac:dyDescent="0.25">
      <c r="A1129" s="19">
        <v>1103</v>
      </c>
      <c r="B1129" s="19">
        <v>1243.0706653779862</v>
      </c>
      <c r="C1129" s="19">
        <v>-818.07066537798619</v>
      </c>
    </row>
    <row r="1130" spans="1:3" x14ac:dyDescent="0.25">
      <c r="A1130" s="19">
        <v>1104</v>
      </c>
      <c r="B1130" s="19">
        <v>235.81363509376217</v>
      </c>
      <c r="C1130" s="19">
        <v>7.1863649062378272</v>
      </c>
    </row>
    <row r="1131" spans="1:3" x14ac:dyDescent="0.25">
      <c r="A1131" s="19">
        <v>1105</v>
      </c>
      <c r="B1131" s="19">
        <v>5965.1297012017494</v>
      </c>
      <c r="C1131" s="19">
        <v>-2994.1297012017494</v>
      </c>
    </row>
    <row r="1132" spans="1:3" x14ac:dyDescent="0.25">
      <c r="A1132" s="19">
        <v>1106</v>
      </c>
      <c r="B1132" s="19">
        <v>3743.5429861534635</v>
      </c>
      <c r="C1132" s="19">
        <v>-2312.5429861534635</v>
      </c>
    </row>
    <row r="1133" spans="1:3" x14ac:dyDescent="0.25">
      <c r="A1133" s="19">
        <v>1107</v>
      </c>
      <c r="B1133" s="19">
        <v>-188.3508706041714</v>
      </c>
      <c r="C1133" s="19">
        <v>353.3508706041714</v>
      </c>
    </row>
    <row r="1134" spans="1:3" x14ac:dyDescent="0.25">
      <c r="A1134" s="19">
        <v>1108</v>
      </c>
      <c r="B1134" s="19">
        <v>-2183.1258979836766</v>
      </c>
      <c r="C1134" s="19">
        <v>2183.1258979836766</v>
      </c>
    </row>
    <row r="1135" spans="1:3" x14ac:dyDescent="0.25">
      <c r="A1135" s="19">
        <v>1109</v>
      </c>
      <c r="B1135" s="19">
        <v>1863.2463070312056</v>
      </c>
      <c r="C1135" s="19">
        <v>-1130.7463070312056</v>
      </c>
    </row>
    <row r="1136" spans="1:3" x14ac:dyDescent="0.25">
      <c r="A1136" s="19">
        <v>1110</v>
      </c>
      <c r="B1136" s="19">
        <v>-1063.3288982991492</v>
      </c>
      <c r="C1136" s="19">
        <v>1108.3288982991492</v>
      </c>
    </row>
    <row r="1137" spans="1:3" x14ac:dyDescent="0.25">
      <c r="A1137" s="19">
        <v>1111</v>
      </c>
      <c r="B1137" s="19">
        <v>201.99261095418046</v>
      </c>
      <c r="C1137" s="19">
        <v>53.007389045819536</v>
      </c>
    </row>
    <row r="1138" spans="1:3" x14ac:dyDescent="0.25">
      <c r="A1138" s="19">
        <v>1112</v>
      </c>
      <c r="B1138" s="19">
        <v>-2026.189854915038</v>
      </c>
      <c r="C1138" s="19">
        <v>2027.189854915038</v>
      </c>
    </row>
    <row r="1139" spans="1:3" x14ac:dyDescent="0.25">
      <c r="A1139" s="19">
        <v>1113</v>
      </c>
      <c r="B1139" s="19">
        <v>35328.08952327181</v>
      </c>
      <c r="C1139" s="19">
        <v>-4055.1695232718121</v>
      </c>
    </row>
    <row r="1140" spans="1:3" x14ac:dyDescent="0.25">
      <c r="A1140" s="19">
        <v>1114</v>
      </c>
      <c r="B1140" s="19">
        <v>-1809.8602314221673</v>
      </c>
      <c r="C1140" s="19">
        <v>1814.8602314221673</v>
      </c>
    </row>
    <row r="1141" spans="1:3" x14ac:dyDescent="0.25">
      <c r="A1141" s="19">
        <v>1115</v>
      </c>
      <c r="B1141" s="19">
        <v>-1694.2903001533552</v>
      </c>
      <c r="C1141" s="19">
        <v>1704.2903001533552</v>
      </c>
    </row>
    <row r="1142" spans="1:3" x14ac:dyDescent="0.25">
      <c r="A1142" s="19">
        <v>1116</v>
      </c>
      <c r="B1142" s="19">
        <v>-1055.1194713818593</v>
      </c>
      <c r="C1142" s="19">
        <v>1108.1194713818593</v>
      </c>
    </row>
    <row r="1143" spans="1:3" x14ac:dyDescent="0.25">
      <c r="A1143" s="19">
        <v>1117</v>
      </c>
      <c r="B1143" s="19">
        <v>-189.11041638078666</v>
      </c>
      <c r="C1143" s="19">
        <v>367.63041638078664</v>
      </c>
    </row>
    <row r="1144" spans="1:3" x14ac:dyDescent="0.25">
      <c r="A1144" s="19">
        <v>1118</v>
      </c>
      <c r="B1144" s="19">
        <v>-799.19183948567661</v>
      </c>
      <c r="C1144" s="19">
        <v>882.19183948567661</v>
      </c>
    </row>
    <row r="1145" spans="1:3" x14ac:dyDescent="0.25">
      <c r="A1145" s="19">
        <v>1119</v>
      </c>
      <c r="B1145" s="19">
        <v>90.429093662827654</v>
      </c>
      <c r="C1145" s="19">
        <v>18.570906337172346</v>
      </c>
    </row>
    <row r="1146" spans="1:3" x14ac:dyDescent="0.25">
      <c r="A1146" s="19">
        <v>1120</v>
      </c>
      <c r="B1146" s="19">
        <v>-1809.8602314221673</v>
      </c>
      <c r="C1146" s="19">
        <v>1814.8602314221673</v>
      </c>
    </row>
    <row r="1147" spans="1:3" x14ac:dyDescent="0.25">
      <c r="A1147" s="19">
        <v>1121</v>
      </c>
      <c r="B1147" s="19">
        <v>-2183.1258979836766</v>
      </c>
      <c r="C1147" s="19">
        <v>2183.1258979836766</v>
      </c>
    </row>
    <row r="1148" spans="1:3" x14ac:dyDescent="0.25">
      <c r="A1148" s="19">
        <v>1122</v>
      </c>
      <c r="B1148" s="19">
        <v>-1355.1797579419101</v>
      </c>
      <c r="C1148" s="19">
        <v>1384.1797579419101</v>
      </c>
    </row>
    <row r="1149" spans="1:3" x14ac:dyDescent="0.25">
      <c r="A1149" s="19">
        <v>1123</v>
      </c>
      <c r="B1149" s="19">
        <v>-2183.1258979836766</v>
      </c>
      <c r="C1149" s="19">
        <v>2183.1258979836766</v>
      </c>
    </row>
    <row r="1150" spans="1:3" x14ac:dyDescent="0.25">
      <c r="A1150" s="19">
        <v>1124</v>
      </c>
      <c r="B1150" s="19">
        <v>-1676.2628315289494</v>
      </c>
      <c r="C1150" s="19">
        <v>1687.2628315289494</v>
      </c>
    </row>
    <row r="1151" spans="1:3" x14ac:dyDescent="0.25">
      <c r="A1151" s="19">
        <v>1125</v>
      </c>
      <c r="B1151" s="19">
        <v>1820.4242046867701</v>
      </c>
      <c r="C1151" s="19">
        <v>-1395.4242046867701</v>
      </c>
    </row>
    <row r="1152" spans="1:3" x14ac:dyDescent="0.25">
      <c r="A1152" s="19">
        <v>1126</v>
      </c>
      <c r="B1152" s="19">
        <v>-2183.1258979836766</v>
      </c>
      <c r="C1152" s="19">
        <v>2183.1258979836766</v>
      </c>
    </row>
    <row r="1153" spans="1:3" x14ac:dyDescent="0.25">
      <c r="A1153" s="19">
        <v>1127</v>
      </c>
      <c r="B1153" s="19">
        <v>-1707.0065942267468</v>
      </c>
      <c r="C1153" s="19">
        <v>1717.0065942267468</v>
      </c>
    </row>
    <row r="1154" spans="1:3" x14ac:dyDescent="0.25">
      <c r="A1154" s="19">
        <v>1128</v>
      </c>
      <c r="B1154" s="19">
        <v>1558.0819938515388</v>
      </c>
      <c r="C1154" s="19">
        <v>-973.08199385153875</v>
      </c>
    </row>
    <row r="1155" spans="1:3" x14ac:dyDescent="0.25">
      <c r="A1155" s="19">
        <v>1129</v>
      </c>
      <c r="B1155" s="19">
        <v>-2026.189854915038</v>
      </c>
      <c r="C1155" s="19">
        <v>2027.189854915038</v>
      </c>
    </row>
    <row r="1156" spans="1:3" x14ac:dyDescent="0.25">
      <c r="A1156" s="19">
        <v>1130</v>
      </c>
      <c r="B1156" s="19">
        <v>-1409.5533619240496</v>
      </c>
      <c r="C1156" s="19">
        <v>1430.5533619240496</v>
      </c>
    </row>
    <row r="1157" spans="1:3" x14ac:dyDescent="0.25">
      <c r="A1157" s="19">
        <v>1131</v>
      </c>
      <c r="B1157" s="19">
        <v>-1676.2628315289494</v>
      </c>
      <c r="C1157" s="19">
        <v>1687.2628315289494</v>
      </c>
    </row>
    <row r="1158" spans="1:3" x14ac:dyDescent="0.25">
      <c r="A1158" s="19">
        <v>1132</v>
      </c>
      <c r="B1158" s="19">
        <v>-2183.1258979836766</v>
      </c>
      <c r="C1158" s="19">
        <v>2183.1258979836766</v>
      </c>
    </row>
    <row r="1159" spans="1:3" x14ac:dyDescent="0.25">
      <c r="A1159" s="19">
        <v>1133</v>
      </c>
      <c r="B1159" s="19">
        <v>5136.3175121481017</v>
      </c>
      <c r="C1159" s="19">
        <v>-3698.3175121481017</v>
      </c>
    </row>
    <row r="1160" spans="1:3" x14ac:dyDescent="0.25">
      <c r="A1160" s="19">
        <v>1134</v>
      </c>
      <c r="B1160" s="19">
        <v>-998.62414332390244</v>
      </c>
      <c r="C1160" s="19">
        <v>1018.6241433239024</v>
      </c>
    </row>
    <row r="1161" spans="1:3" x14ac:dyDescent="0.25">
      <c r="A1161" s="19">
        <v>1135</v>
      </c>
      <c r="B1161" s="19">
        <v>-2026.189854915038</v>
      </c>
      <c r="C1161" s="19">
        <v>2027.189854915038</v>
      </c>
    </row>
    <row r="1162" spans="1:3" x14ac:dyDescent="0.25">
      <c r="A1162" s="19">
        <v>1136</v>
      </c>
      <c r="B1162" s="19">
        <v>623.8480328726273</v>
      </c>
      <c r="C1162" s="19">
        <v>-573.8480328726273</v>
      </c>
    </row>
    <row r="1163" spans="1:3" x14ac:dyDescent="0.25">
      <c r="A1163" s="19">
        <v>1137</v>
      </c>
      <c r="B1163" s="19">
        <v>867.7041894836434</v>
      </c>
      <c r="C1163" s="19">
        <v>-597.7041894836434</v>
      </c>
    </row>
    <row r="1164" spans="1:3" x14ac:dyDescent="0.25">
      <c r="A1164" s="19">
        <v>1138</v>
      </c>
      <c r="B1164" s="19">
        <v>15522.108465407593</v>
      </c>
      <c r="C1164" s="19">
        <v>-5647.108465407593</v>
      </c>
    </row>
    <row r="1165" spans="1:3" x14ac:dyDescent="0.25">
      <c r="A1165" s="19">
        <v>1139</v>
      </c>
      <c r="B1165" s="19">
        <v>-81.636165663941483</v>
      </c>
      <c r="C1165" s="19">
        <v>206.63616566394148</v>
      </c>
    </row>
    <row r="1166" spans="1:3" x14ac:dyDescent="0.25">
      <c r="A1166" s="19">
        <v>1140</v>
      </c>
      <c r="B1166" s="19">
        <v>-1809.8602314221673</v>
      </c>
      <c r="C1166" s="19">
        <v>1814.8602314221673</v>
      </c>
    </row>
    <row r="1167" spans="1:3" x14ac:dyDescent="0.25">
      <c r="A1167" s="19">
        <v>1141</v>
      </c>
      <c r="B1167" s="19">
        <v>-2183.1258979836766</v>
      </c>
      <c r="C1167" s="19">
        <v>2183.1258979836766</v>
      </c>
    </row>
    <row r="1168" spans="1:3" x14ac:dyDescent="0.25">
      <c r="A1168" s="19">
        <v>1142</v>
      </c>
      <c r="B1168" s="19">
        <v>-2183.1258979836766</v>
      </c>
      <c r="C1168" s="19">
        <v>2183.1258979836766</v>
      </c>
    </row>
    <row r="1169" spans="1:3" x14ac:dyDescent="0.25">
      <c r="A1169" s="19">
        <v>1143</v>
      </c>
      <c r="B1169" s="19">
        <v>-2183.1258979836766</v>
      </c>
      <c r="C1169" s="19">
        <v>2183.1258979836766</v>
      </c>
    </row>
    <row r="1170" spans="1:3" x14ac:dyDescent="0.25">
      <c r="A1170" s="19">
        <v>1144</v>
      </c>
      <c r="B1170" s="19">
        <v>-102.88086386799932</v>
      </c>
      <c r="C1170" s="19">
        <v>288.88086386799932</v>
      </c>
    </row>
    <row r="1171" spans="1:3" x14ac:dyDescent="0.25">
      <c r="A1171" s="19">
        <v>1145</v>
      </c>
      <c r="B1171" s="19">
        <v>-2183.1258979836766</v>
      </c>
      <c r="C1171" s="19">
        <v>2183.1258979836766</v>
      </c>
    </row>
    <row r="1172" spans="1:3" x14ac:dyDescent="0.25">
      <c r="A1172" s="19">
        <v>1146</v>
      </c>
      <c r="B1172" s="19">
        <v>3327.9683265335102</v>
      </c>
      <c r="C1172" s="19">
        <v>-3227.9683265335102</v>
      </c>
    </row>
    <row r="1173" spans="1:3" x14ac:dyDescent="0.25">
      <c r="A1173" s="19">
        <v>1147</v>
      </c>
      <c r="B1173" s="19">
        <v>1439.7573410951534</v>
      </c>
      <c r="C1173" s="19">
        <v>-909.75734109515338</v>
      </c>
    </row>
    <row r="1174" spans="1:3" x14ac:dyDescent="0.25">
      <c r="A1174" s="19">
        <v>1148</v>
      </c>
      <c r="B1174" s="19">
        <v>-2183.1258979836766</v>
      </c>
      <c r="C1174" s="19">
        <v>2183.1258979836766</v>
      </c>
    </row>
    <row r="1175" spans="1:3" x14ac:dyDescent="0.25">
      <c r="A1175" s="19">
        <v>1149</v>
      </c>
      <c r="B1175" s="19">
        <v>-558.55977681578429</v>
      </c>
      <c r="C1175" s="19">
        <v>631.55977681578429</v>
      </c>
    </row>
    <row r="1176" spans="1:3" x14ac:dyDescent="0.25">
      <c r="A1176" s="19">
        <v>1150</v>
      </c>
      <c r="B1176" s="19">
        <v>50.671596652827247</v>
      </c>
      <c r="C1176" s="19">
        <v>24.328403347172753</v>
      </c>
    </row>
    <row r="1177" spans="1:3" x14ac:dyDescent="0.25">
      <c r="A1177" s="19">
        <v>1151</v>
      </c>
      <c r="B1177" s="19">
        <v>705.45697186399047</v>
      </c>
      <c r="C1177" s="19">
        <v>-453.45697186399047</v>
      </c>
    </row>
    <row r="1178" spans="1:3" x14ac:dyDescent="0.25">
      <c r="A1178" s="19">
        <v>1152</v>
      </c>
      <c r="B1178" s="19">
        <v>-2183.1258979836766</v>
      </c>
      <c r="C1178" s="19">
        <v>2183.1258979836766</v>
      </c>
    </row>
    <row r="1179" spans="1:3" x14ac:dyDescent="0.25">
      <c r="A1179" s="19">
        <v>1153</v>
      </c>
      <c r="B1179" s="19">
        <v>2644.2834433143889</v>
      </c>
      <c r="C1179" s="19">
        <v>-1733.2834433143889</v>
      </c>
    </row>
    <row r="1180" spans="1:3" x14ac:dyDescent="0.25">
      <c r="A1180" s="19">
        <v>1154</v>
      </c>
      <c r="B1180" s="19">
        <v>623.8480328726273</v>
      </c>
      <c r="C1180" s="19">
        <v>-573.8480328726273</v>
      </c>
    </row>
    <row r="1181" spans="1:3" x14ac:dyDescent="0.25">
      <c r="A1181" s="19">
        <v>1155</v>
      </c>
      <c r="B1181" s="19">
        <v>3984.3623165344989</v>
      </c>
      <c r="C1181" s="19">
        <v>-3659.3623165344989</v>
      </c>
    </row>
    <row r="1182" spans="1:3" x14ac:dyDescent="0.25">
      <c r="A1182" s="19">
        <v>1156</v>
      </c>
      <c r="B1182" s="19">
        <v>-89.360262399694875</v>
      </c>
      <c r="C1182" s="19">
        <v>277.36026239969488</v>
      </c>
    </row>
    <row r="1183" spans="1:3" x14ac:dyDescent="0.25">
      <c r="A1183" s="19">
        <v>1157</v>
      </c>
      <c r="B1183" s="19">
        <v>-2183.1258979836766</v>
      </c>
      <c r="C1183" s="19">
        <v>2183.1258979836766</v>
      </c>
    </row>
    <row r="1184" spans="1:3" x14ac:dyDescent="0.25">
      <c r="A1184" s="19">
        <v>1158</v>
      </c>
      <c r="B1184" s="19">
        <v>847.58277588787496</v>
      </c>
      <c r="C1184" s="19">
        <v>-696.58277588787496</v>
      </c>
    </row>
    <row r="1185" spans="1:3" x14ac:dyDescent="0.25">
      <c r="A1185" s="19">
        <v>1159</v>
      </c>
      <c r="B1185" s="19">
        <v>-1243.6035845432079</v>
      </c>
      <c r="C1185" s="19">
        <v>1278.6035845432079</v>
      </c>
    </row>
    <row r="1186" spans="1:3" x14ac:dyDescent="0.25">
      <c r="A1186" s="19">
        <v>1160</v>
      </c>
      <c r="B1186" s="19">
        <v>-2183.1258979836766</v>
      </c>
      <c r="C1186" s="19">
        <v>2183.1258979836766</v>
      </c>
    </row>
    <row r="1187" spans="1:3" x14ac:dyDescent="0.25">
      <c r="A1187" s="19">
        <v>1161</v>
      </c>
      <c r="B1187" s="19">
        <v>3058.7341973380771</v>
      </c>
      <c r="C1187" s="19">
        <v>-1903.7341973380771</v>
      </c>
    </row>
    <row r="1188" spans="1:3" x14ac:dyDescent="0.25">
      <c r="A1188" s="19">
        <v>1162</v>
      </c>
      <c r="B1188" s="19">
        <v>-2183.1258979836766</v>
      </c>
      <c r="C1188" s="19">
        <v>2183.1258979836766</v>
      </c>
    </row>
    <row r="1189" spans="1:3" x14ac:dyDescent="0.25">
      <c r="A1189" s="19">
        <v>1163</v>
      </c>
      <c r="B1189" s="19">
        <v>-1030.9765208115259</v>
      </c>
      <c r="C1189" s="19">
        <v>1065.9765208115259</v>
      </c>
    </row>
    <row r="1190" spans="1:3" x14ac:dyDescent="0.25">
      <c r="A1190" s="19">
        <v>1164</v>
      </c>
      <c r="B1190" s="19">
        <v>-2183.1258979836766</v>
      </c>
      <c r="C1190" s="19">
        <v>2183.1258979836766</v>
      </c>
    </row>
    <row r="1191" spans="1:3" x14ac:dyDescent="0.25">
      <c r="A1191" s="19">
        <v>1165</v>
      </c>
      <c r="B1191" s="19">
        <v>-2183.1258979836766</v>
      </c>
      <c r="C1191" s="19">
        <v>2183.1258979836766</v>
      </c>
    </row>
    <row r="1192" spans="1:3" x14ac:dyDescent="0.25">
      <c r="A1192" s="19">
        <v>1166</v>
      </c>
      <c r="B1192" s="19">
        <v>4867.3198863217312</v>
      </c>
      <c r="C1192" s="19">
        <v>-2796.8198863217312</v>
      </c>
    </row>
    <row r="1193" spans="1:3" x14ac:dyDescent="0.25">
      <c r="A1193" s="19">
        <v>1167</v>
      </c>
      <c r="B1193" s="19">
        <v>18048.526607330678</v>
      </c>
      <c r="C1193" s="19">
        <v>-15177.526607330678</v>
      </c>
    </row>
    <row r="1194" spans="1:3" x14ac:dyDescent="0.25">
      <c r="A1194" s="19">
        <v>1168</v>
      </c>
      <c r="B1194" s="19">
        <v>2771.6995065105625</v>
      </c>
      <c r="C1194" s="19">
        <v>-1792.6995065105625</v>
      </c>
    </row>
    <row r="1195" spans="1:3" x14ac:dyDescent="0.25">
      <c r="A1195" s="19">
        <v>1169</v>
      </c>
      <c r="B1195" s="19">
        <v>16513.453010496589</v>
      </c>
      <c r="C1195" s="19">
        <v>-15493.453010496589</v>
      </c>
    </row>
    <row r="1196" spans="1:3" x14ac:dyDescent="0.25">
      <c r="A1196" s="19">
        <v>1170</v>
      </c>
      <c r="B1196" s="19">
        <v>-1568.098019782514</v>
      </c>
      <c r="C1196" s="19">
        <v>1585.098019782514</v>
      </c>
    </row>
    <row r="1197" spans="1:3" x14ac:dyDescent="0.25">
      <c r="A1197" s="19">
        <v>1171</v>
      </c>
      <c r="B1197" s="19">
        <v>726.70167006804786</v>
      </c>
      <c r="C1197" s="19">
        <v>-626.70167006804786</v>
      </c>
    </row>
    <row r="1198" spans="1:3" x14ac:dyDescent="0.25">
      <c r="A1198" s="19">
        <v>1172</v>
      </c>
      <c r="B1198" s="19">
        <v>-728.21211395781415</v>
      </c>
      <c r="C1198" s="19">
        <v>753.21211395781415</v>
      </c>
    </row>
    <row r="1199" spans="1:3" x14ac:dyDescent="0.25">
      <c r="A1199" s="19">
        <v>1173</v>
      </c>
      <c r="B1199" s="19">
        <v>-2183.1258979836766</v>
      </c>
      <c r="C1199" s="19">
        <v>2183.1258979836766</v>
      </c>
    </row>
    <row r="1200" spans="1:3" x14ac:dyDescent="0.25">
      <c r="A1200" s="19">
        <v>1174</v>
      </c>
      <c r="B1200" s="19">
        <v>-457.80008459172586</v>
      </c>
      <c r="C1200" s="19">
        <v>487.80008459172586</v>
      </c>
    </row>
    <row r="1201" spans="1:3" x14ac:dyDescent="0.25">
      <c r="A1201" s="19">
        <v>1175</v>
      </c>
      <c r="B1201" s="19">
        <v>2293.0411878698901</v>
      </c>
      <c r="C1201" s="19">
        <v>-1407.0411878698901</v>
      </c>
    </row>
    <row r="1202" spans="1:3" x14ac:dyDescent="0.25">
      <c r="A1202" s="19">
        <v>1176</v>
      </c>
      <c r="B1202" s="19">
        <v>2257.9132185342587</v>
      </c>
      <c r="C1202" s="19">
        <v>-1672.9132185342587</v>
      </c>
    </row>
    <row r="1203" spans="1:3" x14ac:dyDescent="0.25">
      <c r="A1203" s="19">
        <v>1177</v>
      </c>
      <c r="B1203" s="19">
        <v>-1539.448202056079</v>
      </c>
      <c r="C1203" s="19">
        <v>1549.448202056079</v>
      </c>
    </row>
    <row r="1204" spans="1:3" x14ac:dyDescent="0.25">
      <c r="A1204" s="19">
        <v>1178</v>
      </c>
      <c r="B1204" s="19">
        <v>-2183.1258979836766</v>
      </c>
      <c r="C1204" s="19">
        <v>2183.1258979836766</v>
      </c>
    </row>
    <row r="1205" spans="1:3" x14ac:dyDescent="0.25">
      <c r="A1205" s="19">
        <v>1179</v>
      </c>
      <c r="B1205" s="19">
        <v>-1809.8602314221673</v>
      </c>
      <c r="C1205" s="19">
        <v>1814.8602314221673</v>
      </c>
    </row>
    <row r="1206" spans="1:3" x14ac:dyDescent="0.25">
      <c r="A1206" s="19">
        <v>1180</v>
      </c>
      <c r="B1206" s="19">
        <v>32943.882046852726</v>
      </c>
      <c r="C1206" s="19">
        <v>-29743.882046852726</v>
      </c>
    </row>
    <row r="1207" spans="1:3" x14ac:dyDescent="0.25">
      <c r="A1207" s="19">
        <v>1181</v>
      </c>
      <c r="B1207" s="19">
        <v>10297.481904864198</v>
      </c>
      <c r="C1207" s="19">
        <v>-4422.4819048641984</v>
      </c>
    </row>
    <row r="1208" spans="1:3" x14ac:dyDescent="0.25">
      <c r="A1208" s="19">
        <v>1182</v>
      </c>
      <c r="B1208" s="19">
        <v>-1802.4551118997906</v>
      </c>
      <c r="C1208" s="19">
        <v>1806.4551118997906</v>
      </c>
    </row>
    <row r="1209" spans="1:3" x14ac:dyDescent="0.25">
      <c r="A1209" s="19">
        <v>1183</v>
      </c>
      <c r="B1209" s="19">
        <v>-1203.8460875332078</v>
      </c>
      <c r="C1209" s="19">
        <v>1245.8460875332078</v>
      </c>
    </row>
    <row r="1210" spans="1:3" x14ac:dyDescent="0.25">
      <c r="A1210" s="19">
        <v>1184</v>
      </c>
      <c r="B1210" s="19">
        <v>-71.818123956825275</v>
      </c>
      <c r="C1210" s="19">
        <v>171.81812395682527</v>
      </c>
    </row>
    <row r="1211" spans="1:3" x14ac:dyDescent="0.25">
      <c r="A1211" s="19">
        <v>1185</v>
      </c>
      <c r="B1211" s="19">
        <v>34861.613001080819</v>
      </c>
      <c r="C1211" s="19">
        <v>-11775.613001080819</v>
      </c>
    </row>
    <row r="1212" spans="1:3" x14ac:dyDescent="0.25">
      <c r="A1212" s="19">
        <v>1186</v>
      </c>
      <c r="B1212" s="19">
        <v>10800.472317527865</v>
      </c>
      <c r="C1212" s="19">
        <v>2379.527682472135</v>
      </c>
    </row>
    <row r="1213" spans="1:3" x14ac:dyDescent="0.25">
      <c r="A1213" s="19">
        <v>1187</v>
      </c>
      <c r="B1213" s="19">
        <v>9132.7926278565701</v>
      </c>
      <c r="C1213" s="19">
        <v>-1127.7926278565701</v>
      </c>
    </row>
    <row r="1214" spans="1:3" x14ac:dyDescent="0.25">
      <c r="A1214" s="19">
        <v>1188</v>
      </c>
      <c r="B1214" s="19">
        <v>7201.0079584715622</v>
      </c>
      <c r="C1214" s="19">
        <v>1909.9920415284378</v>
      </c>
    </row>
    <row r="1215" spans="1:3" x14ac:dyDescent="0.25">
      <c r="A1215" s="19">
        <v>1189</v>
      </c>
      <c r="B1215" s="19">
        <v>3747.6435039151129</v>
      </c>
      <c r="C1215" s="19">
        <v>-536.64350391511289</v>
      </c>
    </row>
    <row r="1216" spans="1:3" x14ac:dyDescent="0.25">
      <c r="A1216" s="19">
        <v>1190</v>
      </c>
      <c r="B1216" s="19">
        <v>7907.4470166512165</v>
      </c>
      <c r="C1216" s="19">
        <v>1792.5529833487835</v>
      </c>
    </row>
    <row r="1217" spans="1:3" x14ac:dyDescent="0.25">
      <c r="A1217" s="19">
        <v>1191</v>
      </c>
      <c r="B1217" s="19">
        <v>-2892.7358686256512</v>
      </c>
      <c r="C1217" s="19">
        <v>3567.7358686256512</v>
      </c>
    </row>
    <row r="1218" spans="1:3" x14ac:dyDescent="0.25">
      <c r="A1218" s="19">
        <v>1192</v>
      </c>
      <c r="B1218" s="19">
        <v>1182.6569639312856</v>
      </c>
      <c r="C1218" s="19">
        <v>1762.3430360687144</v>
      </c>
    </row>
    <row r="1219" spans="1:3" x14ac:dyDescent="0.25">
      <c r="A1219" s="19">
        <v>1193</v>
      </c>
      <c r="B1219" s="19">
        <v>-4449.5603343594157</v>
      </c>
      <c r="C1219" s="19">
        <v>4739.5603343594157</v>
      </c>
    </row>
    <row r="1220" spans="1:3" x14ac:dyDescent="0.25">
      <c r="A1220" s="19">
        <v>1194</v>
      </c>
      <c r="B1220" s="19">
        <v>25365.894415243674</v>
      </c>
      <c r="C1220" s="19">
        <v>-3534.8944152436743</v>
      </c>
    </row>
    <row r="1221" spans="1:3" x14ac:dyDescent="0.25">
      <c r="A1221" s="19">
        <v>1195</v>
      </c>
      <c r="B1221" s="19">
        <v>69450.574331205178</v>
      </c>
      <c r="C1221" s="19">
        <v>-29170.574331205178</v>
      </c>
    </row>
    <row r="1222" spans="1:3" x14ac:dyDescent="0.25">
      <c r="A1222" s="19">
        <v>1196</v>
      </c>
      <c r="B1222" s="19">
        <v>14741.939540647267</v>
      </c>
      <c r="C1222" s="19">
        <v>-1241.9395406472668</v>
      </c>
    </row>
    <row r="1223" spans="1:3" x14ac:dyDescent="0.25">
      <c r="A1223" s="19">
        <v>1197</v>
      </c>
      <c r="B1223" s="19">
        <v>49757.133700182247</v>
      </c>
      <c r="C1223" s="19">
        <v>-10620.133700182247</v>
      </c>
    </row>
    <row r="1224" spans="1:3" x14ac:dyDescent="0.25">
      <c r="A1224" s="19">
        <v>1198</v>
      </c>
      <c r="B1224" s="19">
        <v>31802.055117515214</v>
      </c>
      <c r="C1224" s="19">
        <v>6191.9448824847859</v>
      </c>
    </row>
    <row r="1225" spans="1:3" x14ac:dyDescent="0.25">
      <c r="A1225" s="19">
        <v>1199</v>
      </c>
      <c r="B1225" s="19">
        <v>13092.405470683609</v>
      </c>
      <c r="C1225" s="19">
        <v>-3971.4054706836087</v>
      </c>
    </row>
    <row r="1226" spans="1:3" x14ac:dyDescent="0.25">
      <c r="A1226" s="19">
        <v>1200</v>
      </c>
      <c r="B1226" s="19">
        <v>10070.382330760869</v>
      </c>
      <c r="C1226" s="19">
        <v>-7377.3823307608691</v>
      </c>
    </row>
    <row r="1227" spans="1:3" x14ac:dyDescent="0.25">
      <c r="A1227" s="19">
        <v>1201</v>
      </c>
      <c r="B1227" s="19">
        <v>6721.6250538611966</v>
      </c>
      <c r="C1227" s="19">
        <v>-692.62505386119665</v>
      </c>
    </row>
    <row r="1228" spans="1:3" x14ac:dyDescent="0.25">
      <c r="A1228" s="19">
        <v>1202</v>
      </c>
      <c r="B1228" s="19">
        <v>7373.4359151618537</v>
      </c>
      <c r="C1228" s="19">
        <v>-1227.1659151618533</v>
      </c>
    </row>
    <row r="1229" spans="1:3" x14ac:dyDescent="0.25">
      <c r="A1229" s="19">
        <v>1203</v>
      </c>
      <c r="B1229" s="19">
        <v>30775.963286238184</v>
      </c>
      <c r="C1229" s="19">
        <v>19035.036713761816</v>
      </c>
    </row>
    <row r="1230" spans="1:3" x14ac:dyDescent="0.25">
      <c r="A1230" s="19">
        <v>1204</v>
      </c>
      <c r="B1230" s="19">
        <v>12292.597681089994</v>
      </c>
      <c r="C1230" s="19">
        <v>4407.4023189100062</v>
      </c>
    </row>
    <row r="1231" spans="1:3" x14ac:dyDescent="0.25">
      <c r="A1231" s="19">
        <v>1205</v>
      </c>
      <c r="B1231" s="19">
        <v>11522.678858181347</v>
      </c>
      <c r="C1231" s="19">
        <v>1860.3211418186529</v>
      </c>
    </row>
    <row r="1232" spans="1:3" x14ac:dyDescent="0.25">
      <c r="A1232" s="19">
        <v>1206</v>
      </c>
      <c r="B1232" s="19">
        <v>10776.523978926432</v>
      </c>
      <c r="C1232" s="19">
        <v>2335.4760210735676</v>
      </c>
    </row>
    <row r="1233" spans="1:3" x14ac:dyDescent="0.25">
      <c r="A1233" s="19">
        <v>1207</v>
      </c>
      <c r="B1233" s="19">
        <v>-1997.4138672909189</v>
      </c>
      <c r="C1233" s="19">
        <v>3032.4138672909189</v>
      </c>
    </row>
    <row r="1234" spans="1:3" x14ac:dyDescent="0.25">
      <c r="A1234" s="19">
        <v>1208</v>
      </c>
      <c r="B1234" s="19">
        <v>14136.869542051578</v>
      </c>
      <c r="C1234" s="19">
        <v>3259.1304579484222</v>
      </c>
    </row>
    <row r="1235" spans="1:3" x14ac:dyDescent="0.25">
      <c r="A1235" s="19">
        <v>1209</v>
      </c>
      <c r="B1235" s="19">
        <v>11874.72822663123</v>
      </c>
      <c r="C1235" s="19">
        <v>3655.2717733687696</v>
      </c>
    </row>
    <row r="1236" spans="1:3" x14ac:dyDescent="0.25">
      <c r="A1236" s="19">
        <v>1210</v>
      </c>
      <c r="B1236" s="19">
        <v>5170.7897026931842</v>
      </c>
      <c r="C1236" s="19">
        <v>1189.2102973068158</v>
      </c>
    </row>
    <row r="1237" spans="1:3" x14ac:dyDescent="0.25">
      <c r="A1237" s="19">
        <v>1211</v>
      </c>
      <c r="B1237" s="19">
        <v>30262.698693859653</v>
      </c>
      <c r="C1237" s="19">
        <v>20600.301306140347</v>
      </c>
    </row>
    <row r="1238" spans="1:3" x14ac:dyDescent="0.25">
      <c r="A1238" s="19">
        <v>1212</v>
      </c>
      <c r="B1238" s="19">
        <v>2692.0491403034302</v>
      </c>
      <c r="C1238" s="19">
        <v>-1681.0491403034302</v>
      </c>
    </row>
    <row r="1239" spans="1:3" x14ac:dyDescent="0.25">
      <c r="A1239" s="19">
        <v>1213</v>
      </c>
      <c r="B1239" s="19">
        <v>3600.9400960028179</v>
      </c>
      <c r="C1239" s="19">
        <v>-374.94009600281788</v>
      </c>
    </row>
    <row r="1240" spans="1:3" x14ac:dyDescent="0.25">
      <c r="A1240" s="19">
        <v>1214</v>
      </c>
      <c r="B1240" s="19">
        <v>7397.8049948541011</v>
      </c>
      <c r="C1240" s="19">
        <v>-752.8049948541011</v>
      </c>
    </row>
    <row r="1241" spans="1:3" x14ac:dyDescent="0.25">
      <c r="A1241" s="19">
        <v>1215</v>
      </c>
      <c r="B1241" s="19">
        <v>1235.8317326513215</v>
      </c>
      <c r="C1241" s="19">
        <v>1400.1682673486785</v>
      </c>
    </row>
    <row r="1242" spans="1:3" x14ac:dyDescent="0.25">
      <c r="A1242" s="19">
        <v>1216</v>
      </c>
      <c r="B1242" s="19">
        <v>53300.556546076688</v>
      </c>
      <c r="C1242" s="19">
        <v>-13996.546546076686</v>
      </c>
    </row>
    <row r="1243" spans="1:3" x14ac:dyDescent="0.25">
      <c r="A1243" s="19">
        <v>1217</v>
      </c>
      <c r="B1243" s="19">
        <v>20764.796749750552</v>
      </c>
      <c r="C1243" s="19">
        <v>-366.79674975055241</v>
      </c>
    </row>
    <row r="1244" spans="1:3" x14ac:dyDescent="0.25">
      <c r="A1244" s="19">
        <v>1218</v>
      </c>
      <c r="B1244" s="19">
        <v>19819.484492107738</v>
      </c>
      <c r="C1244" s="19">
        <v>7369.5155078922617</v>
      </c>
    </row>
    <row r="1245" spans="1:3" x14ac:dyDescent="0.25">
      <c r="A1245" s="19">
        <v>1219</v>
      </c>
      <c r="B1245" s="19">
        <v>11537.899941978767</v>
      </c>
      <c r="C1245" s="19">
        <v>3967.1000580212331</v>
      </c>
    </row>
    <row r="1246" spans="1:3" x14ac:dyDescent="0.25">
      <c r="A1246" s="19">
        <v>1220</v>
      </c>
      <c r="B1246" s="19">
        <v>24547.018187123409</v>
      </c>
      <c r="C1246" s="19">
        <v>1476.981812876591</v>
      </c>
    </row>
    <row r="1247" spans="1:3" x14ac:dyDescent="0.25">
      <c r="A1247" s="19">
        <v>1221</v>
      </c>
      <c r="B1247" s="19">
        <v>13374.355759257169</v>
      </c>
      <c r="C1247" s="19">
        <v>2190.6442407428312</v>
      </c>
    </row>
    <row r="1248" spans="1:3" x14ac:dyDescent="0.25">
      <c r="A1248" s="19">
        <v>1222</v>
      </c>
      <c r="B1248" s="19">
        <v>4842.9230403630027</v>
      </c>
      <c r="C1248" s="19">
        <v>-2391.9130403630024</v>
      </c>
    </row>
    <row r="1249" spans="1:3" x14ac:dyDescent="0.25">
      <c r="A1249" s="19">
        <v>1223</v>
      </c>
      <c r="B1249" s="19">
        <v>11551.01909139033</v>
      </c>
      <c r="C1249" s="19">
        <v>-336.01909139032978</v>
      </c>
    </row>
    <row r="1250" spans="1:3" x14ac:dyDescent="0.25">
      <c r="A1250" s="19">
        <v>1224</v>
      </c>
      <c r="B1250" s="19">
        <v>18892.255025367864</v>
      </c>
      <c r="C1250" s="19">
        <v>3304.7449746321363</v>
      </c>
    </row>
    <row r="1251" spans="1:3" x14ac:dyDescent="0.25">
      <c r="A1251" s="19">
        <v>1225</v>
      </c>
      <c r="B1251" s="19">
        <v>2853.092361845605</v>
      </c>
      <c r="C1251" s="19">
        <v>-1793.092361845605</v>
      </c>
    </row>
    <row r="1252" spans="1:3" x14ac:dyDescent="0.25">
      <c r="A1252" s="19">
        <v>1226</v>
      </c>
      <c r="B1252" s="19">
        <v>505.06087202416302</v>
      </c>
      <c r="C1252" s="19">
        <v>-373.06087202416302</v>
      </c>
    </row>
    <row r="1253" spans="1:3" x14ac:dyDescent="0.25">
      <c r="A1253" s="19">
        <v>1227</v>
      </c>
      <c r="B1253" s="19">
        <v>4549.9600942437219</v>
      </c>
      <c r="C1253" s="19">
        <v>-2612.9600942437219</v>
      </c>
    </row>
    <row r="1254" spans="1:3" x14ac:dyDescent="0.25">
      <c r="A1254" s="19">
        <v>1228</v>
      </c>
      <c r="B1254" s="19">
        <v>-2183.1258979836766</v>
      </c>
      <c r="C1254" s="19">
        <v>2183.1258979836766</v>
      </c>
    </row>
    <row r="1255" spans="1:3" x14ac:dyDescent="0.25">
      <c r="A1255" s="19">
        <v>1229</v>
      </c>
      <c r="B1255" s="19">
        <v>3586.6415865507515</v>
      </c>
      <c r="C1255" s="19">
        <v>-2121.6415865507515</v>
      </c>
    </row>
    <row r="1256" spans="1:3" x14ac:dyDescent="0.25">
      <c r="A1256" s="19">
        <v>1230</v>
      </c>
      <c r="B1256" s="19">
        <v>-728.21211395781415</v>
      </c>
      <c r="C1256" s="19">
        <v>753.21211395781415</v>
      </c>
    </row>
    <row r="1257" spans="1:3" x14ac:dyDescent="0.25">
      <c r="A1257" s="19">
        <v>1231</v>
      </c>
      <c r="B1257" s="19">
        <v>-2183.1258979836766</v>
      </c>
      <c r="C1257" s="19">
        <v>2183.1258979836766</v>
      </c>
    </row>
    <row r="1258" spans="1:3" x14ac:dyDescent="0.25">
      <c r="A1258" s="19">
        <v>1232</v>
      </c>
      <c r="B1258" s="19">
        <v>-2183.1258979836766</v>
      </c>
      <c r="C1258" s="19">
        <v>2183.1258979836766</v>
      </c>
    </row>
    <row r="1259" spans="1:3" x14ac:dyDescent="0.25">
      <c r="A1259" s="19">
        <v>1233</v>
      </c>
      <c r="B1259" s="19">
        <v>83.023974140450719</v>
      </c>
      <c r="C1259" s="19">
        <v>-43.023974140450719</v>
      </c>
    </row>
    <row r="1260" spans="1:3" x14ac:dyDescent="0.25">
      <c r="A1260" s="19">
        <v>1234</v>
      </c>
      <c r="B1260" s="19">
        <v>-520.41089459560999</v>
      </c>
      <c r="C1260" s="19">
        <v>636.41089459560999</v>
      </c>
    </row>
    <row r="1261" spans="1:3" x14ac:dyDescent="0.25">
      <c r="A1261" s="19">
        <v>1235</v>
      </c>
      <c r="B1261" s="19">
        <v>-2183.1258979836766</v>
      </c>
      <c r="C1261" s="19">
        <v>2183.1258979836766</v>
      </c>
    </row>
    <row r="1262" spans="1:3" x14ac:dyDescent="0.25">
      <c r="A1262" s="19">
        <v>1236</v>
      </c>
      <c r="B1262" s="19">
        <v>326.8801307514666</v>
      </c>
      <c r="C1262" s="19">
        <v>-116.8801307514666</v>
      </c>
    </row>
    <row r="1263" spans="1:3" x14ac:dyDescent="0.25">
      <c r="A1263" s="19">
        <v>1237</v>
      </c>
      <c r="B1263" s="19">
        <v>-2183.1258979836766</v>
      </c>
      <c r="C1263" s="19">
        <v>2183.1258979836766</v>
      </c>
    </row>
    <row r="1264" spans="1:3" x14ac:dyDescent="0.25">
      <c r="A1264" s="19">
        <v>1238</v>
      </c>
      <c r="B1264" s="19">
        <v>-2183.1258979836766</v>
      </c>
      <c r="C1264" s="19">
        <v>2183.1258979836766</v>
      </c>
    </row>
    <row r="1265" spans="1:3" x14ac:dyDescent="0.25">
      <c r="A1265" s="19">
        <v>1239</v>
      </c>
      <c r="B1265" s="19">
        <v>1334.3244287468337</v>
      </c>
      <c r="C1265" s="19">
        <v>-1156.3244287468337</v>
      </c>
    </row>
    <row r="1266" spans="1:3" x14ac:dyDescent="0.25">
      <c r="A1266" s="19">
        <v>1240</v>
      </c>
      <c r="B1266" s="19">
        <v>-2183.1258979836766</v>
      </c>
      <c r="C1266" s="19">
        <v>2183.1258979836766</v>
      </c>
    </row>
    <row r="1267" spans="1:3" x14ac:dyDescent="0.25">
      <c r="A1267" s="19">
        <v>1241</v>
      </c>
      <c r="B1267" s="19">
        <v>268.9356765103721</v>
      </c>
      <c r="C1267" s="19">
        <v>-27.935676510372105</v>
      </c>
    </row>
    <row r="1268" spans="1:3" x14ac:dyDescent="0.25">
      <c r="A1268" s="19">
        <v>1242</v>
      </c>
      <c r="B1268" s="19">
        <v>5349.3996402004323</v>
      </c>
      <c r="C1268" s="19">
        <v>-2812.3996402004323</v>
      </c>
    </row>
    <row r="1269" spans="1:3" x14ac:dyDescent="0.25">
      <c r="A1269" s="19">
        <v>1243</v>
      </c>
      <c r="B1269" s="19">
        <v>-1809.8602314221673</v>
      </c>
      <c r="C1269" s="19">
        <v>1814.8602314221673</v>
      </c>
    </row>
    <row r="1270" spans="1:3" x14ac:dyDescent="0.25">
      <c r="A1270" s="19">
        <v>1244</v>
      </c>
      <c r="B1270" s="19">
        <v>4131.979376800502</v>
      </c>
      <c r="C1270" s="19">
        <v>-2440.979376800502</v>
      </c>
    </row>
    <row r="1271" spans="1:3" x14ac:dyDescent="0.25">
      <c r="A1271" s="19">
        <v>1245</v>
      </c>
      <c r="B1271" s="19">
        <v>85.457258905442359</v>
      </c>
      <c r="C1271" s="19">
        <v>1990.5427410945576</v>
      </c>
    </row>
    <row r="1272" spans="1:3" x14ac:dyDescent="0.25">
      <c r="A1272" s="19">
        <v>1246</v>
      </c>
      <c r="B1272" s="19">
        <v>2361.6235318799118</v>
      </c>
      <c r="C1272" s="19">
        <v>43.376468120088248</v>
      </c>
    </row>
    <row r="1273" spans="1:3" x14ac:dyDescent="0.25">
      <c r="A1273" s="19">
        <v>1247</v>
      </c>
      <c r="B1273" s="19">
        <v>232.85402711078677</v>
      </c>
      <c r="C1273" s="19">
        <v>2107.1459728892132</v>
      </c>
    </row>
    <row r="1274" spans="1:3" x14ac:dyDescent="0.25">
      <c r="A1274" s="19">
        <v>1248</v>
      </c>
      <c r="B1274" s="19">
        <v>2728.7694894248825</v>
      </c>
      <c r="C1274" s="19">
        <v>1546.2305105751175</v>
      </c>
    </row>
    <row r="1275" spans="1:3" x14ac:dyDescent="0.25">
      <c r="A1275" s="19">
        <v>1249</v>
      </c>
      <c r="B1275" s="19">
        <v>2505.4302621145453</v>
      </c>
      <c r="C1275" s="19">
        <v>1285.5697378854547</v>
      </c>
    </row>
    <row r="1276" spans="1:3" x14ac:dyDescent="0.25">
      <c r="A1276" s="19">
        <v>1250</v>
      </c>
      <c r="B1276" s="19">
        <v>4779.8325090875423</v>
      </c>
      <c r="C1276" s="19">
        <v>442.16749091245765</v>
      </c>
    </row>
    <row r="1277" spans="1:3" x14ac:dyDescent="0.25">
      <c r="A1277" s="19">
        <v>1251</v>
      </c>
      <c r="B1277" s="19">
        <v>51604.2725815534</v>
      </c>
      <c r="C1277" s="19">
        <v>8441.7274184466005</v>
      </c>
    </row>
    <row r="1278" spans="1:3" x14ac:dyDescent="0.25">
      <c r="A1278" s="19">
        <v>1252</v>
      </c>
      <c r="B1278" s="19">
        <v>5037.202094463164</v>
      </c>
      <c r="C1278" s="19">
        <v>1070.797905536836</v>
      </c>
    </row>
    <row r="1279" spans="1:3" x14ac:dyDescent="0.25">
      <c r="A1279" s="19">
        <v>1253</v>
      </c>
      <c r="B1279" s="19">
        <v>9312.4120876307843</v>
      </c>
      <c r="C1279" s="19">
        <v>-4494.4120876307843</v>
      </c>
    </row>
    <row r="1280" spans="1:3" x14ac:dyDescent="0.25">
      <c r="A1280" s="19">
        <v>1254</v>
      </c>
      <c r="B1280" s="19">
        <v>68402.093365865308</v>
      </c>
      <c r="C1280" s="19">
        <v>-38018.773365865309</v>
      </c>
    </row>
    <row r="1281" spans="1:3" x14ac:dyDescent="0.25">
      <c r="A1281" s="19">
        <v>1255</v>
      </c>
      <c r="B1281" s="19">
        <v>12574.616782323805</v>
      </c>
      <c r="C1281" s="19">
        <v>748.38321767619527</v>
      </c>
    </row>
    <row r="1282" spans="1:3" x14ac:dyDescent="0.25">
      <c r="A1282" s="19">
        <v>1256</v>
      </c>
      <c r="B1282" s="19">
        <v>7185.32953827446</v>
      </c>
      <c r="C1282" s="19">
        <v>-1114.32953827446</v>
      </c>
    </row>
    <row r="1283" spans="1:3" x14ac:dyDescent="0.25">
      <c r="A1283" s="19">
        <v>1257</v>
      </c>
      <c r="B1283" s="19">
        <v>35393.948146619776</v>
      </c>
      <c r="C1283" s="19">
        <v>-4.8181466197784175</v>
      </c>
    </row>
    <row r="1284" spans="1:3" x14ac:dyDescent="0.25">
      <c r="A1284" s="19">
        <v>1258</v>
      </c>
      <c r="B1284" s="19">
        <v>16045.394569369948</v>
      </c>
      <c r="C1284" s="19">
        <v>164.60543063005207</v>
      </c>
    </row>
    <row r="1285" spans="1:3" x14ac:dyDescent="0.25">
      <c r="A1285" s="19">
        <v>1259</v>
      </c>
      <c r="B1285" s="19">
        <v>63938.599715838507</v>
      </c>
      <c r="C1285" s="19">
        <v>-38361.039715838502</v>
      </c>
    </row>
    <row r="1286" spans="1:3" x14ac:dyDescent="0.25">
      <c r="A1286" s="19">
        <v>1260</v>
      </c>
      <c r="B1286" s="19">
        <v>4304.1030743541851</v>
      </c>
      <c r="C1286" s="19">
        <v>-1698.1030743541851</v>
      </c>
    </row>
    <row r="1287" spans="1:3" x14ac:dyDescent="0.25">
      <c r="A1287" s="19">
        <v>1261</v>
      </c>
      <c r="B1287" s="19">
        <v>3314.6043830689196</v>
      </c>
      <c r="C1287" s="19">
        <v>436.39561693108044</v>
      </c>
    </row>
    <row r="1288" spans="1:3" x14ac:dyDescent="0.25">
      <c r="A1288" s="19">
        <v>1262</v>
      </c>
      <c r="B1288" s="19">
        <v>416.52475191072517</v>
      </c>
      <c r="C1288" s="19">
        <v>1608.4752480892748</v>
      </c>
    </row>
    <row r="1289" spans="1:3" x14ac:dyDescent="0.25">
      <c r="A1289" s="19">
        <v>1263</v>
      </c>
      <c r="B1289" s="19">
        <v>7960.5288109031117</v>
      </c>
      <c r="C1289" s="19">
        <v>191.47118909688834</v>
      </c>
    </row>
    <row r="1290" spans="1:3" x14ac:dyDescent="0.25">
      <c r="A1290" s="19">
        <v>1264</v>
      </c>
      <c r="B1290" s="19">
        <v>-466.39566740392911</v>
      </c>
      <c r="C1290" s="19">
        <v>2251.3956674039291</v>
      </c>
    </row>
    <row r="1291" spans="1:3" x14ac:dyDescent="0.25">
      <c r="A1291" s="19">
        <v>1265</v>
      </c>
      <c r="B1291" s="19">
        <v>-1819.8413738966228</v>
      </c>
      <c r="C1291" s="19">
        <v>2901.8413738966228</v>
      </c>
    </row>
    <row r="1292" spans="1:3" x14ac:dyDescent="0.25">
      <c r="A1292" s="19">
        <v>1266</v>
      </c>
      <c r="B1292" s="19">
        <v>3167.5460202750837</v>
      </c>
      <c r="C1292" s="19">
        <v>1002.6239797249164</v>
      </c>
    </row>
    <row r="1293" spans="1:3" x14ac:dyDescent="0.25">
      <c r="A1293" s="19">
        <v>1267</v>
      </c>
      <c r="B1293" s="19">
        <v>8429.0550684620248</v>
      </c>
      <c r="C1293" s="19">
        <v>1115.9449315379752</v>
      </c>
    </row>
    <row r="1294" spans="1:3" x14ac:dyDescent="0.25">
      <c r="A1294" s="19">
        <v>1268</v>
      </c>
      <c r="B1294" s="19">
        <v>16933.566228588177</v>
      </c>
      <c r="C1294" s="19">
        <v>5462.4337714118228</v>
      </c>
    </row>
    <row r="1295" spans="1:3" x14ac:dyDescent="0.25">
      <c r="A1295" s="19">
        <v>1269</v>
      </c>
      <c r="B1295" s="19">
        <v>15841.588964230918</v>
      </c>
      <c r="C1295" s="19">
        <v>-1841.5889642309176</v>
      </c>
    </row>
    <row r="1296" spans="1:3" x14ac:dyDescent="0.25">
      <c r="A1296" s="19">
        <v>1270</v>
      </c>
      <c r="B1296" s="19">
        <v>19512.450521625884</v>
      </c>
      <c r="C1296" s="19">
        <v>913.54947837411601</v>
      </c>
    </row>
    <row r="1297" spans="1:3" x14ac:dyDescent="0.25">
      <c r="A1297" s="19">
        <v>1271</v>
      </c>
      <c r="B1297" s="19">
        <v>14015.509928179928</v>
      </c>
      <c r="C1297" s="19">
        <v>-2543.5099281799285</v>
      </c>
    </row>
    <row r="1298" spans="1:3" x14ac:dyDescent="0.25">
      <c r="A1298" s="19">
        <v>1272</v>
      </c>
      <c r="B1298" s="19">
        <v>9470.4778690039311</v>
      </c>
      <c r="C1298" s="19">
        <v>-1835.4778690039311</v>
      </c>
    </row>
    <row r="1299" spans="1:3" x14ac:dyDescent="0.25">
      <c r="A1299" s="19">
        <v>1273</v>
      </c>
      <c r="B1299" s="19">
        <v>6078.9705949674262</v>
      </c>
      <c r="C1299" s="19">
        <v>-778.97059496742622</v>
      </c>
    </row>
    <row r="1300" spans="1:3" x14ac:dyDescent="0.25">
      <c r="A1300" s="19">
        <v>1274</v>
      </c>
      <c r="B1300" s="19">
        <v>2662.4561196598106</v>
      </c>
      <c r="C1300" s="19">
        <v>1477.5438803401894</v>
      </c>
    </row>
    <row r="1301" spans="1:3" x14ac:dyDescent="0.25">
      <c r="A1301" s="19">
        <v>1275</v>
      </c>
      <c r="B1301" s="19">
        <v>45481.542917384824</v>
      </c>
      <c r="C1301" s="19">
        <v>-6737.7029173848277</v>
      </c>
    </row>
    <row r="1302" spans="1:3" x14ac:dyDescent="0.25">
      <c r="A1302" s="19">
        <v>1276</v>
      </c>
      <c r="B1302" s="19">
        <v>36353.452815749239</v>
      </c>
      <c r="C1302" s="19">
        <v>-12032.35281574924</v>
      </c>
    </row>
    <row r="1303" spans="1:3" x14ac:dyDescent="0.25">
      <c r="A1303" s="19">
        <v>1277</v>
      </c>
      <c r="B1303" s="19">
        <v>2447.5623025267278</v>
      </c>
      <c r="C1303" s="19">
        <v>685.06769747327235</v>
      </c>
    </row>
    <row r="1304" spans="1:3" x14ac:dyDescent="0.25">
      <c r="A1304" s="19">
        <v>1278</v>
      </c>
      <c r="B1304" s="19">
        <v>37525.143460276864</v>
      </c>
      <c r="C1304" s="19">
        <v>-21606.493460276863</v>
      </c>
    </row>
    <row r="1305" spans="1:3" x14ac:dyDescent="0.25">
      <c r="A1305" s="19">
        <v>1279</v>
      </c>
      <c r="B1305" s="19">
        <v>15370.885150145665</v>
      </c>
      <c r="C1305" s="19">
        <v>-5299.8851501456647</v>
      </c>
    </row>
    <row r="1306" spans="1:3" x14ac:dyDescent="0.25">
      <c r="A1306" s="19">
        <v>1280</v>
      </c>
      <c r="B1306" s="19">
        <v>16368.615701530327</v>
      </c>
      <c r="C1306" s="19">
        <v>-2504.4457015303269</v>
      </c>
    </row>
    <row r="1307" spans="1:3" x14ac:dyDescent="0.25">
      <c r="A1307" s="19">
        <v>1281</v>
      </c>
      <c r="B1307" s="19">
        <v>13254.22313507867</v>
      </c>
      <c r="C1307" s="19">
        <v>3382.5568649213292</v>
      </c>
    </row>
    <row r="1308" spans="1:3" x14ac:dyDescent="0.25">
      <c r="A1308" s="19">
        <v>1282</v>
      </c>
      <c r="B1308" s="19">
        <v>6237.2468301905046</v>
      </c>
      <c r="C1308" s="19">
        <v>1512.7531698094954</v>
      </c>
    </row>
    <row r="1309" spans="1:3" x14ac:dyDescent="0.25">
      <c r="A1309" s="19">
        <v>1283</v>
      </c>
      <c r="B1309" s="19">
        <v>24803.777824517885</v>
      </c>
      <c r="C1309" s="19">
        <v>-6261.7778245178852</v>
      </c>
    </row>
    <row r="1310" spans="1:3" x14ac:dyDescent="0.25">
      <c r="A1310" s="19">
        <v>1284</v>
      </c>
      <c r="B1310" s="19">
        <v>413.04547285780154</v>
      </c>
      <c r="C1310" s="19">
        <v>1697.4545271421985</v>
      </c>
    </row>
    <row r="1311" spans="1:3" x14ac:dyDescent="0.25">
      <c r="A1311" s="19">
        <v>1285</v>
      </c>
      <c r="B1311" s="19">
        <v>-325.41596899984688</v>
      </c>
      <c r="C1311" s="19">
        <v>2345.4159689998469</v>
      </c>
    </row>
    <row r="1312" spans="1:3" x14ac:dyDescent="0.25">
      <c r="A1312" s="19">
        <v>1286</v>
      </c>
      <c r="B1312" s="19">
        <v>1187.0517238251086</v>
      </c>
      <c r="C1312" s="19">
        <v>845.94827617489136</v>
      </c>
    </row>
    <row r="1313" spans="1:3" x14ac:dyDescent="0.25">
      <c r="A1313" s="19">
        <v>1287</v>
      </c>
      <c r="B1313" s="19">
        <v>-586.68985139891811</v>
      </c>
      <c r="C1313" s="19">
        <v>2211.6898513989181</v>
      </c>
    </row>
    <row r="1314" spans="1:3" x14ac:dyDescent="0.25">
      <c r="A1314" s="19">
        <v>1288</v>
      </c>
      <c r="B1314" s="19">
        <v>-3157.8229204888812</v>
      </c>
      <c r="C1314" s="19">
        <v>3762.8229204888812</v>
      </c>
    </row>
    <row r="1315" spans="1:3" x14ac:dyDescent="0.25">
      <c r="A1315" s="19">
        <v>1289</v>
      </c>
      <c r="B1315" s="19">
        <v>2798.4598095060173</v>
      </c>
      <c r="C1315" s="19">
        <v>1219.5401904939827</v>
      </c>
    </row>
    <row r="1316" spans="1:3" x14ac:dyDescent="0.25">
      <c r="A1316" s="19">
        <v>1290</v>
      </c>
      <c r="B1316" s="19">
        <v>261.55785815862055</v>
      </c>
      <c r="C1316" s="19">
        <v>1614.4421418413795</v>
      </c>
    </row>
    <row r="1317" spans="1:3" x14ac:dyDescent="0.25">
      <c r="A1317" s="19">
        <v>1291</v>
      </c>
      <c r="B1317" s="19">
        <v>4197.1424276746566</v>
      </c>
      <c r="C1317" s="19">
        <v>-397.14242767465657</v>
      </c>
    </row>
    <row r="1318" spans="1:3" x14ac:dyDescent="0.25">
      <c r="A1318" s="19">
        <v>1292</v>
      </c>
      <c r="B1318" s="19">
        <v>2910.327929506986</v>
      </c>
      <c r="C1318" s="19">
        <v>1460.672070493014</v>
      </c>
    </row>
    <row r="1319" spans="1:3" x14ac:dyDescent="0.25">
      <c r="A1319" s="19">
        <v>1293</v>
      </c>
      <c r="B1319" s="19">
        <v>255.31758055786486</v>
      </c>
      <c r="C1319" s="19">
        <v>1614.6824194421351</v>
      </c>
    </row>
    <row r="1320" spans="1:3" x14ac:dyDescent="0.25">
      <c r="A1320" s="19">
        <v>1294</v>
      </c>
      <c r="B1320" s="19">
        <v>12215.75917482584</v>
      </c>
      <c r="C1320" s="19">
        <v>3119.2408251741599</v>
      </c>
    </row>
    <row r="1321" spans="1:3" x14ac:dyDescent="0.25">
      <c r="A1321" s="19">
        <v>1295</v>
      </c>
      <c r="B1321" s="19">
        <v>-3275.6204368132485</v>
      </c>
      <c r="C1321" s="19">
        <v>3885.6204368132485</v>
      </c>
    </row>
    <row r="1322" spans="1:3" x14ac:dyDescent="0.25">
      <c r="A1322" s="19">
        <v>1296</v>
      </c>
      <c r="B1322" s="19">
        <v>1698.675529419912</v>
      </c>
      <c r="C1322" s="19">
        <v>850.32447058008802</v>
      </c>
    </row>
    <row r="1323" spans="1:3" x14ac:dyDescent="0.25">
      <c r="A1323" s="19">
        <v>1297</v>
      </c>
      <c r="B1323" s="19">
        <v>-1850.6336758002344</v>
      </c>
      <c r="C1323" s="19">
        <v>3050.6336758002344</v>
      </c>
    </row>
    <row r="1324" spans="1:3" x14ac:dyDescent="0.25">
      <c r="A1324" s="19">
        <v>1298</v>
      </c>
      <c r="B1324" s="19">
        <v>22418.834053335122</v>
      </c>
      <c r="C1324" s="19">
        <v>-513.83405333512201</v>
      </c>
    </row>
    <row r="1325" spans="1:3" x14ac:dyDescent="0.25">
      <c r="A1325" s="19">
        <v>1299</v>
      </c>
      <c r="B1325" s="19">
        <v>-213.65242406815196</v>
      </c>
      <c r="C1325" s="19">
        <v>2306.652424068152</v>
      </c>
    </row>
    <row r="1326" spans="1:3" x14ac:dyDescent="0.25">
      <c r="A1326" s="19">
        <v>1300</v>
      </c>
      <c r="B1326" s="19">
        <v>3588.2846143023435</v>
      </c>
      <c r="C1326" s="19">
        <v>751.71538569765653</v>
      </c>
    </row>
    <row r="1327" spans="1:3" x14ac:dyDescent="0.25">
      <c r="A1327" s="19">
        <v>1301</v>
      </c>
      <c r="B1327" s="19">
        <v>4556.9352112893102</v>
      </c>
      <c r="C1327" s="19">
        <v>-506.93521128931025</v>
      </c>
    </row>
    <row r="1328" spans="1:3" x14ac:dyDescent="0.25">
      <c r="A1328" s="19">
        <v>1302</v>
      </c>
      <c r="B1328" s="19">
        <v>-222.81141903002026</v>
      </c>
      <c r="C1328" s="19">
        <v>2277.8114190300203</v>
      </c>
    </row>
    <row r="1329" spans="1:3" x14ac:dyDescent="0.25">
      <c r="A1329" s="19">
        <v>1303</v>
      </c>
      <c r="B1329" s="19">
        <v>808.84408092565536</v>
      </c>
      <c r="C1329" s="19">
        <v>1691.1559190743446</v>
      </c>
    </row>
    <row r="1330" spans="1:3" x14ac:dyDescent="0.25">
      <c r="A1330" s="19">
        <v>1304</v>
      </c>
      <c r="B1330" s="19">
        <v>6353.278439865504</v>
      </c>
      <c r="C1330" s="19">
        <v>-1794.1484398655039</v>
      </c>
    </row>
    <row r="1331" spans="1:3" x14ac:dyDescent="0.25">
      <c r="A1331" s="19">
        <v>1305</v>
      </c>
      <c r="B1331" s="19">
        <v>16756.539057805217</v>
      </c>
      <c r="C1331" s="19">
        <v>-905.53905780521745</v>
      </c>
    </row>
    <row r="1332" spans="1:3" x14ac:dyDescent="0.25">
      <c r="A1332" s="19">
        <v>1306</v>
      </c>
      <c r="B1332" s="19">
        <v>11563.033284194436</v>
      </c>
      <c r="C1332" s="19">
        <v>-3770.0332841944364</v>
      </c>
    </row>
    <row r="1333" spans="1:3" x14ac:dyDescent="0.25">
      <c r="A1333" s="19">
        <v>1307</v>
      </c>
      <c r="B1333" s="19">
        <v>45335.994651245419</v>
      </c>
      <c r="C1333" s="19">
        <v>26435.005348754581</v>
      </c>
    </row>
    <row r="1334" spans="1:3" x14ac:dyDescent="0.25">
      <c r="A1334" s="19">
        <v>1308</v>
      </c>
      <c r="B1334" s="19">
        <v>9364.2302338572408</v>
      </c>
      <c r="C1334" s="19">
        <v>-3607.2302338572408</v>
      </c>
    </row>
    <row r="1335" spans="1:3" x14ac:dyDescent="0.25">
      <c r="A1335" s="19">
        <v>1309</v>
      </c>
      <c r="B1335" s="19">
        <v>3342.091606810086</v>
      </c>
      <c r="C1335" s="19">
        <v>-2206.091606810086</v>
      </c>
    </row>
    <row r="1336" spans="1:3" x14ac:dyDescent="0.25">
      <c r="A1336" s="19">
        <v>1310</v>
      </c>
      <c r="B1336" s="19">
        <v>21317.531553603774</v>
      </c>
      <c r="C1336" s="19">
        <v>-8438.5315536037742</v>
      </c>
    </row>
    <row r="1337" spans="1:3" x14ac:dyDescent="0.25">
      <c r="A1337" s="19">
        <v>1311</v>
      </c>
      <c r="B1337" s="19">
        <v>7271.0054866637038</v>
      </c>
      <c r="C1337" s="19">
        <v>-4171.0054866637038</v>
      </c>
    </row>
    <row r="1338" spans="1:3" x14ac:dyDescent="0.25">
      <c r="A1338" s="19">
        <v>1312</v>
      </c>
      <c r="B1338" s="19">
        <v>51406.020204243796</v>
      </c>
      <c r="C1338" s="19">
        <v>28663.979795756204</v>
      </c>
    </row>
    <row r="1339" spans="1:3" x14ac:dyDescent="0.25">
      <c r="A1339" s="19">
        <v>1313</v>
      </c>
      <c r="B1339" s="19">
        <v>-565.96489633816122</v>
      </c>
      <c r="C1339" s="19">
        <v>593.96489633816122</v>
      </c>
    </row>
    <row r="1340" spans="1:3" x14ac:dyDescent="0.25">
      <c r="A1340" s="19">
        <v>1314</v>
      </c>
      <c r="B1340" s="19">
        <v>15882.309835743461</v>
      </c>
      <c r="C1340" s="19">
        <v>-3436.309835743461</v>
      </c>
    </row>
    <row r="1341" spans="1:3" x14ac:dyDescent="0.25">
      <c r="A1341" s="19">
        <v>1315</v>
      </c>
      <c r="B1341" s="19">
        <v>8919.0931212464457</v>
      </c>
      <c r="C1341" s="19">
        <v>-6891.0931212464457</v>
      </c>
    </row>
    <row r="1342" spans="1:3" x14ac:dyDescent="0.25">
      <c r="A1342" s="19">
        <v>1316</v>
      </c>
      <c r="B1342" s="19">
        <v>32135.646799470556</v>
      </c>
      <c r="C1342" s="19">
        <v>8268.3532005294437</v>
      </c>
    </row>
    <row r="1343" spans="1:3" x14ac:dyDescent="0.25">
      <c r="A1343" s="19">
        <v>1317</v>
      </c>
      <c r="B1343" s="19">
        <v>-2026.189854915038</v>
      </c>
      <c r="C1343" s="19">
        <v>2027.189854915038</v>
      </c>
    </row>
    <row r="1344" spans="1:3" x14ac:dyDescent="0.25">
      <c r="A1344" s="19">
        <v>1318</v>
      </c>
      <c r="B1344" s="19">
        <v>32411.248374423365</v>
      </c>
      <c r="C1344" s="19">
        <v>-20944.248374423365</v>
      </c>
    </row>
    <row r="1345" spans="1:3" x14ac:dyDescent="0.25">
      <c r="A1345" s="19">
        <v>1319</v>
      </c>
      <c r="B1345" s="19">
        <v>14157.856960456094</v>
      </c>
      <c r="C1345" s="19">
        <v>-8027.8569604560944</v>
      </c>
    </row>
    <row r="1346" spans="1:3" x14ac:dyDescent="0.25">
      <c r="A1346" s="19">
        <v>1320</v>
      </c>
      <c r="B1346" s="19">
        <v>4006.5776751016301</v>
      </c>
      <c r="C1346" s="19">
        <v>-3130.5776751016301</v>
      </c>
    </row>
    <row r="1347" spans="1:3" x14ac:dyDescent="0.25">
      <c r="A1347" s="19">
        <v>1321</v>
      </c>
      <c r="B1347" s="19">
        <v>7193.2517316787471</v>
      </c>
      <c r="C1347" s="19">
        <v>-6690.2517316787471</v>
      </c>
    </row>
    <row r="1348" spans="1:3" x14ac:dyDescent="0.25">
      <c r="A1348" s="19">
        <v>1322</v>
      </c>
      <c r="B1348" s="19">
        <v>45039.992555369572</v>
      </c>
      <c r="C1348" s="19">
        <v>-39020.992555369572</v>
      </c>
    </row>
    <row r="1349" spans="1:3" x14ac:dyDescent="0.25">
      <c r="A1349" s="19">
        <v>1323</v>
      </c>
      <c r="B1349" s="19">
        <v>-338.52759356172533</v>
      </c>
      <c r="C1349" s="19">
        <v>444.52759356172533</v>
      </c>
    </row>
    <row r="1350" spans="1:3" x14ac:dyDescent="0.25">
      <c r="A1350" s="19">
        <v>1324</v>
      </c>
      <c r="B1350" s="19">
        <v>3979.6560618677026</v>
      </c>
      <c r="C1350" s="19">
        <v>-2647.6560618677026</v>
      </c>
    </row>
    <row r="1351" spans="1:3" x14ac:dyDescent="0.25">
      <c r="A1351" s="19">
        <v>1325</v>
      </c>
      <c r="B1351" s="19">
        <v>10030.206304006764</v>
      </c>
      <c r="C1351" s="19">
        <v>-5110.2063040067642</v>
      </c>
    </row>
    <row r="1352" spans="1:3" x14ac:dyDescent="0.25">
      <c r="A1352" s="19">
        <v>1326</v>
      </c>
      <c r="B1352" s="19">
        <v>1925.209356377663</v>
      </c>
      <c r="C1352" s="19">
        <v>-1439.209356377663</v>
      </c>
    </row>
    <row r="1353" spans="1:3" x14ac:dyDescent="0.25">
      <c r="A1353" s="19">
        <v>1327</v>
      </c>
      <c r="B1353" s="19">
        <v>4504.0021690510403</v>
      </c>
      <c r="C1353" s="19">
        <v>-3374.0021690510403</v>
      </c>
    </row>
    <row r="1354" spans="1:3" x14ac:dyDescent="0.25">
      <c r="A1354" s="19">
        <v>1328</v>
      </c>
      <c r="B1354" s="19">
        <v>4282.9098615123858</v>
      </c>
      <c r="C1354" s="19">
        <v>-2577.9098615123858</v>
      </c>
    </row>
    <row r="1355" spans="1:3" x14ac:dyDescent="0.25">
      <c r="A1355" s="19">
        <v>1329</v>
      </c>
      <c r="B1355" s="19">
        <v>5662.0816910399344</v>
      </c>
      <c r="C1355" s="19">
        <v>-3914.0816910399344</v>
      </c>
    </row>
    <row r="1356" spans="1:3" x14ac:dyDescent="0.25">
      <c r="A1356" s="19">
        <v>1330</v>
      </c>
      <c r="B1356" s="19">
        <v>1194.2925696943114</v>
      </c>
      <c r="C1356" s="19">
        <v>-786.2925696943114</v>
      </c>
    </row>
    <row r="1357" spans="1:3" x14ac:dyDescent="0.25">
      <c r="A1357" s="19">
        <v>1331</v>
      </c>
      <c r="B1357" s="19">
        <v>11475.371590584218</v>
      </c>
      <c r="C1357" s="19">
        <v>-3602.3715905842182</v>
      </c>
    </row>
    <row r="1358" spans="1:3" x14ac:dyDescent="0.25">
      <c r="A1358" s="19">
        <v>1332</v>
      </c>
      <c r="B1358" s="19">
        <v>6749.1795569190072</v>
      </c>
      <c r="C1358" s="19">
        <v>-3332.1795569190072</v>
      </c>
    </row>
    <row r="1359" spans="1:3" x14ac:dyDescent="0.25">
      <c r="A1359" s="19">
        <v>1333</v>
      </c>
      <c r="B1359" s="19">
        <v>-2183.1258979836766</v>
      </c>
      <c r="C1359" s="19">
        <v>2183.1258979836766</v>
      </c>
    </row>
    <row r="1360" spans="1:3" x14ac:dyDescent="0.25">
      <c r="A1360" s="19">
        <v>1334</v>
      </c>
      <c r="B1360" s="19">
        <v>-2183.1258979836766</v>
      </c>
      <c r="C1360" s="19">
        <v>2183.1258979836766</v>
      </c>
    </row>
    <row r="1361" spans="1:3" x14ac:dyDescent="0.25">
      <c r="A1361" s="19">
        <v>1335</v>
      </c>
      <c r="B1361" s="19">
        <v>29007.161486809844</v>
      </c>
      <c r="C1361" s="19">
        <v>-14704.161486809844</v>
      </c>
    </row>
    <row r="1362" spans="1:3" x14ac:dyDescent="0.25">
      <c r="A1362" s="19">
        <v>1336</v>
      </c>
      <c r="B1362" s="19">
        <v>16160.47511049901</v>
      </c>
      <c r="C1362" s="19">
        <v>-11220.47511049901</v>
      </c>
    </row>
    <row r="1363" spans="1:3" x14ac:dyDescent="0.25">
      <c r="A1363" s="19">
        <v>1337</v>
      </c>
      <c r="B1363" s="19">
        <v>41365.634064648722</v>
      </c>
      <c r="C1363" s="19">
        <v>43581.365935351278</v>
      </c>
    </row>
    <row r="1364" spans="1:3" x14ac:dyDescent="0.25">
      <c r="A1364" s="19">
        <v>1338</v>
      </c>
      <c r="B1364" s="19">
        <v>21754.588190915365</v>
      </c>
      <c r="C1364" s="19">
        <v>2936.411809084635</v>
      </c>
    </row>
    <row r="1365" spans="1:3" x14ac:dyDescent="0.25">
      <c r="A1365" s="19">
        <v>1339</v>
      </c>
      <c r="B1365" s="19">
        <v>2932.7229413048826</v>
      </c>
      <c r="C1365" s="19">
        <v>-1941.7229413048826</v>
      </c>
    </row>
    <row r="1366" spans="1:3" x14ac:dyDescent="0.25">
      <c r="A1366" s="19">
        <v>1340</v>
      </c>
      <c r="B1366" s="19">
        <v>6470.8732804485971</v>
      </c>
      <c r="C1366" s="19">
        <v>-3153.8732804485971</v>
      </c>
    </row>
    <row r="1367" spans="1:3" x14ac:dyDescent="0.25">
      <c r="A1367" s="19">
        <v>1341</v>
      </c>
      <c r="B1367" s="19">
        <v>-2183.1258979836766</v>
      </c>
      <c r="C1367" s="19">
        <v>2183.1258979836766</v>
      </c>
    </row>
    <row r="1368" spans="1:3" x14ac:dyDescent="0.25">
      <c r="A1368" s="19">
        <v>1342</v>
      </c>
      <c r="B1368" s="19">
        <v>23228.783137133913</v>
      </c>
      <c r="C1368" s="19">
        <v>-5638.7831371339125</v>
      </c>
    </row>
    <row r="1369" spans="1:3" x14ac:dyDescent="0.25">
      <c r="A1369" s="19">
        <v>1343</v>
      </c>
      <c r="B1369" s="19">
        <v>3327.9683265335102</v>
      </c>
      <c r="C1369" s="19">
        <v>-3227.9683265335102</v>
      </c>
    </row>
    <row r="1370" spans="1:3" x14ac:dyDescent="0.25">
      <c r="A1370" s="19">
        <v>1344</v>
      </c>
      <c r="B1370" s="19">
        <v>39602.874389849982</v>
      </c>
      <c r="C1370" s="19">
        <v>11546.125610150018</v>
      </c>
    </row>
    <row r="1371" spans="1:3" x14ac:dyDescent="0.25">
      <c r="A1371" s="19">
        <v>1345</v>
      </c>
      <c r="B1371" s="19">
        <v>9463.23643058997</v>
      </c>
      <c r="C1371" s="19">
        <v>-3797.23643058997</v>
      </c>
    </row>
    <row r="1372" spans="1:3" x14ac:dyDescent="0.25">
      <c r="A1372" s="19">
        <v>1346</v>
      </c>
      <c r="B1372" s="19">
        <v>-3420.7108689302349</v>
      </c>
      <c r="C1372" s="19">
        <v>3795.7108689302349</v>
      </c>
    </row>
    <row r="1373" spans="1:3" x14ac:dyDescent="0.25">
      <c r="A1373" s="19">
        <v>1347</v>
      </c>
      <c r="B1373" s="19">
        <v>10907.508285710484</v>
      </c>
      <c r="C1373" s="19">
        <v>-3688.5082857104844</v>
      </c>
    </row>
    <row r="1374" spans="1:3" x14ac:dyDescent="0.25">
      <c r="A1374" s="19">
        <v>1348</v>
      </c>
      <c r="B1374" s="19">
        <v>607.9416807476191</v>
      </c>
      <c r="C1374" s="19">
        <v>1947.0583192523809</v>
      </c>
    </row>
    <row r="1375" spans="1:3" x14ac:dyDescent="0.25">
      <c r="A1375" s="19">
        <v>1349</v>
      </c>
      <c r="B1375" s="19">
        <v>8085.5903080826592</v>
      </c>
      <c r="C1375" s="19">
        <v>-2100.5903080826592</v>
      </c>
    </row>
    <row r="1376" spans="1:3" x14ac:dyDescent="0.25">
      <c r="A1376" s="19">
        <v>1350</v>
      </c>
      <c r="B1376" s="19">
        <v>13863.224292347697</v>
      </c>
      <c r="C1376" s="19">
        <v>-3653.224292347697</v>
      </c>
    </row>
    <row r="1377" spans="1:3" x14ac:dyDescent="0.25">
      <c r="A1377" s="19">
        <v>1351</v>
      </c>
      <c r="B1377" s="19">
        <v>4591.852764062387</v>
      </c>
      <c r="C1377" s="19">
        <v>610.647235937613</v>
      </c>
    </row>
    <row r="1378" spans="1:3" x14ac:dyDescent="0.25">
      <c r="A1378" s="19">
        <v>1352</v>
      </c>
      <c r="B1378" s="19">
        <v>14432.236442196545</v>
      </c>
      <c r="C1378" s="19">
        <v>5820.7635578034551</v>
      </c>
    </row>
    <row r="1379" spans="1:3" x14ac:dyDescent="0.25">
      <c r="A1379" s="19">
        <v>1353</v>
      </c>
      <c r="B1379" s="19">
        <v>19553.332432343181</v>
      </c>
      <c r="C1379" s="19">
        <v>-5939.3324323431807</v>
      </c>
    </row>
    <row r="1380" spans="1:3" x14ac:dyDescent="0.25">
      <c r="A1380" s="19">
        <v>1354</v>
      </c>
      <c r="B1380" s="19">
        <v>-997.76973299814654</v>
      </c>
      <c r="C1380" s="19">
        <v>2333.7697329981465</v>
      </c>
    </row>
    <row r="1381" spans="1:3" x14ac:dyDescent="0.25">
      <c r="A1381" s="19">
        <v>1355</v>
      </c>
      <c r="B1381" s="19">
        <v>865.46846393565193</v>
      </c>
      <c r="C1381" s="19">
        <v>697.53153606434807</v>
      </c>
    </row>
    <row r="1382" spans="1:3" x14ac:dyDescent="0.25">
      <c r="A1382" s="19">
        <v>1356</v>
      </c>
      <c r="B1382" s="19">
        <v>6778.1645803145166</v>
      </c>
      <c r="C1382" s="19">
        <v>-3711.1645803145166</v>
      </c>
    </row>
    <row r="1383" spans="1:3" x14ac:dyDescent="0.25">
      <c r="A1383" s="19">
        <v>1357</v>
      </c>
      <c r="B1383" s="19">
        <v>5774.1294973957665</v>
      </c>
      <c r="C1383" s="19">
        <v>441.43050260423388</v>
      </c>
    </row>
    <row r="1384" spans="1:3" x14ac:dyDescent="0.25">
      <c r="A1384" s="19">
        <v>1358</v>
      </c>
      <c r="B1384" s="19">
        <v>1732.6131008619841</v>
      </c>
      <c r="C1384" s="19">
        <v>773.38689913801591</v>
      </c>
    </row>
    <row r="1385" spans="1:3" x14ac:dyDescent="0.25">
      <c r="A1385" s="19">
        <v>1359</v>
      </c>
      <c r="B1385" s="19">
        <v>1699.3407556872935</v>
      </c>
      <c r="C1385" s="19">
        <v>1650.6592443127065</v>
      </c>
    </row>
    <row r="1386" spans="1:3" x14ac:dyDescent="0.25">
      <c r="A1386" s="19">
        <v>1360</v>
      </c>
      <c r="B1386" s="19">
        <v>-2909.0569612070476</v>
      </c>
      <c r="C1386" s="19">
        <v>3673.0569612070476</v>
      </c>
    </row>
    <row r="1387" spans="1:3" x14ac:dyDescent="0.25">
      <c r="A1387" s="19">
        <v>1361</v>
      </c>
      <c r="B1387" s="19">
        <v>3027.8296324045405</v>
      </c>
      <c r="C1387" s="19">
        <v>-429.82963240454046</v>
      </c>
    </row>
    <row r="1388" spans="1:3" x14ac:dyDescent="0.25">
      <c r="A1388" s="19">
        <v>1362</v>
      </c>
      <c r="B1388" s="19">
        <v>21663.920730401704</v>
      </c>
      <c r="C1388" s="19">
        <v>-14104.920730401704</v>
      </c>
    </row>
    <row r="1389" spans="1:3" x14ac:dyDescent="0.25">
      <c r="A1389" s="19">
        <v>1363</v>
      </c>
      <c r="B1389" s="19">
        <v>-2106.4609503135298</v>
      </c>
      <c r="C1389" s="19">
        <v>3197.4609503135298</v>
      </c>
    </row>
    <row r="1390" spans="1:3" x14ac:dyDescent="0.25">
      <c r="A1390" s="19">
        <v>1364</v>
      </c>
      <c r="B1390" s="19">
        <v>-4360.3936516004596</v>
      </c>
      <c r="C1390" s="19">
        <v>4560.3936516004596</v>
      </c>
    </row>
    <row r="1391" spans="1:3" x14ac:dyDescent="0.25">
      <c r="A1391" s="19">
        <v>1365</v>
      </c>
      <c r="B1391" s="19">
        <v>26487.731549345692</v>
      </c>
      <c r="C1391" s="19">
        <v>23342.268450654308</v>
      </c>
    </row>
    <row r="1392" spans="1:3" x14ac:dyDescent="0.25">
      <c r="A1392" s="19">
        <v>1366</v>
      </c>
      <c r="B1392" s="19">
        <v>6845.2253773702378</v>
      </c>
      <c r="C1392" s="19">
        <v>674.77462262976223</v>
      </c>
    </row>
    <row r="1393" spans="1:3" x14ac:dyDescent="0.25">
      <c r="A1393" s="19">
        <v>1367</v>
      </c>
      <c r="B1393" s="19">
        <v>11571.75121408723</v>
      </c>
      <c r="C1393" s="19">
        <v>-2085.061214087229</v>
      </c>
    </row>
    <row r="1394" spans="1:3" x14ac:dyDescent="0.25">
      <c r="A1394" s="19">
        <v>1368</v>
      </c>
      <c r="B1394" s="19">
        <v>5651.9002167892995</v>
      </c>
      <c r="C1394" s="19">
        <v>61.09978321070048</v>
      </c>
    </row>
    <row r="1395" spans="1:3" x14ac:dyDescent="0.25">
      <c r="A1395" s="19">
        <v>1369</v>
      </c>
      <c r="B1395" s="19">
        <v>5351.0683233603977</v>
      </c>
      <c r="C1395" s="19">
        <v>183.9316766396023</v>
      </c>
    </row>
    <row r="1396" spans="1:3" x14ac:dyDescent="0.25">
      <c r="A1396" s="19">
        <v>1370</v>
      </c>
      <c r="B1396" s="19">
        <v>39261.759732612154</v>
      </c>
      <c r="C1396" s="19">
        <v>-5171.1297326121567</v>
      </c>
    </row>
    <row r="1397" spans="1:3" x14ac:dyDescent="0.25">
      <c r="A1397" s="19">
        <v>1371</v>
      </c>
      <c r="B1397" s="19">
        <v>-775.97827195518039</v>
      </c>
      <c r="C1397" s="19">
        <v>2330.9782719551804</v>
      </c>
    </row>
    <row r="1398" spans="1:3" x14ac:dyDescent="0.25">
      <c r="A1398" s="19">
        <v>1372</v>
      </c>
      <c r="B1398" s="19">
        <v>5952.4769885984224</v>
      </c>
      <c r="C1398" s="19">
        <v>1542.5230114015776</v>
      </c>
    </row>
    <row r="1399" spans="1:3" x14ac:dyDescent="0.25">
      <c r="A1399" s="19">
        <v>1373</v>
      </c>
      <c r="B1399" s="19">
        <v>-3296.6066497923521</v>
      </c>
      <c r="C1399" s="19">
        <v>3916.6066497923521</v>
      </c>
    </row>
    <row r="1400" spans="1:3" x14ac:dyDescent="0.25">
      <c r="A1400" s="19">
        <v>1374</v>
      </c>
      <c r="B1400" s="19">
        <v>9231.956909245202</v>
      </c>
      <c r="C1400" s="19">
        <v>1269.043090754798</v>
      </c>
    </row>
    <row r="1401" spans="1:3" x14ac:dyDescent="0.25">
      <c r="A1401" s="19">
        <v>1375</v>
      </c>
      <c r="B1401" s="19">
        <v>2079.2031565079396</v>
      </c>
      <c r="C1401" s="19">
        <v>762.79684349206036</v>
      </c>
    </row>
    <row r="1402" spans="1:3" x14ac:dyDescent="0.25">
      <c r="A1402" s="19">
        <v>1376</v>
      </c>
      <c r="B1402" s="19">
        <v>7573.333587750205</v>
      </c>
      <c r="C1402" s="19">
        <v>-720.33358775020497</v>
      </c>
    </row>
    <row r="1403" spans="1:3" x14ac:dyDescent="0.25">
      <c r="A1403" s="19">
        <v>1377</v>
      </c>
      <c r="B1403" s="19">
        <v>13248.821045774426</v>
      </c>
      <c r="C1403" s="19">
        <v>-3906.8210457744262</v>
      </c>
    </row>
    <row r="1404" spans="1:3" x14ac:dyDescent="0.25">
      <c r="A1404" s="19">
        <v>1378</v>
      </c>
      <c r="B1404" s="19">
        <v>-1215.15877530117</v>
      </c>
      <c r="C1404" s="19">
        <v>2725.15877530117</v>
      </c>
    </row>
    <row r="1405" spans="1:3" x14ac:dyDescent="0.25">
      <c r="A1405" s="19">
        <v>1379</v>
      </c>
      <c r="B1405" s="19">
        <v>8295.3587172394109</v>
      </c>
      <c r="C1405" s="19">
        <v>-4228.3587172394109</v>
      </c>
    </row>
    <row r="1406" spans="1:3" x14ac:dyDescent="0.25">
      <c r="A1406" s="19">
        <v>1380</v>
      </c>
      <c r="B1406" s="19">
        <v>12490.024915824191</v>
      </c>
      <c r="C1406" s="19">
        <v>-1330.0249158241913</v>
      </c>
    </row>
    <row r="1407" spans="1:3" x14ac:dyDescent="0.25">
      <c r="A1407" s="19">
        <v>1381</v>
      </c>
      <c r="B1407" s="19">
        <v>-5377.1428820169513</v>
      </c>
      <c r="C1407" s="19">
        <v>5483.1428820169513</v>
      </c>
    </row>
    <row r="1408" spans="1:3" x14ac:dyDescent="0.25">
      <c r="A1408" s="19">
        <v>1382</v>
      </c>
      <c r="B1408" s="19">
        <v>4437.6352982537064</v>
      </c>
      <c r="C1408" s="19">
        <v>917.36470174629358</v>
      </c>
    </row>
    <row r="1409" spans="1:3" x14ac:dyDescent="0.25">
      <c r="A1409" s="19">
        <v>1383</v>
      </c>
      <c r="B1409" s="19">
        <v>11235.28568265584</v>
      </c>
      <c r="C1409" s="19">
        <v>-2886.28568265584</v>
      </c>
    </row>
    <row r="1410" spans="1:3" x14ac:dyDescent="0.25">
      <c r="A1410" s="19">
        <v>1384</v>
      </c>
      <c r="B1410" s="19">
        <v>5244.9256989855694</v>
      </c>
      <c r="C1410" s="19">
        <v>-571.9256989855694</v>
      </c>
    </row>
    <row r="1411" spans="1:3" x14ac:dyDescent="0.25">
      <c r="A1411" s="19">
        <v>1385</v>
      </c>
      <c r="B1411" s="19">
        <v>3170.0732725097569</v>
      </c>
      <c r="C1411" s="19">
        <v>1172.9267274902431</v>
      </c>
    </row>
    <row r="1412" spans="1:3" x14ac:dyDescent="0.25">
      <c r="A1412" s="19">
        <v>1386</v>
      </c>
      <c r="B1412" s="19">
        <v>10309.222662808006</v>
      </c>
      <c r="C1412" s="19">
        <v>-1476.7326628080064</v>
      </c>
    </row>
    <row r="1413" spans="1:3" x14ac:dyDescent="0.25">
      <c r="A1413" s="19">
        <v>1387</v>
      </c>
      <c r="B1413" s="19">
        <v>-2217.8567846942742</v>
      </c>
      <c r="C1413" s="19">
        <v>3092.8567846942742</v>
      </c>
    </row>
    <row r="1414" spans="1:3" x14ac:dyDescent="0.25">
      <c r="A1414" s="19">
        <v>1388</v>
      </c>
      <c r="B1414" s="19">
        <v>4773.8608607511014</v>
      </c>
      <c r="C1414" s="19">
        <v>691.13913924889857</v>
      </c>
    </row>
    <row r="1415" spans="1:3" x14ac:dyDescent="0.25">
      <c r="A1415" s="19">
        <v>1389</v>
      </c>
      <c r="B1415" s="19">
        <v>7736.4298833421162</v>
      </c>
      <c r="C1415" s="19">
        <v>-996.05988334211634</v>
      </c>
    </row>
    <row r="1416" spans="1:3" x14ac:dyDescent="0.25">
      <c r="A1416" s="19">
        <v>1390</v>
      </c>
      <c r="B1416" s="19">
        <v>-2384.5253175728658</v>
      </c>
      <c r="C1416" s="19">
        <v>3111.5253175728658</v>
      </c>
    </row>
    <row r="1417" spans="1:3" x14ac:dyDescent="0.25">
      <c r="A1417" s="19">
        <v>1391</v>
      </c>
      <c r="B1417" s="19">
        <v>3612.1426101372508</v>
      </c>
      <c r="C1417" s="19">
        <v>-557.14261013725081</v>
      </c>
    </row>
    <row r="1418" spans="1:3" x14ac:dyDescent="0.25">
      <c r="A1418" s="19">
        <v>1392</v>
      </c>
      <c r="B1418" s="19">
        <v>-3408.5988169548041</v>
      </c>
      <c r="C1418" s="19">
        <v>3959.5988169548041</v>
      </c>
    </row>
    <row r="1419" spans="1:3" ht="15.75" thickBot="1" x14ac:dyDescent="0.3">
      <c r="A1419" s="20">
        <v>1393</v>
      </c>
      <c r="B1419" s="20">
        <v>5136.2059177964529</v>
      </c>
      <c r="C1419" s="20">
        <v>-2295.2059177964529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Data</vt:lpstr>
      <vt:lpstr>Parent Category Graph</vt:lpstr>
      <vt:lpstr>Sub Category Graph</vt:lpstr>
      <vt:lpstr>Launch Date Graph</vt:lpstr>
      <vt:lpstr>Goal Outcomes</vt:lpstr>
      <vt:lpstr>Goal Stats</vt:lpstr>
      <vt:lpstr>Just Theater Data</vt:lpstr>
      <vt:lpstr>Theater REG NO DUMMY</vt:lpstr>
      <vt:lpstr>Theater REG WITH DUMMY</vt:lpstr>
      <vt:lpstr>Theater REG NO GOAL</vt:lpstr>
      <vt:lpstr>cat</vt:lpstr>
      <vt:lpstr>goal</vt:lpstr>
      <vt:lpstr>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Brown</cp:lastModifiedBy>
  <dcterms:created xsi:type="dcterms:W3CDTF">2017-04-20T15:17:24Z</dcterms:created>
  <dcterms:modified xsi:type="dcterms:W3CDTF">2019-05-29T22:09:27Z</dcterms:modified>
</cp:coreProperties>
</file>