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mc:AlternateContent xmlns:mc="http://schemas.openxmlformats.org/markup-compatibility/2006">
    <mc:Choice Requires="x15">
      <x15ac:absPath xmlns:x15ac="http://schemas.microsoft.com/office/spreadsheetml/2010/11/ac" url="C:\Users\Steven Buri\Downloads\"/>
    </mc:Choice>
  </mc:AlternateContent>
  <xr:revisionPtr revIDLastSave="0" documentId="8_{2DA14494-7C32-4549-9F0A-A286607BE754}" xr6:coauthVersionLast="45" xr6:coauthVersionMax="45" xr10:uidLastSave="{00000000-0000-0000-0000-000000000000}"/>
  <bookViews>
    <workbookView xWindow="-120" yWindow="-120" windowWidth="29040" windowHeight="15840" xr2:uid="{98AF19A3-5EC3-4BAB-AB33-DD112BC01A6B}"/>
  </bookViews>
  <sheets>
    <sheet name="WELCOME" sheetId="10" r:id="rId1"/>
    <sheet name="DO" sheetId="1" r:id="rId2"/>
    <sheet name="EDIT clients" sheetId="5" r:id="rId3"/>
    <sheet name="EDIT projects" sheetId="4" r:id="rId4"/>
    <sheet name="EDIT categories" sheetId="6" r:id="rId5"/>
    <sheet name="VIEW Project" sheetId="8" r:id="rId6"/>
    <sheet name="VIEW Gantt" sheetId="9" r:id="rId7"/>
    <sheet name="Documentation" sheetId="11" state="hidden" r:id="rId8"/>
    <sheet name="metricsDO" sheetId="3" state="hidden" r:id="rId9"/>
    <sheet name="metricsProject" sheetId="7" state="hidden" r:id="rId10"/>
  </sheets>
  <definedNames>
    <definedName name="_xlnm._FilterDatabase" localSheetId="6" hidden="1">'VIEW Gantt'!$A$1:$Q$255</definedName>
    <definedName name="nrClients">tbClients[Clients]</definedName>
    <definedName name="nrProjects">tbProjects[Project]</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5" i="9" l="1"/>
  <c r="B255" i="9"/>
  <c r="A255" i="9"/>
  <c r="D255" i="9" s="1"/>
  <c r="C254" i="9"/>
  <c r="B254" i="9"/>
  <c r="A254" i="9"/>
  <c r="D254" i="9" s="1"/>
  <c r="C253" i="9"/>
  <c r="B253" i="9"/>
  <c r="A253" i="9"/>
  <c r="D253" i="9" s="1"/>
  <c r="C252" i="9"/>
  <c r="B252" i="9"/>
  <c r="A252" i="9"/>
  <c r="D252" i="9" s="1"/>
  <c r="C251" i="9"/>
  <c r="B251" i="9"/>
  <c r="A251" i="9"/>
  <c r="D251" i="9" s="1"/>
  <c r="C250" i="9"/>
  <c r="B250" i="9"/>
  <c r="A250" i="9"/>
  <c r="D250" i="9" s="1"/>
  <c r="C249" i="9"/>
  <c r="B249" i="9"/>
  <c r="A249" i="9"/>
  <c r="D249" i="9" s="1"/>
  <c r="C248" i="9"/>
  <c r="B248" i="9"/>
  <c r="A248" i="9"/>
  <c r="D248" i="9" s="1"/>
  <c r="C247" i="9"/>
  <c r="B247" i="9"/>
  <c r="A247" i="9"/>
  <c r="D247" i="9" s="1"/>
  <c r="C246" i="9"/>
  <c r="B246" i="9"/>
  <c r="A246" i="9"/>
  <c r="D246" i="9" s="1"/>
  <c r="C245" i="9"/>
  <c r="B245" i="9"/>
  <c r="A245" i="9"/>
  <c r="D245" i="9" s="1"/>
  <c r="C244" i="9"/>
  <c r="B244" i="9"/>
  <c r="A244" i="9"/>
  <c r="D244" i="9" s="1"/>
  <c r="C243" i="9"/>
  <c r="B243" i="9"/>
  <c r="A243" i="9"/>
  <c r="D243" i="9" s="1"/>
  <c r="C242" i="9"/>
  <c r="B242" i="9"/>
  <c r="A242" i="9"/>
  <c r="D242" i="9" s="1"/>
  <c r="C241" i="9"/>
  <c r="B241" i="9"/>
  <c r="A241" i="9"/>
  <c r="D241" i="9" s="1"/>
  <c r="C240" i="9"/>
  <c r="B240" i="9"/>
  <c r="A240" i="9"/>
  <c r="D240" i="9" s="1"/>
  <c r="C239" i="9"/>
  <c r="B239" i="9"/>
  <c r="A239" i="9"/>
  <c r="D239" i="9" s="1"/>
  <c r="C238" i="9"/>
  <c r="B238" i="9"/>
  <c r="A238" i="9"/>
  <c r="D238" i="9" s="1"/>
  <c r="C237" i="9"/>
  <c r="B237" i="9"/>
  <c r="A237" i="9"/>
  <c r="D237" i="9" s="1"/>
  <c r="C236" i="9"/>
  <c r="B236" i="9"/>
  <c r="A236" i="9"/>
  <c r="D236" i="9" s="1"/>
  <c r="C235" i="9"/>
  <c r="B235" i="9"/>
  <c r="A235" i="9"/>
  <c r="D235" i="9" s="1"/>
  <c r="C234" i="9"/>
  <c r="B234" i="9"/>
  <c r="A234" i="9"/>
  <c r="D234" i="9" s="1"/>
  <c r="C233" i="9"/>
  <c r="B233" i="9"/>
  <c r="A233" i="9"/>
  <c r="D233" i="9" s="1"/>
  <c r="C232" i="9"/>
  <c r="B232" i="9"/>
  <c r="A232" i="9"/>
  <c r="D232" i="9" s="1"/>
  <c r="C231" i="9"/>
  <c r="B231" i="9"/>
  <c r="A231" i="9"/>
  <c r="D231" i="9" s="1"/>
  <c r="C230" i="9"/>
  <c r="B230" i="9"/>
  <c r="A230" i="9"/>
  <c r="D230" i="9" s="1"/>
  <c r="C229" i="9"/>
  <c r="B229" i="9"/>
  <c r="A229" i="9"/>
  <c r="D229" i="9" s="1"/>
  <c r="C228" i="9"/>
  <c r="B228" i="9"/>
  <c r="A228" i="9"/>
  <c r="D228" i="9" s="1"/>
  <c r="C227" i="9"/>
  <c r="B227" i="9"/>
  <c r="A227" i="9"/>
  <c r="D227" i="9" s="1"/>
  <c r="C226" i="9"/>
  <c r="B226" i="9"/>
  <c r="A226" i="9"/>
  <c r="D226" i="9" s="1"/>
  <c r="C225" i="9"/>
  <c r="B225" i="9"/>
  <c r="A225" i="9"/>
  <c r="D225" i="9" s="1"/>
  <c r="C224" i="9"/>
  <c r="B224" i="9"/>
  <c r="A224" i="9"/>
  <c r="D224" i="9" s="1"/>
  <c r="C223" i="9"/>
  <c r="B223" i="9"/>
  <c r="A223" i="9"/>
  <c r="D223" i="9" s="1"/>
  <c r="C222" i="9"/>
  <c r="B222" i="9"/>
  <c r="A222" i="9"/>
  <c r="D222" i="9" s="1"/>
  <c r="C221" i="9"/>
  <c r="B221" i="9"/>
  <c r="A221" i="9"/>
  <c r="D221" i="9" s="1"/>
  <c r="C220" i="9"/>
  <c r="B220" i="9"/>
  <c r="A220" i="9"/>
  <c r="D220" i="9" s="1"/>
  <c r="C219" i="9"/>
  <c r="B219" i="9"/>
  <c r="A219" i="9"/>
  <c r="D219" i="9" s="1"/>
  <c r="C218" i="9"/>
  <c r="B218" i="9"/>
  <c r="A218" i="9"/>
  <c r="D218" i="9" s="1"/>
  <c r="C217" i="9"/>
  <c r="B217" i="9"/>
  <c r="A217" i="9"/>
  <c r="D217" i="9" s="1"/>
  <c r="C216" i="9"/>
  <c r="B216" i="9"/>
  <c r="A216" i="9"/>
  <c r="D216" i="9" s="1"/>
  <c r="C215" i="9"/>
  <c r="B215" i="9"/>
  <c r="A215" i="9"/>
  <c r="D215" i="9" s="1"/>
  <c r="C214" i="9"/>
  <c r="B214" i="9"/>
  <c r="A214" i="9"/>
  <c r="D214" i="9" s="1"/>
  <c r="C213" i="9"/>
  <c r="B213" i="9"/>
  <c r="A213" i="9"/>
  <c r="D213" i="9" s="1"/>
  <c r="C212" i="9"/>
  <c r="B212" i="9"/>
  <c r="A212" i="9"/>
  <c r="D212" i="9" s="1"/>
  <c r="C211" i="9"/>
  <c r="B211" i="9"/>
  <c r="A211" i="9"/>
  <c r="D211" i="9" s="1"/>
  <c r="C210" i="9"/>
  <c r="B210" i="9"/>
  <c r="A210" i="9"/>
  <c r="D210" i="9" s="1"/>
  <c r="C209" i="9"/>
  <c r="B209" i="9"/>
  <c r="A209" i="9"/>
  <c r="D209" i="9" s="1"/>
  <c r="C208" i="9"/>
  <c r="B208" i="9"/>
  <c r="A208" i="9"/>
  <c r="D208" i="9" s="1"/>
  <c r="C207" i="9"/>
  <c r="B207" i="9"/>
  <c r="A207" i="9"/>
  <c r="D207" i="9" s="1"/>
  <c r="C206" i="9"/>
  <c r="B206" i="9"/>
  <c r="A206" i="9"/>
  <c r="D206" i="9" s="1"/>
  <c r="C205" i="9"/>
  <c r="B205" i="9"/>
  <c r="A205" i="9"/>
  <c r="D205" i="9" s="1"/>
  <c r="C204" i="9"/>
  <c r="B204" i="9"/>
  <c r="A204" i="9"/>
  <c r="D204" i="9" s="1"/>
  <c r="C203" i="9"/>
  <c r="B203" i="9"/>
  <c r="A203" i="9"/>
  <c r="D203" i="9" s="1"/>
  <c r="C202" i="9"/>
  <c r="B202" i="9"/>
  <c r="A202" i="9"/>
  <c r="D202" i="9" s="1"/>
  <c r="C201" i="9"/>
  <c r="B201" i="9"/>
  <c r="A201" i="9"/>
  <c r="D201" i="9" s="1"/>
  <c r="C200" i="9"/>
  <c r="B200" i="9"/>
  <c r="A200" i="9"/>
  <c r="D200" i="9" s="1"/>
  <c r="C199" i="9"/>
  <c r="B199" i="9"/>
  <c r="A199" i="9"/>
  <c r="D199" i="9" s="1"/>
  <c r="C198" i="9"/>
  <c r="B198" i="9"/>
  <c r="A198" i="9"/>
  <c r="D198" i="9" s="1"/>
  <c r="C197" i="9"/>
  <c r="B197" i="9"/>
  <c r="A197" i="9"/>
  <c r="D197" i="9" s="1"/>
  <c r="D196" i="9"/>
  <c r="C196" i="9"/>
  <c r="B196" i="9"/>
  <c r="A196" i="9"/>
  <c r="C195" i="9"/>
  <c r="B195" i="9"/>
  <c r="A195" i="9"/>
  <c r="D195" i="9" s="1"/>
  <c r="C194" i="9"/>
  <c r="B194" i="9"/>
  <c r="A194" i="9"/>
  <c r="D194" i="9" s="1"/>
  <c r="D193" i="9"/>
  <c r="C193" i="9"/>
  <c r="B193" i="9"/>
  <c r="A193" i="9"/>
  <c r="C192" i="9"/>
  <c r="B192" i="9"/>
  <c r="A192" i="9"/>
  <c r="D192" i="9" s="1"/>
  <c r="C191" i="9"/>
  <c r="B191" i="9"/>
  <c r="A191" i="9"/>
  <c r="D191" i="9" s="1"/>
  <c r="D190" i="9"/>
  <c r="C190" i="9"/>
  <c r="B190" i="9"/>
  <c r="A190" i="9"/>
  <c r="C189" i="9"/>
  <c r="B189" i="9"/>
  <c r="A189" i="9"/>
  <c r="D189" i="9" s="1"/>
  <c r="C188" i="9"/>
  <c r="B188" i="9"/>
  <c r="A188" i="9"/>
  <c r="D188" i="9" s="1"/>
  <c r="C187" i="9"/>
  <c r="B187" i="9"/>
  <c r="A187" i="9"/>
  <c r="D187" i="9" s="1"/>
  <c r="C186" i="9"/>
  <c r="B186" i="9"/>
  <c r="A186" i="9"/>
  <c r="D186" i="9" s="1"/>
  <c r="D185" i="9"/>
  <c r="C185" i="9"/>
  <c r="B185" i="9"/>
  <c r="A185" i="9"/>
  <c r="C184" i="9"/>
  <c r="B184" i="9"/>
  <c r="A184" i="9"/>
  <c r="D184" i="9" s="1"/>
  <c r="C183" i="9"/>
  <c r="B183" i="9"/>
  <c r="A183" i="9"/>
  <c r="D183" i="9" s="1"/>
  <c r="C182" i="9"/>
  <c r="B182" i="9"/>
  <c r="A182" i="9"/>
  <c r="D182" i="9" s="1"/>
  <c r="C181" i="9"/>
  <c r="B181" i="9"/>
  <c r="A181" i="9"/>
  <c r="D181" i="9" s="1"/>
  <c r="C180" i="9"/>
  <c r="B180" i="9"/>
  <c r="A180" i="9"/>
  <c r="D180" i="9" s="1"/>
  <c r="D179" i="9"/>
  <c r="C179" i="9"/>
  <c r="B179" i="9"/>
  <c r="A179" i="9"/>
  <c r="C178" i="9"/>
  <c r="B178" i="9"/>
  <c r="A178" i="9"/>
  <c r="D178" i="9" s="1"/>
  <c r="C177" i="9"/>
  <c r="B177" i="9"/>
  <c r="A177" i="9"/>
  <c r="D177" i="9" s="1"/>
  <c r="C176" i="9"/>
  <c r="B176" i="9"/>
  <c r="A176" i="9"/>
  <c r="D176" i="9" s="1"/>
  <c r="C175" i="9"/>
  <c r="B175" i="9"/>
  <c r="A175" i="9"/>
  <c r="D175" i="9" s="1"/>
  <c r="C174" i="9"/>
  <c r="B174" i="9"/>
  <c r="A174" i="9"/>
  <c r="D174" i="9" s="1"/>
  <c r="D173" i="9"/>
  <c r="C173" i="9"/>
  <c r="B173" i="9"/>
  <c r="A173" i="9"/>
  <c r="D172" i="9"/>
  <c r="C172" i="9"/>
  <c r="B172" i="9"/>
  <c r="A172" i="9"/>
  <c r="C171" i="9"/>
  <c r="B171" i="9"/>
  <c r="A171" i="9"/>
  <c r="D171" i="9" s="1"/>
  <c r="C170" i="9"/>
  <c r="B170" i="9"/>
  <c r="A170" i="9"/>
  <c r="D170" i="9" s="1"/>
  <c r="D169" i="9"/>
  <c r="C169" i="9"/>
  <c r="B169" i="9"/>
  <c r="A169" i="9"/>
  <c r="C168" i="9"/>
  <c r="B168" i="9"/>
  <c r="A168" i="9"/>
  <c r="D168" i="9" s="1"/>
  <c r="C167" i="9"/>
  <c r="B167" i="9"/>
  <c r="A167" i="9"/>
  <c r="D167" i="9" s="1"/>
  <c r="D166" i="9"/>
  <c r="C166" i="9"/>
  <c r="B166" i="9"/>
  <c r="A166" i="9"/>
  <c r="C165" i="9"/>
  <c r="B165" i="9"/>
  <c r="A165" i="9"/>
  <c r="D165" i="9" s="1"/>
  <c r="D164" i="9"/>
  <c r="C164" i="9"/>
  <c r="B164" i="9"/>
  <c r="A164" i="9"/>
  <c r="D163" i="9"/>
  <c r="C163" i="9"/>
  <c r="B163" i="9"/>
  <c r="A163" i="9"/>
  <c r="D162" i="9"/>
  <c r="C162" i="9"/>
  <c r="B162" i="9"/>
  <c r="A162" i="9"/>
  <c r="D161" i="9"/>
  <c r="C161" i="9"/>
  <c r="B161" i="9"/>
  <c r="A161" i="9"/>
  <c r="D160" i="9"/>
  <c r="C160" i="9"/>
  <c r="B160" i="9"/>
  <c r="A160" i="9"/>
  <c r="C159" i="9"/>
  <c r="B159" i="9"/>
  <c r="A159" i="9"/>
  <c r="D159" i="9" s="1"/>
  <c r="C158" i="9"/>
  <c r="B158" i="9"/>
  <c r="A158" i="9"/>
  <c r="D158" i="9" s="1"/>
  <c r="C157" i="9"/>
  <c r="B157" i="9"/>
  <c r="A157" i="9"/>
  <c r="D157" i="9" s="1"/>
  <c r="C156" i="9"/>
  <c r="B156" i="9"/>
  <c r="A156" i="9"/>
  <c r="D156" i="9" s="1"/>
  <c r="C155" i="9"/>
  <c r="B155" i="9"/>
  <c r="A155" i="9"/>
  <c r="D155" i="9" s="1"/>
  <c r="D154" i="9"/>
  <c r="C154" i="9"/>
  <c r="B154" i="9"/>
  <c r="A154" i="9"/>
  <c r="D153" i="9"/>
  <c r="C153" i="9"/>
  <c r="B153" i="9"/>
  <c r="A153" i="9"/>
  <c r="C152" i="9"/>
  <c r="B152" i="9"/>
  <c r="A152" i="9"/>
  <c r="D152" i="9" s="1"/>
  <c r="C151" i="9"/>
  <c r="B151" i="9"/>
  <c r="A151" i="9"/>
  <c r="D151" i="9" s="1"/>
  <c r="C150" i="9"/>
  <c r="B150" i="9"/>
  <c r="A150" i="9"/>
  <c r="D150" i="9" s="1"/>
  <c r="C149" i="9"/>
  <c r="B149" i="9"/>
  <c r="A149" i="9"/>
  <c r="D149" i="9" s="1"/>
  <c r="C148" i="9"/>
  <c r="B148" i="9"/>
  <c r="A148" i="9"/>
  <c r="D148" i="9" s="1"/>
  <c r="D147" i="9"/>
  <c r="C147" i="9"/>
  <c r="B147" i="9"/>
  <c r="A147" i="9"/>
  <c r="C146" i="9"/>
  <c r="B146" i="9"/>
  <c r="A146" i="9"/>
  <c r="D146" i="9" s="1"/>
  <c r="C145" i="9"/>
  <c r="B145" i="9"/>
  <c r="A145" i="9"/>
  <c r="D145" i="9" s="1"/>
  <c r="C144" i="9"/>
  <c r="B144" i="9"/>
  <c r="A144" i="9"/>
  <c r="D144" i="9" s="1"/>
  <c r="C143" i="9"/>
  <c r="B143" i="9"/>
  <c r="A143" i="9"/>
  <c r="D143" i="9" s="1"/>
  <c r="D142" i="9"/>
  <c r="C142" i="9"/>
  <c r="B142" i="9"/>
  <c r="A142" i="9"/>
  <c r="C141" i="9"/>
  <c r="B141" i="9"/>
  <c r="A141" i="9"/>
  <c r="D141" i="9" s="1"/>
  <c r="C140" i="9"/>
  <c r="B140" i="9"/>
  <c r="A140" i="9"/>
  <c r="D140" i="9" s="1"/>
  <c r="D139" i="9"/>
  <c r="C139" i="9"/>
  <c r="B139" i="9"/>
  <c r="A139" i="9"/>
  <c r="C138" i="9"/>
  <c r="B138" i="9"/>
  <c r="A138" i="9"/>
  <c r="D138" i="9" s="1"/>
  <c r="C137" i="9"/>
  <c r="B137" i="9"/>
  <c r="A137" i="9"/>
  <c r="D137" i="9" s="1"/>
  <c r="D136" i="9"/>
  <c r="C136" i="9"/>
  <c r="B136" i="9"/>
  <c r="A136" i="9"/>
  <c r="C135" i="9"/>
  <c r="B135" i="9"/>
  <c r="A135" i="9"/>
  <c r="D135" i="9" s="1"/>
  <c r="C134" i="9"/>
  <c r="B134" i="9"/>
  <c r="A134" i="9"/>
  <c r="D134" i="9" s="1"/>
  <c r="C133" i="9"/>
  <c r="B133" i="9"/>
  <c r="A133" i="9"/>
  <c r="D133" i="9" s="1"/>
  <c r="D132" i="9"/>
  <c r="C132" i="9"/>
  <c r="B132" i="9"/>
  <c r="A132" i="9"/>
  <c r="C131" i="9"/>
  <c r="B131" i="9"/>
  <c r="A131" i="9"/>
  <c r="D131" i="9" s="1"/>
  <c r="C130" i="9"/>
  <c r="B130" i="9"/>
  <c r="A130" i="9"/>
  <c r="D130" i="9" s="1"/>
  <c r="D129" i="9"/>
  <c r="C129" i="9"/>
  <c r="B129" i="9"/>
  <c r="A129" i="9"/>
  <c r="C128" i="9"/>
  <c r="B128" i="9"/>
  <c r="A128" i="9"/>
  <c r="D128" i="9" s="1"/>
  <c r="D127" i="9"/>
  <c r="C127" i="9"/>
  <c r="B127" i="9"/>
  <c r="A127" i="9"/>
  <c r="D126" i="9"/>
  <c r="C126" i="9"/>
  <c r="B126" i="9"/>
  <c r="A126" i="9"/>
  <c r="C125" i="9"/>
  <c r="B125" i="9"/>
  <c r="A125" i="9"/>
  <c r="D125" i="9" s="1"/>
  <c r="D124" i="9"/>
  <c r="C124" i="9"/>
  <c r="B124" i="9"/>
  <c r="A124" i="9"/>
  <c r="D123" i="9"/>
  <c r="C123" i="9"/>
  <c r="B123" i="9"/>
  <c r="A123" i="9"/>
  <c r="C122" i="9"/>
  <c r="B122" i="9"/>
  <c r="A122" i="9"/>
  <c r="D122" i="9" s="1"/>
  <c r="D121" i="9"/>
  <c r="C121" i="9"/>
  <c r="B121" i="9"/>
  <c r="A121" i="9"/>
  <c r="D120" i="9"/>
  <c r="C120" i="9"/>
  <c r="B120" i="9"/>
  <c r="A120" i="9"/>
  <c r="C119" i="9"/>
  <c r="B119" i="9"/>
  <c r="A119" i="9"/>
  <c r="D119" i="9" s="1"/>
  <c r="D118" i="9"/>
  <c r="C118" i="9"/>
  <c r="B118" i="9"/>
  <c r="A118" i="9"/>
  <c r="D117" i="9"/>
  <c r="C117" i="9"/>
  <c r="B117" i="9"/>
  <c r="A117" i="9"/>
  <c r="C116" i="9"/>
  <c r="B116" i="9"/>
  <c r="A116" i="9"/>
  <c r="D116" i="9" s="1"/>
  <c r="D115" i="9"/>
  <c r="C115" i="9"/>
  <c r="B115" i="9"/>
  <c r="A115" i="9"/>
  <c r="D114" i="9"/>
  <c r="C114" i="9"/>
  <c r="B114" i="9"/>
  <c r="A114" i="9"/>
  <c r="D113" i="9"/>
  <c r="C113" i="9"/>
  <c r="B113" i="9"/>
  <c r="A113" i="9"/>
  <c r="D112" i="9"/>
  <c r="C112" i="9"/>
  <c r="B112" i="9"/>
  <c r="A112" i="9"/>
  <c r="D111" i="9"/>
  <c r="C111" i="9"/>
  <c r="B111" i="9"/>
  <c r="A111" i="9"/>
  <c r="C110" i="9"/>
  <c r="B110" i="9"/>
  <c r="A110" i="9"/>
  <c r="D110" i="9" s="1"/>
  <c r="D109" i="9"/>
  <c r="C109" i="9"/>
  <c r="B109" i="9"/>
  <c r="A109" i="9"/>
  <c r="C108" i="9"/>
  <c r="B108" i="9"/>
  <c r="A108" i="9"/>
  <c r="D108" i="9" s="1"/>
  <c r="D107" i="9"/>
  <c r="C107" i="9"/>
  <c r="B107" i="9"/>
  <c r="A107" i="9"/>
  <c r="D106" i="9"/>
  <c r="C106" i="9"/>
  <c r="B106" i="9"/>
  <c r="A106" i="9"/>
  <c r="D105" i="9"/>
  <c r="C105" i="9"/>
  <c r="B105" i="9"/>
  <c r="A105" i="9"/>
  <c r="D104" i="9"/>
  <c r="C104" i="9"/>
  <c r="B104" i="9"/>
  <c r="A104" i="9"/>
  <c r="D103" i="9"/>
  <c r="C103" i="9"/>
  <c r="B103" i="9"/>
  <c r="A103" i="9"/>
  <c r="D102" i="9"/>
  <c r="C102" i="9"/>
  <c r="B102" i="9"/>
  <c r="A102" i="9"/>
  <c r="D101" i="9"/>
  <c r="C101" i="9"/>
  <c r="B101" i="9"/>
  <c r="A101" i="9"/>
  <c r="D100" i="9"/>
  <c r="C100" i="9"/>
  <c r="B100" i="9"/>
  <c r="A100" i="9"/>
  <c r="C99" i="9"/>
  <c r="B99" i="9"/>
  <c r="A99" i="9"/>
  <c r="D99" i="9" s="1"/>
  <c r="D98" i="9"/>
  <c r="C98" i="9"/>
  <c r="B98" i="9"/>
  <c r="A98" i="9"/>
  <c r="D97" i="9"/>
  <c r="C97" i="9"/>
  <c r="B97" i="9"/>
  <c r="A97" i="9"/>
  <c r="D96" i="9"/>
  <c r="C96" i="9"/>
  <c r="B96" i="9"/>
  <c r="A96" i="9"/>
  <c r="D95" i="9"/>
  <c r="C95" i="9"/>
  <c r="B95" i="9"/>
  <c r="A95" i="9"/>
  <c r="D94" i="9"/>
  <c r="C94" i="9"/>
  <c r="B94" i="9"/>
  <c r="A94" i="9"/>
  <c r="C93" i="9"/>
  <c r="B93" i="9"/>
  <c r="A93" i="9"/>
  <c r="D93" i="9" s="1"/>
  <c r="D92" i="9"/>
  <c r="C92" i="9"/>
  <c r="B92" i="9"/>
  <c r="A92" i="9"/>
  <c r="D91" i="9"/>
  <c r="C91" i="9"/>
  <c r="B91" i="9"/>
  <c r="A91" i="9"/>
  <c r="D90" i="9"/>
  <c r="C90" i="9"/>
  <c r="B90" i="9"/>
  <c r="A90" i="9"/>
  <c r="C89" i="9"/>
  <c r="B89" i="9"/>
  <c r="A89" i="9"/>
  <c r="D89" i="9" s="1"/>
  <c r="D88" i="9"/>
  <c r="C88" i="9"/>
  <c r="B88" i="9"/>
  <c r="A88" i="9"/>
  <c r="C87" i="9"/>
  <c r="B87" i="9"/>
  <c r="A87" i="9"/>
  <c r="D87" i="9" s="1"/>
  <c r="D86" i="9"/>
  <c r="C86" i="9"/>
  <c r="B86" i="9"/>
  <c r="A86" i="9"/>
  <c r="D85" i="9"/>
  <c r="C85" i="9"/>
  <c r="B85" i="9"/>
  <c r="A85" i="9"/>
  <c r="D84" i="9"/>
  <c r="C84" i="9"/>
  <c r="B84" i="9"/>
  <c r="A84" i="9"/>
  <c r="D83" i="9"/>
  <c r="C83" i="9"/>
  <c r="B83" i="9"/>
  <c r="A83" i="9"/>
  <c r="D82" i="9"/>
  <c r="C82" i="9"/>
  <c r="B82" i="9"/>
  <c r="A82" i="9"/>
  <c r="D81" i="9"/>
  <c r="C81" i="9"/>
  <c r="B81" i="9"/>
  <c r="A81" i="9"/>
  <c r="D80" i="9"/>
  <c r="C80" i="9"/>
  <c r="B80" i="9"/>
  <c r="A80" i="9"/>
  <c r="D79" i="9"/>
  <c r="C79" i="9"/>
  <c r="B79" i="9"/>
  <c r="A79" i="9"/>
  <c r="C78" i="9"/>
  <c r="B78" i="9"/>
  <c r="A78" i="9"/>
  <c r="D78" i="9" s="1"/>
  <c r="D77" i="9"/>
  <c r="C77" i="9"/>
  <c r="B77" i="9"/>
  <c r="A77" i="9"/>
  <c r="D76" i="9"/>
  <c r="C76" i="9"/>
  <c r="B76" i="9"/>
  <c r="A76" i="9"/>
  <c r="C75" i="9"/>
  <c r="B75" i="9"/>
  <c r="A75" i="9"/>
  <c r="D75" i="9" s="1"/>
  <c r="D74" i="9"/>
  <c r="C74" i="9"/>
  <c r="B74" i="9"/>
  <c r="A74" i="9"/>
  <c r="D73" i="9"/>
  <c r="C73" i="9"/>
  <c r="B73" i="9"/>
  <c r="A73" i="9"/>
  <c r="D72" i="9"/>
  <c r="C72" i="9"/>
  <c r="B72" i="9"/>
  <c r="A72" i="9"/>
  <c r="C71" i="9"/>
  <c r="B71" i="9"/>
  <c r="A71" i="9"/>
  <c r="D71" i="9" s="1"/>
  <c r="D70" i="9"/>
  <c r="C70" i="9"/>
  <c r="B70" i="9"/>
  <c r="A70" i="9"/>
  <c r="C69" i="9"/>
  <c r="B69" i="9"/>
  <c r="A69" i="9"/>
  <c r="D69" i="9" s="1"/>
  <c r="D68" i="9"/>
  <c r="C68" i="9"/>
  <c r="B68" i="9"/>
  <c r="A68" i="9"/>
  <c r="D67" i="9"/>
  <c r="C67" i="9"/>
  <c r="B67" i="9"/>
  <c r="A67" i="9"/>
  <c r="C66" i="9"/>
  <c r="B66" i="9"/>
  <c r="A66" i="9"/>
  <c r="D66" i="9" s="1"/>
  <c r="C65" i="9"/>
  <c r="B65" i="9"/>
  <c r="A65" i="9"/>
  <c r="D65" i="9" s="1"/>
  <c r="D64" i="9"/>
  <c r="C64" i="9"/>
  <c r="B64" i="9"/>
  <c r="A64" i="9"/>
  <c r="D63" i="9"/>
  <c r="C63" i="9"/>
  <c r="B63" i="9"/>
  <c r="A63" i="9"/>
  <c r="Q62" i="9"/>
  <c r="D62" i="9"/>
  <c r="C62" i="9"/>
  <c r="B62" i="9"/>
  <c r="A62" i="9"/>
  <c r="D61" i="9"/>
  <c r="C61" i="9"/>
  <c r="B61" i="9"/>
  <c r="A61" i="9"/>
  <c r="D60" i="9"/>
  <c r="C60" i="9"/>
  <c r="B60" i="9"/>
  <c r="A60" i="9"/>
  <c r="C59" i="9"/>
  <c r="B59" i="9"/>
  <c r="A59" i="9"/>
  <c r="D59" i="9" s="1"/>
  <c r="D58" i="9"/>
  <c r="C58" i="9"/>
  <c r="B58" i="9"/>
  <c r="A58" i="9"/>
  <c r="D57" i="9"/>
  <c r="C57" i="9"/>
  <c r="B57" i="9"/>
  <c r="A57" i="9"/>
  <c r="D56" i="9"/>
  <c r="C56" i="9"/>
  <c r="B56" i="9"/>
  <c r="A56" i="9"/>
  <c r="D55" i="9"/>
  <c r="C55" i="9"/>
  <c r="B55" i="9"/>
  <c r="A55" i="9"/>
  <c r="C54" i="9"/>
  <c r="B54" i="9"/>
  <c r="A54" i="9"/>
  <c r="D54" i="9" s="1"/>
  <c r="C53" i="9"/>
  <c r="B53" i="9"/>
  <c r="A53" i="9"/>
  <c r="D53" i="9" s="1"/>
  <c r="D52" i="9"/>
  <c r="C52" i="9"/>
  <c r="B52" i="9"/>
  <c r="A52" i="9"/>
  <c r="D51" i="9"/>
  <c r="C51" i="9"/>
  <c r="B51" i="9"/>
  <c r="A51" i="9"/>
  <c r="D50" i="9"/>
  <c r="C50" i="9"/>
  <c r="B50" i="9"/>
  <c r="A50" i="9"/>
  <c r="D49" i="9"/>
  <c r="C49" i="9"/>
  <c r="B49" i="9"/>
  <c r="A49" i="9"/>
  <c r="C48" i="9"/>
  <c r="B48" i="9"/>
  <c r="A48" i="9"/>
  <c r="D48" i="9" s="1"/>
  <c r="D47" i="9"/>
  <c r="C47" i="9"/>
  <c r="B47" i="9"/>
  <c r="A47" i="9"/>
  <c r="D46" i="9"/>
  <c r="C46" i="9"/>
  <c r="B46" i="9"/>
  <c r="A46" i="9"/>
  <c r="C45" i="9"/>
  <c r="B45" i="9"/>
  <c r="A45" i="9"/>
  <c r="D45" i="9" s="1"/>
  <c r="D44" i="9"/>
  <c r="C44" i="9"/>
  <c r="B44" i="9"/>
  <c r="A44" i="9"/>
  <c r="C43" i="9"/>
  <c r="B43" i="9"/>
  <c r="A43" i="9"/>
  <c r="D43" i="9" s="1"/>
  <c r="C42" i="9"/>
  <c r="B42" i="9"/>
  <c r="A42" i="9"/>
  <c r="D42" i="9" s="1"/>
  <c r="D41" i="9"/>
  <c r="C41" i="9"/>
  <c r="B41" i="9"/>
  <c r="A41" i="9"/>
  <c r="C40" i="9"/>
  <c r="B40" i="9"/>
  <c r="A40" i="9"/>
  <c r="D40" i="9" s="1"/>
  <c r="C39" i="9"/>
  <c r="B39" i="9"/>
  <c r="A39" i="9"/>
  <c r="D39" i="9" s="1"/>
  <c r="D38" i="9"/>
  <c r="C38" i="9"/>
  <c r="B38" i="9"/>
  <c r="A38" i="9"/>
  <c r="D37" i="9"/>
  <c r="C37" i="9"/>
  <c r="B37" i="9"/>
  <c r="A37" i="9"/>
  <c r="D36" i="9"/>
  <c r="C36" i="9"/>
  <c r="B36" i="9"/>
  <c r="A36" i="9"/>
  <c r="D35" i="9"/>
  <c r="C35" i="9"/>
  <c r="B35" i="9"/>
  <c r="A35" i="9"/>
  <c r="D34" i="9"/>
  <c r="C34" i="9"/>
  <c r="B34" i="9"/>
  <c r="A34" i="9"/>
  <c r="D33" i="9"/>
  <c r="C33" i="9"/>
  <c r="B33" i="9"/>
  <c r="A33" i="9"/>
  <c r="D32" i="9"/>
  <c r="C32" i="9"/>
  <c r="B32" i="9"/>
  <c r="A32" i="9"/>
  <c r="D31" i="9"/>
  <c r="C31" i="9"/>
  <c r="B31" i="9"/>
  <c r="A31" i="9"/>
  <c r="D30" i="9"/>
  <c r="C30" i="9"/>
  <c r="B30" i="9"/>
  <c r="A30" i="9"/>
  <c r="D29" i="9"/>
  <c r="C29" i="9"/>
  <c r="B29" i="9"/>
  <c r="A29" i="9"/>
  <c r="D28" i="9"/>
  <c r="C28" i="9"/>
  <c r="B28" i="9"/>
  <c r="A28" i="9"/>
  <c r="D27" i="9"/>
  <c r="C27" i="9"/>
  <c r="B27" i="9"/>
  <c r="A27" i="9"/>
  <c r="D26" i="9"/>
  <c r="C26" i="9"/>
  <c r="B26" i="9"/>
  <c r="A26" i="9"/>
  <c r="D25" i="9"/>
  <c r="C25" i="9"/>
  <c r="B25" i="9"/>
  <c r="A25" i="9"/>
  <c r="D24" i="9"/>
  <c r="C24" i="9"/>
  <c r="B24" i="9"/>
  <c r="A24" i="9"/>
  <c r="D23" i="9"/>
  <c r="C23" i="9"/>
  <c r="B23" i="9"/>
  <c r="A23" i="9"/>
  <c r="D22" i="9"/>
  <c r="C22" i="9"/>
  <c r="B22" i="9"/>
  <c r="A22" i="9"/>
  <c r="D21" i="9"/>
  <c r="C21" i="9"/>
  <c r="B21" i="9"/>
  <c r="A21" i="9"/>
  <c r="D20" i="9"/>
  <c r="C20" i="9"/>
  <c r="B20" i="9"/>
  <c r="A20" i="9"/>
  <c r="D19" i="9"/>
  <c r="C19" i="9"/>
  <c r="B19" i="9"/>
  <c r="A19" i="9"/>
  <c r="C18" i="9"/>
  <c r="B18" i="9"/>
  <c r="A18" i="9"/>
  <c r="C17" i="9"/>
  <c r="B17" i="9"/>
  <c r="A17" i="9"/>
  <c r="D16" i="9"/>
  <c r="C16" i="9"/>
  <c r="B16" i="9"/>
  <c r="A16" i="9"/>
  <c r="C15" i="9"/>
  <c r="B15" i="9"/>
  <c r="A15" i="9"/>
  <c r="D15" i="9" s="1"/>
  <c r="C14" i="9"/>
  <c r="B14" i="9"/>
  <c r="A14" i="9"/>
  <c r="D14" i="9" s="1"/>
  <c r="D13" i="9"/>
  <c r="C13" i="9"/>
  <c r="B13" i="9"/>
  <c r="A13" i="9"/>
  <c r="C12" i="9"/>
  <c r="B12" i="9"/>
  <c r="A12" i="9"/>
  <c r="C11" i="9"/>
  <c r="B11" i="9"/>
  <c r="A11" i="9"/>
  <c r="D10" i="9"/>
  <c r="C10" i="9"/>
  <c r="B10" i="9"/>
  <c r="A10" i="9"/>
  <c r="C9" i="9"/>
  <c r="B9" i="9"/>
  <c r="A9" i="9"/>
  <c r="D9" i="9" s="1"/>
  <c r="C8" i="9"/>
  <c r="B8" i="9"/>
  <c r="A8" i="9"/>
  <c r="D8" i="9" s="1"/>
  <c r="D7" i="9"/>
  <c r="C7" i="9"/>
  <c r="B7" i="9"/>
  <c r="A7" i="9"/>
  <c r="C6" i="9"/>
  <c r="B6" i="9"/>
  <c r="A6" i="9"/>
  <c r="C5" i="9"/>
  <c r="B5" i="9"/>
  <c r="A5" i="9"/>
  <c r="Q5" i="9" s="1"/>
  <c r="D4" i="9"/>
  <c r="C4" i="9"/>
  <c r="B4" i="9"/>
  <c r="A4" i="9"/>
  <c r="C3" i="9"/>
  <c r="B3" i="9"/>
  <c r="A3" i="9"/>
  <c r="D3" i="9" s="1"/>
  <c r="C2" i="9"/>
  <c r="B2" i="9"/>
  <c r="A2" i="9"/>
  <c r="Q1" i="9"/>
  <c r="P1" i="9" s="1"/>
  <c r="O1" i="9" s="1"/>
  <c r="Q70" i="9" l="1"/>
  <c r="Q74" i="9"/>
  <c r="P46" i="9"/>
  <c r="P5" i="9"/>
  <c r="N1" i="9"/>
  <c r="O99" i="9" s="1"/>
  <c r="Q11" i="9"/>
  <c r="Q17" i="9"/>
  <c r="Q39" i="9"/>
  <c r="Q82" i="9"/>
  <c r="Q88" i="9"/>
  <c r="P113" i="9"/>
  <c r="Q85" i="9"/>
  <c r="O96" i="9"/>
  <c r="Q104" i="9"/>
  <c r="Q45" i="9"/>
  <c r="D5" i="9"/>
  <c r="D11" i="9"/>
  <c r="D17" i="9"/>
  <c r="Q18" i="9"/>
  <c r="O22" i="9"/>
  <c r="O27" i="9"/>
  <c r="O30" i="9"/>
  <c r="O32" i="9"/>
  <c r="O33" i="9"/>
  <c r="P38" i="9"/>
  <c r="O56" i="9"/>
  <c r="Q69" i="9"/>
  <c r="O93" i="9"/>
  <c r="Q129" i="9"/>
  <c r="Q148" i="9"/>
  <c r="P11" i="9"/>
  <c r="O12" i="9"/>
  <c r="P65" i="9"/>
  <c r="O69" i="9"/>
  <c r="Q6" i="9"/>
  <c r="Q12" i="9"/>
  <c r="O28" i="9"/>
  <c r="O34" i="9"/>
  <c r="O37" i="9"/>
  <c r="O50" i="9"/>
  <c r="Q61" i="9"/>
  <c r="Q96" i="9"/>
  <c r="O7" i="9"/>
  <c r="O13" i="9"/>
  <c r="Q19" i="9"/>
  <c r="Q20" i="9"/>
  <c r="Q21" i="9"/>
  <c r="Q22" i="9"/>
  <c r="Q23" i="9"/>
  <c r="Q24" i="9"/>
  <c r="Q25" i="9"/>
  <c r="Q26" i="9"/>
  <c r="Q27" i="9"/>
  <c r="Q28" i="9"/>
  <c r="Q29" i="9"/>
  <c r="Q30" i="9"/>
  <c r="Q31" i="9"/>
  <c r="Q32" i="9"/>
  <c r="Q33" i="9"/>
  <c r="Q34" i="9"/>
  <c r="Q35" i="9"/>
  <c r="Q36" i="9"/>
  <c r="Q37" i="9"/>
  <c r="P44" i="9"/>
  <c r="P50" i="9"/>
  <c r="Q56" i="9"/>
  <c r="O68" i="9"/>
  <c r="Q73" i="9"/>
  <c r="Q76" i="9"/>
  <c r="Q101" i="9"/>
  <c r="P17" i="9"/>
  <c r="O57" i="9"/>
  <c r="O20" i="9"/>
  <c r="O23" i="9"/>
  <c r="O26" i="9"/>
  <c r="O29" i="9"/>
  <c r="O35" i="9"/>
  <c r="O2" i="9"/>
  <c r="D6" i="9"/>
  <c r="Q7" i="9"/>
  <c r="O8" i="9"/>
  <c r="D12" i="9"/>
  <c r="Q13" i="9"/>
  <c r="O14" i="9"/>
  <c r="D18" i="9"/>
  <c r="Q50" i="9"/>
  <c r="Q68" i="9"/>
  <c r="O84" i="9"/>
  <c r="O95" i="9"/>
  <c r="O122" i="9"/>
  <c r="Q55" i="9"/>
  <c r="Q60" i="9"/>
  <c r="O72" i="9"/>
  <c r="O78" i="9"/>
  <c r="O87" i="9"/>
  <c r="P95" i="9"/>
  <c r="O98" i="9"/>
  <c r="Q114" i="9"/>
  <c r="O6" i="9"/>
  <c r="Q255" i="9"/>
  <c r="Q252" i="9"/>
  <c r="Q249" i="9"/>
  <c r="Q246" i="9"/>
  <c r="Q243" i="9"/>
  <c r="Q240" i="9"/>
  <c r="Q237" i="9"/>
  <c r="Q234" i="9"/>
  <c r="Q231" i="9"/>
  <c r="Q228" i="9"/>
  <c r="Q225" i="9"/>
  <c r="Q222" i="9"/>
  <c r="Q219" i="9"/>
  <c r="Q216" i="9"/>
  <c r="Q213" i="9"/>
  <c r="Q210" i="9"/>
  <c r="Q207" i="9"/>
  <c r="Q204" i="9"/>
  <c r="Q201" i="9"/>
  <c r="Q198" i="9"/>
  <c r="Q195" i="9"/>
  <c r="Q192" i="9"/>
  <c r="P255" i="9"/>
  <c r="O255" i="9"/>
  <c r="O252" i="9"/>
  <c r="O249" i="9"/>
  <c r="O246" i="9"/>
  <c r="O243" i="9"/>
  <c r="O240" i="9"/>
  <c r="O237" i="9"/>
  <c r="O234" i="9"/>
  <c r="O231" i="9"/>
  <c r="O228" i="9"/>
  <c r="O225" i="9"/>
  <c r="Q254" i="9"/>
  <c r="Q251" i="9"/>
  <c r="Q248" i="9"/>
  <c r="Q245" i="9"/>
  <c r="Q242" i="9"/>
  <c r="Q239" i="9"/>
  <c r="Q236" i="9"/>
  <c r="Q233" i="9"/>
  <c r="Q230" i="9"/>
  <c r="Q227" i="9"/>
  <c r="Q224" i="9"/>
  <c r="Q221" i="9"/>
  <c r="Q218" i="9"/>
  <c r="Q215" i="9"/>
  <c r="Q212" i="9"/>
  <c r="Q209" i="9"/>
  <c r="Q206" i="9"/>
  <c r="Q203" i="9"/>
  <c r="Q200" i="9"/>
  <c r="Q197" i="9"/>
  <c r="Q194" i="9"/>
  <c r="Q253" i="9"/>
  <c r="Q250" i="9"/>
  <c r="Q247" i="9"/>
  <c r="Q244" i="9"/>
  <c r="Q241" i="9"/>
  <c r="Q238" i="9"/>
  <c r="Q235" i="9"/>
  <c r="Q232" i="9"/>
  <c r="Q229" i="9"/>
  <c r="Q226" i="9"/>
  <c r="Q223" i="9"/>
  <c r="Q220" i="9"/>
  <c r="Q217" i="9"/>
  <c r="Q214" i="9"/>
  <c r="Q211" i="9"/>
  <c r="Q208" i="9"/>
  <c r="Q205" i="9"/>
  <c r="Q202" i="9"/>
  <c r="Q199" i="9"/>
  <c r="Q196" i="9"/>
  <c r="P253" i="9"/>
  <c r="P250" i="9"/>
  <c r="P247" i="9"/>
  <c r="P244" i="9"/>
  <c r="P241" i="9"/>
  <c r="P238" i="9"/>
  <c r="P235" i="9"/>
  <c r="O253" i="9"/>
  <c r="O250" i="9"/>
  <c r="O247" i="9"/>
  <c r="O244" i="9"/>
  <c r="O241" i="9"/>
  <c r="O238" i="9"/>
  <c r="O235" i="9"/>
  <c r="O232" i="9"/>
  <c r="O229" i="9"/>
  <c r="O226" i="9"/>
  <c r="O223" i="9"/>
  <c r="O220" i="9"/>
  <c r="P243" i="9"/>
  <c r="P239" i="9"/>
  <c r="P230" i="9"/>
  <c r="P224" i="9"/>
  <c r="P245" i="9"/>
  <c r="P237" i="9"/>
  <c r="P233" i="9"/>
  <c r="P252" i="9"/>
  <c r="P249" i="9"/>
  <c r="O245" i="9"/>
  <c r="O233" i="9"/>
  <c r="O227" i="9"/>
  <c r="P219" i="9"/>
  <c r="P218" i="9"/>
  <c r="P217" i="9"/>
  <c r="P216" i="9"/>
  <c r="P215" i="9"/>
  <c r="P214" i="9"/>
  <c r="P213" i="9"/>
  <c r="P212" i="9"/>
  <c r="P211" i="9"/>
  <c r="P210" i="9"/>
  <c r="P209" i="9"/>
  <c r="P208" i="9"/>
  <c r="P207" i="9"/>
  <c r="P206" i="9"/>
  <c r="P205" i="9"/>
  <c r="P204" i="9"/>
  <c r="P203" i="9"/>
  <c r="P202" i="9"/>
  <c r="P201" i="9"/>
  <c r="P200" i="9"/>
  <c r="P199" i="9"/>
  <c r="P198" i="9"/>
  <c r="P197" i="9"/>
  <c r="P196" i="9"/>
  <c r="P190" i="9"/>
  <c r="P187" i="9"/>
  <c r="P184" i="9"/>
  <c r="P181" i="9"/>
  <c r="P178" i="9"/>
  <c r="P175" i="9"/>
  <c r="P172" i="9"/>
  <c r="P169" i="9"/>
  <c r="P166" i="9"/>
  <c r="P163" i="9"/>
  <c r="P160" i="9"/>
  <c r="P228" i="9"/>
  <c r="P220" i="9"/>
  <c r="O219" i="9"/>
  <c r="O218" i="9"/>
  <c r="O217" i="9"/>
  <c r="O216" i="9"/>
  <c r="O215" i="9"/>
  <c r="O214" i="9"/>
  <c r="O213" i="9"/>
  <c r="O242" i="9"/>
  <c r="P229" i="9"/>
  <c r="P222" i="9"/>
  <c r="O221" i="9"/>
  <c r="O194" i="9"/>
  <c r="Q193" i="9"/>
  <c r="Q189" i="9"/>
  <c r="Q186" i="9"/>
  <c r="Q183" i="9"/>
  <c r="Q180" i="9"/>
  <c r="Q177" i="9"/>
  <c r="Q174" i="9"/>
  <c r="Q171" i="9"/>
  <c r="Q168" i="9"/>
  <c r="Q165" i="9"/>
  <c r="Q162" i="9"/>
  <c r="O209" i="9"/>
  <c r="O203" i="9"/>
  <c r="O197" i="9"/>
  <c r="O190" i="9"/>
  <c r="O183" i="9"/>
  <c r="Q182" i="9"/>
  <c r="O176" i="9"/>
  <c r="Q175" i="9"/>
  <c r="P168" i="9"/>
  <c r="P254" i="9"/>
  <c r="P248" i="9"/>
  <c r="O254" i="9"/>
  <c r="O248" i="9"/>
  <c r="P246" i="9"/>
  <c r="O212" i="9"/>
  <c r="O206" i="9"/>
  <c r="O200" i="9"/>
  <c r="P186" i="9"/>
  <c r="P179" i="9"/>
  <c r="O172" i="9"/>
  <c r="O165" i="9"/>
  <c r="Q164" i="9"/>
  <c r="P242" i="9"/>
  <c r="P240" i="9"/>
  <c r="P226" i="9"/>
  <c r="P223" i="9"/>
  <c r="O186" i="9"/>
  <c r="Q185" i="9"/>
  <c r="O179" i="9"/>
  <c r="Q178" i="9"/>
  <c r="P171" i="9"/>
  <c r="P164" i="9"/>
  <c r="P159" i="9"/>
  <c r="P156" i="9"/>
  <c r="P153" i="9"/>
  <c r="P150" i="9"/>
  <c r="P147" i="9"/>
  <c r="P144" i="9"/>
  <c r="P141" i="9"/>
  <c r="P138" i="9"/>
  <c r="P135" i="9"/>
  <c r="P132" i="9"/>
  <c r="P129" i="9"/>
  <c r="O207" i="9"/>
  <c r="O201" i="9"/>
  <c r="P185" i="9"/>
  <c r="P251" i="9"/>
  <c r="O251" i="9"/>
  <c r="O236" i="9"/>
  <c r="O224" i="9"/>
  <c r="O208" i="9"/>
  <c r="O202" i="9"/>
  <c r="O196" i="9"/>
  <c r="O195" i="9"/>
  <c r="O193" i="9"/>
  <c r="O192" i="9"/>
  <c r="P191" i="9"/>
  <c r="O184" i="9"/>
  <c r="O177" i="9"/>
  <c r="Q176" i="9"/>
  <c r="O170" i="9"/>
  <c r="Q169" i="9"/>
  <c r="P162" i="9"/>
  <c r="Q158" i="9"/>
  <c r="Q155" i="9"/>
  <c r="Q152" i="9"/>
  <c r="Q149" i="9"/>
  <c r="Q146" i="9"/>
  <c r="Q143" i="9"/>
  <c r="Q140" i="9"/>
  <c r="Q137" i="9"/>
  <c r="Q134" i="9"/>
  <c r="Q131" i="9"/>
  <c r="O205" i="9"/>
  <c r="O189" i="9"/>
  <c r="P180" i="9"/>
  <c r="P174" i="9"/>
  <c r="O173" i="9"/>
  <c r="P167" i="9"/>
  <c r="O158" i="9"/>
  <c r="Q157" i="9"/>
  <c r="O151" i="9"/>
  <c r="Q150" i="9"/>
  <c r="P143" i="9"/>
  <c r="P136" i="9"/>
  <c r="O129" i="9"/>
  <c r="P232" i="9"/>
  <c r="O210" i="9"/>
  <c r="Q190" i="9"/>
  <c r="O180" i="9"/>
  <c r="O174" i="9"/>
  <c r="O168" i="9"/>
  <c r="O167" i="9"/>
  <c r="P157" i="9"/>
  <c r="O150" i="9"/>
  <c r="O143" i="9"/>
  <c r="Q142" i="9"/>
  <c r="O136" i="9"/>
  <c r="Q135" i="9"/>
  <c r="Q128" i="9"/>
  <c r="Q125" i="9"/>
  <c r="O239" i="9"/>
  <c r="Q181" i="9"/>
  <c r="O175" i="9"/>
  <c r="P225" i="9"/>
  <c r="Q191" i="9"/>
  <c r="O181" i="9"/>
  <c r="O169" i="9"/>
  <c r="P234" i="9"/>
  <c r="P221" i="9"/>
  <c r="O191" i="9"/>
  <c r="P182" i="9"/>
  <c r="P176" i="9"/>
  <c r="Q170" i="9"/>
  <c r="P227" i="9"/>
  <c r="O199" i="9"/>
  <c r="P192" i="9"/>
  <c r="Q187" i="9"/>
  <c r="O182" i="9"/>
  <c r="P170" i="9"/>
  <c r="P236" i="9"/>
  <c r="P231" i="9"/>
  <c r="O204" i="9"/>
  <c r="O187" i="9"/>
  <c r="P183" i="9"/>
  <c r="P177" i="9"/>
  <c r="O171" i="9"/>
  <c r="Q163" i="9"/>
  <c r="P154" i="9"/>
  <c r="O147" i="9"/>
  <c r="O140" i="9"/>
  <c r="Q139" i="9"/>
  <c r="O133" i="9"/>
  <c r="Q132" i="9"/>
  <c r="P127" i="9"/>
  <c r="P124" i="9"/>
  <c r="P121" i="9"/>
  <c r="P118" i="9"/>
  <c r="P115" i="9"/>
  <c r="P112" i="9"/>
  <c r="P109" i="9"/>
  <c r="O211" i="9"/>
  <c r="P193" i="9"/>
  <c r="O178" i="9"/>
  <c r="O164" i="9"/>
  <c r="O163" i="9"/>
  <c r="O162" i="9"/>
  <c r="Q161" i="9"/>
  <c r="O154" i="9"/>
  <c r="Q153" i="9"/>
  <c r="P146" i="9"/>
  <c r="P139" i="9"/>
  <c r="O132" i="9"/>
  <c r="O127" i="9"/>
  <c r="O124" i="9"/>
  <c r="O121" i="9"/>
  <c r="O118" i="9"/>
  <c r="O115" i="9"/>
  <c r="O112" i="9"/>
  <c r="O109" i="9"/>
  <c r="O106" i="9"/>
  <c r="O103" i="9"/>
  <c r="O100" i="9"/>
  <c r="O97" i="9"/>
  <c r="O94" i="9"/>
  <c r="O91" i="9"/>
  <c r="O88" i="9"/>
  <c r="O85" i="9"/>
  <c r="O82" i="9"/>
  <c r="O79" i="9"/>
  <c r="O76" i="9"/>
  <c r="O73" i="9"/>
  <c r="O70" i="9"/>
  <c r="O67" i="9"/>
  <c r="O64" i="9"/>
  <c r="O61" i="9"/>
  <c r="O58" i="9"/>
  <c r="O55" i="9"/>
  <c r="O52" i="9"/>
  <c r="O49" i="9"/>
  <c r="Q188" i="9"/>
  <c r="Q184" i="9"/>
  <c r="Q172" i="9"/>
  <c r="P161" i="9"/>
  <c r="Q160" i="9"/>
  <c r="O153" i="9"/>
  <c r="O146" i="9"/>
  <c r="Q145" i="9"/>
  <c r="O139" i="9"/>
  <c r="Q138" i="9"/>
  <c r="P131" i="9"/>
  <c r="P194" i="9"/>
  <c r="P188" i="9"/>
  <c r="Q179" i="9"/>
  <c r="P165" i="9"/>
  <c r="O161" i="9"/>
  <c r="O160" i="9"/>
  <c r="Q159" i="9"/>
  <c r="P152" i="9"/>
  <c r="P145" i="9"/>
  <c r="O138" i="9"/>
  <c r="O131" i="9"/>
  <c r="Q130" i="9"/>
  <c r="Q126" i="9"/>
  <c r="O188" i="9"/>
  <c r="O185" i="9"/>
  <c r="Q173" i="9"/>
  <c r="Q166" i="9"/>
  <c r="O159" i="9"/>
  <c r="O152" i="9"/>
  <c r="Q151" i="9"/>
  <c r="O145" i="9"/>
  <c r="Q144" i="9"/>
  <c r="P137" i="9"/>
  <c r="P130" i="9"/>
  <c r="P126" i="9"/>
  <c r="P123" i="9"/>
  <c r="P120" i="9"/>
  <c r="P117" i="9"/>
  <c r="P114" i="9"/>
  <c r="P111" i="9"/>
  <c r="P108" i="9"/>
  <c r="P105" i="9"/>
  <c r="P102" i="9"/>
  <c r="P99" i="9"/>
  <c r="P96" i="9"/>
  <c r="P93" i="9"/>
  <c r="P90" i="9"/>
  <c r="P87" i="9"/>
  <c r="P84" i="9"/>
  <c r="P81" i="9"/>
  <c r="P78" i="9"/>
  <c r="P75" i="9"/>
  <c r="P72" i="9"/>
  <c r="P69" i="9"/>
  <c r="P66" i="9"/>
  <c r="P63" i="9"/>
  <c r="P60" i="9"/>
  <c r="P57" i="9"/>
  <c r="P54" i="9"/>
  <c r="P51" i="9"/>
  <c r="P48" i="9"/>
  <c r="Q167" i="9"/>
  <c r="Q147" i="9"/>
  <c r="P128" i="9"/>
  <c r="Q115" i="9"/>
  <c r="O114" i="9"/>
  <c r="O113" i="9"/>
  <c r="P103" i="9"/>
  <c r="P97" i="9"/>
  <c r="P91" i="9"/>
  <c r="P85" i="9"/>
  <c r="P79" i="9"/>
  <c r="P73" i="9"/>
  <c r="P67" i="9"/>
  <c r="P61" i="9"/>
  <c r="P55" i="9"/>
  <c r="P49" i="9"/>
  <c r="P45" i="9"/>
  <c r="P42" i="9"/>
  <c r="P39" i="9"/>
  <c r="P195" i="9"/>
  <c r="P189" i="9"/>
  <c r="O198" i="9"/>
  <c r="O156" i="9"/>
  <c r="P151" i="9"/>
  <c r="P148" i="9"/>
  <c r="O135" i="9"/>
  <c r="Q121" i="9"/>
  <c r="O120" i="9"/>
  <c r="O119" i="9"/>
  <c r="Q109" i="9"/>
  <c r="O108" i="9"/>
  <c r="Q107" i="9"/>
  <c r="P100" i="9"/>
  <c r="P94" i="9"/>
  <c r="P88" i="9"/>
  <c r="P82" i="9"/>
  <c r="P76" i="9"/>
  <c r="P70" i="9"/>
  <c r="P64" i="9"/>
  <c r="P58" i="9"/>
  <c r="P52" i="9"/>
  <c r="Q154" i="9"/>
  <c r="O148" i="9"/>
  <c r="O130" i="9"/>
  <c r="Q122" i="9"/>
  <c r="Q110" i="9"/>
  <c r="P107" i="9"/>
  <c r="Q106" i="9"/>
  <c r="Q99" i="9"/>
  <c r="Q93" i="9"/>
  <c r="Q87" i="9"/>
  <c r="O222" i="9"/>
  <c r="Q127" i="9"/>
  <c r="P122" i="9"/>
  <c r="Q111" i="9"/>
  <c r="P110" i="9"/>
  <c r="O107" i="9"/>
  <c r="P106" i="9"/>
  <c r="Q105" i="9"/>
  <c r="O157" i="9"/>
  <c r="O149" i="9"/>
  <c r="O144" i="9"/>
  <c r="O141" i="9"/>
  <c r="P133" i="9"/>
  <c r="O123" i="9"/>
  <c r="Q113" i="9"/>
  <c r="P104" i="9"/>
  <c r="P98" i="9"/>
  <c r="P92" i="9"/>
  <c r="P86" i="9"/>
  <c r="P80" i="9"/>
  <c r="P74" i="9"/>
  <c r="Q141" i="9"/>
  <c r="O125" i="9"/>
  <c r="Q120" i="9"/>
  <c r="Q108" i="9"/>
  <c r="O104" i="9"/>
  <c r="Q118" i="9"/>
  <c r="Q98" i="9"/>
  <c r="Q79" i="9"/>
  <c r="Q78" i="9"/>
  <c r="Q77" i="9"/>
  <c r="O71" i="9"/>
  <c r="P68" i="9"/>
  <c r="O66" i="9"/>
  <c r="Q65" i="9"/>
  <c r="Q64" i="9"/>
  <c r="Q63" i="9"/>
  <c r="Q44" i="9"/>
  <c r="Q38" i="9"/>
  <c r="P35" i="9"/>
  <c r="P32" i="9"/>
  <c r="P29" i="9"/>
  <c r="P26" i="9"/>
  <c r="P23" i="9"/>
  <c r="P20" i="9"/>
  <c r="O230" i="9"/>
  <c r="P155" i="9"/>
  <c r="P149" i="9"/>
  <c r="P134" i="9"/>
  <c r="Q123" i="9"/>
  <c r="O111" i="9"/>
  <c r="O155" i="9"/>
  <c r="P142" i="9"/>
  <c r="Q136" i="9"/>
  <c r="O134" i="9"/>
  <c r="O128" i="9"/>
  <c r="Q90" i="9"/>
  <c r="P89" i="9"/>
  <c r="O81" i="9"/>
  <c r="O80" i="9"/>
  <c r="O77" i="9"/>
  <c r="O65" i="9"/>
  <c r="P62" i="9"/>
  <c r="O60" i="9"/>
  <c r="Q59" i="9"/>
  <c r="Q58" i="9"/>
  <c r="Q57" i="9"/>
  <c r="O44" i="9"/>
  <c r="Q43" i="9"/>
  <c r="O38" i="9"/>
  <c r="O142" i="9"/>
  <c r="P140" i="9"/>
  <c r="P173" i="9"/>
  <c r="Q124" i="9"/>
  <c r="Q116" i="9"/>
  <c r="Q112" i="9"/>
  <c r="Q92" i="9"/>
  <c r="O59" i="9"/>
  <c r="P56" i="9"/>
  <c r="O54" i="9"/>
  <c r="Q53" i="9"/>
  <c r="Q52" i="9"/>
  <c r="Q51" i="9"/>
  <c r="O43" i="9"/>
  <c r="Q42" i="9"/>
  <c r="P37" i="9"/>
  <c r="P34" i="9"/>
  <c r="P31" i="9"/>
  <c r="P28" i="9"/>
  <c r="P25" i="9"/>
  <c r="P22" i="9"/>
  <c r="P19" i="9"/>
  <c r="P16" i="9"/>
  <c r="P13" i="9"/>
  <c r="P10" i="9"/>
  <c r="P7" i="9"/>
  <c r="P4" i="9"/>
  <c r="Q119" i="9"/>
  <c r="P116" i="9"/>
  <c r="O137" i="9"/>
  <c r="P119" i="9"/>
  <c r="O116" i="9"/>
  <c r="Q102" i="9"/>
  <c r="P101" i="9"/>
  <c r="Q84" i="9"/>
  <c r="P83" i="9"/>
  <c r="O166" i="9"/>
  <c r="P158" i="9"/>
  <c r="Q156" i="9"/>
  <c r="Q133" i="9"/>
  <c r="Q117" i="9"/>
  <c r="Q103" i="9"/>
  <c r="Q86" i="9"/>
  <c r="O47" i="9"/>
  <c r="Q46" i="9"/>
  <c r="O41" i="9"/>
  <c r="Q40" i="9"/>
  <c r="P36" i="9"/>
  <c r="P33" i="9"/>
  <c r="P30" i="9"/>
  <c r="P27" i="9"/>
  <c r="P24" i="9"/>
  <c r="P21" i="9"/>
  <c r="P18" i="9"/>
  <c r="P15" i="9"/>
  <c r="P12" i="9"/>
  <c r="P9" i="9"/>
  <c r="P6" i="9"/>
  <c r="P3" i="9"/>
  <c r="P2" i="9"/>
  <c r="P8" i="9"/>
  <c r="P14" i="9"/>
  <c r="P43" i="9"/>
  <c r="Q81" i="9"/>
  <c r="Q2" i="9"/>
  <c r="Q8" i="9"/>
  <c r="Q14" i="9"/>
  <c r="Q49" i="9"/>
  <c r="Q72" i="9"/>
  <c r="O75" i="9"/>
  <c r="O89" i="9"/>
  <c r="O92" i="9"/>
  <c r="Q95" i="9"/>
  <c r="P125" i="9"/>
  <c r="O42" i="9"/>
  <c r="O48" i="9"/>
  <c r="P59" i="9"/>
  <c r="Q67" i="9"/>
  <c r="P71" i="9"/>
  <c r="Q75" i="9"/>
  <c r="O83" i="9"/>
  <c r="Q89" i="9"/>
  <c r="Q100" i="9"/>
  <c r="O117" i="9"/>
  <c r="O9" i="9"/>
  <c r="Q3" i="9"/>
  <c r="Q9" i="9"/>
  <c r="Q15" i="9"/>
  <c r="P41" i="9"/>
  <c r="Q48" i="9"/>
  <c r="O53" i="9"/>
  <c r="O63" i="9"/>
  <c r="Q71" i="9"/>
  <c r="Q83" i="9"/>
  <c r="O105" i="9"/>
  <c r="O110" i="9"/>
  <c r="O3" i="9"/>
  <c r="Q54" i="9"/>
  <c r="D2" i="9"/>
  <c r="O40" i="9"/>
  <c r="Q41" i="9"/>
  <c r="Q80" i="9"/>
  <c r="O86" i="9"/>
  <c r="O4" i="9"/>
  <c r="O10" i="9"/>
  <c r="O16" i="9"/>
  <c r="P47" i="9"/>
  <c r="P53" i="9"/>
  <c r="Q4" i="9"/>
  <c r="O5" i="9"/>
  <c r="Q10" i="9"/>
  <c r="O11" i="9"/>
  <c r="Q16" i="9"/>
  <c r="O17" i="9"/>
  <c r="P40" i="9"/>
  <c r="O46" i="9"/>
  <c r="Q47" i="9"/>
  <c r="O62" i="9"/>
  <c r="Q66" i="9"/>
  <c r="O74" i="9"/>
  <c r="P77" i="9"/>
  <c r="Q91" i="9"/>
  <c r="Q94" i="9"/>
  <c r="Q97" i="9"/>
  <c r="O102" i="9"/>
  <c r="K81" i="1"/>
  <c r="L81" i="1"/>
  <c r="M81" i="1"/>
  <c r="N81" i="1"/>
  <c r="O81" i="1"/>
  <c r="P81" i="1"/>
  <c r="Q81" i="1"/>
  <c r="K21" i="1"/>
  <c r="L21" i="1"/>
  <c r="M21" i="1"/>
  <c r="N21" i="1"/>
  <c r="O21" i="1"/>
  <c r="P21" i="1"/>
  <c r="Q21" i="1"/>
  <c r="O24" i="9" l="1"/>
  <c r="O90" i="9"/>
  <c r="O21" i="9"/>
  <c r="O19" i="9"/>
  <c r="O45" i="9"/>
  <c r="O51" i="9"/>
  <c r="O36" i="9"/>
  <c r="O18" i="9"/>
  <c r="O31" i="9"/>
  <c r="O101" i="9"/>
  <c r="O25" i="9"/>
  <c r="N134" i="9"/>
  <c r="M1" i="9"/>
  <c r="N24" i="9" s="1"/>
  <c r="O39" i="9"/>
  <c r="O126" i="9"/>
  <c r="O15" i="9"/>
  <c r="BO4" i="7" a="1"/>
  <c r="BO4" i="7" s="1"/>
  <c r="BO5" i="7" a="1"/>
  <c r="BO5" i="7" s="1"/>
  <c r="BO6" i="7" a="1"/>
  <c r="BO6" i="7" s="1"/>
  <c r="BO7" i="7" a="1"/>
  <c r="BO7" i="7" s="1"/>
  <c r="BO8" i="7" a="1"/>
  <c r="BO8" i="7" s="1"/>
  <c r="BO9" i="7" a="1"/>
  <c r="BO9" i="7" s="1"/>
  <c r="BO10" i="7" a="1"/>
  <c r="BO10" i="7" s="1"/>
  <c r="BO11" i="7" a="1"/>
  <c r="BO11" i="7" s="1"/>
  <c r="BO12" i="7" a="1"/>
  <c r="BO12" i="7" s="1"/>
  <c r="BO13" i="7" a="1"/>
  <c r="BO13" i="7" s="1"/>
  <c r="BO14" i="7" a="1"/>
  <c r="BO14" i="7" s="1"/>
  <c r="BO15" i="7" a="1"/>
  <c r="BO15" i="7" s="1"/>
  <c r="BO16" i="7" a="1"/>
  <c r="BO16" i="7" s="1"/>
  <c r="BO17" i="7" a="1"/>
  <c r="BO17" i="7" s="1"/>
  <c r="BO18" i="7" a="1"/>
  <c r="BO18" i="7" s="1"/>
  <c r="BO19" i="7" a="1"/>
  <c r="BO19" i="7" s="1"/>
  <c r="BO20" i="7" a="1"/>
  <c r="BO20" i="7" s="1"/>
  <c r="BO21" i="7" a="1"/>
  <c r="BO21" i="7" s="1"/>
  <c r="BO22" i="7" a="1"/>
  <c r="BO22" i="7" s="1"/>
  <c r="BO23" i="7" a="1"/>
  <c r="BO23" i="7" s="1"/>
  <c r="BO24" i="7" a="1"/>
  <c r="BO24" i="7" s="1"/>
  <c r="BO25" i="7" a="1"/>
  <c r="BO25" i="7" s="1"/>
  <c r="BO26" i="7" a="1"/>
  <c r="BO26" i="7" s="1"/>
  <c r="BO27" i="7" a="1"/>
  <c r="BO27" i="7" s="1"/>
  <c r="BO28" i="7" a="1"/>
  <c r="BO28" i="7" s="1"/>
  <c r="BO29" i="7" a="1"/>
  <c r="BO29" i="7" s="1"/>
  <c r="BO30" i="7" a="1"/>
  <c r="BO30" i="7" s="1"/>
  <c r="BO31" i="7" a="1"/>
  <c r="BO31" i="7" s="1"/>
  <c r="BO32" i="7" a="1"/>
  <c r="BO32" i="7" s="1"/>
  <c r="BO3" i="7" a="1"/>
  <c r="BO3" i="7" s="1"/>
  <c r="K90" i="1"/>
  <c r="L90" i="1"/>
  <c r="M90" i="1"/>
  <c r="N90" i="1"/>
  <c r="O90" i="1"/>
  <c r="P90" i="1"/>
  <c r="Q90" i="1"/>
  <c r="K65" i="1"/>
  <c r="L65" i="1"/>
  <c r="M65" i="1"/>
  <c r="N65" i="1"/>
  <c r="O65" i="1"/>
  <c r="P65" i="1"/>
  <c r="Q65" i="1"/>
  <c r="K76" i="1"/>
  <c r="L76" i="1"/>
  <c r="M76" i="1"/>
  <c r="N76" i="1"/>
  <c r="O76" i="1"/>
  <c r="P76" i="1"/>
  <c r="Q76" i="1"/>
  <c r="E2" i="5"/>
  <c r="D2" i="5"/>
  <c r="C2" i="5"/>
  <c r="B2" i="5"/>
  <c r="L4" i="1"/>
  <c r="M4" i="1"/>
  <c r="N4" i="1"/>
  <c r="O4" i="1"/>
  <c r="P4" i="1"/>
  <c r="L39" i="1"/>
  <c r="M39" i="1"/>
  <c r="N39" i="1"/>
  <c r="O39" i="1"/>
  <c r="P39" i="1"/>
  <c r="L12" i="1"/>
  <c r="M12" i="1"/>
  <c r="N12" i="1"/>
  <c r="O12" i="1"/>
  <c r="P12" i="1"/>
  <c r="L13" i="1"/>
  <c r="M13" i="1"/>
  <c r="N13" i="1"/>
  <c r="O13" i="1"/>
  <c r="P13" i="1"/>
  <c r="L14" i="1"/>
  <c r="M14" i="1"/>
  <c r="N14" i="1"/>
  <c r="O14" i="1"/>
  <c r="P14" i="1"/>
  <c r="L38" i="1"/>
  <c r="M38" i="1"/>
  <c r="N38" i="1"/>
  <c r="O38" i="1"/>
  <c r="P38" i="1"/>
  <c r="L42" i="1"/>
  <c r="M42" i="1"/>
  <c r="N42" i="1"/>
  <c r="O42" i="1"/>
  <c r="P42" i="1"/>
  <c r="L43" i="1"/>
  <c r="M43" i="1"/>
  <c r="N43" i="1"/>
  <c r="O43" i="1"/>
  <c r="P43" i="1"/>
  <c r="L44" i="1"/>
  <c r="M44" i="1"/>
  <c r="N44" i="1"/>
  <c r="O44" i="1"/>
  <c r="P44" i="1"/>
  <c r="L45" i="1"/>
  <c r="M45" i="1"/>
  <c r="N45" i="1"/>
  <c r="O45" i="1"/>
  <c r="P45" i="1"/>
  <c r="L46" i="1"/>
  <c r="M46" i="1"/>
  <c r="N46" i="1"/>
  <c r="O46" i="1"/>
  <c r="P46" i="1"/>
  <c r="L47" i="1"/>
  <c r="M47" i="1"/>
  <c r="N47" i="1"/>
  <c r="O47" i="1"/>
  <c r="P47" i="1"/>
  <c r="L48" i="1"/>
  <c r="M48" i="1"/>
  <c r="N48" i="1"/>
  <c r="O48" i="1"/>
  <c r="P48" i="1"/>
  <c r="L49" i="1"/>
  <c r="M49" i="1"/>
  <c r="N49" i="1"/>
  <c r="O49" i="1"/>
  <c r="P49" i="1"/>
  <c r="L40" i="1"/>
  <c r="M40" i="1"/>
  <c r="N40" i="1"/>
  <c r="O40" i="1"/>
  <c r="P40" i="1"/>
  <c r="L77" i="1"/>
  <c r="M77" i="1"/>
  <c r="N77" i="1"/>
  <c r="O77" i="1"/>
  <c r="P77" i="1"/>
  <c r="L82" i="1"/>
  <c r="M82" i="1"/>
  <c r="N82" i="1"/>
  <c r="O82" i="1"/>
  <c r="P82" i="1"/>
  <c r="L97" i="1"/>
  <c r="M97" i="1"/>
  <c r="N97" i="1"/>
  <c r="O97" i="1"/>
  <c r="P97" i="1"/>
  <c r="L98" i="1"/>
  <c r="M98" i="1"/>
  <c r="N98" i="1"/>
  <c r="O98" i="1"/>
  <c r="P98" i="1"/>
  <c r="L99" i="1"/>
  <c r="M99" i="1"/>
  <c r="N99" i="1"/>
  <c r="O99" i="1"/>
  <c r="P99" i="1"/>
  <c r="L100" i="1"/>
  <c r="M100" i="1"/>
  <c r="N100" i="1"/>
  <c r="O100" i="1"/>
  <c r="P100" i="1"/>
  <c r="L101" i="1"/>
  <c r="M101" i="1"/>
  <c r="N101" i="1"/>
  <c r="O101" i="1"/>
  <c r="P101" i="1"/>
  <c r="L102" i="1"/>
  <c r="M102" i="1"/>
  <c r="N102" i="1"/>
  <c r="O102" i="1"/>
  <c r="P102" i="1"/>
  <c r="L103" i="1"/>
  <c r="M103" i="1"/>
  <c r="N103" i="1"/>
  <c r="O103" i="1"/>
  <c r="P103" i="1"/>
  <c r="L104" i="1"/>
  <c r="M104" i="1"/>
  <c r="N104" i="1"/>
  <c r="O104" i="1"/>
  <c r="P104" i="1"/>
  <c r="L105" i="1"/>
  <c r="M105" i="1"/>
  <c r="N105" i="1"/>
  <c r="O105" i="1"/>
  <c r="P105" i="1"/>
  <c r="L106" i="1"/>
  <c r="M106" i="1"/>
  <c r="N106" i="1"/>
  <c r="O106" i="1"/>
  <c r="P106" i="1"/>
  <c r="L107" i="1"/>
  <c r="M107" i="1"/>
  <c r="N107" i="1"/>
  <c r="O107" i="1"/>
  <c r="P107" i="1"/>
  <c r="L108" i="1"/>
  <c r="M108" i="1"/>
  <c r="N108" i="1"/>
  <c r="O108" i="1"/>
  <c r="P108" i="1"/>
  <c r="L109" i="1"/>
  <c r="M109" i="1"/>
  <c r="N109" i="1"/>
  <c r="O109" i="1"/>
  <c r="P109" i="1"/>
  <c r="L110" i="1"/>
  <c r="M110" i="1"/>
  <c r="N110" i="1"/>
  <c r="O110" i="1"/>
  <c r="P110" i="1"/>
  <c r="L111" i="1"/>
  <c r="M111" i="1"/>
  <c r="N111" i="1"/>
  <c r="O111" i="1"/>
  <c r="P111" i="1"/>
  <c r="L112" i="1"/>
  <c r="M112" i="1"/>
  <c r="N112" i="1"/>
  <c r="O112" i="1"/>
  <c r="P112" i="1"/>
  <c r="L113" i="1"/>
  <c r="M113" i="1"/>
  <c r="N113" i="1"/>
  <c r="O113" i="1"/>
  <c r="P113" i="1"/>
  <c r="L50" i="1"/>
  <c r="M50" i="1"/>
  <c r="N50" i="1"/>
  <c r="O50" i="1"/>
  <c r="P50" i="1"/>
  <c r="L83" i="1"/>
  <c r="M83" i="1"/>
  <c r="N83" i="1"/>
  <c r="O83" i="1"/>
  <c r="P83" i="1"/>
  <c r="L115" i="1"/>
  <c r="M115" i="1"/>
  <c r="N115" i="1"/>
  <c r="O115" i="1"/>
  <c r="P115" i="1"/>
  <c r="L114" i="1"/>
  <c r="M114" i="1"/>
  <c r="N114" i="1"/>
  <c r="O114" i="1"/>
  <c r="P114" i="1"/>
  <c r="L6" i="1"/>
  <c r="M6" i="1"/>
  <c r="N6" i="1"/>
  <c r="O6" i="1"/>
  <c r="P6" i="1"/>
  <c r="L7" i="1"/>
  <c r="M7" i="1"/>
  <c r="N7" i="1"/>
  <c r="O7" i="1"/>
  <c r="P7" i="1"/>
  <c r="L72" i="1"/>
  <c r="M72" i="1"/>
  <c r="N72" i="1"/>
  <c r="O72" i="1"/>
  <c r="P72" i="1"/>
  <c r="L8" i="1"/>
  <c r="M8" i="1"/>
  <c r="N8" i="1"/>
  <c r="O8" i="1"/>
  <c r="P8" i="1"/>
  <c r="L51" i="1"/>
  <c r="M51" i="1"/>
  <c r="N51" i="1"/>
  <c r="O51" i="1"/>
  <c r="P51" i="1"/>
  <c r="L52" i="1"/>
  <c r="M52" i="1"/>
  <c r="N52" i="1"/>
  <c r="O52" i="1"/>
  <c r="P52" i="1"/>
  <c r="L53" i="1"/>
  <c r="M53" i="1"/>
  <c r="N53" i="1"/>
  <c r="O53" i="1"/>
  <c r="P53" i="1"/>
  <c r="L54" i="1"/>
  <c r="M54" i="1"/>
  <c r="N54" i="1"/>
  <c r="O54" i="1"/>
  <c r="P54" i="1"/>
  <c r="L94" i="1"/>
  <c r="M94" i="1"/>
  <c r="N94" i="1"/>
  <c r="O94" i="1"/>
  <c r="P94" i="1"/>
  <c r="L25" i="1"/>
  <c r="M25" i="1"/>
  <c r="N25" i="1"/>
  <c r="O25" i="1"/>
  <c r="P25" i="1"/>
  <c r="L15" i="1"/>
  <c r="M15" i="1"/>
  <c r="N15" i="1"/>
  <c r="O15" i="1"/>
  <c r="P15" i="1"/>
  <c r="L26" i="1"/>
  <c r="M26" i="1"/>
  <c r="N26" i="1"/>
  <c r="O26" i="1"/>
  <c r="P26" i="1"/>
  <c r="L16" i="1"/>
  <c r="M16" i="1"/>
  <c r="N16" i="1"/>
  <c r="O16" i="1"/>
  <c r="P16" i="1"/>
  <c r="L27" i="1"/>
  <c r="M27" i="1"/>
  <c r="N27" i="1"/>
  <c r="O27" i="1"/>
  <c r="P27" i="1"/>
  <c r="L24" i="1"/>
  <c r="M24" i="1"/>
  <c r="N24" i="1"/>
  <c r="O24" i="1"/>
  <c r="P24" i="1"/>
  <c r="L29" i="1"/>
  <c r="M29" i="1"/>
  <c r="N29" i="1"/>
  <c r="O29" i="1"/>
  <c r="P29" i="1"/>
  <c r="L3" i="1"/>
  <c r="M3" i="1"/>
  <c r="N3" i="1"/>
  <c r="O3" i="1"/>
  <c r="P3" i="1"/>
  <c r="L31" i="1"/>
  <c r="M31" i="1"/>
  <c r="N31" i="1"/>
  <c r="O31" i="1"/>
  <c r="P31" i="1"/>
  <c r="L19" i="1"/>
  <c r="M19" i="1"/>
  <c r="N19" i="1"/>
  <c r="O19" i="1"/>
  <c r="P19" i="1"/>
  <c r="L32" i="1"/>
  <c r="M32" i="1"/>
  <c r="N32" i="1"/>
  <c r="O32" i="1"/>
  <c r="P32" i="1"/>
  <c r="L70" i="1"/>
  <c r="M70" i="1"/>
  <c r="N70" i="1"/>
  <c r="O70" i="1"/>
  <c r="P70" i="1"/>
  <c r="L34" i="1"/>
  <c r="M34" i="1"/>
  <c r="N34" i="1"/>
  <c r="O34" i="1"/>
  <c r="P34" i="1"/>
  <c r="L93" i="1"/>
  <c r="M93" i="1"/>
  <c r="N93" i="1"/>
  <c r="O93" i="1"/>
  <c r="P93" i="1"/>
  <c r="L22" i="1"/>
  <c r="M22" i="1"/>
  <c r="N22" i="1"/>
  <c r="O22" i="1"/>
  <c r="P22" i="1"/>
  <c r="L66" i="1"/>
  <c r="M66" i="1"/>
  <c r="N66" i="1"/>
  <c r="O66" i="1"/>
  <c r="P66" i="1"/>
  <c r="L23" i="1"/>
  <c r="M23" i="1"/>
  <c r="N23" i="1"/>
  <c r="O23" i="1"/>
  <c r="P23" i="1"/>
  <c r="L91" i="1"/>
  <c r="M91" i="1"/>
  <c r="N91" i="1"/>
  <c r="O91" i="1"/>
  <c r="P91" i="1"/>
  <c r="L28" i="1"/>
  <c r="M28" i="1"/>
  <c r="N28" i="1"/>
  <c r="O28" i="1"/>
  <c r="P28" i="1"/>
  <c r="L30" i="1"/>
  <c r="M30" i="1"/>
  <c r="N30" i="1"/>
  <c r="O30" i="1"/>
  <c r="P30" i="1"/>
  <c r="L17" i="1"/>
  <c r="M17" i="1"/>
  <c r="N17" i="1"/>
  <c r="O17" i="1"/>
  <c r="P17" i="1"/>
  <c r="L18" i="1"/>
  <c r="M18" i="1"/>
  <c r="N18" i="1"/>
  <c r="O18" i="1"/>
  <c r="P18" i="1"/>
  <c r="L67" i="1"/>
  <c r="M67" i="1"/>
  <c r="N67" i="1"/>
  <c r="O67" i="1"/>
  <c r="P67" i="1"/>
  <c r="L68" i="1"/>
  <c r="M68" i="1"/>
  <c r="N68" i="1"/>
  <c r="O68" i="1"/>
  <c r="P68" i="1"/>
  <c r="L69" i="1"/>
  <c r="M69" i="1"/>
  <c r="N69" i="1"/>
  <c r="O69" i="1"/>
  <c r="P69" i="1"/>
  <c r="L95" i="1"/>
  <c r="M95" i="1"/>
  <c r="N95" i="1"/>
  <c r="O95" i="1"/>
  <c r="P95" i="1"/>
  <c r="L96" i="1"/>
  <c r="M96" i="1"/>
  <c r="N96" i="1"/>
  <c r="O96" i="1"/>
  <c r="P96" i="1"/>
  <c r="L92" i="1"/>
  <c r="M92" i="1"/>
  <c r="N92" i="1"/>
  <c r="O92" i="1"/>
  <c r="P92" i="1"/>
  <c r="L33" i="1"/>
  <c r="M33" i="1"/>
  <c r="N33" i="1"/>
  <c r="O33" i="1"/>
  <c r="P33" i="1"/>
  <c r="L35" i="1"/>
  <c r="M35" i="1"/>
  <c r="N35" i="1"/>
  <c r="O35" i="1"/>
  <c r="P35" i="1"/>
  <c r="L71" i="1"/>
  <c r="M71" i="1"/>
  <c r="N71" i="1"/>
  <c r="O71" i="1"/>
  <c r="P71" i="1"/>
  <c r="L36" i="1"/>
  <c r="M36" i="1"/>
  <c r="N36" i="1"/>
  <c r="O36" i="1"/>
  <c r="P36" i="1"/>
  <c r="L37" i="1"/>
  <c r="M37" i="1"/>
  <c r="N37" i="1"/>
  <c r="O37" i="1"/>
  <c r="P37" i="1"/>
  <c r="L9" i="1"/>
  <c r="M9" i="1"/>
  <c r="N9" i="1"/>
  <c r="O9" i="1"/>
  <c r="P9" i="1"/>
  <c r="L10" i="1"/>
  <c r="M10" i="1"/>
  <c r="N10" i="1"/>
  <c r="O10" i="1"/>
  <c r="P10" i="1"/>
  <c r="L20" i="1"/>
  <c r="M20" i="1"/>
  <c r="N20" i="1"/>
  <c r="O20" i="1"/>
  <c r="P20" i="1"/>
  <c r="L11" i="1"/>
  <c r="M11" i="1"/>
  <c r="N11" i="1"/>
  <c r="O11" i="1"/>
  <c r="P11" i="1"/>
  <c r="L55" i="1"/>
  <c r="M55" i="1"/>
  <c r="N55" i="1"/>
  <c r="O55" i="1"/>
  <c r="P55" i="1"/>
  <c r="L73" i="1"/>
  <c r="M73" i="1"/>
  <c r="N73" i="1"/>
  <c r="O73" i="1"/>
  <c r="P73" i="1"/>
  <c r="L74" i="1"/>
  <c r="M74" i="1"/>
  <c r="N74" i="1"/>
  <c r="O74" i="1"/>
  <c r="P74" i="1"/>
  <c r="L116" i="1"/>
  <c r="M116" i="1"/>
  <c r="N116" i="1"/>
  <c r="O116" i="1"/>
  <c r="P116" i="1"/>
  <c r="L56" i="1"/>
  <c r="M56" i="1"/>
  <c r="N56" i="1"/>
  <c r="O56" i="1"/>
  <c r="P56" i="1"/>
  <c r="L78" i="1"/>
  <c r="M78" i="1"/>
  <c r="N78" i="1"/>
  <c r="O78" i="1"/>
  <c r="P78" i="1"/>
  <c r="L79" i="1"/>
  <c r="M79" i="1"/>
  <c r="N79" i="1"/>
  <c r="O79" i="1"/>
  <c r="P79" i="1"/>
  <c r="L57" i="1"/>
  <c r="M57" i="1"/>
  <c r="N57" i="1"/>
  <c r="O57" i="1"/>
  <c r="P57" i="1"/>
  <c r="L41" i="1"/>
  <c r="M41" i="1"/>
  <c r="N41" i="1"/>
  <c r="O41" i="1"/>
  <c r="P41" i="1"/>
  <c r="L58" i="1"/>
  <c r="M58" i="1"/>
  <c r="N58" i="1"/>
  <c r="O58" i="1"/>
  <c r="P58" i="1"/>
  <c r="L84" i="1"/>
  <c r="M84" i="1"/>
  <c r="N84" i="1"/>
  <c r="O84" i="1"/>
  <c r="P84" i="1"/>
  <c r="L75" i="1"/>
  <c r="M75" i="1"/>
  <c r="N75" i="1"/>
  <c r="O75" i="1"/>
  <c r="P75" i="1"/>
  <c r="L5" i="1"/>
  <c r="M5" i="1"/>
  <c r="N5" i="1"/>
  <c r="O5" i="1"/>
  <c r="P5" i="1"/>
  <c r="L59" i="1"/>
  <c r="M59" i="1"/>
  <c r="N59" i="1"/>
  <c r="O59" i="1"/>
  <c r="P59" i="1"/>
  <c r="L60" i="1"/>
  <c r="M60" i="1"/>
  <c r="N60" i="1"/>
  <c r="O60" i="1"/>
  <c r="P60" i="1"/>
  <c r="L61" i="1"/>
  <c r="M61" i="1"/>
  <c r="N61" i="1"/>
  <c r="O61" i="1"/>
  <c r="P61" i="1"/>
  <c r="L62" i="1"/>
  <c r="M62" i="1"/>
  <c r="N62" i="1"/>
  <c r="O62" i="1"/>
  <c r="P62" i="1"/>
  <c r="L63" i="1"/>
  <c r="M63" i="1"/>
  <c r="N63" i="1"/>
  <c r="O63" i="1"/>
  <c r="P63" i="1"/>
  <c r="L85" i="1"/>
  <c r="M85" i="1"/>
  <c r="N85" i="1"/>
  <c r="O85" i="1"/>
  <c r="P85" i="1"/>
  <c r="L86" i="1"/>
  <c r="M86" i="1"/>
  <c r="N86" i="1"/>
  <c r="O86" i="1"/>
  <c r="P86" i="1"/>
  <c r="L87" i="1"/>
  <c r="M87" i="1"/>
  <c r="N87" i="1"/>
  <c r="O87" i="1"/>
  <c r="P87" i="1"/>
  <c r="L88" i="1"/>
  <c r="M88" i="1"/>
  <c r="N88" i="1"/>
  <c r="O88" i="1"/>
  <c r="P88" i="1"/>
  <c r="L64" i="1"/>
  <c r="M64" i="1"/>
  <c r="N64" i="1"/>
  <c r="O64" i="1"/>
  <c r="P64" i="1"/>
  <c r="L80" i="1"/>
  <c r="M80" i="1"/>
  <c r="N80" i="1"/>
  <c r="O80" i="1"/>
  <c r="P80" i="1"/>
  <c r="L89" i="1"/>
  <c r="M89" i="1"/>
  <c r="N89" i="1"/>
  <c r="O89" i="1"/>
  <c r="P89" i="1"/>
  <c r="N31" i="9" l="1"/>
  <c r="N19" i="9"/>
  <c r="N6" i="9"/>
  <c r="N25" i="9"/>
  <c r="N22" i="9"/>
  <c r="N27" i="9"/>
  <c r="N28" i="9"/>
  <c r="L1" i="9"/>
  <c r="M52" i="9" s="1"/>
  <c r="M10" i="9"/>
  <c r="M18" i="9"/>
  <c r="M12" i="9"/>
  <c r="M4" i="9"/>
  <c r="M131" i="9"/>
  <c r="M113" i="9"/>
  <c r="M45" i="9"/>
  <c r="M26" i="9"/>
  <c r="M13" i="9"/>
  <c r="M65" i="9"/>
  <c r="N116" i="9"/>
  <c r="N51" i="9"/>
  <c r="M158" i="9"/>
  <c r="M249" i="9"/>
  <c r="M225" i="9"/>
  <c r="M213" i="9"/>
  <c r="M201" i="9"/>
  <c r="N245" i="9"/>
  <c r="N214" i="9"/>
  <c r="N228" i="9"/>
  <c r="M156" i="9"/>
  <c r="M132" i="9"/>
  <c r="N12" i="9"/>
  <c r="M78" i="9"/>
  <c r="M3" i="9"/>
  <c r="M247" i="9"/>
  <c r="M235" i="9"/>
  <c r="M223" i="9"/>
  <c r="N254" i="9"/>
  <c r="M172" i="9"/>
  <c r="M69" i="9"/>
  <c r="N81" i="9"/>
  <c r="N103" i="9"/>
  <c r="M248" i="9"/>
  <c r="M236" i="9"/>
  <c r="M212" i="9"/>
  <c r="M200" i="9"/>
  <c r="N235" i="9"/>
  <c r="N237" i="9"/>
  <c r="N250" i="9"/>
  <c r="N123" i="9"/>
  <c r="N111" i="9"/>
  <c r="M137" i="9"/>
  <c r="N18" i="9"/>
  <c r="M30" i="9"/>
  <c r="M2" i="9"/>
  <c r="N14" i="9"/>
  <c r="N7" i="9"/>
  <c r="M55" i="9"/>
  <c r="M234" i="9"/>
  <c r="M222" i="9"/>
  <c r="M198" i="9"/>
  <c r="M19" i="9"/>
  <c r="M31" i="9"/>
  <c r="N73" i="9"/>
  <c r="M43" i="9"/>
  <c r="N87" i="9"/>
  <c r="M15" i="9"/>
  <c r="M244" i="9"/>
  <c r="M232" i="9"/>
  <c r="M208" i="9"/>
  <c r="N251" i="9"/>
  <c r="M181" i="9"/>
  <c r="M169" i="9"/>
  <c r="M177" i="9"/>
  <c r="N180" i="9"/>
  <c r="N200" i="9"/>
  <c r="M180" i="9"/>
  <c r="M51" i="9"/>
  <c r="M8" i="9"/>
  <c r="M76" i="9"/>
  <c r="N2" i="9"/>
  <c r="N13" i="9"/>
  <c r="N60" i="9"/>
  <c r="N255" i="9"/>
  <c r="M245" i="9"/>
  <c r="M233" i="9"/>
  <c r="M221" i="9"/>
  <c r="M209" i="9"/>
  <c r="M197" i="9"/>
  <c r="N234" i="9"/>
  <c r="N191" i="9"/>
  <c r="N165" i="9"/>
  <c r="M21" i="9"/>
  <c r="M33" i="9"/>
  <c r="N52" i="9"/>
  <c r="N36" i="9"/>
  <c r="M73" i="9"/>
  <c r="M255" i="9"/>
  <c r="M243" i="9"/>
  <c r="M231" i="9"/>
  <c r="M219" i="9"/>
  <c r="M207" i="9"/>
  <c r="M195" i="9"/>
  <c r="N233" i="9"/>
  <c r="N232" i="9"/>
  <c r="N219" i="9"/>
  <c r="N242" i="9"/>
  <c r="M22" i="9"/>
  <c r="M34" i="9"/>
  <c r="M85" i="9"/>
  <c r="M14" i="9"/>
  <c r="M29" i="9"/>
  <c r="N145" i="9"/>
  <c r="M253" i="9"/>
  <c r="M241" i="9"/>
  <c r="M229" i="9"/>
  <c r="M217" i="9"/>
  <c r="M205" i="9"/>
  <c r="M193" i="9"/>
  <c r="M190" i="9"/>
  <c r="M178" i="9"/>
  <c r="M166" i="9"/>
  <c r="N240" i="9"/>
  <c r="N30" i="9"/>
  <c r="N33" i="9"/>
  <c r="N43" i="9"/>
  <c r="N49" i="9"/>
  <c r="M254" i="9"/>
  <c r="M242" i="9"/>
  <c r="M230" i="9"/>
  <c r="M218" i="9"/>
  <c r="M206" i="9"/>
  <c r="N247" i="9"/>
  <c r="N216" i="9"/>
  <c r="M24" i="9"/>
  <c r="M36" i="9"/>
  <c r="M57" i="9"/>
  <c r="M56" i="9"/>
  <c r="N34" i="9"/>
  <c r="M35" i="9"/>
  <c r="M32" i="9"/>
  <c r="M252" i="9"/>
  <c r="M240" i="9"/>
  <c r="M228" i="9"/>
  <c r="M216" i="9"/>
  <c r="M204" i="9"/>
  <c r="M192" i="9"/>
  <c r="N252" i="9"/>
  <c r="M188" i="9"/>
  <c r="N253" i="9"/>
  <c r="M159" i="9"/>
  <c r="M147" i="9"/>
  <c r="M135" i="9"/>
  <c r="N158" i="9"/>
  <c r="N129" i="9"/>
  <c r="M25" i="9"/>
  <c r="M37" i="9"/>
  <c r="M61" i="9"/>
  <c r="N37" i="9"/>
  <c r="M44" i="9"/>
  <c r="N8" i="9"/>
  <c r="M38" i="9"/>
  <c r="M250" i="9"/>
  <c r="M238" i="9"/>
  <c r="M226" i="9"/>
  <c r="M214" i="9"/>
  <c r="M202" i="9"/>
  <c r="N223" i="9"/>
  <c r="N249" i="9"/>
  <c r="N227" i="9"/>
  <c r="M187" i="9"/>
  <c r="M175" i="9"/>
  <c r="M163" i="9"/>
  <c r="M170" i="9"/>
  <c r="N231" i="9"/>
  <c r="N187" i="9"/>
  <c r="N173" i="9"/>
  <c r="N212" i="9"/>
  <c r="M173" i="9"/>
  <c r="N226" i="9"/>
  <c r="N230" i="9"/>
  <c r="M152" i="9"/>
  <c r="N137" i="9"/>
  <c r="N168" i="9"/>
  <c r="N170" i="9"/>
  <c r="N213" i="9"/>
  <c r="N183" i="9"/>
  <c r="M148" i="9"/>
  <c r="N153" i="9"/>
  <c r="N139" i="9"/>
  <c r="N98" i="9"/>
  <c r="N95" i="9"/>
  <c r="M109" i="9"/>
  <c r="N94" i="9"/>
  <c r="N241" i="9"/>
  <c r="N186" i="9"/>
  <c r="M141" i="9"/>
  <c r="N167" i="9"/>
  <c r="N225" i="9"/>
  <c r="N181" i="9"/>
  <c r="M134" i="9"/>
  <c r="M182" i="9"/>
  <c r="N147" i="9"/>
  <c r="N133" i="9"/>
  <c r="N193" i="9"/>
  <c r="N127" i="9"/>
  <c r="N115" i="9"/>
  <c r="N238" i="9"/>
  <c r="N224" i="9"/>
  <c r="M96" i="9"/>
  <c r="M203" i="9"/>
  <c r="N166" i="9"/>
  <c r="N120" i="9"/>
  <c r="N151" i="9"/>
  <c r="N190" i="9"/>
  <c r="N148" i="9"/>
  <c r="M140" i="9"/>
  <c r="M84" i="9"/>
  <c r="M171" i="9"/>
  <c r="M189" i="9"/>
  <c r="N175" i="9"/>
  <c r="M191" i="9"/>
  <c r="N236" i="9"/>
  <c r="N154" i="9"/>
  <c r="N184" i="9"/>
  <c r="N160" i="9"/>
  <c r="N131" i="9"/>
  <c r="N80" i="9"/>
  <c r="N77" i="9"/>
  <c r="N159" i="9"/>
  <c r="M227" i="9"/>
  <c r="M153" i="9"/>
  <c r="M138" i="9"/>
  <c r="M186" i="9"/>
  <c r="M174" i="9"/>
  <c r="N208" i="9"/>
  <c r="N204" i="9"/>
  <c r="N177" i="9"/>
  <c r="N124" i="9"/>
  <c r="N112" i="9"/>
  <c r="M162" i="9"/>
  <c r="M160" i="9"/>
  <c r="M124" i="9"/>
  <c r="N50" i="9"/>
  <c r="M161" i="9"/>
  <c r="N47" i="9"/>
  <c r="N156" i="9"/>
  <c r="N79" i="9"/>
  <c r="N248" i="9"/>
  <c r="N117" i="9"/>
  <c r="N189" i="9"/>
  <c r="N221" i="9"/>
  <c r="N243" i="9"/>
  <c r="N182" i="9"/>
  <c r="M157" i="9"/>
  <c r="N92" i="9"/>
  <c r="N89" i="9"/>
  <c r="M121" i="9"/>
  <c r="N88" i="9"/>
  <c r="M119" i="9"/>
  <c r="N218" i="9"/>
  <c r="N136" i="9"/>
  <c r="N110" i="9"/>
  <c r="M251" i="9"/>
  <c r="N172" i="9"/>
  <c r="N185" i="9"/>
  <c r="N207" i="9"/>
  <c r="M145" i="9"/>
  <c r="N130" i="9"/>
  <c r="M130" i="9"/>
  <c r="N217" i="9"/>
  <c r="M155" i="9"/>
  <c r="N211" i="9"/>
  <c r="N164" i="9"/>
  <c r="N146" i="9"/>
  <c r="M194" i="9"/>
  <c r="N244" i="9"/>
  <c r="M150" i="9"/>
  <c r="N144" i="9"/>
  <c r="N114" i="9"/>
  <c r="N210" i="9"/>
  <c r="M168" i="9"/>
  <c r="N215" i="9"/>
  <c r="N171" i="9"/>
  <c r="N140" i="9"/>
  <c r="N209" i="9"/>
  <c r="M183" i="9"/>
  <c r="N121" i="9"/>
  <c r="N109" i="9"/>
  <c r="N202" i="9"/>
  <c r="M49" i="9"/>
  <c r="N195" i="9"/>
  <c r="M164" i="9"/>
  <c r="M167" i="9"/>
  <c r="N199" i="9"/>
  <c r="M176" i="9"/>
  <c r="N155" i="9"/>
  <c r="N162" i="9"/>
  <c r="M133" i="9"/>
  <c r="M215" i="9"/>
  <c r="N246" i="9"/>
  <c r="N229" i="9"/>
  <c r="N163" i="9"/>
  <c r="N126" i="9"/>
  <c r="M126" i="9"/>
  <c r="N239" i="9"/>
  <c r="N197" i="9"/>
  <c r="N132" i="9"/>
  <c r="M127" i="9"/>
  <c r="N138" i="9"/>
  <c r="N206" i="9"/>
  <c r="M129" i="9"/>
  <c r="N198" i="9"/>
  <c r="N205" i="9"/>
  <c r="N174" i="9"/>
  <c r="N201" i="9"/>
  <c r="N176" i="9"/>
  <c r="N178" i="9"/>
  <c r="N118" i="9"/>
  <c r="N106" i="9"/>
  <c r="M165" i="9"/>
  <c r="N192" i="9"/>
  <c r="N104" i="9"/>
  <c r="N71" i="9"/>
  <c r="M151" i="9"/>
  <c r="N105" i="9"/>
  <c r="M125" i="9"/>
  <c r="N96" i="9"/>
  <c r="N75" i="9"/>
  <c r="N39" i="9"/>
  <c r="N63" i="9"/>
  <c r="N29" i="9"/>
  <c r="N157" i="9"/>
  <c r="N142" i="9"/>
  <c r="M60" i="9"/>
  <c r="N113" i="9"/>
  <c r="N54" i="9"/>
  <c r="M41" i="9"/>
  <c r="M47" i="9"/>
  <c r="M91" i="9"/>
  <c r="N107" i="9"/>
  <c r="N85" i="9"/>
  <c r="M80" i="9"/>
  <c r="N203" i="9"/>
  <c r="M154" i="9"/>
  <c r="M95" i="9"/>
  <c r="N122" i="9"/>
  <c r="M117" i="9"/>
  <c r="N141" i="9"/>
  <c r="M74" i="9"/>
  <c r="N3" i="9"/>
  <c r="N72" i="9"/>
  <c r="N169" i="9"/>
  <c r="N152" i="9"/>
  <c r="M87" i="9"/>
  <c r="M114" i="9"/>
  <c r="N125" i="9"/>
  <c r="N61" i="9"/>
  <c r="M82" i="9"/>
  <c r="M58" i="9"/>
  <c r="N84" i="9"/>
  <c r="M59" i="9"/>
  <c r="M97" i="9"/>
  <c r="N11" i="9"/>
  <c r="N58" i="9"/>
  <c r="N10" i="9"/>
  <c r="M86" i="9"/>
  <c r="N9" i="9"/>
  <c r="N42" i="9"/>
  <c r="M71" i="9"/>
  <c r="M122" i="9"/>
  <c r="M64" i="9"/>
  <c r="N188" i="9"/>
  <c r="N220" i="9"/>
  <c r="M146" i="9"/>
  <c r="N56" i="9"/>
  <c r="M143" i="9"/>
  <c r="M115" i="9"/>
  <c r="M88" i="9"/>
  <c r="M72" i="9"/>
  <c r="N26" i="9"/>
  <c r="N57" i="9"/>
  <c r="M239" i="9"/>
  <c r="N179" i="9"/>
  <c r="N74" i="9"/>
  <c r="N143" i="9"/>
  <c r="N65" i="9"/>
  <c r="N44" i="9"/>
  <c r="N108" i="9"/>
  <c r="M89" i="9"/>
  <c r="M110" i="9"/>
  <c r="N149" i="9"/>
  <c r="M128" i="9"/>
  <c r="M100" i="9"/>
  <c r="N102" i="9"/>
  <c r="M11" i="9"/>
  <c r="N66" i="9"/>
  <c r="M102" i="9"/>
  <c r="M39" i="9"/>
  <c r="M123" i="9"/>
  <c r="N83" i="9"/>
  <c r="N135" i="9"/>
  <c r="M108" i="9"/>
  <c r="M99" i="9"/>
  <c r="M70" i="9"/>
  <c r="M106" i="9"/>
  <c r="N55" i="9"/>
  <c r="M42" i="9"/>
  <c r="M67" i="9"/>
  <c r="N17" i="9"/>
  <c r="N194" i="9"/>
  <c r="M179" i="9"/>
  <c r="N101" i="9"/>
  <c r="N59" i="9"/>
  <c r="M112" i="9"/>
  <c r="M81" i="9"/>
  <c r="M105" i="9"/>
  <c r="N69" i="9"/>
  <c r="M46" i="9"/>
  <c r="N35" i="9"/>
  <c r="N23" i="9"/>
  <c r="M136" i="9"/>
  <c r="N150" i="9"/>
  <c r="M116" i="9"/>
  <c r="N15" i="9"/>
  <c r="M63" i="9"/>
  <c r="N222" i="9"/>
  <c r="N196" i="9"/>
  <c r="M139" i="9"/>
  <c r="N41" i="9"/>
  <c r="M111" i="9"/>
  <c r="M103" i="9"/>
  <c r="N45" i="9"/>
  <c r="M118" i="9"/>
  <c r="M68" i="9"/>
  <c r="M94" i="9"/>
  <c r="M50" i="9"/>
  <c r="M53" i="9"/>
  <c r="N4" i="9"/>
  <c r="N128" i="9"/>
  <c r="N46" i="9"/>
  <c r="N97" i="9"/>
  <c r="N90" i="9"/>
  <c r="N161" i="9"/>
  <c r="N68" i="9"/>
  <c r="M101" i="9"/>
  <c r="M83" i="9"/>
  <c r="N67" i="9"/>
  <c r="N99" i="9"/>
  <c r="M79" i="9"/>
  <c r="M142" i="9"/>
  <c r="N93" i="9"/>
  <c r="M54" i="9"/>
  <c r="N16" i="9"/>
  <c r="N40" i="9"/>
  <c r="M77" i="9"/>
  <c r="N70" i="9"/>
  <c r="M17" i="9"/>
  <c r="N119" i="9"/>
  <c r="N76" i="9"/>
  <c r="M149" i="9"/>
  <c r="N86" i="9"/>
  <c r="N38" i="9"/>
  <c r="N100" i="9"/>
  <c r="N82" i="9"/>
  <c r="M93" i="9"/>
  <c r="M98" i="9"/>
  <c r="N78" i="9"/>
  <c r="M66" i="9"/>
  <c r="N32" i="9"/>
  <c r="N20" i="9"/>
  <c r="M92" i="9"/>
  <c r="M48" i="9"/>
  <c r="N48" i="9"/>
  <c r="N5" i="9"/>
  <c r="N53" i="9"/>
  <c r="M40" i="9"/>
  <c r="N62" i="9"/>
  <c r="M120" i="9"/>
  <c r="M107" i="9"/>
  <c r="M185" i="9"/>
  <c r="N91" i="9"/>
  <c r="M62" i="9"/>
  <c r="N64" i="9"/>
  <c r="M75" i="9"/>
  <c r="M5" i="9"/>
  <c r="N21" i="9"/>
  <c r="G2" i="5"/>
  <c r="F2" i="5"/>
  <c r="M9" i="9" l="1"/>
  <c r="M28" i="9"/>
  <c r="M6" i="9"/>
  <c r="M184" i="9"/>
  <c r="M23" i="9"/>
  <c r="M220" i="9"/>
  <c r="M246" i="9"/>
  <c r="M199" i="9"/>
  <c r="M7" i="9"/>
  <c r="M196" i="9"/>
  <c r="M210" i="9"/>
  <c r="M104" i="9"/>
  <c r="M90" i="9"/>
  <c r="M237" i="9"/>
  <c r="M20" i="9"/>
  <c r="M144" i="9"/>
  <c r="M16" i="9"/>
  <c r="M224" i="9"/>
  <c r="M211" i="9"/>
  <c r="M27" i="9"/>
  <c r="K1" i="9"/>
  <c r="L248" i="9" s="1"/>
  <c r="L99" i="9"/>
  <c r="L220" i="9"/>
  <c r="L208" i="9"/>
  <c r="L222" i="9"/>
  <c r="L164" i="9"/>
  <c r="L217" i="9"/>
  <c r="L151" i="9"/>
  <c r="L98" i="9"/>
  <c r="L173" i="9"/>
  <c r="L203" i="9"/>
  <c r="L224" i="9"/>
  <c r="L213" i="9"/>
  <c r="L170" i="9"/>
  <c r="L200" i="9"/>
  <c r="L184" i="9"/>
  <c r="L134" i="9"/>
  <c r="L61" i="9"/>
  <c r="L162" i="9"/>
  <c r="L106" i="9"/>
  <c r="L70" i="9"/>
  <c r="L156" i="9"/>
  <c r="L175" i="9"/>
  <c r="L207" i="9"/>
  <c r="L251" i="9"/>
  <c r="L168" i="9"/>
  <c r="L190" i="9"/>
  <c r="L113" i="9"/>
  <c r="L88" i="9"/>
  <c r="L227" i="9"/>
  <c r="L127" i="9"/>
  <c r="L44" i="9"/>
  <c r="L7" i="9"/>
  <c r="L238" i="9"/>
  <c r="L158" i="9"/>
  <c r="L107" i="9"/>
  <c r="L12" i="9"/>
  <c r="L83" i="9"/>
  <c r="L4" i="9"/>
  <c r="L67" i="9"/>
  <c r="L80" i="9"/>
  <c r="L243" i="9"/>
  <c r="L117" i="9"/>
  <c r="L195" i="9"/>
  <c r="L33" i="9"/>
  <c r="L69" i="9"/>
  <c r="L104" i="9"/>
  <c r="L18" i="9"/>
  <c r="L115" i="9"/>
  <c r="L66" i="9"/>
  <c r="L120" i="9"/>
  <c r="L46" i="9"/>
  <c r="L34" i="9"/>
  <c r="L22" i="9"/>
  <c r="L96" i="9"/>
  <c r="L90" i="9"/>
  <c r="H2" i="5"/>
  <c r="I90" i="1"/>
  <c r="I64" i="1"/>
  <c r="I76" i="1"/>
  <c r="L23" i="9" l="1"/>
  <c r="L2" i="9"/>
  <c r="L24" i="9"/>
  <c r="L27" i="9"/>
  <c r="L144" i="9"/>
  <c r="L119" i="9"/>
  <c r="L160" i="9"/>
  <c r="L229" i="9"/>
  <c r="L209" i="9"/>
  <c r="L79" i="9"/>
  <c r="L38" i="9"/>
  <c r="L13" i="9"/>
  <c r="L91" i="9"/>
  <c r="L159" i="9"/>
  <c r="L155" i="9"/>
  <c r="L201" i="9"/>
  <c r="L252" i="9"/>
  <c r="L191" i="9"/>
  <c r="L72" i="9"/>
  <c r="L59" i="9"/>
  <c r="L48" i="9"/>
  <c r="L51" i="9"/>
  <c r="L17" i="9"/>
  <c r="L52" i="9"/>
  <c r="L186" i="9"/>
  <c r="L73" i="9"/>
  <c r="L242" i="9"/>
  <c r="L206" i="9"/>
  <c r="L77" i="9"/>
  <c r="L53" i="9"/>
  <c r="L39" i="9"/>
  <c r="L76" i="9"/>
  <c r="L183" i="9"/>
  <c r="L97" i="9"/>
  <c r="L50" i="9"/>
  <c r="L218" i="9"/>
  <c r="L30" i="9"/>
  <c r="L78" i="9"/>
  <c r="L143" i="9"/>
  <c r="L95" i="9"/>
  <c r="L124" i="9"/>
  <c r="L223" i="9"/>
  <c r="L166" i="9"/>
  <c r="L215" i="9"/>
  <c r="L232" i="9"/>
  <c r="L11" i="9"/>
  <c r="L101" i="9"/>
  <c r="L138" i="9"/>
  <c r="L123" i="9"/>
  <c r="L163" i="9"/>
  <c r="L118" i="9"/>
  <c r="L92" i="9"/>
  <c r="L216" i="9"/>
  <c r="K37" i="9"/>
  <c r="K28" i="9"/>
  <c r="K2" i="9"/>
  <c r="K31" i="9"/>
  <c r="K36" i="9"/>
  <c r="J1" i="9"/>
  <c r="K85" i="9" s="1"/>
  <c r="K88" i="9"/>
  <c r="K253" i="9"/>
  <c r="K241" i="9"/>
  <c r="K229" i="9"/>
  <c r="K248" i="9"/>
  <c r="K236" i="9"/>
  <c r="K17" i="9"/>
  <c r="K167" i="9"/>
  <c r="K216" i="9"/>
  <c r="K213" i="9"/>
  <c r="K203" i="9"/>
  <c r="K250" i="9"/>
  <c r="K234" i="9"/>
  <c r="K15" i="9"/>
  <c r="K208" i="9"/>
  <c r="K222" i="9"/>
  <c r="K166" i="9"/>
  <c r="K20" i="9"/>
  <c r="K32" i="9"/>
  <c r="K254" i="9"/>
  <c r="K242" i="9"/>
  <c r="K230" i="9"/>
  <c r="K187" i="9"/>
  <c r="K207" i="9"/>
  <c r="K129" i="9"/>
  <c r="K43" i="9"/>
  <c r="K103" i="9"/>
  <c r="K202" i="9"/>
  <c r="K189" i="9"/>
  <c r="K231" i="9"/>
  <c r="K206" i="9"/>
  <c r="K244" i="9"/>
  <c r="K232" i="9"/>
  <c r="K185" i="9"/>
  <c r="K171" i="9"/>
  <c r="K188" i="9"/>
  <c r="K174" i="9"/>
  <c r="K218" i="9"/>
  <c r="K198" i="9"/>
  <c r="K173" i="9"/>
  <c r="K217" i="9"/>
  <c r="K191" i="9"/>
  <c r="K183" i="9"/>
  <c r="K136" i="9"/>
  <c r="K111" i="9"/>
  <c r="K69" i="9"/>
  <c r="K66" i="9"/>
  <c r="K71" i="9"/>
  <c r="K59" i="9"/>
  <c r="K205" i="9"/>
  <c r="K210" i="9"/>
  <c r="K180" i="9"/>
  <c r="K169" i="9"/>
  <c r="K243" i="9"/>
  <c r="K121" i="9"/>
  <c r="K255" i="9"/>
  <c r="K223" i="9"/>
  <c r="K215" i="9"/>
  <c r="K128" i="9"/>
  <c r="K116" i="9"/>
  <c r="K104" i="9"/>
  <c r="K93" i="9"/>
  <c r="K90" i="9"/>
  <c r="K199" i="9"/>
  <c r="K219" i="9"/>
  <c r="K161" i="9"/>
  <c r="K146" i="9"/>
  <c r="K131" i="9"/>
  <c r="K60" i="9"/>
  <c r="K151" i="9"/>
  <c r="K228" i="9"/>
  <c r="K160" i="9"/>
  <c r="K145" i="9"/>
  <c r="K142" i="9"/>
  <c r="K141" i="9"/>
  <c r="K156" i="9"/>
  <c r="K197" i="9"/>
  <c r="K125" i="9"/>
  <c r="K113" i="9"/>
  <c r="K101" i="9"/>
  <c r="K89" i="9"/>
  <c r="K77" i="9"/>
  <c r="K154" i="9"/>
  <c r="K140" i="9"/>
  <c r="K38" i="9"/>
  <c r="K181" i="9"/>
  <c r="K170" i="9"/>
  <c r="K182" i="9"/>
  <c r="K177" i="9"/>
  <c r="K87" i="9"/>
  <c r="K122" i="9"/>
  <c r="K110" i="9"/>
  <c r="K98" i="9"/>
  <c r="K86" i="9"/>
  <c r="K74" i="9"/>
  <c r="K62" i="9"/>
  <c r="K117" i="9"/>
  <c r="K16" i="9"/>
  <c r="K186" i="9"/>
  <c r="K118" i="9"/>
  <c r="K105" i="9"/>
  <c r="K58" i="9"/>
  <c r="K94" i="9"/>
  <c r="K152" i="9"/>
  <c r="K4" i="9"/>
  <c r="K184" i="9"/>
  <c r="K99" i="9"/>
  <c r="K75" i="9"/>
  <c r="K150" i="9"/>
  <c r="K100" i="9"/>
  <c r="K12" i="9"/>
  <c r="K70" i="9"/>
  <c r="K18" i="9"/>
  <c r="K102" i="9"/>
  <c r="K143" i="9"/>
  <c r="K194" i="9"/>
  <c r="K137" i="9"/>
  <c r="K130" i="9"/>
  <c r="K5" i="9"/>
  <c r="K39" i="9"/>
  <c r="K45" i="9"/>
  <c r="K162" i="9"/>
  <c r="K78" i="9"/>
  <c r="K126" i="9"/>
  <c r="K139" i="9"/>
  <c r="K47" i="9"/>
  <c r="K106" i="9"/>
  <c r="K40" i="9"/>
  <c r="K164" i="9"/>
  <c r="K108" i="9"/>
  <c r="K153" i="9"/>
  <c r="K144" i="9"/>
  <c r="K61" i="9"/>
  <c r="K96" i="9"/>
  <c r="K158" i="9"/>
  <c r="K97" i="9"/>
  <c r="K214" i="9"/>
  <c r="K157" i="9"/>
  <c r="K124" i="9"/>
  <c r="K91" i="9"/>
  <c r="K76" i="9"/>
  <c r="L165" i="9"/>
  <c r="L105" i="9"/>
  <c r="L74" i="9"/>
  <c r="L114" i="9"/>
  <c r="L226" i="9"/>
  <c r="L16" i="9"/>
  <c r="L42" i="9"/>
  <c r="L19" i="9"/>
  <c r="L189" i="9"/>
  <c r="L147" i="9"/>
  <c r="L116" i="9"/>
  <c r="L193" i="9"/>
  <c r="L225" i="9"/>
  <c r="L109" i="9"/>
  <c r="L182" i="9"/>
  <c r="L202" i="9"/>
  <c r="L185" i="9"/>
  <c r="L234" i="9"/>
  <c r="L176" i="9"/>
  <c r="L54" i="9"/>
  <c r="L145" i="9"/>
  <c r="L133" i="9"/>
  <c r="L153" i="9"/>
  <c r="L6" i="9"/>
  <c r="L86" i="9"/>
  <c r="L135" i="9"/>
  <c r="L240" i="9"/>
  <c r="L28" i="9"/>
  <c r="L5" i="9"/>
  <c r="L31" i="9"/>
  <c r="L178" i="9"/>
  <c r="L181" i="9"/>
  <c r="L128" i="9"/>
  <c r="L219" i="9"/>
  <c r="L230" i="9"/>
  <c r="L121" i="9"/>
  <c r="L255" i="9"/>
  <c r="L214" i="9"/>
  <c r="L250" i="9"/>
  <c r="L205" i="9"/>
  <c r="L188" i="9"/>
  <c r="L15" i="9"/>
  <c r="L157" i="9"/>
  <c r="L3" i="9"/>
  <c r="L231" i="9"/>
  <c r="L10" i="9"/>
  <c r="L129" i="9"/>
  <c r="L65" i="9"/>
  <c r="L41" i="9"/>
  <c r="L47" i="9"/>
  <c r="L81" i="9"/>
  <c r="L29" i="9"/>
  <c r="L89" i="9"/>
  <c r="L64" i="9"/>
  <c r="L180" i="9"/>
  <c r="L132" i="9"/>
  <c r="L235" i="9"/>
  <c r="L130" i="9"/>
  <c r="L110" i="9"/>
  <c r="L136" i="9"/>
  <c r="L254" i="9"/>
  <c r="L84" i="9"/>
  <c r="L245" i="9"/>
  <c r="L152" i="9"/>
  <c r="L93" i="9"/>
  <c r="L198" i="9"/>
  <c r="L142" i="9"/>
  <c r="L131" i="9"/>
  <c r="L58" i="9"/>
  <c r="L154" i="9"/>
  <c r="L122" i="9"/>
  <c r="L148" i="9"/>
  <c r="L9" i="9"/>
  <c r="L139" i="9"/>
  <c r="L75" i="9"/>
  <c r="L249" i="9"/>
  <c r="L197" i="9"/>
  <c r="L210" i="9"/>
  <c r="L241" i="9"/>
  <c r="L63" i="9"/>
  <c r="L35" i="9"/>
  <c r="L25" i="9"/>
  <c r="L14" i="9"/>
  <c r="L71" i="9"/>
  <c r="L36" i="9"/>
  <c r="L146" i="9"/>
  <c r="L43" i="9"/>
  <c r="L100" i="9"/>
  <c r="L141" i="9"/>
  <c r="L211" i="9"/>
  <c r="L82" i="9"/>
  <c r="L149" i="9"/>
  <c r="L239" i="9"/>
  <c r="L174" i="9"/>
  <c r="L56" i="9"/>
  <c r="L246" i="9"/>
  <c r="L137" i="9"/>
  <c r="L194" i="9"/>
  <c r="L167" i="9"/>
  <c r="L221" i="9"/>
  <c r="L45" i="9"/>
  <c r="L102" i="9"/>
  <c r="L37" i="9"/>
  <c r="L26" i="9"/>
  <c r="L111" i="9"/>
  <c r="L32" i="9"/>
  <c r="L40" i="9"/>
  <c r="L55" i="9"/>
  <c r="L112" i="9"/>
  <c r="L169" i="9"/>
  <c r="L126" i="9"/>
  <c r="L94" i="9"/>
  <c r="L49" i="9"/>
  <c r="L187" i="9"/>
  <c r="L233" i="9"/>
  <c r="L244" i="9"/>
  <c r="L204" i="9"/>
  <c r="L192" i="9"/>
  <c r="L196" i="9"/>
  <c r="L179" i="9"/>
  <c r="L87" i="9"/>
  <c r="L60" i="9"/>
  <c r="L57" i="9"/>
  <c r="L20" i="9"/>
  <c r="L177" i="9"/>
  <c r="L8" i="9"/>
  <c r="L21" i="9"/>
  <c r="L140" i="9"/>
  <c r="L103" i="9"/>
  <c r="L62" i="9"/>
  <c r="L150" i="9"/>
  <c r="L172" i="9"/>
  <c r="L125" i="9"/>
  <c r="L199" i="9"/>
  <c r="L247" i="9"/>
  <c r="L171" i="9"/>
  <c r="L85" i="9"/>
  <c r="L212" i="9"/>
  <c r="L228" i="9"/>
  <c r="L161" i="9"/>
  <c r="L253" i="9"/>
  <c r="L237" i="9"/>
  <c r="L236" i="9"/>
  <c r="L68" i="9"/>
  <c r="L108" i="9"/>
  <c r="I21" i="1"/>
  <c r="I81" i="1"/>
  <c r="I65" i="1"/>
  <c r="K29" i="9" l="1"/>
  <c r="K27" i="9"/>
  <c r="K21" i="9"/>
  <c r="K54" i="9"/>
  <c r="K72" i="9"/>
  <c r="K10" i="9"/>
  <c r="K41" i="9"/>
  <c r="K112" i="9"/>
  <c r="K81" i="9"/>
  <c r="K192" i="9"/>
  <c r="K178" i="9"/>
  <c r="K165" i="9"/>
  <c r="K63" i="9"/>
  <c r="K133" i="9"/>
  <c r="K48" i="9"/>
  <c r="K83" i="9"/>
  <c r="K9" i="9"/>
  <c r="K252" i="9"/>
  <c r="K35" i="9"/>
  <c r="K235" i="9"/>
  <c r="K221" i="9"/>
  <c r="K195" i="9"/>
  <c r="K13" i="9"/>
  <c r="K34" i="9"/>
  <c r="K114" i="9"/>
  <c r="K73" i="9"/>
  <c r="K155" i="9"/>
  <c r="K190" i="9"/>
  <c r="K134" i="9"/>
  <c r="K201" i="9"/>
  <c r="K123" i="9"/>
  <c r="K56" i="9"/>
  <c r="K51" i="9"/>
  <c r="K95" i="9"/>
  <c r="K220" i="9"/>
  <c r="K246" i="9"/>
  <c r="K23" i="9"/>
  <c r="K247" i="9"/>
  <c r="K233" i="9"/>
  <c r="K200" i="9"/>
  <c r="K82" i="9"/>
  <c r="K7" i="9"/>
  <c r="K132" i="9"/>
  <c r="K49" i="9"/>
  <c r="K175" i="9"/>
  <c r="K120" i="9"/>
  <c r="K57" i="9"/>
  <c r="K193" i="9"/>
  <c r="K159" i="9"/>
  <c r="K148" i="9"/>
  <c r="K212" i="9"/>
  <c r="K147" i="9"/>
  <c r="K68" i="9"/>
  <c r="K163" i="9"/>
  <c r="K107" i="9"/>
  <c r="K249" i="9"/>
  <c r="K227" i="9"/>
  <c r="K211" i="9"/>
  <c r="K135" i="9"/>
  <c r="K245" i="9"/>
  <c r="K196" i="9"/>
  <c r="K19" i="9"/>
  <c r="K24" i="9"/>
  <c r="K149" i="9"/>
  <c r="K67" i="9"/>
  <c r="K138" i="9"/>
  <c r="K109" i="9"/>
  <c r="K52" i="9"/>
  <c r="K204" i="9"/>
  <c r="K179" i="9"/>
  <c r="K53" i="9"/>
  <c r="K26" i="9"/>
  <c r="K209" i="9"/>
  <c r="K80" i="9"/>
  <c r="K168" i="9"/>
  <c r="K119" i="9"/>
  <c r="K55" i="9"/>
  <c r="K239" i="9"/>
  <c r="K64" i="9"/>
  <c r="K3" i="9"/>
  <c r="K226" i="9"/>
  <c r="K240" i="9"/>
  <c r="K8" i="9"/>
  <c r="K33" i="9"/>
  <c r="K225" i="9"/>
  <c r="K115" i="9"/>
  <c r="K46" i="9"/>
  <c r="K84" i="9"/>
  <c r="K6" i="9"/>
  <c r="K50" i="9"/>
  <c r="K44" i="9"/>
  <c r="K65" i="9"/>
  <c r="K172" i="9"/>
  <c r="K176" i="9"/>
  <c r="K92" i="9"/>
  <c r="K127" i="9"/>
  <c r="K237" i="9"/>
  <c r="K11" i="9"/>
  <c r="K251" i="9"/>
  <c r="K42" i="9"/>
  <c r="K79" i="9"/>
  <c r="K238" i="9"/>
  <c r="K224" i="9"/>
  <c r="K14" i="9"/>
  <c r="I1" i="9"/>
  <c r="J51" i="9" s="1"/>
  <c r="J2" i="9"/>
  <c r="J23" i="9"/>
  <c r="J35" i="9"/>
  <c r="J14" i="9"/>
  <c r="J104" i="9"/>
  <c r="J60" i="9"/>
  <c r="J253" i="9"/>
  <c r="J165" i="9"/>
  <c r="J220" i="9"/>
  <c r="J95" i="9"/>
  <c r="J3" i="9"/>
  <c r="J219" i="9"/>
  <c r="J182" i="9"/>
  <c r="J205" i="9"/>
  <c r="J180" i="9"/>
  <c r="J71" i="9"/>
  <c r="J252" i="9"/>
  <c r="J218" i="9"/>
  <c r="J50" i="9"/>
  <c r="J217" i="9"/>
  <c r="J237" i="9"/>
  <c r="J216" i="9"/>
  <c r="J188" i="9"/>
  <c r="J238" i="9"/>
  <c r="J106" i="9"/>
  <c r="J15" i="9"/>
  <c r="J246" i="9"/>
  <c r="J49" i="9"/>
  <c r="J228" i="9"/>
  <c r="J226" i="9"/>
  <c r="J186" i="9"/>
  <c r="J254" i="9"/>
  <c r="J189" i="9"/>
  <c r="J172" i="9"/>
  <c r="J81" i="9"/>
  <c r="J48" i="9"/>
  <c r="J251" i="9"/>
  <c r="J138" i="9"/>
  <c r="J135" i="9"/>
  <c r="J197" i="9"/>
  <c r="J163" i="9"/>
  <c r="J39" i="9"/>
  <c r="J184" i="9"/>
  <c r="J221" i="9"/>
  <c r="J169" i="9"/>
  <c r="J141" i="9"/>
  <c r="J147" i="9"/>
  <c r="J243" i="9"/>
  <c r="J192" i="9"/>
  <c r="J181" i="9"/>
  <c r="J166" i="9"/>
  <c r="J206" i="9"/>
  <c r="J125" i="9"/>
  <c r="J113" i="9"/>
  <c r="J134" i="9"/>
  <c r="J90" i="9"/>
  <c r="J185" i="9"/>
  <c r="J162" i="9"/>
  <c r="J118" i="9"/>
  <c r="J231" i="9"/>
  <c r="J170" i="9"/>
  <c r="J148" i="9"/>
  <c r="J202" i="9"/>
  <c r="J214" i="9"/>
  <c r="J146" i="9"/>
  <c r="J196" i="9"/>
  <c r="J174" i="9"/>
  <c r="J156" i="9"/>
  <c r="J142" i="9"/>
  <c r="J213" i="9"/>
  <c r="J158" i="9"/>
  <c r="J247" i="9"/>
  <c r="J115" i="9"/>
  <c r="J212" i="9"/>
  <c r="J157" i="9"/>
  <c r="J110" i="9"/>
  <c r="J204" i="9"/>
  <c r="J242" i="9"/>
  <c r="J179" i="9"/>
  <c r="J193" i="9"/>
  <c r="J178" i="9"/>
  <c r="J127" i="9"/>
  <c r="J160" i="9"/>
  <c r="J167" i="9"/>
  <c r="J200" i="9"/>
  <c r="J112" i="9"/>
  <c r="J207" i="9"/>
  <c r="J107" i="9"/>
  <c r="J144" i="9"/>
  <c r="J225" i="9"/>
  <c r="J139" i="9"/>
  <c r="J96" i="9"/>
  <c r="J75" i="9"/>
  <c r="J6" i="9"/>
  <c r="J77" i="9"/>
  <c r="J22" i="9"/>
  <c r="J223" i="9"/>
  <c r="J131" i="9"/>
  <c r="J117" i="9"/>
  <c r="J74" i="9"/>
  <c r="J40" i="9"/>
  <c r="J140" i="9"/>
  <c r="J56" i="9"/>
  <c r="J153" i="9"/>
  <c r="J187" i="9"/>
  <c r="J27" i="9"/>
  <c r="J136" i="9"/>
  <c r="J37" i="9"/>
  <c r="J45" i="9"/>
  <c r="J120" i="9"/>
  <c r="J151" i="9"/>
  <c r="J5" i="9"/>
  <c r="J63" i="9"/>
  <c r="J168" i="9"/>
  <c r="J235" i="9"/>
  <c r="J145" i="9"/>
  <c r="J87" i="9"/>
  <c r="J68" i="9"/>
  <c r="J91" i="9"/>
  <c r="J108" i="9"/>
  <c r="J86" i="9"/>
  <c r="J47" i="9"/>
  <c r="J132" i="9"/>
  <c r="J24" i="9"/>
  <c r="J99" i="9"/>
  <c r="J79" i="9"/>
  <c r="J52" i="9"/>
  <c r="J58" i="9"/>
  <c r="J123" i="9"/>
  <c r="J28" i="9"/>
  <c r="J62" i="9"/>
  <c r="J183" i="9"/>
  <c r="J42" i="9"/>
  <c r="J105" i="9"/>
  <c r="J98" i="9"/>
  <c r="J164" i="9"/>
  <c r="J84" i="9"/>
  <c r="J4" i="9"/>
  <c r="J30" i="9"/>
  <c r="J94" i="9"/>
  <c r="J103" i="9"/>
  <c r="J46" i="9"/>
  <c r="J33" i="9"/>
  <c r="J93" i="9"/>
  <c r="J11" i="9"/>
  <c r="J19" i="9"/>
  <c r="J31" i="9"/>
  <c r="J124" i="9"/>
  <c r="J126" i="9"/>
  <c r="J114" i="9"/>
  <c r="J92" i="9"/>
  <c r="J83" i="9"/>
  <c r="J173" i="9"/>
  <c r="J155" i="9"/>
  <c r="J76" i="9"/>
  <c r="J41" i="9"/>
  <c r="K25" i="9"/>
  <c r="K22" i="9"/>
  <c r="K30" i="9"/>
  <c r="I80" i="1"/>
  <c r="K89" i="1"/>
  <c r="Q89" i="1"/>
  <c r="K80" i="1"/>
  <c r="Q80" i="1"/>
  <c r="K64" i="1"/>
  <c r="Q64" i="1"/>
  <c r="I88" i="1"/>
  <c r="K88" i="1"/>
  <c r="Q88" i="1"/>
  <c r="I87" i="1"/>
  <c r="K87" i="1"/>
  <c r="Q87" i="1"/>
  <c r="J65" i="9" l="1"/>
  <c r="J53" i="9"/>
  <c r="J34" i="9"/>
  <c r="J152" i="9"/>
  <c r="J10" i="9"/>
  <c r="J36" i="9"/>
  <c r="J100" i="9"/>
  <c r="J25" i="9"/>
  <c r="J88" i="9"/>
  <c r="J191" i="9"/>
  <c r="J211" i="9"/>
  <c r="J122" i="9"/>
  <c r="J229" i="9"/>
  <c r="J190" i="9"/>
  <c r="J210" i="9"/>
  <c r="J234" i="9"/>
  <c r="J194" i="9"/>
  <c r="J248" i="9"/>
  <c r="J199" i="9"/>
  <c r="J73" i="9"/>
  <c r="J44" i="9"/>
  <c r="J137" i="9"/>
  <c r="J8" i="9"/>
  <c r="J130" i="9"/>
  <c r="J18" i="9"/>
  <c r="J61" i="9"/>
  <c r="J150" i="9"/>
  <c r="J70" i="9"/>
  <c r="J239" i="9"/>
  <c r="J16" i="9"/>
  <c r="J154" i="9"/>
  <c r="J198" i="9"/>
  <c r="J208" i="9"/>
  <c r="J149" i="9"/>
  <c r="J143" i="9"/>
  <c r="J203" i="9"/>
  <c r="J230" i="9"/>
  <c r="J121" i="9"/>
  <c r="J227" i="9"/>
  <c r="J244" i="9"/>
  <c r="J232" i="9"/>
  <c r="J159" i="9"/>
  <c r="J240" i="9"/>
  <c r="J26" i="9"/>
  <c r="H1" i="9"/>
  <c r="I50" i="9" s="1"/>
  <c r="I96" i="9"/>
  <c r="I61" i="9"/>
  <c r="I9" i="9"/>
  <c r="I3" i="9"/>
  <c r="I79" i="9"/>
  <c r="I2" i="9"/>
  <c r="I248" i="9"/>
  <c r="I224" i="9"/>
  <c r="I212" i="9"/>
  <c r="I173" i="9"/>
  <c r="I6" i="9"/>
  <c r="I84" i="9"/>
  <c r="I225" i="9"/>
  <c r="I213" i="9"/>
  <c r="I201" i="9"/>
  <c r="I235" i="9"/>
  <c r="I211" i="9"/>
  <c r="I199" i="9"/>
  <c r="I142" i="9"/>
  <c r="I165" i="9"/>
  <c r="I124" i="9"/>
  <c r="I98" i="9"/>
  <c r="I4" i="9"/>
  <c r="I16" i="9"/>
  <c r="I245" i="9"/>
  <c r="I209" i="9"/>
  <c r="I68" i="9"/>
  <c r="I246" i="9"/>
  <c r="I210" i="9"/>
  <c r="I103" i="9"/>
  <c r="I92" i="9"/>
  <c r="I220" i="9"/>
  <c r="I208" i="9"/>
  <c r="I196" i="9"/>
  <c r="I48" i="9"/>
  <c r="I242" i="9"/>
  <c r="I218" i="9"/>
  <c r="I206" i="9"/>
  <c r="I179" i="9"/>
  <c r="I43" i="9"/>
  <c r="I76" i="9"/>
  <c r="I243" i="9"/>
  <c r="I231" i="9"/>
  <c r="I219" i="9"/>
  <c r="I207" i="9"/>
  <c r="I241" i="9"/>
  <c r="I217" i="9"/>
  <c r="I205" i="9"/>
  <c r="I161" i="9"/>
  <c r="I49" i="9"/>
  <c r="I54" i="9"/>
  <c r="I53" i="9"/>
  <c r="I251" i="9"/>
  <c r="I239" i="9"/>
  <c r="I227" i="9"/>
  <c r="I188" i="9"/>
  <c r="I176" i="9"/>
  <c r="I164" i="9"/>
  <c r="I187" i="9"/>
  <c r="I240" i="9"/>
  <c r="I216" i="9"/>
  <c r="I204" i="9"/>
  <c r="I160" i="9"/>
  <c r="I195" i="9"/>
  <c r="I174" i="9"/>
  <c r="I150" i="9"/>
  <c r="I153" i="9"/>
  <c r="I190" i="9"/>
  <c r="I156" i="9"/>
  <c r="I226" i="9"/>
  <c r="I182" i="9"/>
  <c r="I180" i="9"/>
  <c r="I139" i="9"/>
  <c r="I149" i="9"/>
  <c r="I12" i="9"/>
  <c r="I250" i="9"/>
  <c r="I132" i="9"/>
  <c r="I143" i="9"/>
  <c r="I107" i="9"/>
  <c r="I106" i="9"/>
  <c r="I125" i="9"/>
  <c r="I151" i="9"/>
  <c r="I214" i="9"/>
  <c r="I170" i="9"/>
  <c r="I183" i="9"/>
  <c r="I171" i="9"/>
  <c r="I133" i="9"/>
  <c r="I128" i="9"/>
  <c r="I238" i="9"/>
  <c r="I148" i="9"/>
  <c r="I140" i="9"/>
  <c r="I159" i="9"/>
  <c r="I89" i="9"/>
  <c r="I57" i="9"/>
  <c r="I11" i="9"/>
  <c r="I23" i="9"/>
  <c r="I35" i="9"/>
  <c r="I135" i="9"/>
  <c r="I116" i="9"/>
  <c r="I117" i="9"/>
  <c r="I155" i="9"/>
  <c r="I109" i="9"/>
  <c r="I71" i="9"/>
  <c r="I31" i="9"/>
  <c r="I115" i="9"/>
  <c r="I73" i="9"/>
  <c r="I55" i="9"/>
  <c r="I34" i="9"/>
  <c r="I192" i="9"/>
  <c r="I146" i="9"/>
  <c r="I101" i="9"/>
  <c r="I113" i="9"/>
  <c r="I114" i="9"/>
  <c r="I88" i="9"/>
  <c r="I69" i="9"/>
  <c r="I17" i="9"/>
  <c r="I46" i="9"/>
  <c r="I13" i="9"/>
  <c r="I26" i="9"/>
  <c r="I39" i="9"/>
  <c r="I81" i="9"/>
  <c r="I40" i="9"/>
  <c r="I105" i="9"/>
  <c r="I27" i="9"/>
  <c r="I65" i="9"/>
  <c r="I33" i="9"/>
  <c r="I83" i="9"/>
  <c r="I126" i="9"/>
  <c r="I67" i="9"/>
  <c r="I80" i="9"/>
  <c r="I94" i="9"/>
  <c r="I37" i="9"/>
  <c r="I172" i="9"/>
  <c r="I19" i="9"/>
  <c r="I29" i="9"/>
  <c r="I85" i="9"/>
  <c r="I74" i="9"/>
  <c r="I95" i="9"/>
  <c r="I137" i="9"/>
  <c r="I123" i="9"/>
  <c r="I97" i="9"/>
  <c r="I144" i="9"/>
  <c r="I78" i="9"/>
  <c r="I131" i="9"/>
  <c r="I102" i="9"/>
  <c r="I30" i="9"/>
  <c r="I99" i="9"/>
  <c r="I20" i="9"/>
  <c r="I21" i="9"/>
  <c r="I186" i="9"/>
  <c r="I112" i="9"/>
  <c r="I121" i="9"/>
  <c r="I5" i="9"/>
  <c r="I58" i="9"/>
  <c r="I22" i="9"/>
  <c r="I32" i="9"/>
  <c r="I62" i="9"/>
  <c r="I118" i="9"/>
  <c r="I163" i="9"/>
  <c r="I110" i="9"/>
  <c r="I77" i="9"/>
  <c r="I18" i="9"/>
  <c r="I70" i="9"/>
  <c r="I145" i="9"/>
  <c r="I177" i="9"/>
  <c r="I91" i="9"/>
  <c r="I59" i="9"/>
  <c r="I25" i="9"/>
  <c r="I7" i="9"/>
  <c r="I51" i="9"/>
  <c r="J13" i="9"/>
  <c r="J89" i="9"/>
  <c r="J59" i="9"/>
  <c r="J116" i="9"/>
  <c r="J250" i="9"/>
  <c r="J245" i="9"/>
  <c r="J222" i="9"/>
  <c r="J32" i="9"/>
  <c r="J109" i="9"/>
  <c r="J64" i="9"/>
  <c r="J171" i="9"/>
  <c r="J12" i="9"/>
  <c r="J215" i="9"/>
  <c r="J54" i="9"/>
  <c r="J85" i="9"/>
  <c r="J17" i="9"/>
  <c r="J119" i="9"/>
  <c r="J201" i="9"/>
  <c r="J82" i="9"/>
  <c r="J224" i="9"/>
  <c r="J129" i="9"/>
  <c r="J195" i="9"/>
  <c r="J128" i="9"/>
  <c r="J78" i="9"/>
  <c r="J233" i="9"/>
  <c r="J9" i="9"/>
  <c r="J241" i="9"/>
  <c r="J255" i="9"/>
  <c r="J29" i="9"/>
  <c r="J21" i="9"/>
  <c r="J66" i="9"/>
  <c r="J80" i="9"/>
  <c r="J97" i="9"/>
  <c r="J72" i="9"/>
  <c r="J57" i="9"/>
  <c r="J43" i="9"/>
  <c r="J175" i="9"/>
  <c r="J161" i="9"/>
  <c r="J102" i="9"/>
  <c r="J177" i="9"/>
  <c r="J209" i="9"/>
  <c r="J133" i="9"/>
  <c r="J176" i="9"/>
  <c r="J111" i="9"/>
  <c r="J249" i="9"/>
  <c r="J101" i="9"/>
  <c r="J236" i="9"/>
  <c r="J55" i="9"/>
  <c r="J20" i="9"/>
  <c r="J67" i="9"/>
  <c r="J38" i="9"/>
  <c r="J7" i="9"/>
  <c r="J69" i="9"/>
  <c r="Q86" i="1"/>
  <c r="K86" i="1"/>
  <c r="I86" i="1"/>
  <c r="Q85" i="1"/>
  <c r="K85" i="1"/>
  <c r="I85" i="1"/>
  <c r="Q63" i="1"/>
  <c r="K63" i="1"/>
  <c r="I63" i="1"/>
  <c r="Q62" i="1"/>
  <c r="K62" i="1"/>
  <c r="I62" i="1"/>
  <c r="Q61" i="1"/>
  <c r="K61" i="1"/>
  <c r="I61" i="1"/>
  <c r="Q60" i="1"/>
  <c r="K60" i="1"/>
  <c r="I60" i="1"/>
  <c r="Q59" i="1"/>
  <c r="K59" i="1"/>
  <c r="I59" i="1"/>
  <c r="Q5" i="1"/>
  <c r="K5" i="1"/>
  <c r="Q75" i="1"/>
  <c r="K75" i="1"/>
  <c r="I75" i="1"/>
  <c r="Q84" i="1"/>
  <c r="K84" i="1"/>
  <c r="I84" i="1"/>
  <c r="Q58" i="1"/>
  <c r="K58" i="1"/>
  <c r="I58" i="1"/>
  <c r="Q41" i="1"/>
  <c r="K41" i="1"/>
  <c r="I41" i="1"/>
  <c r="Q57" i="1"/>
  <c r="K57" i="1"/>
  <c r="I57" i="1"/>
  <c r="Q79" i="1"/>
  <c r="K79" i="1"/>
  <c r="I79" i="1"/>
  <c r="Q78" i="1"/>
  <c r="K78" i="1"/>
  <c r="I78" i="1"/>
  <c r="Q56" i="1"/>
  <c r="K56" i="1"/>
  <c r="I56" i="1"/>
  <c r="Q116" i="1"/>
  <c r="K116" i="1"/>
  <c r="I116" i="1"/>
  <c r="Q74" i="1"/>
  <c r="K74" i="1"/>
  <c r="I74" i="1"/>
  <c r="Q73" i="1"/>
  <c r="K73" i="1"/>
  <c r="I73" i="1"/>
  <c r="Q55" i="1"/>
  <c r="K55" i="1"/>
  <c r="I55" i="1"/>
  <c r="Q11" i="1"/>
  <c r="K11" i="1"/>
  <c r="I11" i="1"/>
  <c r="Q20" i="1"/>
  <c r="K20" i="1"/>
  <c r="I20" i="1"/>
  <c r="Q10" i="1"/>
  <c r="K10" i="1"/>
  <c r="I10" i="1"/>
  <c r="Q9" i="1"/>
  <c r="K9" i="1"/>
  <c r="I9" i="1"/>
  <c r="Q37" i="1"/>
  <c r="K37" i="1"/>
  <c r="I37" i="1"/>
  <c r="Q36" i="1"/>
  <c r="K36" i="1"/>
  <c r="I36" i="1"/>
  <c r="Q71" i="1"/>
  <c r="K71" i="1"/>
  <c r="I71" i="1"/>
  <c r="Q35" i="1"/>
  <c r="K35" i="1"/>
  <c r="I35" i="1"/>
  <c r="Q33" i="1"/>
  <c r="K33" i="1"/>
  <c r="I33" i="1"/>
  <c r="Q92" i="1"/>
  <c r="K92" i="1"/>
  <c r="I92" i="1"/>
  <c r="Q96" i="1"/>
  <c r="K96" i="1"/>
  <c r="I96" i="1"/>
  <c r="Q95" i="1"/>
  <c r="K95" i="1"/>
  <c r="I95" i="1"/>
  <c r="Q69" i="1"/>
  <c r="K69" i="1"/>
  <c r="I69" i="1"/>
  <c r="Q68" i="1"/>
  <c r="K68" i="1"/>
  <c r="I68" i="1"/>
  <c r="Q67" i="1"/>
  <c r="K67" i="1"/>
  <c r="I67" i="1"/>
  <c r="Q18" i="1"/>
  <c r="K18" i="1"/>
  <c r="I18" i="1"/>
  <c r="Q17" i="1"/>
  <c r="K17" i="1"/>
  <c r="I17" i="1"/>
  <c r="Q30" i="1"/>
  <c r="K30" i="1"/>
  <c r="I30" i="1"/>
  <c r="Q28" i="1"/>
  <c r="K28" i="1"/>
  <c r="I28" i="1"/>
  <c r="Q91" i="1"/>
  <c r="K91" i="1"/>
  <c r="I91" i="1"/>
  <c r="Q23" i="1"/>
  <c r="K23" i="1"/>
  <c r="I23" i="1"/>
  <c r="Q66" i="1"/>
  <c r="K66" i="1"/>
  <c r="I66" i="1"/>
  <c r="Q22" i="1"/>
  <c r="K22" i="1"/>
  <c r="I22" i="1"/>
  <c r="Q93" i="1"/>
  <c r="K93" i="1"/>
  <c r="I93" i="1"/>
  <c r="Q34" i="1"/>
  <c r="K34" i="1"/>
  <c r="I34" i="1"/>
  <c r="Q70" i="1"/>
  <c r="K70" i="1"/>
  <c r="I70" i="1"/>
  <c r="Q32" i="1"/>
  <c r="K32" i="1"/>
  <c r="I32" i="1"/>
  <c r="Q19" i="1"/>
  <c r="K19" i="1"/>
  <c r="I19" i="1"/>
  <c r="Q31" i="1"/>
  <c r="K31" i="1"/>
  <c r="I31" i="1"/>
  <c r="Q3" i="1"/>
  <c r="K3" i="1"/>
  <c r="I3" i="1"/>
  <c r="Q29" i="1"/>
  <c r="K29" i="1"/>
  <c r="I29" i="1"/>
  <c r="Q24" i="1"/>
  <c r="K24" i="1"/>
  <c r="I24" i="1"/>
  <c r="Q27" i="1"/>
  <c r="K27" i="1"/>
  <c r="I27" i="1"/>
  <c r="Q16" i="1"/>
  <c r="K16" i="1"/>
  <c r="I16" i="1"/>
  <c r="Q26" i="1"/>
  <c r="K26" i="1"/>
  <c r="I26" i="1"/>
  <c r="Q15" i="1"/>
  <c r="K15" i="1"/>
  <c r="I15" i="1"/>
  <c r="Q25" i="1"/>
  <c r="K25" i="1"/>
  <c r="I25" i="1"/>
  <c r="Q94" i="1"/>
  <c r="K94" i="1"/>
  <c r="I94" i="1"/>
  <c r="Q54" i="1"/>
  <c r="K54" i="1"/>
  <c r="I54" i="1"/>
  <c r="Q53" i="1"/>
  <c r="K53" i="1"/>
  <c r="I53" i="1"/>
  <c r="Q52" i="1"/>
  <c r="K52" i="1"/>
  <c r="I52" i="1"/>
  <c r="Q51" i="1"/>
  <c r="K51" i="1"/>
  <c r="I51" i="1"/>
  <c r="Q8" i="1"/>
  <c r="K8" i="1"/>
  <c r="I8" i="1"/>
  <c r="Q72" i="1"/>
  <c r="K72" i="1"/>
  <c r="I72" i="1"/>
  <c r="Q7" i="1"/>
  <c r="K7" i="1"/>
  <c r="I7" i="1"/>
  <c r="Q6" i="1"/>
  <c r="K6" i="1"/>
  <c r="I6" i="1"/>
  <c r="Q114" i="1"/>
  <c r="K114" i="1"/>
  <c r="I114" i="1"/>
  <c r="Q115" i="1"/>
  <c r="K115" i="1"/>
  <c r="I115" i="1"/>
  <c r="Q83" i="1"/>
  <c r="K83" i="1"/>
  <c r="I83" i="1"/>
  <c r="Q50" i="1"/>
  <c r="K50" i="1"/>
  <c r="I50" i="1"/>
  <c r="Q113" i="1"/>
  <c r="K113" i="1"/>
  <c r="I113" i="1"/>
  <c r="Q112" i="1"/>
  <c r="K112" i="1"/>
  <c r="I112" i="1"/>
  <c r="Q111" i="1"/>
  <c r="K111" i="1"/>
  <c r="I111" i="1"/>
  <c r="Q110" i="1"/>
  <c r="K110" i="1"/>
  <c r="I110" i="1"/>
  <c r="Q109" i="1"/>
  <c r="K109" i="1"/>
  <c r="I109" i="1"/>
  <c r="Q108" i="1"/>
  <c r="K108" i="1"/>
  <c r="I108" i="1"/>
  <c r="Q107" i="1"/>
  <c r="K107" i="1"/>
  <c r="I107" i="1"/>
  <c r="Q106" i="1"/>
  <c r="K106" i="1"/>
  <c r="I106" i="1"/>
  <c r="Q105" i="1"/>
  <c r="K105" i="1"/>
  <c r="I105" i="1"/>
  <c r="Q104" i="1"/>
  <c r="K104" i="1"/>
  <c r="I104" i="1"/>
  <c r="Q103" i="1"/>
  <c r="K103" i="1"/>
  <c r="I103" i="1"/>
  <c r="Q102" i="1"/>
  <c r="K102" i="1"/>
  <c r="I102" i="1"/>
  <c r="Q101" i="1"/>
  <c r="K101" i="1"/>
  <c r="I101" i="1"/>
  <c r="Q100" i="1"/>
  <c r="K100" i="1"/>
  <c r="I100" i="1"/>
  <c r="Q99" i="1"/>
  <c r="K99" i="1"/>
  <c r="I99" i="1"/>
  <c r="Q98" i="1"/>
  <c r="K98" i="1"/>
  <c r="I98" i="1"/>
  <c r="Q97" i="1"/>
  <c r="K97" i="1"/>
  <c r="I97" i="1"/>
  <c r="Q82" i="1"/>
  <c r="K82" i="1"/>
  <c r="I82" i="1"/>
  <c r="Q77" i="1"/>
  <c r="K77" i="1"/>
  <c r="I77" i="1"/>
  <c r="Q40" i="1"/>
  <c r="K40" i="1"/>
  <c r="I40" i="1"/>
  <c r="Q49" i="1"/>
  <c r="K49" i="1"/>
  <c r="I49" i="1"/>
  <c r="Q48" i="1"/>
  <c r="K48" i="1"/>
  <c r="I48" i="1"/>
  <c r="Q47" i="1"/>
  <c r="K47" i="1"/>
  <c r="I47" i="1"/>
  <c r="Q46" i="1"/>
  <c r="K46" i="1"/>
  <c r="I46" i="1"/>
  <c r="Q45" i="1"/>
  <c r="K45" i="1"/>
  <c r="I45" i="1"/>
  <c r="Q44" i="1"/>
  <c r="K44" i="1"/>
  <c r="I44" i="1"/>
  <c r="Q43" i="1"/>
  <c r="K43" i="1"/>
  <c r="I43" i="1"/>
  <c r="Q42" i="1"/>
  <c r="K42" i="1"/>
  <c r="I42" i="1"/>
  <c r="Q38" i="1"/>
  <c r="K38" i="1"/>
  <c r="I38" i="1"/>
  <c r="Q14" i="1"/>
  <c r="K14" i="1"/>
  <c r="I14" i="1"/>
  <c r="Q13" i="1"/>
  <c r="K13" i="1"/>
  <c r="I13" i="1"/>
  <c r="Q12" i="1"/>
  <c r="K12" i="1"/>
  <c r="I12" i="1"/>
  <c r="Q39" i="1"/>
  <c r="K39" i="1"/>
  <c r="I39" i="1"/>
  <c r="Q4" i="1"/>
  <c r="K4" i="1"/>
  <c r="I4" i="1"/>
  <c r="D4" i="7"/>
  <c r="E4" i="7" s="1"/>
  <c r="D3" i="7"/>
  <c r="D2" i="7"/>
  <c r="E2" i="7" s="1"/>
  <c r="D6" i="7"/>
  <c r="E6" i="7" s="1"/>
  <c r="D5" i="7"/>
  <c r="BI3" i="7"/>
  <c r="BI4" i="7" s="1"/>
  <c r="BI5" i="7" s="1"/>
  <c r="AN3" i="7"/>
  <c r="AN4" i="7" s="1"/>
  <c r="AN5" i="7" s="1"/>
  <c r="AN6" i="7" s="1"/>
  <c r="AN7" i="7" s="1"/>
  <c r="AN8" i="7" s="1"/>
  <c r="AN9" i="7" s="1"/>
  <c r="AN10" i="7" s="1"/>
  <c r="AN11" i="7" s="1"/>
  <c r="AN12" i="7" s="1"/>
  <c r="AN13" i="7" s="1"/>
  <c r="AN14" i="7" s="1"/>
  <c r="AN15" i="7" s="1"/>
  <c r="CG2" i="7"/>
  <c r="CH2" i="7" s="1"/>
  <c r="CI2" i="7" s="1"/>
  <c r="CJ2" i="7" s="1"/>
  <c r="CK2" i="7" s="1"/>
  <c r="CL2" i="7" s="1"/>
  <c r="CM2" i="7" s="1"/>
  <c r="CN2" i="7" s="1"/>
  <c r="CO2" i="7" s="1"/>
  <c r="CP2" i="7" s="1"/>
  <c r="CQ2" i="7" s="1"/>
  <c r="CR2" i="7" s="1"/>
  <c r="CS2" i="7" s="1"/>
  <c r="BP2" i="7"/>
  <c r="Z3" i="8" a="1"/>
  <c r="I147" i="9" l="1"/>
  <c r="I28" i="9"/>
  <c r="I129" i="9"/>
  <c r="I86" i="9"/>
  <c r="I82" i="9"/>
  <c r="I24" i="9"/>
  <c r="I111" i="9"/>
  <c r="I136" i="9"/>
  <c r="I166" i="9"/>
  <c r="I228" i="9"/>
  <c r="I90" i="9"/>
  <c r="I167" i="9"/>
  <c r="I198" i="9"/>
  <c r="I130" i="9"/>
  <c r="I184" i="9"/>
  <c r="I15" i="9"/>
  <c r="I229" i="9"/>
  <c r="I230" i="9"/>
  <c r="I197" i="9"/>
  <c r="I223" i="9"/>
  <c r="I236" i="9"/>
  <c r="I60" i="9"/>
  <c r="I152" i="9"/>
  <c r="I52" i="9"/>
  <c r="I45" i="9"/>
  <c r="I104" i="9"/>
  <c r="I100" i="9"/>
  <c r="I38" i="9"/>
  <c r="I122" i="9"/>
  <c r="I120" i="9"/>
  <c r="I141" i="9"/>
  <c r="I181" i="9"/>
  <c r="I108" i="9"/>
  <c r="I138" i="9"/>
  <c r="I252" i="9"/>
  <c r="I119" i="9"/>
  <c r="I253" i="9"/>
  <c r="I191" i="9"/>
  <c r="I232" i="9"/>
  <c r="I221" i="9"/>
  <c r="I154" i="9"/>
  <c r="I237" i="9"/>
  <c r="I63" i="9"/>
  <c r="I14" i="9"/>
  <c r="I169" i="9"/>
  <c r="I162" i="9"/>
  <c r="I178" i="9"/>
  <c r="I134" i="9"/>
  <c r="I93" i="9"/>
  <c r="I10" i="9"/>
  <c r="I87" i="9"/>
  <c r="I194" i="9"/>
  <c r="I244" i="9"/>
  <c r="I233" i="9"/>
  <c r="I168" i="9"/>
  <c r="I249" i="9"/>
  <c r="I75" i="9"/>
  <c r="G1" i="9"/>
  <c r="H10" i="9" s="1"/>
  <c r="H54" i="9"/>
  <c r="H192" i="9"/>
  <c r="H168" i="9"/>
  <c r="H204" i="9"/>
  <c r="H237" i="9"/>
  <c r="H238" i="9"/>
  <c r="H179" i="9"/>
  <c r="H155" i="9"/>
  <c r="H131" i="9"/>
  <c r="H163" i="9"/>
  <c r="H236" i="9"/>
  <c r="H189" i="9"/>
  <c r="H165" i="9"/>
  <c r="H234" i="9"/>
  <c r="H198" i="9"/>
  <c r="H207" i="9"/>
  <c r="H140" i="9"/>
  <c r="H211" i="9"/>
  <c r="H63" i="9"/>
  <c r="H231" i="9"/>
  <c r="H174" i="9"/>
  <c r="H4" i="9"/>
  <c r="H251" i="9"/>
  <c r="H232" i="9"/>
  <c r="H190" i="9"/>
  <c r="H210" i="9"/>
  <c r="H149" i="9"/>
  <c r="H42" i="9"/>
  <c r="H183" i="9"/>
  <c r="H171" i="9"/>
  <c r="H228" i="9"/>
  <c r="H252" i="9"/>
  <c r="H244" i="9"/>
  <c r="H226" i="9"/>
  <c r="H239" i="9"/>
  <c r="H223" i="9"/>
  <c r="H170" i="9"/>
  <c r="H41" i="9"/>
  <c r="H224" i="9"/>
  <c r="H242" i="9"/>
  <c r="H173" i="9"/>
  <c r="H219" i="9"/>
  <c r="H120" i="9"/>
  <c r="H181" i="9"/>
  <c r="H188" i="9"/>
  <c r="H194" i="9"/>
  <c r="H217" i="9"/>
  <c r="H191" i="9"/>
  <c r="H94" i="9"/>
  <c r="H91" i="9"/>
  <c r="H216" i="9"/>
  <c r="H147" i="9"/>
  <c r="H132" i="9"/>
  <c r="H253" i="9"/>
  <c r="H64" i="9"/>
  <c r="H61" i="9"/>
  <c r="H233" i="9"/>
  <c r="H206" i="9"/>
  <c r="H203" i="9"/>
  <c r="H208" i="9"/>
  <c r="H129" i="9"/>
  <c r="H117" i="9"/>
  <c r="H187" i="9"/>
  <c r="H169" i="9"/>
  <c r="H128" i="9"/>
  <c r="H116" i="9"/>
  <c r="H104" i="9"/>
  <c r="H92" i="9"/>
  <c r="H80" i="9"/>
  <c r="H68" i="9"/>
  <c r="H56" i="9"/>
  <c r="H202" i="9"/>
  <c r="H103" i="9"/>
  <c r="H146" i="9"/>
  <c r="H218" i="9"/>
  <c r="H185" i="9"/>
  <c r="H161" i="9"/>
  <c r="H195" i="9"/>
  <c r="H196" i="9"/>
  <c r="H227" i="9"/>
  <c r="H135" i="9"/>
  <c r="H184" i="9"/>
  <c r="H160" i="9"/>
  <c r="H200" i="9"/>
  <c r="H247" i="9"/>
  <c r="H126" i="9"/>
  <c r="H114" i="9"/>
  <c r="H221" i="9"/>
  <c r="H197" i="9"/>
  <c r="H167" i="9"/>
  <c r="H176" i="9"/>
  <c r="H156" i="9"/>
  <c r="H199" i="9"/>
  <c r="H154" i="9"/>
  <c r="H230" i="9"/>
  <c r="H150" i="9"/>
  <c r="H139" i="9"/>
  <c r="H241" i="9"/>
  <c r="H110" i="9"/>
  <c r="H74" i="9"/>
  <c r="H118" i="9"/>
  <c r="H145" i="9"/>
  <c r="H72" i="9"/>
  <c r="H112" i="9"/>
  <c r="H57" i="9"/>
  <c r="H58" i="9"/>
  <c r="H153" i="9"/>
  <c r="H30" i="9"/>
  <c r="H18" i="9"/>
  <c r="H6" i="9"/>
  <c r="H125" i="9"/>
  <c r="H107" i="9"/>
  <c r="H89" i="9"/>
  <c r="H71" i="9"/>
  <c r="H53" i="9"/>
  <c r="H100" i="9"/>
  <c r="H76" i="9"/>
  <c r="H49" i="9"/>
  <c r="H121" i="9"/>
  <c r="H37" i="9"/>
  <c r="H25" i="9"/>
  <c r="H106" i="9"/>
  <c r="H29" i="9"/>
  <c r="H17" i="9"/>
  <c r="H5" i="9"/>
  <c r="H45" i="9"/>
  <c r="H7" i="9"/>
  <c r="H13" i="9"/>
  <c r="H85" i="9"/>
  <c r="H67" i="9"/>
  <c r="H151" i="9"/>
  <c r="H105" i="9"/>
  <c r="H40" i="9"/>
  <c r="H123" i="9"/>
  <c r="H122" i="9"/>
  <c r="H86" i="9"/>
  <c r="H50" i="9"/>
  <c r="H138" i="9"/>
  <c r="H48" i="9"/>
  <c r="H87" i="9"/>
  <c r="H27" i="9"/>
  <c r="H15" i="9"/>
  <c r="H3" i="9"/>
  <c r="H66" i="9"/>
  <c r="H51" i="9"/>
  <c r="H115" i="9"/>
  <c r="H82" i="9"/>
  <c r="H34" i="9"/>
  <c r="H22" i="9"/>
  <c r="H38" i="9"/>
  <c r="H26" i="9"/>
  <c r="H14" i="9"/>
  <c r="H2" i="9"/>
  <c r="H133" i="9"/>
  <c r="H136" i="9"/>
  <c r="H141" i="9"/>
  <c r="H119" i="9"/>
  <c r="H101" i="9"/>
  <c r="H83" i="9"/>
  <c r="H65" i="9"/>
  <c r="H52" i="9"/>
  <c r="H99" i="9"/>
  <c r="H108" i="9"/>
  <c r="H20" i="9"/>
  <c r="H70" i="9"/>
  <c r="H79" i="9"/>
  <c r="H84" i="9"/>
  <c r="H36" i="9"/>
  <c r="H24" i="9"/>
  <c r="H12" i="9"/>
  <c r="H144" i="9"/>
  <c r="H39" i="9"/>
  <c r="H69" i="9"/>
  <c r="H98" i="9"/>
  <c r="H62" i="9"/>
  <c r="H88" i="9"/>
  <c r="H47" i="9"/>
  <c r="H109" i="9"/>
  <c r="H31" i="9"/>
  <c r="H19" i="9"/>
  <c r="H164" i="9"/>
  <c r="H96" i="9"/>
  <c r="H35" i="9"/>
  <c r="H23" i="9"/>
  <c r="H11" i="9"/>
  <c r="H44" i="9"/>
  <c r="H127" i="9"/>
  <c r="H28" i="9"/>
  <c r="H8" i="9"/>
  <c r="H111" i="9"/>
  <c r="H97" i="9"/>
  <c r="H55" i="9"/>
  <c r="H193" i="9"/>
  <c r="H102" i="9"/>
  <c r="H159" i="9"/>
  <c r="H75" i="9"/>
  <c r="H124" i="9"/>
  <c r="H209" i="9"/>
  <c r="H60" i="9"/>
  <c r="H90" i="9"/>
  <c r="H32" i="9"/>
  <c r="H113" i="9"/>
  <c r="H95" i="9"/>
  <c r="H77" i="9"/>
  <c r="H59" i="9"/>
  <c r="H73" i="9"/>
  <c r="H130" i="9"/>
  <c r="H46" i="9"/>
  <c r="H33" i="9"/>
  <c r="H21" i="9"/>
  <c r="H9" i="9"/>
  <c r="I44" i="9"/>
  <c r="I36" i="9"/>
  <c r="I66" i="9"/>
  <c r="I127" i="9"/>
  <c r="I158" i="9"/>
  <c r="I157" i="9"/>
  <c r="I189" i="9"/>
  <c r="I203" i="9"/>
  <c r="I175" i="9"/>
  <c r="I255" i="9"/>
  <c r="I254" i="9"/>
  <c r="I222" i="9"/>
  <c r="I42" i="9"/>
  <c r="I247" i="9"/>
  <c r="I185" i="9"/>
  <c r="I8" i="9"/>
  <c r="I202" i="9"/>
  <c r="I215" i="9"/>
  <c r="I193" i="9"/>
  <c r="I47" i="9"/>
  <c r="I41" i="9"/>
  <c r="I234" i="9"/>
  <c r="I72" i="9"/>
  <c r="I64" i="9"/>
  <c r="I200" i="9"/>
  <c r="I56" i="9"/>
  <c r="BQ2" i="7"/>
  <c r="Z3" i="8"/>
  <c r="AV3" i="7"/>
  <c r="CD3" i="7"/>
  <c r="E3" i="7"/>
  <c r="AV4" i="7"/>
  <c r="BI6" i="7"/>
  <c r="E5" i="7"/>
  <c r="T2" i="4"/>
  <c r="U2" i="4"/>
  <c r="V2" i="4"/>
  <c r="W2" i="4"/>
  <c r="H157" i="9" l="1"/>
  <c r="H220" i="9"/>
  <c r="H142" i="9"/>
  <c r="H201" i="9"/>
  <c r="H229" i="9"/>
  <c r="H78" i="9"/>
  <c r="H177" i="9"/>
  <c r="H213" i="9"/>
  <c r="H93" i="9"/>
  <c r="H134" i="9"/>
  <c r="H225" i="9"/>
  <c r="H243" i="9"/>
  <c r="H152" i="9"/>
  <c r="H81" i="9"/>
  <c r="H249" i="9"/>
  <c r="H222" i="9"/>
  <c r="H158" i="9"/>
  <c r="H248" i="9"/>
  <c r="H255" i="9"/>
  <c r="H215" i="9"/>
  <c r="H214" i="9"/>
  <c r="H43" i="9"/>
  <c r="H178" i="9"/>
  <c r="H212" i="9"/>
  <c r="H250" i="9"/>
  <c r="H137" i="9"/>
  <c r="H162" i="9"/>
  <c r="H16" i="9"/>
  <c r="H166" i="9"/>
  <c r="H245" i="9"/>
  <c r="H240" i="9"/>
  <c r="H175" i="9"/>
  <c r="H186" i="9"/>
  <c r="H235" i="9"/>
  <c r="H143" i="9"/>
  <c r="H180" i="9"/>
  <c r="H148" i="9"/>
  <c r="H205" i="9"/>
  <c r="H172" i="9"/>
  <c r="H254" i="9"/>
  <c r="H246" i="9"/>
  <c r="H182" i="9"/>
  <c r="F1" i="9"/>
  <c r="G73" i="9" s="1"/>
  <c r="G9" i="9"/>
  <c r="G43" i="9"/>
  <c r="G15" i="9"/>
  <c r="G10" i="9"/>
  <c r="G253" i="9"/>
  <c r="G210" i="9"/>
  <c r="G219" i="9"/>
  <c r="G68" i="9"/>
  <c r="G53" i="9"/>
  <c r="G247" i="9"/>
  <c r="G16" i="9"/>
  <c r="G64" i="9"/>
  <c r="G251" i="9"/>
  <c r="G239" i="9"/>
  <c r="G234" i="9"/>
  <c r="G241" i="9"/>
  <c r="G17" i="9"/>
  <c r="G236" i="9"/>
  <c r="G243" i="9"/>
  <c r="G40" i="9"/>
  <c r="G83" i="9"/>
  <c r="G176" i="9"/>
  <c r="G67" i="9"/>
  <c r="G245" i="9"/>
  <c r="G233" i="9"/>
  <c r="G252" i="9"/>
  <c r="G235" i="9"/>
  <c r="G155" i="9"/>
  <c r="G71" i="9"/>
  <c r="G172" i="9"/>
  <c r="G154" i="9"/>
  <c r="G108" i="9"/>
  <c r="G84" i="9"/>
  <c r="G60" i="9"/>
  <c r="G157" i="9"/>
  <c r="G191" i="9"/>
  <c r="G238" i="9"/>
  <c r="G193" i="9"/>
  <c r="G183" i="9"/>
  <c r="G168" i="9"/>
  <c r="G208" i="9"/>
  <c r="G225" i="9"/>
  <c r="G164" i="9"/>
  <c r="G158" i="9"/>
  <c r="G117" i="9"/>
  <c r="G93" i="9"/>
  <c r="G69" i="9"/>
  <c r="G57" i="9"/>
  <c r="G229" i="9"/>
  <c r="G213" i="9"/>
  <c r="G224" i="9"/>
  <c r="G144" i="9"/>
  <c r="G249" i="9"/>
  <c r="G163" i="9"/>
  <c r="G214" i="9"/>
  <c r="G185" i="9"/>
  <c r="G162" i="9"/>
  <c r="G150" i="9"/>
  <c r="G197" i="9"/>
  <c r="G242" i="9"/>
  <c r="G186" i="9"/>
  <c r="G199" i="9"/>
  <c r="G175" i="9"/>
  <c r="G126" i="9"/>
  <c r="G90" i="9"/>
  <c r="G66" i="9"/>
  <c r="G244" i="9"/>
  <c r="G181" i="9"/>
  <c r="G202" i="9"/>
  <c r="G178" i="9"/>
  <c r="G207" i="9"/>
  <c r="G177" i="9"/>
  <c r="G205" i="9"/>
  <c r="G203" i="9"/>
  <c r="G111" i="9"/>
  <c r="G99" i="9"/>
  <c r="G87" i="9"/>
  <c r="G75" i="9"/>
  <c r="G206" i="9"/>
  <c r="G142" i="9"/>
  <c r="G237" i="9"/>
  <c r="G189" i="9"/>
  <c r="G217" i="9"/>
  <c r="G136" i="9"/>
  <c r="G118" i="9"/>
  <c r="G159" i="9"/>
  <c r="G41" i="9"/>
  <c r="G89" i="9"/>
  <c r="G44" i="9"/>
  <c r="G29" i="9"/>
  <c r="G56" i="9"/>
  <c r="G82" i="9"/>
  <c r="G36" i="9"/>
  <c r="G160" i="9"/>
  <c r="G149" i="9"/>
  <c r="G116" i="9"/>
  <c r="G148" i="9"/>
  <c r="G153" i="9"/>
  <c r="G107" i="9"/>
  <c r="G18" i="9"/>
  <c r="G22" i="9"/>
  <c r="G34" i="9"/>
  <c r="G88" i="9"/>
  <c r="G110" i="9"/>
  <c r="G65" i="9"/>
  <c r="G121" i="9"/>
  <c r="G91" i="9"/>
  <c r="G152" i="9"/>
  <c r="G122" i="9"/>
  <c r="G134" i="9"/>
  <c r="G119" i="9"/>
  <c r="G106" i="9"/>
  <c r="G139" i="9"/>
  <c r="G35" i="9"/>
  <c r="G204" i="9"/>
  <c r="G143" i="9"/>
  <c r="G138" i="9"/>
  <c r="G86" i="9"/>
  <c r="G13" i="9"/>
  <c r="G38" i="9"/>
  <c r="G2" i="9"/>
  <c r="G141" i="9"/>
  <c r="G8" i="9"/>
  <c r="G85" i="9"/>
  <c r="G146" i="9"/>
  <c r="G79" i="9"/>
  <c r="G151" i="9"/>
  <c r="G135" i="9"/>
  <c r="G113" i="9"/>
  <c r="G47" i="9"/>
  <c r="G98" i="9"/>
  <c r="G62" i="9"/>
  <c r="G46" i="9"/>
  <c r="G21" i="9"/>
  <c r="G20" i="9"/>
  <c r="G26" i="9"/>
  <c r="G97" i="9"/>
  <c r="G167" i="9"/>
  <c r="G76" i="9"/>
  <c r="G77" i="9"/>
  <c r="G130" i="9"/>
  <c r="G28" i="9"/>
  <c r="G23" i="9"/>
  <c r="G24" i="9"/>
  <c r="G94" i="9"/>
  <c r="G19" i="9"/>
  <c r="G221" i="9"/>
  <c r="G127" i="9"/>
  <c r="G42" i="9"/>
  <c r="G132" i="9"/>
  <c r="G128" i="9"/>
  <c r="G12" i="9"/>
  <c r="G80" i="9"/>
  <c r="G104" i="9"/>
  <c r="G145" i="9"/>
  <c r="G161" i="9"/>
  <c r="G115" i="9"/>
  <c r="G74" i="9"/>
  <c r="G45" i="9"/>
  <c r="G230" i="9"/>
  <c r="G27" i="9"/>
  <c r="G30" i="9"/>
  <c r="BB6" i="7"/>
  <c r="BP11" i="7"/>
  <c r="BP30" i="7"/>
  <c r="BP17" i="7"/>
  <c r="BP8" i="7"/>
  <c r="BR2" i="7"/>
  <c r="BQ27" i="7" s="1"/>
  <c r="BP18" i="7"/>
  <c r="BP15" i="7"/>
  <c r="BP24" i="7"/>
  <c r="BP27" i="7"/>
  <c r="BP19" i="7"/>
  <c r="BP25" i="7"/>
  <c r="BP6" i="7"/>
  <c r="BP14" i="7"/>
  <c r="BP13" i="7"/>
  <c r="BP16" i="7"/>
  <c r="BP32" i="7"/>
  <c r="BP26" i="7"/>
  <c r="BP31" i="7"/>
  <c r="BP23" i="7"/>
  <c r="BP29" i="7"/>
  <c r="BP9" i="7"/>
  <c r="BP21" i="7"/>
  <c r="BP28" i="7"/>
  <c r="BP7" i="7"/>
  <c r="BP5" i="7"/>
  <c r="BP12" i="7"/>
  <c r="BP22" i="7"/>
  <c r="BP4" i="7"/>
  <c r="BP20" i="7"/>
  <c r="BP10" i="7"/>
  <c r="BP3" i="7"/>
  <c r="BA18" i="7"/>
  <c r="BB12" i="7"/>
  <c r="BA16" i="7"/>
  <c r="BA4" i="7"/>
  <c r="BB5" i="7"/>
  <c r="BB29" i="7"/>
  <c r="BB4" i="7"/>
  <c r="BA22" i="7"/>
  <c r="BA21" i="7"/>
  <c r="BB13" i="7"/>
  <c r="BA9" i="7"/>
  <c r="BA6" i="7"/>
  <c r="BA23" i="7"/>
  <c r="BB31" i="7"/>
  <c r="BB16" i="7"/>
  <c r="BB19" i="7"/>
  <c r="BB24" i="7"/>
  <c r="BA11" i="7"/>
  <c r="BA29" i="7"/>
  <c r="BA10" i="7"/>
  <c r="BA3" i="7"/>
  <c r="BA7" i="7"/>
  <c r="BA28" i="7"/>
  <c r="BA31" i="7"/>
  <c r="BB7" i="7"/>
  <c r="BB27" i="7"/>
  <c r="BA17" i="7"/>
  <c r="BB22" i="7"/>
  <c r="BA26" i="7"/>
  <c r="BB25" i="7"/>
  <c r="BB15" i="7"/>
  <c r="BA5" i="7"/>
  <c r="BB10" i="7"/>
  <c r="BA14" i="7"/>
  <c r="BA30" i="7"/>
  <c r="BA32" i="7"/>
  <c r="BB23" i="7"/>
  <c r="BA27" i="7"/>
  <c r="BB32" i="7"/>
  <c r="BA24" i="7"/>
  <c r="BA20" i="7"/>
  <c r="BB11" i="7"/>
  <c r="BA15" i="7"/>
  <c r="BB20" i="7"/>
  <c r="BA12" i="7"/>
  <c r="BA8" i="7"/>
  <c r="BB17" i="7"/>
  <c r="BB3" i="7"/>
  <c r="BB8" i="7"/>
  <c r="BB30" i="7"/>
  <c r="BB26" i="7"/>
  <c r="BB28" i="7"/>
  <c r="BB21" i="7"/>
  <c r="BA25" i="7"/>
  <c r="BB18" i="7"/>
  <c r="BB14" i="7"/>
  <c r="BA19" i="7"/>
  <c r="BB9" i="7"/>
  <c r="BA13" i="7"/>
  <c r="CF3" i="7"/>
  <c r="CF4" i="7"/>
  <c r="AP3" i="7"/>
  <c r="AF15" i="7"/>
  <c r="AO13" i="7"/>
  <c r="AP12" i="7"/>
  <c r="AQ11" i="7"/>
  <c r="AO9" i="7"/>
  <c r="AQ7" i="7"/>
  <c r="AF5" i="7"/>
  <c r="AE15" i="7"/>
  <c r="AO12" i="7"/>
  <c r="AP11" i="7"/>
  <c r="AP7" i="7"/>
  <c r="AE5" i="7"/>
  <c r="AF24" i="7"/>
  <c r="AF22" i="7"/>
  <c r="AF20" i="7"/>
  <c r="AD15" i="7"/>
  <c r="AO11" i="7"/>
  <c r="V10" i="7"/>
  <c r="AO7" i="7"/>
  <c r="AF6" i="7"/>
  <c r="AD5" i="7"/>
  <c r="AE3" i="7"/>
  <c r="AD3" i="7"/>
  <c r="AE24" i="7"/>
  <c r="AE22" i="7"/>
  <c r="AE20" i="7"/>
  <c r="V15" i="7"/>
  <c r="AQ10" i="7"/>
  <c r="AE6" i="7"/>
  <c r="AD24" i="7"/>
  <c r="AD22" i="7"/>
  <c r="AD20" i="7"/>
  <c r="V14" i="7"/>
  <c r="AP10" i="7"/>
  <c r="V8" i="7"/>
  <c r="AD6" i="7"/>
  <c r="V5" i="7"/>
  <c r="AQ5" i="7"/>
  <c r="V3" i="7"/>
  <c r="V32" i="7"/>
  <c r="V30" i="7"/>
  <c r="V28" i="7"/>
  <c r="V26" i="7"/>
  <c r="V24" i="7"/>
  <c r="V22" i="7"/>
  <c r="V20" i="7"/>
  <c r="V18" i="7"/>
  <c r="V16" i="7"/>
  <c r="V13" i="7"/>
  <c r="Y8" i="7" s="1"/>
  <c r="AO10" i="7"/>
  <c r="AQ8" i="7"/>
  <c r="V4" i="7"/>
  <c r="V12" i="7"/>
  <c r="AP8" i="7"/>
  <c r="V6" i="7"/>
  <c r="AP5" i="7"/>
  <c r="V11" i="7"/>
  <c r="AO8" i="7"/>
  <c r="AQ6" i="7"/>
  <c r="AO5" i="7"/>
  <c r="AQ4" i="7"/>
  <c r="AP4" i="7"/>
  <c r="V31" i="7"/>
  <c r="V29" i="7"/>
  <c r="V25" i="7"/>
  <c r="V23" i="7"/>
  <c r="AO14" i="7"/>
  <c r="AQ12" i="7"/>
  <c r="AP9" i="7"/>
  <c r="AF27" i="7"/>
  <c r="AF25" i="7"/>
  <c r="AF21" i="7"/>
  <c r="AF17" i="7"/>
  <c r="BF8" i="7"/>
  <c r="AP6" i="7"/>
  <c r="V27" i="7"/>
  <c r="V21" i="7"/>
  <c r="V19" i="7"/>
  <c r="V17" i="7"/>
  <c r="AP13" i="7"/>
  <c r="AE27" i="7"/>
  <c r="AE25" i="7"/>
  <c r="AE21" i="7"/>
  <c r="AE17" i="7"/>
  <c r="AQ14" i="7"/>
  <c r="BE8" i="7"/>
  <c r="V9" i="7"/>
  <c r="AO6" i="7"/>
  <c r="AO4" i="7"/>
  <c r="AD27" i="7"/>
  <c r="AD25" i="7"/>
  <c r="AD21" i="7"/>
  <c r="AD17" i="7"/>
  <c r="AP14" i="7"/>
  <c r="AQ13" i="7"/>
  <c r="AQ9" i="7"/>
  <c r="AF3" i="7"/>
  <c r="V7" i="7"/>
  <c r="L3" i="7"/>
  <c r="M3" i="7" s="1"/>
  <c r="AO3" i="7"/>
  <c r="L2" i="7"/>
  <c r="M2" i="7" s="1"/>
  <c r="AQ3" i="7"/>
  <c r="BI7" i="7"/>
  <c r="G194" i="9" l="1"/>
  <c r="G11" i="9"/>
  <c r="G255" i="9"/>
  <c r="G124" i="9"/>
  <c r="G254" i="9"/>
  <c r="G223" i="9"/>
  <c r="G248" i="9"/>
  <c r="G209" i="9"/>
  <c r="G131" i="9"/>
  <c r="G14" i="9"/>
  <c r="G58" i="9"/>
  <c r="G70" i="9"/>
  <c r="G32" i="9"/>
  <c r="G137" i="9"/>
  <c r="G123" i="9"/>
  <c r="G195" i="9"/>
  <c r="G184" i="9"/>
  <c r="G220" i="9"/>
  <c r="G81" i="9"/>
  <c r="G232" i="9"/>
  <c r="G48" i="9"/>
  <c r="G4" i="9"/>
  <c r="G190" i="9"/>
  <c r="G218" i="9"/>
  <c r="G180" i="9"/>
  <c r="G169" i="9"/>
  <c r="G6" i="9"/>
  <c r="G112" i="9"/>
  <c r="G50" i="9"/>
  <c r="G39" i="9"/>
  <c r="G140" i="9"/>
  <c r="G166" i="9"/>
  <c r="G54" i="9"/>
  <c r="G156" i="9"/>
  <c r="G211" i="9"/>
  <c r="G105" i="9"/>
  <c r="G212" i="9"/>
  <c r="G72" i="9"/>
  <c r="G215" i="9"/>
  <c r="G187" i="9"/>
  <c r="G5" i="9"/>
  <c r="G100" i="9"/>
  <c r="G59" i="9"/>
  <c r="G179" i="9"/>
  <c r="G78" i="9"/>
  <c r="G182" i="9"/>
  <c r="G147" i="9"/>
  <c r="G129" i="9"/>
  <c r="G200" i="9"/>
  <c r="G96" i="9"/>
  <c r="G226" i="9"/>
  <c r="G198" i="9"/>
  <c r="G222" i="9"/>
  <c r="G92" i="9"/>
  <c r="G49" i="9"/>
  <c r="G103" i="9"/>
  <c r="G37" i="9"/>
  <c r="G61" i="9"/>
  <c r="G33" i="9"/>
  <c r="G31" i="9"/>
  <c r="G95" i="9"/>
  <c r="G51" i="9"/>
  <c r="G170" i="9"/>
  <c r="G102" i="9"/>
  <c r="G201" i="9"/>
  <c r="G188" i="9"/>
  <c r="G165" i="9"/>
  <c r="G174" i="9"/>
  <c r="G120" i="9"/>
  <c r="G228" i="9"/>
  <c r="G250" i="9"/>
  <c r="G246" i="9"/>
  <c r="G55" i="9"/>
  <c r="G3" i="9"/>
  <c r="G25" i="9"/>
  <c r="G109" i="9"/>
  <c r="G52" i="9"/>
  <c r="G7" i="9"/>
  <c r="G171" i="9"/>
  <c r="G63" i="9"/>
  <c r="G192" i="9"/>
  <c r="G114" i="9"/>
  <c r="G173" i="9"/>
  <c r="G125" i="9"/>
  <c r="G133" i="9"/>
  <c r="G216" i="9"/>
  <c r="G196" i="9"/>
  <c r="G240" i="9"/>
  <c r="G231" i="9"/>
  <c r="G227" i="9"/>
  <c r="G101" i="9"/>
  <c r="E1" i="9"/>
  <c r="F4" i="9" s="1"/>
  <c r="F9" i="9"/>
  <c r="F184" i="9"/>
  <c r="F199" i="9"/>
  <c r="F66" i="9"/>
  <c r="F244" i="9"/>
  <c r="F41" i="9"/>
  <c r="F253" i="9"/>
  <c r="F212" i="9"/>
  <c r="F239" i="9"/>
  <c r="F179" i="9"/>
  <c r="F240" i="9"/>
  <c r="F154" i="9"/>
  <c r="F233" i="9"/>
  <c r="F238" i="9"/>
  <c r="F18" i="9"/>
  <c r="F255" i="9"/>
  <c r="F254" i="9"/>
  <c r="F221" i="9"/>
  <c r="F246" i="9"/>
  <c r="F191" i="9"/>
  <c r="F177" i="9"/>
  <c r="F75" i="9"/>
  <c r="F251" i="9"/>
  <c r="F218" i="9"/>
  <c r="F176" i="9"/>
  <c r="F162" i="9"/>
  <c r="F48" i="9"/>
  <c r="F87" i="9"/>
  <c r="F5" i="9"/>
  <c r="F205" i="9"/>
  <c r="F47" i="9"/>
  <c r="F171" i="9"/>
  <c r="F141" i="9"/>
  <c r="F128" i="9"/>
  <c r="F116" i="9"/>
  <c r="F228" i="9"/>
  <c r="F60" i="9"/>
  <c r="F42" i="9"/>
  <c r="F200" i="9"/>
  <c r="F204" i="9"/>
  <c r="F122" i="9"/>
  <c r="F202" i="9"/>
  <c r="F172" i="9"/>
  <c r="F214" i="9"/>
  <c r="F185" i="9"/>
  <c r="F243" i="9"/>
  <c r="F83" i="9"/>
  <c r="F115" i="9"/>
  <c r="F80" i="9"/>
  <c r="F226" i="9"/>
  <c r="F175" i="9"/>
  <c r="F182" i="9"/>
  <c r="F134" i="9"/>
  <c r="F126" i="9"/>
  <c r="F203" i="9"/>
  <c r="F211" i="9"/>
  <c r="F148" i="9"/>
  <c r="F119" i="9"/>
  <c r="F133" i="9"/>
  <c r="F186" i="9"/>
  <c r="F144" i="9"/>
  <c r="F65" i="9"/>
  <c r="F62" i="9"/>
  <c r="F103" i="9"/>
  <c r="F164" i="9"/>
  <c r="F163" i="9"/>
  <c r="F159" i="9"/>
  <c r="F130" i="9"/>
  <c r="F104" i="9"/>
  <c r="F183" i="9"/>
  <c r="F136" i="9"/>
  <c r="F123" i="9"/>
  <c r="F142" i="9"/>
  <c r="F77" i="9"/>
  <c r="F46" i="9"/>
  <c r="F96" i="9"/>
  <c r="F215" i="9"/>
  <c r="F167" i="9"/>
  <c r="F241" i="9"/>
  <c r="F242" i="9"/>
  <c r="F216" i="9"/>
  <c r="F194" i="9"/>
  <c r="F223" i="9"/>
  <c r="F169" i="9"/>
  <c r="F113" i="9"/>
  <c r="F234" i="9"/>
  <c r="F208" i="9"/>
  <c r="F120" i="9"/>
  <c r="F108" i="9"/>
  <c r="F157" i="9"/>
  <c r="F143" i="9"/>
  <c r="F230" i="9"/>
  <c r="F180" i="9"/>
  <c r="F219" i="9"/>
  <c r="F137" i="9"/>
  <c r="F181" i="9"/>
  <c r="F101" i="9"/>
  <c r="F193" i="9"/>
  <c r="F248" i="9"/>
  <c r="F125" i="9"/>
  <c r="F110" i="9"/>
  <c r="F178" i="9"/>
  <c r="F247" i="9"/>
  <c r="F166" i="9"/>
  <c r="F196" i="9"/>
  <c r="F152" i="9"/>
  <c r="F168" i="9"/>
  <c r="F105" i="9"/>
  <c r="F213" i="9"/>
  <c r="F139" i="9"/>
  <c r="F59" i="9"/>
  <c r="F92" i="9"/>
  <c r="F20" i="9"/>
  <c r="F32" i="9"/>
  <c r="F8" i="9"/>
  <c r="F112" i="9"/>
  <c r="F158" i="9"/>
  <c r="F229" i="9"/>
  <c r="F50" i="9"/>
  <c r="F51" i="9"/>
  <c r="F28" i="9"/>
  <c r="F88" i="9"/>
  <c r="F21" i="9"/>
  <c r="F33" i="9"/>
  <c r="F86" i="9"/>
  <c r="F68" i="9"/>
  <c r="F102" i="9"/>
  <c r="F94" i="9"/>
  <c r="F153" i="9"/>
  <c r="F106" i="9"/>
  <c r="F45" i="9"/>
  <c r="F70" i="9"/>
  <c r="F23" i="9"/>
  <c r="F35" i="9"/>
  <c r="F99" i="9"/>
  <c r="F63" i="9"/>
  <c r="F44" i="9"/>
  <c r="F73" i="9"/>
  <c r="F150" i="9"/>
  <c r="F145" i="9"/>
  <c r="F49" i="9"/>
  <c r="F149" i="9"/>
  <c r="F39" i="9"/>
  <c r="F161" i="9"/>
  <c r="F121" i="9"/>
  <c r="F84" i="9"/>
  <c r="F37" i="9"/>
  <c r="F25" i="9"/>
  <c r="F82" i="9"/>
  <c r="F24" i="9"/>
  <c r="F36" i="9"/>
  <c r="F57" i="9"/>
  <c r="F14" i="9"/>
  <c r="F93" i="9"/>
  <c r="F97" i="9"/>
  <c r="F187" i="9"/>
  <c r="F95" i="9"/>
  <c r="F53" i="9"/>
  <c r="F140" i="9"/>
  <c r="F43" i="9"/>
  <c r="F146" i="9"/>
  <c r="F81" i="9"/>
  <c r="F107" i="9"/>
  <c r="F69" i="9"/>
  <c r="F52" i="9"/>
  <c r="F26" i="9"/>
  <c r="F38" i="9"/>
  <c r="F201" i="9"/>
  <c r="F71" i="9"/>
  <c r="F138" i="9"/>
  <c r="F100" i="9"/>
  <c r="F190" i="9"/>
  <c r="F89" i="9"/>
  <c r="F170" i="9"/>
  <c r="F132" i="9"/>
  <c r="F34" i="9"/>
  <c r="F22" i="9"/>
  <c r="F27" i="9"/>
  <c r="F156" i="9"/>
  <c r="F19" i="9"/>
  <c r="F30" i="9"/>
  <c r="F155" i="9"/>
  <c r="F98" i="9"/>
  <c r="F56" i="9"/>
  <c r="F40" i="9"/>
  <c r="F78" i="9"/>
  <c r="F131" i="9"/>
  <c r="F165" i="9"/>
  <c r="F61" i="9"/>
  <c r="F2" i="9"/>
  <c r="F91" i="9"/>
  <c r="F29" i="9"/>
  <c r="F114" i="9"/>
  <c r="F129" i="9"/>
  <c r="F135" i="9"/>
  <c r="F160" i="9"/>
  <c r="F124" i="9"/>
  <c r="F6" i="9"/>
  <c r="F90" i="9"/>
  <c r="F117" i="9"/>
  <c r="F109" i="9"/>
  <c r="F245" i="9"/>
  <c r="F147" i="9"/>
  <c r="F31" i="9"/>
  <c r="F85" i="9"/>
  <c r="F79" i="9"/>
  <c r="BQ17" i="7"/>
  <c r="BQ16" i="7"/>
  <c r="BQ5" i="7"/>
  <c r="BQ18" i="7"/>
  <c r="BQ6" i="7"/>
  <c r="BQ20" i="7"/>
  <c r="BQ30" i="7"/>
  <c r="BQ31" i="7"/>
  <c r="BQ3" i="7"/>
  <c r="BQ19" i="7"/>
  <c r="BQ22" i="7"/>
  <c r="BQ11" i="7"/>
  <c r="BQ24" i="7"/>
  <c r="BQ10" i="7"/>
  <c r="BQ23" i="7"/>
  <c r="BQ15" i="7"/>
  <c r="BQ26" i="7"/>
  <c r="BQ7" i="7"/>
  <c r="BQ12" i="7"/>
  <c r="BQ32" i="7"/>
  <c r="BQ13" i="7"/>
  <c r="BQ28" i="7"/>
  <c r="BQ8" i="7"/>
  <c r="BQ25" i="7"/>
  <c r="BQ4" i="7"/>
  <c r="BQ21" i="7"/>
  <c r="BQ14" i="7"/>
  <c r="BQ29" i="7"/>
  <c r="BQ9" i="7"/>
  <c r="BS2" i="7"/>
  <c r="BR25" i="7" s="1"/>
  <c r="BE5" i="7"/>
  <c r="BF5" i="7"/>
  <c r="BE7" i="7"/>
  <c r="BF7" i="7"/>
  <c r="BE10" i="7"/>
  <c r="Y5" i="7"/>
  <c r="BF4" i="7"/>
  <c r="Y10" i="7"/>
  <c r="BE9" i="7"/>
  <c r="Y6" i="7"/>
  <c r="BE6" i="7"/>
  <c r="BF10" i="7"/>
  <c r="Y4" i="7"/>
  <c r="Y9" i="7"/>
  <c r="BE4" i="7"/>
  <c r="BI8" i="7"/>
  <c r="Y3" i="7"/>
  <c r="BE3" i="7"/>
  <c r="BF9" i="7"/>
  <c r="Y7" i="7"/>
  <c r="BF6" i="7"/>
  <c r="BF3" i="7"/>
  <c r="F252" i="9" l="1"/>
  <c r="F210" i="9"/>
  <c r="F76" i="9"/>
  <c r="F72" i="9"/>
  <c r="F58" i="9"/>
  <c r="F174" i="9"/>
  <c r="F151" i="9"/>
  <c r="F237" i="9"/>
  <c r="F111" i="9"/>
  <c r="F127" i="9"/>
  <c r="F249" i="9"/>
  <c r="F235" i="9"/>
  <c r="F227" i="9"/>
  <c r="F206" i="9"/>
  <c r="F188" i="9"/>
  <c r="F7" i="9"/>
  <c r="F74" i="9"/>
  <c r="F220" i="9"/>
  <c r="F189" i="9"/>
  <c r="F192" i="9"/>
  <c r="F224" i="9"/>
  <c r="F231" i="9"/>
  <c r="F55" i="9"/>
  <c r="F250" i="9"/>
  <c r="F198" i="9"/>
  <c r="F225" i="9"/>
  <c r="F10" i="9"/>
  <c r="F15" i="9"/>
  <c r="F17" i="9"/>
  <c r="F118" i="9"/>
  <c r="F64" i="9"/>
  <c r="F16" i="9"/>
  <c r="F3" i="9"/>
  <c r="F217" i="9"/>
  <c r="F207" i="9"/>
  <c r="F195" i="9"/>
  <c r="F222" i="9"/>
  <c r="F209" i="9"/>
  <c r="F173" i="9"/>
  <c r="F197" i="9"/>
  <c r="F12" i="9"/>
  <c r="F11" i="9"/>
  <c r="F13" i="9"/>
  <c r="F232" i="9"/>
  <c r="F236" i="9"/>
  <c r="F67" i="9"/>
  <c r="F54" i="9"/>
  <c r="BR3" i="7"/>
  <c r="BR4" i="7"/>
  <c r="BR29" i="7"/>
  <c r="BR30" i="7"/>
  <c r="BR18" i="7"/>
  <c r="BR6" i="7"/>
  <c r="BR32" i="7"/>
  <c r="BR15" i="7"/>
  <c r="BR16" i="7"/>
  <c r="BR22" i="7"/>
  <c r="BR9" i="7"/>
  <c r="BR31" i="7"/>
  <c r="BR19" i="7"/>
  <c r="BR11" i="7"/>
  <c r="BR24" i="7"/>
  <c r="BR28" i="7"/>
  <c r="BR26" i="7"/>
  <c r="BR23" i="7"/>
  <c r="BR14" i="7"/>
  <c r="BR27" i="7"/>
  <c r="BR17" i="7"/>
  <c r="BR7" i="7"/>
  <c r="BR5" i="7"/>
  <c r="BR10" i="7"/>
  <c r="BR20" i="7"/>
  <c r="BR12" i="7"/>
  <c r="BR8" i="7"/>
  <c r="BR13" i="7"/>
  <c r="BR21" i="7"/>
  <c r="BT2" i="7"/>
  <c r="BS5" i="7" s="1"/>
  <c r="BI9" i="7"/>
  <c r="BS14" i="7" l="1"/>
  <c r="BS8" i="7"/>
  <c r="BS9" i="7"/>
  <c r="BS22" i="7"/>
  <c r="BS26" i="7"/>
  <c r="BS13" i="7"/>
  <c r="BS30" i="7"/>
  <c r="BS23" i="7"/>
  <c r="BS28" i="7"/>
  <c r="BS18" i="7"/>
  <c r="BS11" i="7"/>
  <c r="BS16" i="7"/>
  <c r="BS6" i="7"/>
  <c r="BS24" i="7"/>
  <c r="BS4" i="7"/>
  <c r="BS21" i="7"/>
  <c r="BS3" i="7"/>
  <c r="BS31" i="7"/>
  <c r="BS12" i="7"/>
  <c r="BS29" i="7"/>
  <c r="BS19" i="7"/>
  <c r="BS32" i="7"/>
  <c r="BS17" i="7"/>
  <c r="BS7" i="7"/>
  <c r="BS25" i="7"/>
  <c r="BU2" i="7"/>
  <c r="BT6" i="7" s="1"/>
  <c r="BS10" i="7"/>
  <c r="BS15" i="7"/>
  <c r="BS27" i="7"/>
  <c r="BS20" i="7"/>
  <c r="BI10" i="7"/>
  <c r="BT15" i="7" l="1"/>
  <c r="BT21" i="7"/>
  <c r="BT11" i="7"/>
  <c r="BT10" i="7"/>
  <c r="BT23" i="7"/>
  <c r="BT22" i="7"/>
  <c r="BT9" i="7"/>
  <c r="BT14" i="7"/>
  <c r="BT27" i="7"/>
  <c r="BT30" i="7"/>
  <c r="BT28" i="7"/>
  <c r="BT3" i="7"/>
  <c r="BT8" i="7"/>
  <c r="BT16" i="7"/>
  <c r="BT31" i="7"/>
  <c r="BT25" i="7"/>
  <c r="BT29" i="7"/>
  <c r="BT19" i="7"/>
  <c r="BT13" i="7"/>
  <c r="BT17" i="7"/>
  <c r="BT7" i="7"/>
  <c r="BT24" i="7"/>
  <c r="BT5" i="7"/>
  <c r="BT32" i="7"/>
  <c r="BT12" i="7"/>
  <c r="BT18" i="7"/>
  <c r="BT20" i="7"/>
  <c r="BT26" i="7"/>
  <c r="BV2" i="7"/>
  <c r="BU29" i="7" s="1"/>
  <c r="BT4" i="7"/>
  <c r="AV2" i="7"/>
  <c r="AV5" i="7" s="1"/>
  <c r="BI11" i="7"/>
  <c r="BU23" i="7" l="1"/>
  <c r="BU16" i="7"/>
  <c r="BU11" i="7"/>
  <c r="BU28" i="7"/>
  <c r="BU12" i="7"/>
  <c r="BW2" i="7"/>
  <c r="BV8" i="7" s="1"/>
  <c r="BU4" i="7"/>
  <c r="BU24" i="7"/>
  <c r="BU22" i="7"/>
  <c r="BU17" i="7"/>
  <c r="BU32" i="7"/>
  <c r="BU13" i="7"/>
  <c r="BU30" i="7"/>
  <c r="BU20" i="7"/>
  <c r="BU26" i="7"/>
  <c r="BU18" i="7"/>
  <c r="BU25" i="7"/>
  <c r="BU5" i="7"/>
  <c r="BU6" i="7"/>
  <c r="BU21" i="7"/>
  <c r="BU27" i="7"/>
  <c r="BU31" i="7"/>
  <c r="BU8" i="7"/>
  <c r="BU14" i="7"/>
  <c r="BU9" i="7"/>
  <c r="BU15" i="7"/>
  <c r="BU19" i="7"/>
  <c r="BU10" i="7"/>
  <c r="BU3" i="7"/>
  <c r="BU7" i="7"/>
  <c r="BI12" i="7"/>
  <c r="K11" i="3"/>
  <c r="K12" i="3" s="1"/>
  <c r="K6" i="3"/>
  <c r="BV10" i="7" l="1"/>
  <c r="BV14" i="7"/>
  <c r="BV27" i="7"/>
  <c r="BV32" i="7"/>
  <c r="BV9" i="7"/>
  <c r="BV15" i="7"/>
  <c r="BV17" i="7"/>
  <c r="BV23" i="7"/>
  <c r="BV28" i="7"/>
  <c r="BV4" i="7"/>
  <c r="BV29" i="7"/>
  <c r="BV25" i="7"/>
  <c r="BV5" i="7"/>
  <c r="BV13" i="7"/>
  <c r="BV6" i="7"/>
  <c r="BV11" i="7"/>
  <c r="BV30" i="7"/>
  <c r="BV26" i="7"/>
  <c r="BV18" i="7"/>
  <c r="BV21" i="7"/>
  <c r="BV3" i="7"/>
  <c r="BV31" i="7"/>
  <c r="BV19" i="7"/>
  <c r="BV22" i="7"/>
  <c r="BV24" i="7"/>
  <c r="BV7" i="7"/>
  <c r="BV20" i="7"/>
  <c r="BV12" i="7"/>
  <c r="BV16" i="7"/>
  <c r="BX2" i="7"/>
  <c r="BW9" i="7" s="1"/>
  <c r="BI13" i="7"/>
  <c r="E2" i="3"/>
  <c r="O2" i="3"/>
  <c r="O3" i="3" s="1"/>
  <c r="O4" i="3" s="1"/>
  <c r="O5" i="3" s="1"/>
  <c r="O6" i="3" s="1"/>
  <c r="O7" i="3" s="1"/>
  <c r="O8" i="3" s="1"/>
  <c r="BW25" i="7" l="1"/>
  <c r="BW13" i="7"/>
  <c r="BW26" i="7"/>
  <c r="BW17" i="7"/>
  <c r="BW5" i="7"/>
  <c r="BW18" i="7"/>
  <c r="BW6" i="7"/>
  <c r="BW31" i="7"/>
  <c r="BW19" i="7"/>
  <c r="BW3" i="7"/>
  <c r="BW22" i="7"/>
  <c r="BW28" i="7"/>
  <c r="BW7" i="7"/>
  <c r="BW10" i="7"/>
  <c r="BW16" i="7"/>
  <c r="BW32" i="7"/>
  <c r="BW23" i="7"/>
  <c r="BW4" i="7"/>
  <c r="BW20" i="7"/>
  <c r="BW14" i="7"/>
  <c r="BW12" i="7"/>
  <c r="BW27" i="7"/>
  <c r="BW30" i="7"/>
  <c r="BW11" i="7"/>
  <c r="BW15" i="7"/>
  <c r="BW8" i="7"/>
  <c r="BW24" i="7"/>
  <c r="BW29" i="7"/>
  <c r="BW21" i="7"/>
  <c r="BY2" i="7"/>
  <c r="BX7" i="7" s="1"/>
  <c r="BI14" i="7"/>
  <c r="BX30" i="7" l="1"/>
  <c r="BX18" i="7"/>
  <c r="BX6" i="7"/>
  <c r="BX3" i="7"/>
  <c r="BZ2" i="7"/>
  <c r="BY23" i="7" s="1"/>
  <c r="BX31" i="7"/>
  <c r="BX13" i="7"/>
  <c r="BX29" i="7"/>
  <c r="BX17" i="7"/>
  <c r="BX20" i="7"/>
  <c r="BX4" i="7"/>
  <c r="BX14" i="7"/>
  <c r="BX27" i="7"/>
  <c r="BX25" i="7"/>
  <c r="BX8" i="7"/>
  <c r="BX16" i="7"/>
  <c r="BX23" i="7"/>
  <c r="BX11" i="7"/>
  <c r="BX5" i="7"/>
  <c r="BX21" i="7"/>
  <c r="BX22" i="7"/>
  <c r="BX10" i="7"/>
  <c r="BX15" i="7"/>
  <c r="BX26" i="7"/>
  <c r="BX19" i="7"/>
  <c r="BX32" i="7"/>
  <c r="BX24" i="7"/>
  <c r="BX12" i="7"/>
  <c r="BX28" i="7"/>
  <c r="BX9" i="7"/>
  <c r="BI15" i="7"/>
  <c r="E11" i="3"/>
  <c r="E12" i="3" s="1"/>
  <c r="E5" i="3"/>
  <c r="E20" i="3"/>
  <c r="E21" i="3" s="1"/>
  <c r="E14" i="3"/>
  <c r="E3" i="3"/>
  <c r="E4" i="3" s="1"/>
  <c r="P5" i="3"/>
  <c r="P2" i="3"/>
  <c r="P3" i="3"/>
  <c r="P6" i="3"/>
  <c r="P7" i="3"/>
  <c r="P4" i="3"/>
  <c r="P8" i="3"/>
  <c r="E7" i="3"/>
  <c r="E8" i="3" s="1"/>
  <c r="E18" i="3"/>
  <c r="E19" i="3" s="1"/>
  <c r="E23" i="3"/>
  <c r="E24" i="3"/>
  <c r="E16" i="3"/>
  <c r="E17" i="3" s="1"/>
  <c r="E9" i="3"/>
  <c r="E10" i="3" s="1"/>
  <c r="BY4" i="7" l="1"/>
  <c r="BY27" i="7"/>
  <c r="BY14" i="7"/>
  <c r="BY15" i="7"/>
  <c r="BY5" i="7"/>
  <c r="BY6" i="7"/>
  <c r="BY32" i="7"/>
  <c r="BY31" i="7"/>
  <c r="BY12" i="7"/>
  <c r="BY19" i="7"/>
  <c r="BY25" i="7"/>
  <c r="BY7" i="7"/>
  <c r="BY3" i="7"/>
  <c r="BY20" i="7"/>
  <c r="BY28" i="7"/>
  <c r="BY22" i="7"/>
  <c r="BY16" i="7"/>
  <c r="BY10" i="7"/>
  <c r="BY29" i="7"/>
  <c r="BY8" i="7"/>
  <c r="BY17" i="7"/>
  <c r="BY21" i="7"/>
  <c r="BY24" i="7"/>
  <c r="BY26" i="7"/>
  <c r="BY9" i="7"/>
  <c r="BY13" i="7"/>
  <c r="BY30" i="7"/>
  <c r="BY11" i="7"/>
  <c r="BY18" i="7"/>
  <c r="CA2" i="7"/>
  <c r="BZ12" i="7" s="1"/>
  <c r="I89" i="1"/>
  <c r="I5" i="1"/>
  <c r="E6" i="3"/>
  <c r="E13" i="3" s="1"/>
  <c r="E25" i="3" s="1"/>
  <c r="AE31" i="7"/>
  <c r="AF31" i="7"/>
  <c r="AD31" i="7"/>
  <c r="AF13" i="7"/>
  <c r="AK8" i="7" s="1"/>
  <c r="AE13" i="7"/>
  <c r="AJ8" i="7" s="1"/>
  <c r="AD13" i="7"/>
  <c r="AI8" i="7" s="1"/>
  <c r="AF19" i="7"/>
  <c r="AD19" i="7"/>
  <c r="AE19" i="7"/>
  <c r="AF8" i="7"/>
  <c r="AD8" i="7"/>
  <c r="AE8" i="7"/>
  <c r="AF10" i="7"/>
  <c r="AE10" i="7"/>
  <c r="AD10" i="7"/>
  <c r="AE18" i="7"/>
  <c r="AD18" i="7"/>
  <c r="AF18" i="7"/>
  <c r="AF29" i="7"/>
  <c r="AD29" i="7"/>
  <c r="AE29" i="7"/>
  <c r="AE12" i="7"/>
  <c r="AD12" i="7"/>
  <c r="AF12" i="7"/>
  <c r="AD9" i="7"/>
  <c r="AI3" i="7" s="1"/>
  <c r="AF9" i="7"/>
  <c r="AK3" i="7" s="1"/>
  <c r="AE9" i="7"/>
  <c r="AJ3" i="7" s="1"/>
  <c r="AE26" i="7"/>
  <c r="AD26" i="7"/>
  <c r="AF26" i="7"/>
  <c r="AF30" i="7"/>
  <c r="AE30" i="7"/>
  <c r="AD30" i="7"/>
  <c r="AE23" i="7"/>
  <c r="AF23" i="7"/>
  <c r="AD23" i="7"/>
  <c r="AF28" i="7"/>
  <c r="AK10" i="7" s="1"/>
  <c r="AE28" i="7"/>
  <c r="AJ10" i="7" s="1"/>
  <c r="AD28" i="7"/>
  <c r="AI10" i="7" s="1"/>
  <c r="AE14" i="7"/>
  <c r="AD14" i="7"/>
  <c r="AF14" i="7"/>
  <c r="AF16" i="7"/>
  <c r="AE16" i="7"/>
  <c r="AD16" i="7"/>
  <c r="AD32" i="7"/>
  <c r="AE32" i="7"/>
  <c r="AF32" i="7"/>
  <c r="BJ4" i="7"/>
  <c r="BK4" i="7" s="1"/>
  <c r="BJ3" i="7"/>
  <c r="BK3" i="7" s="1"/>
  <c r="BJ5" i="7"/>
  <c r="BK5" i="7" s="1"/>
  <c r="Q3" i="7"/>
  <c r="Q4" i="7"/>
  <c r="Q5" i="7"/>
  <c r="AE7" i="7"/>
  <c r="AF7" i="7"/>
  <c r="AD7" i="7"/>
  <c r="BJ6" i="7"/>
  <c r="BK6" i="7" s="1"/>
  <c r="BJ7" i="7"/>
  <c r="BK7" i="7" s="1"/>
  <c r="BJ8" i="7"/>
  <c r="BK8" i="7" s="1"/>
  <c r="BJ9" i="7"/>
  <c r="BK9" i="7" s="1"/>
  <c r="BJ10" i="7"/>
  <c r="BK10" i="7" s="1"/>
  <c r="BJ11" i="7"/>
  <c r="BK11" i="7" s="1"/>
  <c r="BJ12" i="7"/>
  <c r="BK12" i="7" s="1"/>
  <c r="CJ4" i="7"/>
  <c r="CL4" i="7"/>
  <c r="CK4" i="7"/>
  <c r="CI4" i="7"/>
  <c r="CG4" i="7"/>
  <c r="CO4" i="7"/>
  <c r="AF4" i="7"/>
  <c r="CN4" i="7"/>
  <c r="CM4" i="7"/>
  <c r="AE4" i="7"/>
  <c r="CH4" i="7"/>
  <c r="AD4" i="7"/>
  <c r="BJ14" i="7"/>
  <c r="BK14" i="7" s="1"/>
  <c r="AE11" i="7"/>
  <c r="AD11" i="7"/>
  <c r="AF11" i="7"/>
  <c r="BJ13" i="7"/>
  <c r="BK13" i="7" s="1"/>
  <c r="BJ15" i="7"/>
  <c r="BK15" i="7" s="1"/>
  <c r="N2" i="4"/>
  <c r="O2" i="4"/>
  <c r="P2" i="4"/>
  <c r="E15" i="3"/>
  <c r="E22" i="3" s="1"/>
  <c r="E30" i="3" s="1"/>
  <c r="K2" i="3"/>
  <c r="L2" i="3" s="1"/>
  <c r="K7" i="3"/>
  <c r="K5" i="3"/>
  <c r="K4" i="3"/>
  <c r="K13" i="3" s="1" a="1"/>
  <c r="K13" i="3" s="1"/>
  <c r="K3" i="3"/>
  <c r="AK7" i="7" l="1"/>
  <c r="CP4" i="7"/>
  <c r="BZ26" i="7"/>
  <c r="BZ16" i="7"/>
  <c r="BZ4" i="7"/>
  <c r="BZ29" i="7"/>
  <c r="BZ17" i="7"/>
  <c r="BZ15" i="7"/>
  <c r="BZ32" i="7"/>
  <c r="BZ20" i="7"/>
  <c r="BZ5" i="7"/>
  <c r="BZ8" i="7"/>
  <c r="BZ3" i="7"/>
  <c r="BZ9" i="7"/>
  <c r="BZ30" i="7"/>
  <c r="BZ21" i="7"/>
  <c r="BZ25" i="7"/>
  <c r="BZ18" i="7"/>
  <c r="BZ10" i="7"/>
  <c r="BZ13" i="7"/>
  <c r="BZ6" i="7"/>
  <c r="BZ22" i="7"/>
  <c r="BZ31" i="7"/>
  <c r="BZ23" i="7"/>
  <c r="BZ14" i="7"/>
  <c r="BZ19" i="7"/>
  <c r="BZ11" i="7"/>
  <c r="BZ28" i="7"/>
  <c r="BZ7" i="7"/>
  <c r="BZ24" i="7"/>
  <c r="BZ27" i="7"/>
  <c r="CB2" i="7"/>
  <c r="CA13" i="7" s="1"/>
  <c r="K8" i="3" a="1"/>
  <c r="K8" i="3" s="1"/>
  <c r="K9" i="3" s="1" a="1"/>
  <c r="K9" i="3" s="1"/>
  <c r="K10" i="3" s="1"/>
  <c r="F28" i="3" s="1"/>
  <c r="K14" i="3" a="1"/>
  <c r="K14" i="3" s="1"/>
  <c r="K15" i="3" s="1"/>
  <c r="F33" i="3" s="1"/>
  <c r="E26" i="3"/>
  <c r="E31" i="3"/>
  <c r="AI9" i="7"/>
  <c r="AJ5" i="7"/>
  <c r="AI7" i="7"/>
  <c r="AJ9" i="7"/>
  <c r="AK5" i="7"/>
  <c r="AJ7" i="7"/>
  <c r="AI5" i="7"/>
  <c r="AI6" i="7"/>
  <c r="AK9" i="7"/>
  <c r="AK4" i="7"/>
  <c r="CH3" i="7"/>
  <c r="CL3" i="7"/>
  <c r="CM3" i="7"/>
  <c r="AJ4" i="7"/>
  <c r="CI3" i="7"/>
  <c r="AJ6" i="7"/>
  <c r="CG3" i="7"/>
  <c r="CP3" i="7"/>
  <c r="CJ3" i="7"/>
  <c r="AK6" i="7"/>
  <c r="AI4" i="7"/>
  <c r="CK3" i="7"/>
  <c r="CN3" i="7"/>
  <c r="CO3" i="7"/>
  <c r="L4" i="7"/>
  <c r="M4" i="7" s="1"/>
  <c r="L5" i="7"/>
  <c r="M5" i="7" s="1"/>
  <c r="CK5" i="7"/>
  <c r="CI5" i="7"/>
  <c r="CH5" i="7"/>
  <c r="CL5" i="7"/>
  <c r="CN5" i="7"/>
  <c r="CJ5" i="7"/>
  <c r="CP5" i="7"/>
  <c r="CO5" i="7"/>
  <c r="CG5" i="7"/>
  <c r="CM5" i="7"/>
  <c r="Q2" i="4"/>
  <c r="R2" i="4" s="1"/>
  <c r="S2" i="4"/>
  <c r="CQ4" i="7" l="1"/>
  <c r="CA25" i="7"/>
  <c r="CA7" i="7"/>
  <c r="CQ5" i="7"/>
  <c r="CA16" i="7"/>
  <c r="CA11" i="7"/>
  <c r="CA26" i="7"/>
  <c r="CA29" i="7"/>
  <c r="CA14" i="7"/>
  <c r="CA8" i="7"/>
  <c r="CA27" i="7"/>
  <c r="CA31" i="7"/>
  <c r="CA28" i="7"/>
  <c r="CA19" i="7"/>
  <c r="CA17" i="7"/>
  <c r="CA21" i="7"/>
  <c r="CA5" i="7"/>
  <c r="CA9" i="7"/>
  <c r="CA22" i="7"/>
  <c r="CA10" i="7"/>
  <c r="CA4" i="7"/>
  <c r="CA24" i="7"/>
  <c r="CQ3" i="7"/>
  <c r="CA30" i="7"/>
  <c r="CA18" i="7"/>
  <c r="CA6" i="7"/>
  <c r="CA23" i="7"/>
  <c r="CA15" i="7"/>
  <c r="CA32" i="7"/>
  <c r="CA12" i="7"/>
  <c r="CA3" i="7"/>
  <c r="CA20" i="7"/>
  <c r="E32" i="3"/>
  <c r="E34" i="3" s="1"/>
  <c r="F34" i="3" s="1"/>
  <c r="E27" i="3"/>
  <c r="E29" i="3" s="1"/>
  <c r="F29" i="3" s="1"/>
  <c r="L10" i="3"/>
  <c r="I2" i="5"/>
  <c r="CR4" i="7" l="1"/>
  <c r="CR3" i="7"/>
  <c r="CR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tc={4B9D75AD-B563-47ED-846A-9EA46BEDA0B6}</author>
  </authors>
  <commentList>
    <comment ref="E1" authorId="0" shapeId="0" xr:uid="{4B9D75AD-B563-47ED-846A-9EA46BEDA0B6}">
      <text>
        <t>[Threaded comment]
Your version of Excel allows you to read this threaded comment; however, any edits to it will get removed if the file is opened in a newer version of Excel. Learn more: https://go.microsoft.com/fwlink/?linkid=870924
Comment:
    Left blank to account for formula needing &gt; and &lt; dates. Full year available to the right.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<sst xmlns="http://schemas.openxmlformats.org/spreadsheetml/2006/main" count="1015" uniqueCount="345">
  <si>
    <t>Client</t>
  </si>
  <si>
    <t>Project</t>
  </si>
  <si>
    <t>Category</t>
  </si>
  <si>
    <t>Task</t>
  </si>
  <si>
    <t>Effort</t>
  </si>
  <si>
    <t>Added On</t>
  </si>
  <si>
    <t>Started On</t>
  </si>
  <si>
    <t>Completed On</t>
  </si>
  <si>
    <t>ETC</t>
  </si>
  <si>
    <t>Dependency</t>
  </si>
  <si>
    <t>Status</t>
  </si>
  <si>
    <t>daynum_AddedOn</t>
  </si>
  <si>
    <t>daynum_StartedOn</t>
  </si>
  <si>
    <t>daynum_CompletedOn</t>
  </si>
  <si>
    <t>DaysInBacklog</t>
  </si>
  <si>
    <t>DaysInProgress</t>
  </si>
  <si>
    <t>Client_Project</t>
  </si>
  <si>
    <t>Notes</t>
  </si>
  <si>
    <t>Discovery</t>
  </si>
  <si>
    <t>Admin</t>
  </si>
  <si>
    <t>Personal</t>
  </si>
  <si>
    <t>Upkeep</t>
  </si>
  <si>
    <t>Meeting</t>
  </si>
  <si>
    <t>Features</t>
  </si>
  <si>
    <t>Comm</t>
  </si>
  <si>
    <t>Visualization</t>
  </si>
  <si>
    <t>Access</t>
  </si>
  <si>
    <t>Documentation</t>
  </si>
  <si>
    <t>Prepare</t>
  </si>
  <si>
    <t>ToDo</t>
  </si>
  <si>
    <t>Ensure all todo items from Tasks_2 are brought over</t>
  </si>
  <si>
    <t>Updates</t>
  </si>
  <si>
    <t>Research</t>
  </si>
  <si>
    <t>Revise</t>
  </si>
  <si>
    <t>Refactoring</t>
  </si>
  <si>
    <t>Project list and status</t>
  </si>
  <si>
    <t>QA</t>
  </si>
  <si>
    <t>Bugs</t>
  </si>
  <si>
    <t>Alter DaysinBacklog and DaysinProgress calculations to count 0 days as 1 day</t>
  </si>
  <si>
    <t>Data</t>
  </si>
  <si>
    <t>Fix calculation considerations for overview graphs</t>
  </si>
  <si>
    <t>Testing</t>
  </si>
  <si>
    <t>Solve for partial month averages</t>
  </si>
  <si>
    <t>Create monthly and weekly comparison</t>
  </si>
  <si>
    <t>Add key events tracker</t>
  </si>
  <si>
    <t>Add key dates tracker</t>
  </si>
  <si>
    <t>Recurring Responsibilites Tab</t>
  </si>
  <si>
    <t>Goal tracker for things like books, pushups, etc</t>
  </si>
  <si>
    <t>Habits reminder</t>
  </si>
  <si>
    <t>Method of dynamically choosing timeframe and interval period</t>
  </si>
  <si>
    <t>Automatic interval x axis updates when shifting between interval options</t>
  </si>
  <si>
    <t>Add Days in Backlog and Days in Progress calculations</t>
  </si>
  <si>
    <t>ETC Calulcation which takes into account
- Client Average Time In Backlog + Average Time to Complete
- Complexity
- Current # of Open Tasks
- Items without dates removed from calculation</t>
  </si>
  <si>
    <t>Goal</t>
  </si>
  <si>
    <t>Overview of current status and workload</t>
  </si>
  <si>
    <t>Disable screen updating on macro run</t>
  </si>
  <si>
    <t>Graph showing avg. tasks opened vs. completed per day</t>
  </si>
  <si>
    <t>Graph for count by status over time</t>
  </si>
  <si>
    <t>Graph for count by status overall</t>
  </si>
  <si>
    <t>Graph for cumulative complete over time</t>
  </si>
  <si>
    <t>Graph for cumulative added over time</t>
  </si>
  <si>
    <t>Graph for what clients are consuming the most time</t>
  </si>
  <si>
    <t>Callout for selected timeframe</t>
  </si>
  <si>
    <t>Graph for average completion by client over time</t>
  </si>
  <si>
    <t>Graph for average time in backlog across clients</t>
  </si>
  <si>
    <t>Graph for total completed across clients</t>
  </si>
  <si>
    <t>Graph for average time in backlog by client over time</t>
  </si>
  <si>
    <t>Graph for average time in backlog</t>
  </si>
  <si>
    <t>Organize visuals</t>
  </si>
  <si>
    <t>Clean up conditional formatting on dashboard and task tab</t>
  </si>
  <si>
    <t>Graph for average time in progress across clients</t>
  </si>
  <si>
    <t>Graph for average time in progress over time</t>
  </si>
  <si>
    <t>Graph for average time in progress across time by client</t>
  </si>
  <si>
    <t>Automatically enable "Overview" calculations when looking at the tab, disable when not viewing.</t>
  </si>
  <si>
    <t>Restructure dynamic date range into cohesive, understandable, and replicable structure</t>
  </si>
  <si>
    <t>Time and filter dynamic completion heatmap</t>
  </si>
  <si>
    <t>Fixes</t>
  </si>
  <si>
    <t>Backlog count over time</t>
  </si>
  <si>
    <t>Clean dataDashboard_2 and bring in improved user-selectable timerange system from dynamicfilterableheatmap ws</t>
  </si>
  <si>
    <t>Clean up worksheets</t>
  </si>
  <si>
    <t>Setup</t>
  </si>
  <si>
    <t>Fix table border pasting white when using email</t>
  </si>
  <si>
    <t>8/21/19: Created custom table format, whole table, format, all table borders and black.</t>
  </si>
  <si>
    <t>Fix ETC to handle Home, Mary, and T-Mobile tasks</t>
  </si>
  <si>
    <t>Project constrainer and information
Status
Start date, end date
Last task complete date
Total tasks completed, dates
Implemented or not
Lessons learned
List of work done</t>
  </si>
  <si>
    <t>8/24/19: Project table designed and implemented. All project information needs to be filled out.</t>
  </si>
  <si>
    <t>Create macro to auto-hide table rows with 0 values any time view filters are changed</t>
  </si>
  <si>
    <t>Method to show value of projects over time</t>
  </si>
  <si>
    <t>Create client table that this table pulls client options from. Include in the table total count per client open vs. completed, first date vs. last. Also include instructions for when adding a new client (for instance, add to x,y,z charts and the ETC calculation)</t>
  </si>
  <si>
    <t>8/24/19: Client table designed and implemented, ETC calculation subsumed into client table so update per new clients is now automatic.</t>
  </si>
  <si>
    <t>Analysis</t>
  </si>
  <si>
    <t>Core</t>
  </si>
  <si>
    <t>Design</t>
  </si>
  <si>
    <t>Update designer</t>
  </si>
  <si>
    <t>Training</t>
  </si>
  <si>
    <t>Impediment</t>
  </si>
  <si>
    <t>Milestone</t>
  </si>
  <si>
    <t>Practice</t>
  </si>
  <si>
    <t>Need automatic way to move things through open items and done items per project to remove need for notepad</t>
  </si>
  <si>
    <t>New process labeling project enables quickly filtering things down this way</t>
  </si>
  <si>
    <t>Determine better system to count when tasks here were open or closed</t>
  </si>
  <si>
    <t>Add to current measurement system</t>
  </si>
  <si>
    <t>Consider adding subcategory like feature, lesson learned, tech debt, need to have, etc.</t>
  </si>
  <si>
    <t>Study</t>
  </si>
  <si>
    <t>Create a timeline by project view showing when tasks are started, completed, opened, and blocks</t>
  </si>
  <si>
    <t>Create standardized method of tracking all project progress</t>
  </si>
  <si>
    <t>Notes, Capabilities, Requests, Date input, date complete, etc</t>
  </si>
  <si>
    <t>Create additional graphs to gain insights on to do list</t>
  </si>
  <si>
    <t>Retroactively classify task subcategories</t>
  </si>
  <si>
    <t>Project level view breakout</t>
  </si>
  <si>
    <t>Number of days in each state (completing items, completing items with blocks, items in queue, completely blocked)
Day started, day end
Number of active days
# of other projects and tasks running during the same timeframe
12/13: Created starting data tables</t>
  </si>
  <si>
    <t>Research radar charts
- Useful for determining what current focus is on, what is going well, or what has the most impact.</t>
  </si>
  <si>
    <t>Make a mood log. Mood, reasoning, potential related factors. Data only for this pass.</t>
  </si>
  <si>
    <t>Track every day, use reminders.</t>
  </si>
  <si>
    <t>Fix week identifier</t>
  </si>
  <si>
    <t>Input questions each graph answers above the graph</t>
  </si>
  <si>
    <t>Consolidate all previous ToDos</t>
  </si>
  <si>
    <t>Autogenerate Date Added based on when text gets entered into the task</t>
  </si>
  <si>
    <t>Fix border of table so it copies down correctly with each new cell</t>
  </si>
  <si>
    <t>Doesn't appear to be possible, it's caused by Excel having to choose which cell gets the border. Online advice is to convert the table to a range and then back to a table, or format the headers the way you want new rows to be formatted.</t>
  </si>
  <si>
    <t>Find a way to take notes based on pre-defined tags for easy access, slicing, and generalization (from who: when: regarding what: etc</t>
  </si>
  <si>
    <t>Can do this within OneNote via custom tags, would need to decide what tags you would want to apply. Could also do this with Excel but text notes would be difficult.</t>
  </si>
  <si>
    <t>Update Designer with all accomplishments</t>
  </si>
  <si>
    <t>Add graph showing progress per project (items complete --&gt; items open)</t>
  </si>
  <si>
    <t>Create estimated time to completion metric for fast reference when adding tasks</t>
  </si>
  <si>
    <t>Determine main subcategory classifications</t>
  </si>
  <si>
    <t>Main classifications could be:
- Discovery (Set Up)
- Feature (New Ability)
- Enhancement (Improves existing ability)
- Fix (Restores broken functionality)
- Comm (Communication Point)
- Research (New Skills)
- Task (General)</t>
  </si>
  <si>
    <t>What would the benefit of subcategory classifications be?</t>
  </si>
  <si>
    <t>Benefit would be quickly seeing all features, bugs, etc across projects. Tracking these items could be useful to know where time is going per project, and in quickly recapping what items have been implemented per project.</t>
  </si>
  <si>
    <t>Fix Gantt impediment count</t>
  </si>
  <si>
    <t>Improved readability. Changed impediment col to always show impediment. Changed impediment countif to count if date completed is &gt; rather than &lt; today.</t>
  </si>
  <si>
    <t>Fix count of in progress, currently shows blank when it should show numbers in Gantt chart</t>
  </si>
  <si>
    <t>Fix by category views to not start from 0</t>
  </si>
  <si>
    <t>Standardize colors across visuals</t>
  </si>
  <si>
    <t>Standardize column formatting on main todo list</t>
  </si>
  <si>
    <t>Add awake/sleep times instead of hour log for increased accuracy</t>
  </si>
  <si>
    <t>Create a calendar heatmap</t>
  </si>
  <si>
    <t>Create est completion date for project</t>
  </si>
  <si>
    <t>Fix weeks elapsed</t>
  </si>
  <si>
    <t>Add treemap to show what is taking the most effort</t>
  </si>
  <si>
    <t>Lock visuals so they don’t move on mobile if possible
How: Protect sheet, select all, deselect "Edit Objects" and "Select Unlocked Cells" (to enable dv).</t>
  </si>
  <si>
    <t>Maintenance</t>
  </si>
  <si>
    <t>Bring over all tasks from old task tracker</t>
  </si>
  <si>
    <t>Avg. Started on for carried over tasks by avg. time in progress per client - the completion date listed, and put effort as 1 for all tasks</t>
  </si>
  <si>
    <t>Document all projects purpose and utilization.</t>
  </si>
  <si>
    <t>Clean and consolidate all duplicate or erroneous project names.</t>
  </si>
  <si>
    <t>Enable work usefulness graph to account for project utilization.</t>
  </si>
  <si>
    <t>Fix selected work vs. other work to maintain total</t>
  </si>
  <si>
    <t>Change task daily averages to account for ordering.</t>
  </si>
  <si>
    <t>Amount of work visualizer based on task * effort</t>
  </si>
  <si>
    <t>9/18/19: Completed, but it doesn't tell a different or more compelling story than the current dashboard so I'm leaving that as it is.</t>
  </si>
  <si>
    <t>Create a dynamically filtered table that shows all clients/projects/tasks selected</t>
  </si>
  <si>
    <t>9/17/19: https://trumpexcel.com/dynamic-excel-filter/</t>
  </si>
  <si>
    <t>Double check static open items count</t>
  </si>
  <si>
    <t>Ensure ETC is still correct when project has no completed items to date</t>
  </si>
  <si>
    <t>Create Learning table</t>
  </si>
  <si>
    <t>Project dashboard</t>
  </si>
  <si>
    <t>Lessons Learned</t>
  </si>
  <si>
    <t>Add # of times project was "completed" and then more tasks were added.</t>
  </si>
  <si>
    <t>11/30/19: Ended up being fairly complex but still only took a few hours. Required a sorting algorithm, date modification, date extrapolation between start and end points, date checking across dates to find noncontiguous points, etc. Also, not extremely fast and erroring somehow so I need to fix that.</t>
  </si>
  <si>
    <t>Speed up workbook</t>
  </si>
  <si>
    <t>12/2/2019: Sped up by turning off automatic calculations when this sheet is activated, and reversing this if the sheet is deactivated. Since this sheet still needs some calculations, I renabled it if target cells are used followed by immediate deactivation.</t>
  </si>
  <si>
    <t>Fix circular reference error
- fixed by going to formulas --&gt; error checking --&gt; found the cell and fixed the formula.</t>
  </si>
  <si>
    <t>Send to Louay and Marvin and Aliya and Matt</t>
  </si>
  <si>
    <t>Add Study Resources ws and populate</t>
  </si>
  <si>
    <t>Add Study Tools ws and populate</t>
  </si>
  <si>
    <t>Add Study Terms ws and populate</t>
  </si>
  <si>
    <t>Add Processes ws and populate</t>
  </si>
  <si>
    <t>Resize all rows on Gantt Project open</t>
  </si>
  <si>
    <t>By Project</t>
  </si>
  <si>
    <t>By Client</t>
  </si>
  <si>
    <t>Quantity</t>
  </si>
  <si>
    <t>Tasks Completed Today</t>
  </si>
  <si>
    <t>Task Completion</t>
  </si>
  <si>
    <t>Count</t>
  </si>
  <si>
    <t>First Task</t>
  </si>
  <si>
    <t>Total # Of Days Used</t>
  </si>
  <si>
    <t>Last Task</t>
  </si>
  <si>
    <t>Avg. Effort (Last 7 Days)</t>
  </si>
  <si>
    <t>Tasks Completed (Last 7 Days)</t>
  </si>
  <si>
    <t>Avg. Completion (Last 7 Days)</t>
  </si>
  <si>
    <t>Tasks Completed (Last 30 Days)</t>
  </si>
  <si>
    <t>Avg. Completion (Last 30 Days)</t>
  </si>
  <si>
    <t>Tasks Completed (Last 365 Days)</t>
  </si>
  <si>
    <t>Avg. Completion (Last 365 Days)</t>
  </si>
  <si>
    <t>Tasks Completed (All Time)</t>
  </si>
  <si>
    <t>Avg. Completion (All Time)</t>
  </si>
  <si>
    <t>Effort (Last 7 Days)</t>
  </si>
  <si>
    <t>Avg. Effort (All Time)</t>
  </si>
  <si>
    <t>Effort (All Time)</t>
  </si>
  <si>
    <t>Effort (Last 30 Days)</t>
  </si>
  <si>
    <t>Avg. Effort (Last 30 Days)</t>
  </si>
  <si>
    <t>Effort (Last 365 Days)</t>
  </si>
  <si>
    <t>Avg. Effort (Last 365 Days)</t>
  </si>
  <si>
    <t>Effort Completed Today</t>
  </si>
  <si>
    <t>Target Task Completion</t>
  </si>
  <si>
    <t>Target Effort Completion</t>
  </si>
  <si>
    <t>Text</t>
  </si>
  <si>
    <t>Daily Completion Goals</t>
  </si>
  <si>
    <t>Backlog Metrics</t>
  </si>
  <si>
    <t>Backlog Tasks</t>
  </si>
  <si>
    <t>Started Tasks</t>
  </si>
  <si>
    <t>New Tasks (Last 30 Days)</t>
  </si>
  <si>
    <t>Avg. New Tasks Per Day (Last 30 Days)</t>
  </si>
  <si>
    <t>New Effort (Last 30 Days)</t>
  </si>
  <si>
    <t>Avg. New Effort Per Day (Last 30 Days)</t>
  </si>
  <si>
    <t>Backlog Effort</t>
  </si>
  <si>
    <t>Started Effort</t>
  </si>
  <si>
    <t>Remaining Tasks with Stretch Goal</t>
  </si>
  <si>
    <t>Remaining Effort with Stretch Goal</t>
  </si>
  <si>
    <t>Rebuild Task Manager</t>
  </si>
  <si>
    <t>Purpose</t>
  </si>
  <si>
    <t>Feature Highlights</t>
  </si>
  <si>
    <t>Related Tools</t>
  </si>
  <si>
    <t>Audience</t>
  </si>
  <si>
    <t>Limitations</t>
  </si>
  <si>
    <t>Future Updates</t>
  </si>
  <si>
    <t>Utilized</t>
  </si>
  <si>
    <t>Link</t>
  </si>
  <si>
    <t>New Methods</t>
  </si>
  <si>
    <t>Tasks In Backlog</t>
  </si>
  <si>
    <t>Tasks In Progress</t>
  </si>
  <si>
    <t>Tasks Completed</t>
  </si>
  <si>
    <t>Total Tasks</t>
  </si>
  <si>
    <t>Progress</t>
  </si>
  <si>
    <t>First Task Added On</t>
  </si>
  <si>
    <t>First Task Started On</t>
  </si>
  <si>
    <t>Last Task Completed On</t>
  </si>
  <si>
    <t>Owner</t>
  </si>
  <si>
    <t>Yes</t>
  </si>
  <si>
    <t>-</t>
  </si>
  <si>
    <t>Steven Buri</t>
  </si>
  <si>
    <t>Excel, VBA</t>
  </si>
  <si>
    <t>Clients</t>
  </si>
  <si>
    <t>Earliest Task</t>
  </si>
  <si>
    <t>Most Recent Completion</t>
  </si>
  <si>
    <t>Project Count</t>
  </si>
  <si>
    <t>Task Count</t>
  </si>
  <si>
    <t>Avg. Task Days in Backlog</t>
  </si>
  <si>
    <t>Avg. Task Days in Progress</t>
  </si>
  <si>
    <t>Avg. Task Days Total</t>
  </si>
  <si>
    <t>Task Usefulness Rate</t>
  </si>
  <si>
    <t>Description</t>
  </si>
  <si>
    <t>Classification</t>
  </si>
  <si>
    <t>Graph Ideas</t>
  </si>
  <si>
    <t>Filters</t>
  </si>
  <si>
    <t>User Input</t>
  </si>
  <si>
    <t>Modified Input</t>
  </si>
  <si>
    <t>Error Indicator</t>
  </si>
  <si>
    <t>Result</t>
  </si>
  <si>
    <t>Fix</t>
  </si>
  <si>
    <t>Text Metric</t>
  </si>
  <si>
    <t>Texbox</t>
  </si>
  <si>
    <t>Overall By Status</t>
  </si>
  <si>
    <t>Count by Category</t>
  </si>
  <si>
    <t>Count by Category by Status</t>
  </si>
  <si>
    <t>Tasks by Status Over Time</t>
  </si>
  <si>
    <t>Count Complete By Category Over Time</t>
  </si>
  <si>
    <t>Callouts</t>
  </si>
  <si>
    <t>Textbox</t>
  </si>
  <si>
    <t>Task Avg Days in Backlog and in Progress</t>
  </si>
  <si>
    <t>Selected Work vs. Other Work During Same Time Frame</t>
  </si>
  <si>
    <t>Start Date</t>
  </si>
  <si>
    <t>Graph</t>
  </si>
  <si>
    <t>Refined Category</t>
  </si>
  <si>
    <t>Refined Categories</t>
  </si>
  <si>
    <t>Counts</t>
  </si>
  <si>
    <t>Cnt Not Started</t>
  </si>
  <si>
    <t>Cnt Started</t>
  </si>
  <si>
    <t>Cnt Complete</t>
  </si>
  <si>
    <t>Not Started</t>
  </si>
  <si>
    <t>Started</t>
  </si>
  <si>
    <t>Complete</t>
  </si>
  <si>
    <t>Date</t>
  </si>
  <si>
    <t>Purpose (Client_Project)</t>
  </si>
  <si>
    <t>Avg Time in Backlog</t>
  </si>
  <si>
    <t>Avg Time in Progress</t>
  </si>
  <si>
    <t>Selected Work</t>
  </si>
  <si>
    <t>Other Work</t>
  </si>
  <si>
    <t>Project Utilized?</t>
  </si>
  <si>
    <t>End Date</t>
  </si>
  <si>
    <t>Purpose(Project)</t>
  </si>
  <si>
    <t>Potential Value Add</t>
  </si>
  <si>
    <t>By Stakeholders</t>
  </si>
  <si>
    <t>Estimated Completion Date</t>
  </si>
  <si>
    <t>Task Count by Category Over Time (100% area)</t>
  </si>
  <si>
    <t>From Date</t>
  </si>
  <si>
    <t>% Complete</t>
  </si>
  <si>
    <t>Purpose Callout</t>
  </si>
  <si>
    <t>Value Add</t>
  </si>
  <si>
    <t>Non-Value Add</t>
  </si>
  <si>
    <t>To Date</t>
  </si>
  <si>
    <t>Start and End Dates</t>
  </si>
  <si>
    <t>Heat Map</t>
  </si>
  <si>
    <t>By Category Lists</t>
  </si>
  <si>
    <t>Avg. Time in Backlog vs. Time in Progress by Category</t>
  </si>
  <si>
    <t>Gantt Showing Selected Project vs. Other Projects</t>
  </si>
  <si>
    <t>Project View</t>
  </si>
  <si>
    <t>Number of Completions</t>
  </si>
  <si>
    <t>Bring project tracker over to ADVANCE wb</t>
  </si>
  <si>
    <t>By Project By Month Completion Gantt Visual</t>
  </si>
  <si>
    <t>Bring gantt view over to ADVANCE wb</t>
  </si>
  <si>
    <t>Bring in all needed modules</t>
  </si>
  <si>
    <t>Create handling for when more tasks than are needed are completed</t>
  </si>
  <si>
    <t>Ensure ETC is correct</t>
  </si>
  <si>
    <t>Fix tbClient calculations</t>
  </si>
  <si>
    <t>Split all previous wb worksheets into separate files based on their category</t>
  </si>
  <si>
    <t>Create handling for when more tasks are projected than are in the backlog.</t>
  </si>
  <si>
    <t>Place category definitions in categories ws rather than in the formulas</t>
  </si>
  <si>
    <t>Remaining Tasks (adj for backlog max)</t>
  </si>
  <si>
    <t>Remaining Effort (adj for backlog max)</t>
  </si>
  <si>
    <t>Remaining Tasks (adj for min 0)</t>
  </si>
  <si>
    <t>Remaining Effort (adj for min 0)</t>
  </si>
  <si>
    <t>Remaining Effort Overachiever</t>
  </si>
  <si>
    <t>Remaining Tasks Overachiever</t>
  </si>
  <si>
    <t>Remaining Effort Projected Today</t>
  </si>
  <si>
    <t>Remaining Tasks Projected Today</t>
  </si>
  <si>
    <t>Clear Backlog in X Days</t>
  </si>
  <si>
    <t>Exploratory analysis on correlations affecting productivity. For ex:
- # of open tasks effect on # of tasks completed
- task difficulty effect on task completion
etc
Calendar handling with reminders and heat map</t>
  </si>
  <si>
    <t>Avg. Daily Effort Needed to Clear Backlog (in X Days)</t>
  </si>
  <si>
    <t>Avg. Daily Completion Needed to Clear Backlog (in X Days)</t>
  </si>
  <si>
    <t>Expected Tasks (Next X Days)</t>
  </si>
  <si>
    <t>Expected Effort (Next X Days)</t>
  </si>
  <si>
    <t>Remaining Effort to Clear Backlog (in X Days)</t>
  </si>
  <si>
    <t>Remaining Tasks to Clear Backlog (in X Days)</t>
  </si>
  <si>
    <t>Create How To</t>
  </si>
  <si>
    <t>Ensure VIEW Project right-most visual is correct</t>
  </si>
  <si>
    <t>1) Add your clients to the "EDIT clients" worksheet</t>
  </si>
  <si>
    <t>2) Add your projects to the "EDIT projects" worksheet</t>
  </si>
  <si>
    <t>3) Add your tasks to the "DO" worksheet</t>
  </si>
  <si>
    <t>Key Features</t>
  </si>
  <si>
    <t>How To</t>
  </si>
  <si>
    <t>Data-driven daily completion and stretch goals</t>
  </si>
  <si>
    <t>Data-driven estimated time to completion per task</t>
  </si>
  <si>
    <t>Enable superior tracking of all tasks, projects, and clients minimal continuous effort.</t>
  </si>
  <si>
    <t>Rapid, distributable by-project and client project status</t>
  </si>
  <si>
    <t>Instantly available, monthly view of by client, by project effort allocation</t>
  </si>
  <si>
    <t>The ability to finally answer the question, "What have I been doing with my life"</t>
  </si>
  <si>
    <t>Sleep easy knowing you'll never forget again</t>
  </si>
  <si>
    <t>Quantifiable proof that you help out around the house</t>
  </si>
  <si>
    <t>Overview</t>
  </si>
  <si>
    <t>This tracker is designed to simplify, streamline, and standardize your daily life.</t>
  </si>
  <si>
    <t>Version:</t>
  </si>
  <si>
    <t>Sleep easy knowing you'll never forget again
Data-driven daily completion and stretch goals
Data-driven estimated time to completion per task
Quantifiable proof that you help out around the house
Rapid, distributable by-project and client project status
Instantly available, monthly view of by client, by project effort allocation
The ability to finally answer the question, "What have I been doing with my life"</t>
  </si>
  <si>
    <t xml:space="preserve"> - Custom live-filtering via typing feature for dashboard
- By-project gantt chart
- Estimated time to completion dates auto-generated based on historical completion rates per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</si>
</sst>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d;@"/>
    <numFmt numFmtId="165" formatCode="0.0"/>
    <numFmt numFmtId="166" formatCode="mmm"/>
  </numFmts>
  <fonts count="11" x14ac:knownFonts="1">
    <font>
      <sz val="11"/>
      <color theme="1"/>
      <name val="Calibri"/>
      <family val="2"/>
      <scheme val="minor"/>
    </font>
    <font>
      <sz val="11"/>
      <color theme="0"/>
      <name val="Calibri"/>
      <family val="2"/>
      <scheme val="minor"/>
    </font>
    <font>
      <sz val="11"/>
      <name val="Calibri"/>
      <family val="2"/>
      <scheme val="minor"/>
    </font>
    <font>
      <sz val="11"/>
      <color theme="1"/>
      <name val="Calibri"/>
      <family val="2"/>
      <scheme val="minor"/>
    </font>
    <font>
      <sz val="11"/>
      <color theme="1"/>
      <name val="Aharoni"/>
    </font>
    <font>
      <sz val="9"/>
      <color theme="1"/>
      <name val="Calibri"/>
      <family val="2"/>
      <scheme val="minor"/>
    </font>
    <font>
      <sz val="20"/>
      <color theme="1"/>
      <name val="Calibri"/>
      <family val="2"/>
      <scheme val="minor"/>
    </font>
    <font>
      <sz val="14"/>
      <color theme="1"/>
      <name val="Calibri"/>
      <family val="2"/>
      <scheme val="minor"/>
    </font>
    <font>
      <sz val="18"/>
      <color theme="0"/>
      <name val="Calibri"/>
      <family val="2"/>
      <scheme val="minor"/>
    </font>
    <font>
      <sz val="11"/>
      <color theme="0" tint="-4.9989318521683403E-2"/>
      <name val="Calibri"/>
      <family val="2"/>
      <scheme val="minor"/>
    </font>
    <font>
      <u/>
      <sz val="20"/>
      <color theme="1"/>
      <name val="Calibri"/>
      <family val="2"/>
      <scheme val="minor"/>
    </font>
  </fonts>
  <fills count="15">
    <fill>
      <patternFill patternType="none"/>
    </fill>
    <fill>
      <patternFill patternType="gray125"/>
    </fill>
    <fill>
      <patternFill patternType="solid">
        <fgColor theme="1" tint="0.3499862666707357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1" tint="0.14999847407452621"/>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6" tint="-0.499984740745262"/>
        <bgColor indexed="64"/>
      </patternFill>
    </fill>
    <fill>
      <patternFill patternType="solid">
        <fgColor theme="0"/>
        <bgColor theme="4" tint="0.79998168889431442"/>
      </patternFill>
    </fill>
    <fill>
      <patternFill patternType="solid">
        <fgColor theme="1" tint="4.9989318521683403E-2"/>
        <bgColor indexed="64"/>
      </patternFill>
    </fill>
    <fill>
      <patternFill patternType="solid">
        <fgColor theme="1"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auto="1"/>
      </left>
      <right style="thin">
        <color auto="1"/>
      </right>
      <top/>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top style="medium">
        <color indexed="64"/>
      </top>
      <bottom style="thin">
        <color auto="1"/>
      </bottom>
      <diagonal/>
    </border>
    <border>
      <left style="thin">
        <color auto="1"/>
      </left>
      <right style="thin">
        <color auto="1"/>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s>
  <cellStyleXfs count="2">
    <xf numFmtId="0" fontId="0" fillId="0" borderId="0"/>
    <xf numFmtId="9" fontId="3" fillId="0" borderId="0" applyFont="0" applyFill="0" applyBorder="0" applyAlignment="0" applyProtection="0"/>
  </cellStyleXfs>
  <cellXfs count="140">
    <xf numFmtId="0" fontId="0" fillId="0" borderId="0" xfId="0"/>
    <xf numFmtId="0" fontId="1" fillId="2" borderId="1" xfId="0" applyFont="1" applyFill="1" applyBorder="1"/>
    <xf numFmtId="0" fontId="0" fillId="0" borderId="1" xfId="0" applyBorder="1"/>
    <xf numFmtId="0" fontId="0" fillId="0" borderId="2" xfId="0" applyBorder="1"/>
    <xf numFmtId="0" fontId="0" fillId="0" borderId="3" xfId="0" applyBorder="1"/>
    <xf numFmtId="0" fontId="0" fillId="0" borderId="5" xfId="0" applyBorder="1"/>
    <xf numFmtId="0" fontId="0" fillId="0" borderId="7" xfId="0" applyBorder="1"/>
    <xf numFmtId="14" fontId="0" fillId="0" borderId="4" xfId="0" applyNumberFormat="1" applyBorder="1"/>
    <xf numFmtId="14" fontId="0" fillId="0" borderId="6" xfId="0" applyNumberFormat="1" applyBorder="1"/>
    <xf numFmtId="0" fontId="0" fillId="0" borderId="0" xfId="0" applyBorder="1"/>
    <xf numFmtId="0" fontId="0" fillId="0" borderId="8" xfId="0" applyBorder="1"/>
    <xf numFmtId="0" fontId="0" fillId="0" borderId="4" xfId="0" applyBorder="1" applyAlignment="1">
      <alignment horizontal="left" vertical="top"/>
    </xf>
    <xf numFmtId="0" fontId="0" fillId="0" borderId="6" xfId="0" applyBorder="1" applyAlignment="1">
      <alignment horizontal="left" vertical="top"/>
    </xf>
    <xf numFmtId="0" fontId="1" fillId="3" borderId="4" xfId="0" applyFont="1" applyFill="1" applyBorder="1"/>
    <xf numFmtId="1" fontId="1" fillId="3" borderId="1" xfId="0" applyNumberFormat="1" applyFont="1" applyFill="1" applyBorder="1"/>
    <xf numFmtId="0" fontId="1" fillId="3" borderId="6" xfId="0" applyFont="1" applyFill="1" applyBorder="1"/>
    <xf numFmtId="0" fontId="1" fillId="3" borderId="7" xfId="0" applyFont="1" applyFill="1" applyBorder="1"/>
    <xf numFmtId="0" fontId="1" fillId="3" borderId="1" xfId="0" applyFont="1" applyFill="1" applyBorder="1"/>
    <xf numFmtId="0" fontId="1" fillId="3" borderId="5" xfId="0" applyFont="1" applyFill="1" applyBorder="1"/>
    <xf numFmtId="1" fontId="1" fillId="3" borderId="9" xfId="0" applyNumberFormat="1" applyFont="1" applyFill="1" applyBorder="1"/>
    <xf numFmtId="0" fontId="1" fillId="4" borderId="6" xfId="0" applyFont="1" applyFill="1" applyBorder="1"/>
    <xf numFmtId="0" fontId="1" fillId="4" borderId="9" xfId="0" applyFont="1" applyFill="1" applyBorder="1"/>
    <xf numFmtId="0" fontId="1" fillId="4" borderId="7" xfId="0" applyFont="1" applyFill="1" applyBorder="1"/>
    <xf numFmtId="1" fontId="1" fillId="4" borderId="9" xfId="0" applyNumberFormat="1" applyFont="1" applyFill="1" applyBorder="1"/>
    <xf numFmtId="0" fontId="1" fillId="6" borderId="4" xfId="0" applyFont="1" applyFill="1" applyBorder="1"/>
    <xf numFmtId="14" fontId="1" fillId="6" borderId="1" xfId="0" applyNumberFormat="1" applyFont="1" applyFill="1" applyBorder="1"/>
    <xf numFmtId="0" fontId="0" fillId="0" borderId="6" xfId="0" applyBorder="1"/>
    <xf numFmtId="0" fontId="0" fillId="0" borderId="4" xfId="0" applyBorder="1"/>
    <xf numFmtId="0" fontId="0" fillId="0" borderId="10" xfId="0" applyBorder="1"/>
    <xf numFmtId="0" fontId="0" fillId="0" borderId="11" xfId="0" applyBorder="1"/>
    <xf numFmtId="0" fontId="1" fillId="6" borderId="1" xfId="0" applyFont="1" applyFill="1" applyBorder="1"/>
    <xf numFmtId="0" fontId="1" fillId="6" borderId="5" xfId="0" applyFont="1" applyFill="1" applyBorder="1"/>
    <xf numFmtId="0" fontId="1" fillId="3" borderId="9" xfId="0" applyFont="1" applyFill="1" applyBorder="1"/>
    <xf numFmtId="0" fontId="2" fillId="3" borderId="7" xfId="0" applyFont="1" applyFill="1" applyBorder="1"/>
    <xf numFmtId="0" fontId="2" fillId="4" borderId="7" xfId="0" applyFont="1" applyFill="1" applyBorder="1"/>
    <xf numFmtId="0" fontId="2" fillId="6" borderId="5" xfId="0" applyFont="1" applyFill="1" applyBorder="1"/>
    <xf numFmtId="0" fontId="1" fillId="5" borderId="1" xfId="0" applyFont="1" applyFill="1" applyBorder="1" applyAlignment="1">
      <alignment horizontal="left" vertical="top"/>
    </xf>
    <xf numFmtId="0" fontId="0" fillId="5" borderId="2" xfId="0" applyFill="1" applyBorder="1"/>
    <xf numFmtId="0" fontId="0" fillId="5" borderId="8" xfId="0" applyFill="1" applyBorder="1"/>
    <xf numFmtId="0" fontId="0" fillId="5" borderId="3" xfId="0" applyFill="1" applyBorder="1"/>
    <xf numFmtId="0" fontId="0" fillId="5" borderId="2" xfId="0" applyFill="1" applyBorder="1" applyAlignment="1">
      <alignment horizontal="center" vertical="center"/>
    </xf>
    <xf numFmtId="14" fontId="1" fillId="3" borderId="1" xfId="0" applyNumberFormat="1" applyFont="1" applyFill="1" applyBorder="1"/>
    <xf numFmtId="0" fontId="1" fillId="4" borderId="1" xfId="0" applyFont="1" applyFill="1" applyBorder="1"/>
    <xf numFmtId="1" fontId="1" fillId="4" borderId="1" xfId="0" applyNumberFormat="1" applyFont="1" applyFill="1" applyBorder="1"/>
    <xf numFmtId="0" fontId="1" fillId="5" borderId="1" xfId="0" applyFont="1" applyFill="1" applyBorder="1"/>
    <xf numFmtId="1" fontId="1" fillId="5" borderId="1" xfId="0" applyNumberFormat="1" applyFont="1" applyFill="1" applyBorder="1"/>
    <xf numFmtId="1" fontId="2" fillId="5" borderId="1" xfId="0" applyNumberFormat="1" applyFont="1" applyFill="1" applyBorder="1"/>
    <xf numFmtId="0" fontId="2" fillId="5" borderId="1" xfId="0" applyFont="1" applyFill="1" applyBorder="1"/>
    <xf numFmtId="0" fontId="0" fillId="10" borderId="0" xfId="0" applyFill="1"/>
    <xf numFmtId="0" fontId="1" fillId="5" borderId="1" xfId="0" applyFont="1" applyFill="1" applyBorder="1" applyAlignment="1">
      <alignment horizontal="left" vertical="top" wrapText="1"/>
    </xf>
    <xf numFmtId="0" fontId="0" fillId="8" borderId="1" xfId="0" applyFill="1" applyBorder="1" applyAlignment="1">
      <alignment horizontal="left" vertical="top" wrapText="1"/>
    </xf>
    <xf numFmtId="0" fontId="0" fillId="8" borderId="4" xfId="0" applyFill="1" applyBorder="1"/>
    <xf numFmtId="0" fontId="0" fillId="7" borderId="8" xfId="0" applyFill="1" applyBorder="1"/>
    <xf numFmtId="14" fontId="1" fillId="11" borderId="9" xfId="0" applyNumberFormat="1" applyFont="1" applyFill="1" applyBorder="1" applyAlignment="1">
      <alignment horizontal="left" vertical="top"/>
    </xf>
    <xf numFmtId="0" fontId="1" fillId="11" borderId="9" xfId="0" applyFont="1" applyFill="1" applyBorder="1" applyAlignment="1">
      <alignment horizontal="left" vertical="top" wrapText="1"/>
    </xf>
    <xf numFmtId="9" fontId="1" fillId="11" borderId="9" xfId="1" applyFont="1" applyFill="1" applyBorder="1" applyAlignment="1">
      <alignment horizontal="left" vertical="top" wrapText="1"/>
    </xf>
    <xf numFmtId="0" fontId="0" fillId="0" borderId="12" xfId="0" applyBorder="1"/>
    <xf numFmtId="0" fontId="0" fillId="0" borderId="10" xfId="0" applyBorder="1" applyAlignment="1">
      <alignment horizontal="left" vertical="top"/>
    </xf>
    <xf numFmtId="0" fontId="0" fillId="0" borderId="12" xfId="0" applyBorder="1" applyAlignment="1">
      <alignment horizontal="left" vertical="top"/>
    </xf>
    <xf numFmtId="0" fontId="0" fillId="11" borderId="8" xfId="0" applyFill="1" applyBorder="1" applyAlignment="1">
      <alignment horizontal="center" vertical="center"/>
    </xf>
    <xf numFmtId="0" fontId="0" fillId="11" borderId="3" xfId="0" applyFill="1" applyBorder="1" applyAlignment="1">
      <alignment horizontal="center" vertical="center"/>
    </xf>
    <xf numFmtId="14" fontId="1" fillId="11" borderId="1" xfId="0" applyNumberFormat="1" applyFont="1" applyFill="1" applyBorder="1" applyAlignment="1">
      <alignment horizontal="center" vertical="center"/>
    </xf>
    <xf numFmtId="0" fontId="1" fillId="11" borderId="1" xfId="0" applyFont="1" applyFill="1" applyBorder="1"/>
    <xf numFmtId="9" fontId="1" fillId="11" borderId="8" xfId="1" applyFont="1" applyFill="1" applyBorder="1" applyAlignment="1">
      <alignment horizontal="center" vertical="center"/>
    </xf>
    <xf numFmtId="165" fontId="1" fillId="11" borderId="1" xfId="0" applyNumberFormat="1" applyFont="1" applyFill="1" applyBorder="1"/>
    <xf numFmtId="165" fontId="1" fillId="11" borderId="5" xfId="0" applyNumberFormat="1" applyFont="1" applyFill="1" applyBorder="1"/>
    <xf numFmtId="165" fontId="1" fillId="11" borderId="8" xfId="0" applyNumberFormat="1" applyFont="1" applyFill="1" applyBorder="1"/>
    <xf numFmtId="16" fontId="0" fillId="0" borderId="0" xfId="0" applyNumberFormat="1"/>
    <xf numFmtId="0" fontId="1" fillId="11" borderId="1" xfId="0" applyFont="1" applyFill="1" applyBorder="1" applyAlignment="1">
      <alignment horizontal="left" vertical="top"/>
    </xf>
    <xf numFmtId="0" fontId="1" fillId="5" borderId="1" xfId="0" quotePrefix="1" applyFont="1" applyFill="1" applyBorder="1" applyAlignment="1">
      <alignment horizontal="left" vertical="top" wrapText="1"/>
    </xf>
    <xf numFmtId="0" fontId="1" fillId="2" borderId="2" xfId="0" applyFont="1" applyFill="1" applyBorder="1"/>
    <xf numFmtId="0" fontId="1" fillId="2" borderId="8" xfId="0" applyFont="1" applyFill="1" applyBorder="1"/>
    <xf numFmtId="0" fontId="1" fillId="2" borderId="3" xfId="0" applyFont="1" applyFill="1" applyBorder="1"/>
    <xf numFmtId="0" fontId="1" fillId="2" borderId="9" xfId="0" applyFont="1" applyFill="1" applyBorder="1"/>
    <xf numFmtId="0" fontId="1" fillId="2" borderId="0" xfId="0" applyFont="1" applyFill="1"/>
    <xf numFmtId="0" fontId="1" fillId="7" borderId="1" xfId="0" applyFont="1" applyFill="1" applyBorder="1"/>
    <xf numFmtId="0" fontId="0" fillId="0" borderId="9" xfId="0" applyBorder="1"/>
    <xf numFmtId="14" fontId="0" fillId="0" borderId="1" xfId="0" applyNumberFormat="1" applyBorder="1" applyAlignment="1">
      <alignment wrapText="1"/>
    </xf>
    <xf numFmtId="14" fontId="5" fillId="0" borderId="1" xfId="0" applyNumberFormat="1" applyFont="1" applyBorder="1"/>
    <xf numFmtId="14" fontId="0" fillId="0" borderId="0" xfId="0" applyNumberFormat="1"/>
    <xf numFmtId="14" fontId="1" fillId="2" borderId="1" xfId="0" applyNumberFormat="1" applyFont="1" applyFill="1" applyBorder="1"/>
    <xf numFmtId="0" fontId="1" fillId="2" borderId="13" xfId="0" applyFont="1" applyFill="1" applyBorder="1"/>
    <xf numFmtId="0" fontId="0" fillId="0" borderId="1" xfId="0" applyBorder="1" applyAlignment="1">
      <alignment wrapText="1"/>
    </xf>
    <xf numFmtId="0" fontId="0" fillId="0" borderId="9" xfId="0" applyBorder="1" applyAlignment="1">
      <alignment horizontal="left"/>
    </xf>
    <xf numFmtId="0" fontId="0" fillId="12" borderId="1" xfId="0" applyFill="1" applyBorder="1"/>
    <xf numFmtId="0" fontId="0" fillId="12" borderId="1" xfId="0" applyFill="1" applyBorder="1" applyAlignment="1">
      <alignment wrapText="1"/>
    </xf>
    <xf numFmtId="14" fontId="0" fillId="0" borderId="1" xfId="0" applyNumberFormat="1" applyBorder="1"/>
    <xf numFmtId="0" fontId="0" fillId="12" borderId="0" xfId="0" applyFill="1"/>
    <xf numFmtId="2" fontId="0" fillId="12" borderId="1" xfId="0" applyNumberFormat="1" applyFill="1" applyBorder="1" applyAlignment="1">
      <alignment wrapText="1"/>
    </xf>
    <xf numFmtId="2" fontId="0" fillId="0" borderId="1" xfId="0" applyNumberFormat="1" applyBorder="1" applyAlignment="1">
      <alignment wrapText="1"/>
    </xf>
    <xf numFmtId="1" fontId="0" fillId="0" borderId="1" xfId="0" applyNumberFormat="1" applyBorder="1"/>
    <xf numFmtId="0" fontId="0" fillId="0" borderId="14" xfId="0" applyBorder="1" applyAlignment="1">
      <alignment horizontal="left"/>
    </xf>
    <xf numFmtId="0" fontId="0" fillId="9" borderId="1" xfId="0" applyFill="1" applyBorder="1" applyAlignment="1">
      <alignment wrapText="1"/>
    </xf>
    <xf numFmtId="9" fontId="6" fillId="0" borderId="1" xfId="0" applyNumberFormat="1" applyFont="1" applyBorder="1"/>
    <xf numFmtId="9" fontId="7" fillId="0" borderId="1" xfId="0" applyNumberFormat="1" applyFont="1" applyBorder="1"/>
    <xf numFmtId="9" fontId="6" fillId="0" borderId="0" xfId="0" applyNumberFormat="1" applyFont="1"/>
    <xf numFmtId="0" fontId="0" fillId="9" borderId="1" xfId="0" applyFill="1" applyBorder="1"/>
    <xf numFmtId="0" fontId="1" fillId="13" borderId="1" xfId="0" applyFont="1" applyFill="1" applyBorder="1"/>
    <xf numFmtId="0" fontId="1" fillId="2" borderId="1" xfId="0" applyFont="1" applyFill="1" applyBorder="1" applyAlignment="1">
      <alignment wrapText="1"/>
    </xf>
    <xf numFmtId="0" fontId="0" fillId="0" borderId="8" xfId="0" applyBorder="1" applyAlignment="1">
      <alignment horizontal="left"/>
    </xf>
    <xf numFmtId="0" fontId="1" fillId="14" borderId="1" xfId="0" applyFont="1" applyFill="1" applyBorder="1" applyAlignment="1">
      <alignment horizontal="center" vertical="center"/>
    </xf>
    <xf numFmtId="0" fontId="0" fillId="9" borderId="1" xfId="0" applyFill="1" applyBorder="1" applyAlignment="1">
      <alignment horizontal="center" vertical="center"/>
    </xf>
    <xf numFmtId="0" fontId="9" fillId="10" borderId="0" xfId="0" applyFont="1" applyFill="1"/>
    <xf numFmtId="0" fontId="0" fillId="9" borderId="1" xfId="0" applyFill="1" applyBorder="1" applyAlignment="1">
      <alignment horizontal="left" wrapText="1"/>
    </xf>
    <xf numFmtId="9" fontId="1" fillId="2" borderId="6" xfId="1" applyFont="1" applyFill="1" applyBorder="1"/>
    <xf numFmtId="9" fontId="1" fillId="2" borderId="4" xfId="1" applyFont="1" applyFill="1" applyBorder="1"/>
    <xf numFmtId="0" fontId="1" fillId="2" borderId="4" xfId="0" applyFont="1" applyFill="1" applyBorder="1"/>
    <xf numFmtId="0" fontId="1" fillId="2" borderId="15" xfId="0" applyFont="1" applyFill="1" applyBorder="1"/>
    <xf numFmtId="0" fontId="1" fillId="2" borderId="16" xfId="0" applyFont="1" applyFill="1" applyBorder="1"/>
    <xf numFmtId="166" fontId="1" fillId="2" borderId="17" xfId="0" applyNumberFormat="1" applyFont="1" applyFill="1" applyBorder="1" applyAlignment="1">
      <alignment horizontal="center" vertical="center"/>
    </xf>
    <xf numFmtId="166" fontId="1" fillId="2" borderId="18" xfId="0" applyNumberFormat="1" applyFont="1" applyFill="1" applyBorder="1" applyAlignment="1">
      <alignment horizontal="center" vertical="center"/>
    </xf>
    <xf numFmtId="0" fontId="1" fillId="2" borderId="19" xfId="0" applyFont="1" applyFill="1" applyBorder="1"/>
    <xf numFmtId="0" fontId="1" fillId="2" borderId="20" xfId="0" applyFont="1" applyFill="1" applyBorder="1"/>
    <xf numFmtId="0" fontId="0" fillId="10" borderId="0" xfId="0" applyFill="1" applyAlignment="1">
      <alignment horizontal="right"/>
    </xf>
    <xf numFmtId="1" fontId="1" fillId="2" borderId="1" xfId="0" applyNumberFormat="1" applyFont="1" applyFill="1" applyBorder="1"/>
    <xf numFmtId="0" fontId="10" fillId="0" borderId="0" xfId="0" applyFont="1"/>
    <xf numFmtId="0" fontId="1" fillId="5" borderId="1" xfId="0" applyFont="1" applyFill="1" applyBorder="1" applyAlignment="1" applyProtection="1">
      <alignment horizontal="left" vertical="top" wrapText="1"/>
    </xf>
    <xf numFmtId="0" fontId="1" fillId="5" borderId="1" xfId="0" applyFont="1" applyFill="1" applyBorder="1" applyAlignment="1" applyProtection="1">
      <alignment horizontal="left" vertical="top"/>
    </xf>
    <xf numFmtId="0" fontId="1" fillId="5" borderId="1" xfId="0" applyFont="1" applyFill="1" applyBorder="1" applyAlignment="1" applyProtection="1">
      <alignment horizontal="center" vertical="center"/>
    </xf>
    <xf numFmtId="164" fontId="1" fillId="5" borderId="1" xfId="0" applyNumberFormat="1" applyFont="1" applyFill="1" applyBorder="1" applyAlignment="1" applyProtection="1">
      <alignment horizontal="center" vertical="center"/>
    </xf>
    <xf numFmtId="164" fontId="1" fillId="5" borderId="1" xfId="0" applyNumberFormat="1" applyFont="1" applyFill="1" applyBorder="1" applyAlignment="1" applyProtection="1">
      <alignment horizontal="center" vertical="center" wrapText="1"/>
    </xf>
    <xf numFmtId="0" fontId="1" fillId="5" borderId="1" xfId="0" applyNumberFormat="1" applyFont="1" applyFill="1" applyBorder="1" applyAlignment="1" applyProtection="1">
      <alignment horizontal="center" vertical="center" wrapText="1"/>
    </xf>
    <xf numFmtId="0" fontId="1" fillId="10" borderId="0" xfId="0" applyFont="1" applyFill="1" applyProtection="1">
      <protection locked="0"/>
    </xf>
    <xf numFmtId="0" fontId="0" fillId="10" borderId="0" xfId="0" applyFill="1" applyProtection="1">
      <protection locked="0"/>
    </xf>
    <xf numFmtId="0" fontId="4" fillId="5" borderId="2" xfId="0" applyFont="1" applyFill="1" applyBorder="1" applyAlignment="1" applyProtection="1">
      <alignment horizontal="center" vertical="center"/>
      <protection locked="0"/>
    </xf>
    <xf numFmtId="0" fontId="4" fillId="5" borderId="8" xfId="0" applyFont="1" applyFill="1" applyBorder="1" applyAlignment="1" applyProtection="1">
      <alignment horizontal="center" vertical="center"/>
      <protection locked="0"/>
    </xf>
    <xf numFmtId="0" fontId="0" fillId="5" borderId="8" xfId="0" applyFill="1" applyBorder="1" applyProtection="1">
      <protection locked="0"/>
    </xf>
    <xf numFmtId="0" fontId="4" fillId="5" borderId="3" xfId="0" applyFont="1" applyFill="1" applyBorder="1" applyAlignment="1" applyProtection="1">
      <alignment horizontal="center" vertical="center"/>
      <protection locked="0"/>
    </xf>
    <xf numFmtId="0" fontId="1" fillId="5" borderId="4" xfId="0" applyFont="1" applyFill="1" applyBorder="1" applyAlignment="1" applyProtection="1">
      <alignment horizontal="left" vertical="top"/>
      <protection locked="0"/>
    </xf>
    <xf numFmtId="0" fontId="1" fillId="5" borderId="1" xfId="0" applyFont="1" applyFill="1" applyBorder="1" applyAlignment="1" applyProtection="1">
      <alignment horizontal="left" vertical="top"/>
      <protection locked="0"/>
    </xf>
    <xf numFmtId="0" fontId="1" fillId="8" borderId="1" xfId="0" applyFont="1" applyFill="1" applyBorder="1" applyAlignment="1" applyProtection="1">
      <alignment horizontal="left" vertical="top" wrapText="1"/>
      <protection locked="0"/>
    </xf>
    <xf numFmtId="0" fontId="1" fillId="5" borderId="1" xfId="0" applyFont="1" applyFill="1" applyBorder="1" applyAlignment="1" applyProtection="1">
      <alignment horizontal="center" vertical="center"/>
      <protection locked="0"/>
    </xf>
    <xf numFmtId="164" fontId="1" fillId="5" borderId="1" xfId="0" applyNumberFormat="1" applyFont="1" applyFill="1" applyBorder="1" applyAlignment="1" applyProtection="1">
      <alignment horizontal="center" vertical="center"/>
      <protection locked="0"/>
    </xf>
    <xf numFmtId="0" fontId="1" fillId="5" borderId="5" xfId="0" applyFont="1" applyFill="1" applyBorder="1" applyAlignment="1" applyProtection="1">
      <alignment wrapText="1"/>
      <protection locked="0"/>
    </xf>
    <xf numFmtId="0" fontId="2" fillId="8" borderId="1" xfId="0" applyFont="1" applyFill="1" applyBorder="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8" fillId="14" borderId="1" xfId="0" applyFont="1" applyFill="1" applyBorder="1" applyAlignment="1">
      <alignment horizontal="center" vertical="center"/>
    </xf>
    <xf numFmtId="0" fontId="1" fillId="2" borderId="0" xfId="0" applyFont="1" applyFill="1" applyAlignment="1">
      <alignment horizontal="center"/>
    </xf>
    <xf numFmtId="0" fontId="1" fillId="2" borderId="13" xfId="0" applyFont="1" applyFill="1" applyBorder="1" applyAlignment="1">
      <alignment horizontal="center"/>
    </xf>
    <xf numFmtId="0" fontId="1" fillId="2" borderId="1" xfId="0" applyFont="1" applyFill="1" applyBorder="1" applyAlignment="1">
      <alignment horizontal="center"/>
    </xf>
  </cellXfs>
  <cellStyles count="2">
    <cellStyle name="Normal" xfId="0" builtinId="0"/>
    <cellStyle name="Percent" xfId="1" builtinId="5"/>
  </cellStyles>
  <dxfs count="126">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theme="0"/>
        <name val="Calibri"/>
        <family val="2"/>
        <scheme val="minor"/>
      </font>
      <fill>
        <patternFill patternType="solid">
          <fgColor indexed="64"/>
          <bgColor theme="1" tint="0.34998626667073579"/>
        </patternFill>
      </fill>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19" formatCode="m/d/yyyy"/>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color theme="0"/>
      </font>
      <fill>
        <patternFill>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
      <font>
        <color theme="0"/>
      </font>
      <fill>
        <patternFill>
          <bgColor rgb="FF638784"/>
        </patternFill>
      </fill>
      <border>
        <left style="thin">
          <color auto="1"/>
        </left>
        <right style="thin">
          <color auto="1"/>
        </right>
        <top style="thin">
          <color auto="1"/>
        </top>
        <bottom style="thin">
          <color auto="1"/>
        </bottom>
      </border>
    </dxf>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numFmt numFmtId="19" formatCode="m/d/yyyy"/>
      <fill>
        <patternFill patternType="solid">
          <fgColor indexed="64"/>
          <bgColor theme="6" tint="-0.49998474074526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numFmt numFmtId="19" formatCode="m/d/yyyy"/>
      <fill>
        <patternFill patternType="solid">
          <fgColor indexed="64"/>
          <bgColor theme="6" tint="-0.49998474074526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numFmt numFmtId="19" formatCode="m/d/yyyy"/>
      <fill>
        <patternFill patternType="solid">
          <fgColor indexed="64"/>
          <bgColor theme="6" tint="-0.49998474074526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numFmt numFmtId="19" formatCode="m/d/yyyy"/>
      <fill>
        <patternFill patternType="solid">
          <fgColor indexed="64"/>
          <bgColor theme="6" tint="-0.49998474074526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6" tint="-0.49998474074526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6" tint="-0.49998474074526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6" tint="-0.49998474074526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6" tint="-0.49998474074526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6" tint="-0.49998474074526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6" tint="-0.49998474074526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fgColor indexed="64"/>
          <bgColor theme="1"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dxf>
    <dxf>
      <border>
        <bottom style="thin">
          <color indexed="64"/>
        </bottom>
      </border>
    </dxf>
    <dxf>
      <fill>
        <patternFill patternType="solid">
          <fgColor indexed="64"/>
          <bgColor theme="1" tint="0.14999847407452621"/>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theme="6" tint="-0.499984740745262"/>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theme="0"/>
        <name val="Calibri"/>
        <family val="2"/>
        <scheme val="minor"/>
      </font>
      <numFmt numFmtId="165" formatCode="0.0"/>
      <fill>
        <patternFill patternType="solid">
          <fgColor indexed="64"/>
          <bgColor theme="6" tint="-0.499984740745262"/>
        </patternFill>
      </fill>
      <border diagonalUp="0" diagonalDown="0" outline="0">
        <left/>
        <right style="thin">
          <color indexed="64"/>
        </right>
        <top style="thin">
          <color indexed="64"/>
        </top>
        <bottom style="thin">
          <color indexed="64"/>
        </bottom>
      </border>
    </dxf>
    <dxf>
      <font>
        <strike val="0"/>
        <outline val="0"/>
        <shadow val="0"/>
        <u val="none"/>
        <vertAlign val="baseline"/>
        <sz val="11"/>
        <color theme="0"/>
        <name val="Calibri"/>
        <family val="2"/>
        <scheme val="minor"/>
      </font>
      <numFmt numFmtId="165" formatCode="0.0"/>
      <fill>
        <patternFill patternType="solid">
          <fgColor indexed="64"/>
          <bgColor theme="6" tint="-0.499984740745262"/>
        </patternFill>
      </fill>
      <border diagonalUp="0" diagonalDown="0" outline="0">
        <left/>
        <right style="thin">
          <color indexed="64"/>
        </right>
        <top style="thin">
          <color indexed="64"/>
        </top>
        <bottom style="thin">
          <color indexed="64"/>
        </bottom>
      </border>
    </dxf>
    <dxf>
      <font>
        <strike val="0"/>
        <outline val="0"/>
        <shadow val="0"/>
        <u val="none"/>
        <vertAlign val="baseline"/>
        <sz val="11"/>
        <color theme="0"/>
        <name val="Calibri"/>
        <family val="2"/>
        <scheme val="minor"/>
      </font>
      <numFmt numFmtId="165" formatCode="0.0"/>
      <fill>
        <patternFill patternType="solid">
          <fgColor indexed="64"/>
          <bgColor theme="6" tint="-0.499984740745262"/>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6" tint="-0.499984740745262"/>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6" tint="-0.499984740745262"/>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numFmt numFmtId="19" formatCode="m/d/yyyy"/>
      <fill>
        <patternFill patternType="solid">
          <fgColor indexed="64"/>
          <bgColor theme="6" tint="-0.49998474074526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numFmt numFmtId="19" formatCode="m/d/yyyy"/>
      <fill>
        <patternFill patternType="solid">
          <fgColor indexed="64"/>
          <bgColor theme="6" tint="-0.49998474074526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1"/>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protection locked="1" hidden="0"/>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theme="0"/>
        <name val="Calibri"/>
        <family val="2"/>
        <scheme val="minor"/>
      </font>
      <numFmt numFmtId="164" formatCode="m/d;@"/>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0"/>
        <name val="Calibri"/>
        <family val="2"/>
        <scheme val="minor"/>
      </font>
      <numFmt numFmtId="164" formatCode="m/d;@"/>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theme="0"/>
        <name val="Calibri"/>
        <family val="2"/>
        <scheme val="minor"/>
      </font>
      <numFmt numFmtId="164" formatCode="m/d;@"/>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theme="0"/>
        <name val="Calibri"/>
        <family val="2"/>
        <scheme val="minor"/>
      </font>
      <numFmt numFmtId="164" formatCode="m/d;@"/>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ill>
        <patternFill patternType="solid">
          <fgColor indexed="64"/>
          <bgColor theme="0" tint="-0.149998474074526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theme="0"/>
        <name val="Calibri"/>
        <family val="2"/>
        <scheme val="minor"/>
      </font>
      <fill>
        <patternFill patternType="solid">
          <fgColor indexed="64"/>
          <bgColor theme="1" tint="0.14999847407452621"/>
        </patternFill>
      </fill>
      <alignment horizontal="left" vertical="top" textRotation="0" indent="0" justifyLastLine="0" shrinkToFit="0" readingOrder="0"/>
      <border diagonalUp="0" diagonalDown="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protection locked="0" hidden="0"/>
    </dxf>
    <dxf>
      <border>
        <bottom style="thin">
          <color indexed="64"/>
        </bottom>
      </border>
    </dxf>
    <dxf>
      <fill>
        <patternFill patternType="solid">
          <fgColor indexed="64"/>
          <bgColor theme="1" tint="0.14999847407452621"/>
        </patternFill>
      </fill>
      <border diagonalUp="0" diagonalDown="0">
        <left style="thin">
          <color indexed="64"/>
        </left>
        <right style="thin">
          <color indexed="64"/>
        </right>
        <top/>
        <bottom/>
      </border>
      <protection locked="0" hidden="0"/>
    </dxf>
    <dxf>
      <font>
        <color auto="1"/>
      </font>
      <fill>
        <patternFill>
          <bgColor rgb="FF5BFFA5"/>
        </patternFill>
      </fill>
    </dxf>
    <dxf>
      <font>
        <color auto="1"/>
      </font>
      <fill>
        <patternFill>
          <bgColor rgb="FF7D9AD5"/>
        </patternFill>
      </fill>
    </dxf>
    <dxf>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Medium2" defaultPivotStyle="PivotStyleLight16">
    <tableStyle name="Table Style 1" pivot="0" count="1" xr9:uid="{A1CBFDCC-927A-4EDD-9805-3531EBC74364}">
      <tableStyleElement type="wholeTable" dxfId="125"/>
    </tableStyle>
  </tableStyles>
  <colors>
    <mruColors>
      <color rgb="FFBFDBC0"/>
      <color rgb="FF96D6D4"/>
      <color rgb="FF56BEBC"/>
      <color rgb="FF5BFFA5"/>
      <color rgb="FF7D9AD5"/>
      <color rgb="FF2C4B88"/>
      <color rgb="FF007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188034188034191E-2"/>
          <c:y val="0.22916629073771205"/>
          <c:w val="0.92851592851592857"/>
          <c:h val="0.54166741852457589"/>
        </c:manualLayout>
      </c:layout>
      <c:barChart>
        <c:barDir val="col"/>
        <c:grouping val="clustered"/>
        <c:varyColors val="0"/>
        <c:ser>
          <c:idx val="0"/>
          <c:order val="0"/>
          <c:tx>
            <c:strRef>
              <c:f>metricsDO!$P$1</c:f>
              <c:strCache>
                <c:ptCount val="1"/>
                <c:pt idx="0">
                  <c:v>Count</c:v>
                </c:pt>
              </c:strCache>
            </c:strRef>
          </c:tx>
          <c:spPr>
            <a:solidFill>
              <a:schemeClr val="tx1">
                <a:lumMod val="85000"/>
                <a:lumOff val="1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metricsDO!$O$2:$O$8</c:f>
              <c:numCache>
                <c:formatCode>m/d/yyyy</c:formatCode>
                <c:ptCount val="7"/>
                <c:pt idx="0">
                  <c:v>43826</c:v>
                </c:pt>
                <c:pt idx="1">
                  <c:v>43825</c:v>
                </c:pt>
                <c:pt idx="2">
                  <c:v>43824</c:v>
                </c:pt>
                <c:pt idx="3">
                  <c:v>43823</c:v>
                </c:pt>
                <c:pt idx="4">
                  <c:v>43822</c:v>
                </c:pt>
                <c:pt idx="5">
                  <c:v>43821</c:v>
                </c:pt>
                <c:pt idx="6">
                  <c:v>43820</c:v>
                </c:pt>
              </c:numCache>
            </c:numRef>
          </c:cat>
          <c:val>
            <c:numRef>
              <c:f>metricsDO!$P$2:$P$8</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20D-4818-8662-3C372882E76C}"/>
            </c:ext>
          </c:extLst>
        </c:ser>
        <c:dLbls>
          <c:showLegendKey val="0"/>
          <c:showVal val="0"/>
          <c:showCatName val="0"/>
          <c:showSerName val="0"/>
          <c:showPercent val="0"/>
          <c:showBubbleSize val="0"/>
        </c:dLbls>
        <c:gapWidth val="41"/>
        <c:overlap val="-27"/>
        <c:axId val="1729514335"/>
        <c:axId val="1889199103"/>
      </c:barChart>
      <c:dateAx>
        <c:axId val="1729514335"/>
        <c:scaling>
          <c:orientation val="minMax"/>
        </c:scaling>
        <c:delete val="1"/>
        <c:axPos val="b"/>
        <c:numFmt formatCode="m/d;@" sourceLinked="0"/>
        <c:majorTickMark val="out"/>
        <c:minorTickMark val="none"/>
        <c:tickLblPos val="nextTo"/>
        <c:crossAx val="1889199103"/>
        <c:crosses val="autoZero"/>
        <c:auto val="1"/>
        <c:lblOffset val="100"/>
        <c:baseTimeUnit val="days"/>
      </c:dateAx>
      <c:valAx>
        <c:axId val="1889199103"/>
        <c:scaling>
          <c:orientation val="minMax"/>
        </c:scaling>
        <c:delete val="1"/>
        <c:axPos val="l"/>
        <c:numFmt formatCode="General" sourceLinked="1"/>
        <c:majorTickMark val="none"/>
        <c:minorTickMark val="none"/>
        <c:tickLblPos val="nextTo"/>
        <c:crossAx val="172951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Counts By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metricsProject!$Q$2</c:f>
              <c:strCache>
                <c:ptCount val="1"/>
                <c:pt idx="0">
                  <c:v>Count</c:v>
                </c:pt>
              </c:strCache>
            </c:strRef>
          </c:tx>
          <c:dPt>
            <c:idx val="0"/>
            <c:bubble3D val="0"/>
            <c:spPr>
              <a:solidFill>
                <a:schemeClr val="tx1">
                  <a:lumMod val="75000"/>
                  <a:lumOff val="25000"/>
                </a:schemeClr>
              </a:solidFill>
              <a:ln w="19050">
                <a:solidFill>
                  <a:schemeClr val="lt1"/>
                </a:solidFill>
              </a:ln>
              <a:effectLst/>
            </c:spPr>
            <c:extLst>
              <c:ext xmlns:c16="http://schemas.microsoft.com/office/drawing/2014/chart" uri="{C3380CC4-5D6E-409C-BE32-E72D297353CC}">
                <c16:uniqueId val="{00000001-5D7C-4401-817B-9044729617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7C-4401-817B-904472961729}"/>
              </c:ext>
            </c:extLst>
          </c:dPt>
          <c:dPt>
            <c:idx val="2"/>
            <c:bubble3D val="0"/>
            <c:spPr>
              <a:solidFill>
                <a:srgbClr val="0CA079"/>
              </a:solidFill>
              <a:ln w="19050">
                <a:solidFill>
                  <a:schemeClr val="lt1"/>
                </a:solidFill>
              </a:ln>
              <a:effectLst/>
            </c:spPr>
            <c:extLst>
              <c:ext xmlns:c16="http://schemas.microsoft.com/office/drawing/2014/chart" uri="{C3380CC4-5D6E-409C-BE32-E72D297353CC}">
                <c16:uniqueId val="{00000005-5D7C-4401-817B-9044729617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metricsProject!$P$3:$P$5</c:f>
              <c:strCache>
                <c:ptCount val="3"/>
                <c:pt idx="0">
                  <c:v>Not Started</c:v>
                </c:pt>
                <c:pt idx="1">
                  <c:v>Started</c:v>
                </c:pt>
                <c:pt idx="2">
                  <c:v>Complete</c:v>
                </c:pt>
              </c:strCache>
            </c:strRef>
          </c:cat>
          <c:val>
            <c:numRef>
              <c:f>metricsProject!$Q$3:$Q$5</c:f>
              <c:numCache>
                <c:formatCode>General</c:formatCode>
                <c:ptCount val="3"/>
                <c:pt idx="0">
                  <c:v>0</c:v>
                </c:pt>
                <c:pt idx="1">
                  <c:v>0</c:v>
                </c:pt>
                <c:pt idx="2">
                  <c:v>114</c:v>
                </c:pt>
              </c:numCache>
            </c:numRef>
          </c:val>
          <c:extLst>
            <c:ext xmlns:c16="http://schemas.microsoft.com/office/drawing/2014/chart" uri="{C3380CC4-5D6E-409C-BE32-E72D297353CC}">
              <c16:uniqueId val="{00000006-5D7C-4401-817B-904472961729}"/>
            </c:ext>
          </c:extLst>
        </c:ser>
        <c:dLbls>
          <c:showLegendKey val="0"/>
          <c:showVal val="0"/>
          <c:showCatName val="0"/>
          <c:showSerName val="0"/>
          <c:showPercent val="0"/>
          <c:showBubbleSize val="0"/>
          <c:showLeaderLines val="1"/>
        </c:dLbls>
        <c:firstSliceAng val="0"/>
        <c:holeSize val="64"/>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By</a:t>
            </a:r>
            <a:r>
              <a:rPr lang="en-US" baseline="0"/>
              <a:t> Category By Status Counts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metricsProject!$AI$2</c:f>
              <c:strCache>
                <c:ptCount val="1"/>
                <c:pt idx="0">
                  <c:v>Not Started</c:v>
                </c:pt>
              </c:strCache>
            </c:strRef>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metricsProject!$AH$3:$AH$10</c:f>
              <c:strCache>
                <c:ptCount val="8"/>
                <c:pt idx="0">
                  <c:v>Data</c:v>
                </c:pt>
                <c:pt idx="1">
                  <c:v>Fixes</c:v>
                </c:pt>
                <c:pt idx="2">
                  <c:v>Comm</c:v>
                </c:pt>
                <c:pt idx="3">
                  <c:v>Setup</c:v>
                </c:pt>
                <c:pt idx="4">
                  <c:v>Design</c:v>
                </c:pt>
                <c:pt idx="5">
                  <c:v>Features</c:v>
                </c:pt>
                <c:pt idx="6">
                  <c:v>Admin</c:v>
                </c:pt>
                <c:pt idx="7">
                  <c:v>QA</c:v>
                </c:pt>
              </c:strCache>
            </c:strRef>
          </c:cat>
          <c:val>
            <c:numRef>
              <c:f>metricsProject!$AI$3:$AI$10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7580-46C3-8035-926358BDBCA9}"/>
            </c:ext>
          </c:extLst>
        </c:ser>
        <c:ser>
          <c:idx val="1"/>
          <c:order val="1"/>
          <c:tx>
            <c:strRef>
              <c:f>metricsProject!$AJ$2</c:f>
              <c:strCache>
                <c:ptCount val="1"/>
                <c:pt idx="0">
                  <c:v>Started</c:v>
                </c:pt>
              </c:strCache>
            </c:strRef>
          </c:tx>
          <c:spPr>
            <a:solidFill>
              <a:srgbClr val="6059F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metricsProject!$AH$3:$AH$10</c:f>
              <c:strCache>
                <c:ptCount val="8"/>
                <c:pt idx="0">
                  <c:v>Data</c:v>
                </c:pt>
                <c:pt idx="1">
                  <c:v>Fixes</c:v>
                </c:pt>
                <c:pt idx="2">
                  <c:v>Comm</c:v>
                </c:pt>
                <c:pt idx="3">
                  <c:v>Setup</c:v>
                </c:pt>
                <c:pt idx="4">
                  <c:v>Design</c:v>
                </c:pt>
                <c:pt idx="5">
                  <c:v>Features</c:v>
                </c:pt>
                <c:pt idx="6">
                  <c:v>Admin</c:v>
                </c:pt>
                <c:pt idx="7">
                  <c:v>QA</c:v>
                </c:pt>
              </c:strCache>
            </c:strRef>
          </c:cat>
          <c:val>
            <c:numRef>
              <c:f>metricsProject!$AJ$3:$AJ$10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7580-46C3-8035-926358BDBCA9}"/>
            </c:ext>
          </c:extLst>
        </c:ser>
        <c:ser>
          <c:idx val="2"/>
          <c:order val="2"/>
          <c:tx>
            <c:strRef>
              <c:f>metricsProject!$AK$2</c:f>
              <c:strCache>
                <c:ptCount val="1"/>
                <c:pt idx="0">
                  <c:v>Complete</c:v>
                </c:pt>
              </c:strCache>
            </c:strRef>
          </c:tx>
          <c:spPr>
            <a:solidFill>
              <a:srgbClr val="0CA07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metricsProject!$AH$3:$AH$10</c:f>
              <c:strCache>
                <c:ptCount val="8"/>
                <c:pt idx="0">
                  <c:v>Data</c:v>
                </c:pt>
                <c:pt idx="1">
                  <c:v>Fixes</c:v>
                </c:pt>
                <c:pt idx="2">
                  <c:v>Comm</c:v>
                </c:pt>
                <c:pt idx="3">
                  <c:v>Setup</c:v>
                </c:pt>
                <c:pt idx="4">
                  <c:v>Design</c:v>
                </c:pt>
                <c:pt idx="5">
                  <c:v>Features</c:v>
                </c:pt>
                <c:pt idx="6">
                  <c:v>Admin</c:v>
                </c:pt>
                <c:pt idx="7">
                  <c:v>QA</c:v>
                </c:pt>
              </c:strCache>
            </c:strRef>
          </c:cat>
          <c:val>
            <c:numRef>
              <c:f>metricsProject!$AK$3:$AK$10</c:f>
              <c:numCache>
                <c:formatCode>General</c:formatCode>
                <c:ptCount val="8"/>
                <c:pt idx="0">
                  <c:v>2</c:v>
                </c:pt>
                <c:pt idx="1">
                  <c:v>21</c:v>
                </c:pt>
                <c:pt idx="2">
                  <c:v>0</c:v>
                </c:pt>
                <c:pt idx="3">
                  <c:v>8</c:v>
                </c:pt>
                <c:pt idx="4">
                  <c:v>20</c:v>
                </c:pt>
                <c:pt idx="5">
                  <c:v>44</c:v>
                </c:pt>
                <c:pt idx="6">
                  <c:v>15</c:v>
                </c:pt>
                <c:pt idx="7">
                  <c:v>4</c:v>
                </c:pt>
              </c:numCache>
            </c:numRef>
          </c:val>
          <c:extLst>
            <c:ext xmlns:c16="http://schemas.microsoft.com/office/drawing/2014/chart" uri="{C3380CC4-5D6E-409C-BE32-E72D297353CC}">
              <c16:uniqueId val="{00000002-7580-46C3-8035-926358BDBCA9}"/>
            </c:ext>
          </c:extLst>
        </c:ser>
        <c:dLbls>
          <c:showLegendKey val="0"/>
          <c:showVal val="0"/>
          <c:showCatName val="0"/>
          <c:showSerName val="0"/>
          <c:showPercent val="0"/>
          <c:showBubbleSize val="0"/>
        </c:dLbls>
        <c:gapWidth val="17"/>
        <c:overlap val="100"/>
        <c:axId val="1371492079"/>
        <c:axId val="1365333327"/>
      </c:barChart>
      <c:catAx>
        <c:axId val="1371492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333327"/>
        <c:crosses val="autoZero"/>
        <c:auto val="1"/>
        <c:lblAlgn val="ctr"/>
        <c:lblOffset val="100"/>
        <c:noMultiLvlLbl val="0"/>
      </c:catAx>
      <c:valAx>
        <c:axId val="13653333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49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Tasks by Status</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metricsProject!$AO$2</c:f>
              <c:strCache>
                <c:ptCount val="1"/>
                <c:pt idx="0">
                  <c:v>Not Started</c:v>
                </c:pt>
              </c:strCache>
            </c:strRef>
          </c:tx>
          <c:spPr>
            <a:solidFill>
              <a:schemeClr val="tx1">
                <a:lumMod val="75000"/>
                <a:lumOff val="25000"/>
              </a:schemeClr>
            </a:solidFill>
            <a:ln>
              <a:noFill/>
            </a:ln>
            <a:effectLst/>
          </c:spPr>
          <c:cat>
            <c:numRef>
              <c:f>metricsProject!$AN$3:$AN$14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metricsProject!$AO$3:$AO$14</c:f>
              <c:numCache>
                <c:formatCode>General</c:formatCode>
                <c:ptCount val="12"/>
                <c:pt idx="0">
                  <c:v>18</c:v>
                </c:pt>
                <c:pt idx="1">
                  <c:v>0</c:v>
                </c:pt>
                <c:pt idx="2">
                  <c:v>2</c:v>
                </c:pt>
                <c:pt idx="3">
                  <c:v>8</c:v>
                </c:pt>
                <c:pt idx="4">
                  <c:v>11</c:v>
                </c:pt>
                <c:pt idx="5">
                  <c:v>23</c:v>
                </c:pt>
                <c:pt idx="6">
                  <c:v>14</c:v>
                </c:pt>
                <c:pt idx="7">
                  <c:v>3</c:v>
                </c:pt>
                <c:pt idx="8">
                  <c:v>1</c:v>
                </c:pt>
                <c:pt idx="9">
                  <c:v>0</c:v>
                </c:pt>
                <c:pt idx="10">
                  <c:v>0</c:v>
                </c:pt>
                <c:pt idx="11">
                  <c:v>13</c:v>
                </c:pt>
              </c:numCache>
            </c:numRef>
          </c:val>
          <c:extLst>
            <c:ext xmlns:c16="http://schemas.microsoft.com/office/drawing/2014/chart" uri="{C3380CC4-5D6E-409C-BE32-E72D297353CC}">
              <c16:uniqueId val="{00000000-4260-4714-A56C-CF99A31E2EB8}"/>
            </c:ext>
          </c:extLst>
        </c:ser>
        <c:ser>
          <c:idx val="1"/>
          <c:order val="1"/>
          <c:tx>
            <c:strRef>
              <c:f>metricsProject!$AP$2</c:f>
              <c:strCache>
                <c:ptCount val="1"/>
                <c:pt idx="0">
                  <c:v>Started</c:v>
                </c:pt>
              </c:strCache>
            </c:strRef>
          </c:tx>
          <c:spPr>
            <a:solidFill>
              <a:srgbClr val="6059F7"/>
            </a:solidFill>
            <a:ln>
              <a:noFill/>
            </a:ln>
            <a:effectLst/>
          </c:spPr>
          <c:cat>
            <c:numRef>
              <c:f>metricsProject!$AN$3:$AN$14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metricsProject!$AP$3:$AP$14</c:f>
              <c:numCache>
                <c:formatCode>General</c:formatCode>
                <c:ptCount val="12"/>
                <c:pt idx="0">
                  <c:v>20</c:v>
                </c:pt>
                <c:pt idx="1">
                  <c:v>1</c:v>
                </c:pt>
                <c:pt idx="2">
                  <c:v>3</c:v>
                </c:pt>
                <c:pt idx="3">
                  <c:v>5</c:v>
                </c:pt>
                <c:pt idx="4">
                  <c:v>14</c:v>
                </c:pt>
                <c:pt idx="5">
                  <c:v>22</c:v>
                </c:pt>
                <c:pt idx="6">
                  <c:v>13</c:v>
                </c:pt>
                <c:pt idx="7">
                  <c:v>1</c:v>
                </c:pt>
                <c:pt idx="8">
                  <c:v>1</c:v>
                </c:pt>
                <c:pt idx="9">
                  <c:v>0</c:v>
                </c:pt>
                <c:pt idx="10">
                  <c:v>0</c:v>
                </c:pt>
                <c:pt idx="11">
                  <c:v>15</c:v>
                </c:pt>
              </c:numCache>
            </c:numRef>
          </c:val>
          <c:extLst xmlns:c15="http://schemas.microsoft.com/office/drawing/2012/chart">
            <c:ext xmlns:c16="http://schemas.microsoft.com/office/drawing/2014/chart" uri="{C3380CC4-5D6E-409C-BE32-E72D297353CC}">
              <c16:uniqueId val="{00000002-4260-4714-A56C-CF99A31E2EB8}"/>
            </c:ext>
          </c:extLst>
        </c:ser>
        <c:ser>
          <c:idx val="2"/>
          <c:order val="2"/>
          <c:tx>
            <c:strRef>
              <c:f>metricsProject!$AQ$2</c:f>
              <c:strCache>
                <c:ptCount val="1"/>
                <c:pt idx="0">
                  <c:v>Complete</c:v>
                </c:pt>
              </c:strCache>
            </c:strRef>
          </c:tx>
          <c:spPr>
            <a:solidFill>
              <a:srgbClr val="0CA079"/>
            </a:solidFill>
            <a:ln>
              <a:noFill/>
            </a:ln>
            <a:effectLst/>
          </c:spPr>
          <c:cat>
            <c:numRef>
              <c:f>metricsProject!$AN$3:$AN$14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metricsProject!$AQ$3:$AQ$14</c:f>
              <c:numCache>
                <c:formatCode>General</c:formatCode>
                <c:ptCount val="12"/>
                <c:pt idx="0">
                  <c:v>21</c:v>
                </c:pt>
                <c:pt idx="1">
                  <c:v>0</c:v>
                </c:pt>
                <c:pt idx="2">
                  <c:v>3</c:v>
                </c:pt>
                <c:pt idx="3">
                  <c:v>5</c:v>
                </c:pt>
                <c:pt idx="4">
                  <c:v>14</c:v>
                </c:pt>
                <c:pt idx="5">
                  <c:v>25</c:v>
                </c:pt>
                <c:pt idx="6">
                  <c:v>10</c:v>
                </c:pt>
                <c:pt idx="7">
                  <c:v>1</c:v>
                </c:pt>
                <c:pt idx="8">
                  <c:v>1</c:v>
                </c:pt>
                <c:pt idx="9">
                  <c:v>0</c:v>
                </c:pt>
                <c:pt idx="10">
                  <c:v>0</c:v>
                </c:pt>
                <c:pt idx="11">
                  <c:v>15</c:v>
                </c:pt>
              </c:numCache>
            </c:numRef>
          </c:val>
          <c:extLst>
            <c:ext xmlns:c16="http://schemas.microsoft.com/office/drawing/2014/chart" uri="{C3380CC4-5D6E-409C-BE32-E72D297353CC}">
              <c16:uniqueId val="{00000001-4260-4714-A56C-CF99A31E2EB8}"/>
            </c:ext>
          </c:extLst>
        </c:ser>
        <c:dLbls>
          <c:showLegendKey val="0"/>
          <c:showVal val="0"/>
          <c:showCatName val="0"/>
          <c:showSerName val="0"/>
          <c:showPercent val="0"/>
          <c:showBubbleSize val="0"/>
        </c:dLbls>
        <c:axId val="1516986895"/>
        <c:axId val="1515427839"/>
        <c:extLst/>
      </c:areaChart>
      <c:dateAx>
        <c:axId val="1516986895"/>
        <c:scaling>
          <c:orientation val="minMax"/>
        </c:scaling>
        <c:delete val="0"/>
        <c:axPos val="b"/>
        <c:numFmt formatCode="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27839"/>
        <c:crosses val="autoZero"/>
        <c:auto val="1"/>
        <c:lblOffset val="100"/>
        <c:baseTimeUnit val="months"/>
        <c:majorUnit val="1"/>
      </c:dateAx>
      <c:valAx>
        <c:axId val="151542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986895"/>
        <c:crosses val="autoZero"/>
        <c:crossBetween val="midCat"/>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Complete By Value</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percentStacked"/>
        <c:varyColors val="0"/>
        <c:ser>
          <c:idx val="2"/>
          <c:order val="0"/>
          <c:tx>
            <c:strRef>
              <c:f>metricsProject!$CF$3</c:f>
              <c:strCache>
                <c:ptCount val="1"/>
                <c:pt idx="0">
                  <c:v>Value Add</c:v>
                </c:pt>
              </c:strCache>
            </c:strRef>
          </c:tx>
          <c:spPr>
            <a:solidFill>
              <a:srgbClr val="0CA079"/>
            </a:solidFill>
            <a:ln w="25400">
              <a:noFill/>
            </a:ln>
            <a:effectLst/>
          </c:spPr>
          <c:cat>
            <c:numRef>
              <c:f>metricsProject!$CG$2:$CR$2</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metricsProject!$CG$3:$CR$3</c:f>
              <c:numCache>
                <c:formatCode>General</c:formatCode>
                <c:ptCount val="12"/>
                <c:pt idx="0">
                  <c:v>19</c:v>
                </c:pt>
                <c:pt idx="1">
                  <c:v>1</c:v>
                </c:pt>
                <c:pt idx="2">
                  <c:v>3</c:v>
                </c:pt>
                <c:pt idx="3">
                  <c:v>5</c:v>
                </c:pt>
                <c:pt idx="4">
                  <c:v>8</c:v>
                </c:pt>
                <c:pt idx="5">
                  <c:v>25</c:v>
                </c:pt>
                <c:pt idx="6">
                  <c:v>9</c:v>
                </c:pt>
                <c:pt idx="7">
                  <c:v>1</c:v>
                </c:pt>
                <c:pt idx="8">
                  <c:v>1</c:v>
                </c:pt>
                <c:pt idx="9">
                  <c:v>0</c:v>
                </c:pt>
                <c:pt idx="10">
                  <c:v>0</c:v>
                </c:pt>
                <c:pt idx="11">
                  <c:v>11</c:v>
                </c:pt>
              </c:numCache>
            </c:numRef>
          </c:val>
          <c:extLst>
            <c:ext xmlns:c16="http://schemas.microsoft.com/office/drawing/2014/chart" uri="{C3380CC4-5D6E-409C-BE32-E72D297353CC}">
              <c16:uniqueId val="{00000000-0ED3-47C3-9F9E-6A034DACFE50}"/>
            </c:ext>
          </c:extLst>
        </c:ser>
        <c:ser>
          <c:idx val="3"/>
          <c:order val="1"/>
          <c:tx>
            <c:strRef>
              <c:f>metricsProject!$CF$4</c:f>
              <c:strCache>
                <c:ptCount val="1"/>
                <c:pt idx="0">
                  <c:v>Potential Value Add</c:v>
                </c:pt>
              </c:strCache>
            </c:strRef>
          </c:tx>
          <c:spPr>
            <a:solidFill>
              <a:srgbClr val="0B64A1"/>
            </a:solidFill>
            <a:ln w="25400">
              <a:noFill/>
            </a:ln>
            <a:effectLst/>
          </c:spPr>
          <c:cat>
            <c:numRef>
              <c:f>metricsProject!$CG$2:$CR$2</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metricsProject!$CG$4:$CR$4</c:f>
              <c:numCache>
                <c:formatCode>General</c:formatCode>
                <c:ptCount val="12"/>
                <c:pt idx="0">
                  <c:v>1</c:v>
                </c:pt>
                <c:pt idx="1">
                  <c:v>0</c:v>
                </c:pt>
                <c:pt idx="2">
                  <c:v>0</c:v>
                </c:pt>
                <c:pt idx="3">
                  <c:v>0</c:v>
                </c:pt>
                <c:pt idx="4">
                  <c:v>6</c:v>
                </c:pt>
                <c:pt idx="5">
                  <c:v>0</c:v>
                </c:pt>
                <c:pt idx="6">
                  <c:v>1</c:v>
                </c:pt>
                <c:pt idx="7">
                  <c:v>0</c:v>
                </c:pt>
                <c:pt idx="8">
                  <c:v>0</c:v>
                </c:pt>
                <c:pt idx="9">
                  <c:v>0</c:v>
                </c:pt>
                <c:pt idx="10">
                  <c:v>0</c:v>
                </c:pt>
                <c:pt idx="11">
                  <c:v>1</c:v>
                </c:pt>
              </c:numCache>
            </c:numRef>
          </c:val>
          <c:extLst>
            <c:ext xmlns:c16="http://schemas.microsoft.com/office/drawing/2014/chart" uri="{C3380CC4-5D6E-409C-BE32-E72D297353CC}">
              <c16:uniqueId val="{00000001-0ED3-47C3-9F9E-6A034DACFE50}"/>
            </c:ext>
          </c:extLst>
        </c:ser>
        <c:ser>
          <c:idx val="6"/>
          <c:order val="2"/>
          <c:tx>
            <c:strRef>
              <c:f>metricsProject!$CF$5</c:f>
              <c:strCache>
                <c:ptCount val="1"/>
                <c:pt idx="0">
                  <c:v>Non-Value Add</c:v>
                </c:pt>
              </c:strCache>
            </c:strRef>
          </c:tx>
          <c:spPr>
            <a:solidFill>
              <a:schemeClr val="accent1">
                <a:lumMod val="60000"/>
              </a:schemeClr>
            </a:solidFill>
            <a:ln w="25400">
              <a:noFill/>
            </a:ln>
            <a:effectLst/>
          </c:spPr>
          <c:cat>
            <c:numRef>
              <c:f>metricsProject!$CG$2:$CR$2</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metricsProject!$CG$5:$CR$5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3</c:v>
                </c:pt>
              </c:numCache>
            </c:numRef>
          </c:val>
          <c:extLst>
            <c:ext xmlns:c16="http://schemas.microsoft.com/office/drawing/2014/chart" uri="{C3380CC4-5D6E-409C-BE32-E72D297353CC}">
              <c16:uniqueId val="{00000002-0ED3-47C3-9F9E-6A034DACFE50}"/>
            </c:ext>
          </c:extLst>
        </c:ser>
        <c:dLbls>
          <c:showLegendKey val="0"/>
          <c:showVal val="0"/>
          <c:showCatName val="0"/>
          <c:showSerName val="0"/>
          <c:showPercent val="0"/>
          <c:showBubbleSize val="0"/>
        </c:dLbls>
        <c:axId val="262498559"/>
        <c:axId val="277057471"/>
      </c:areaChart>
      <c:dateAx>
        <c:axId val="262498559"/>
        <c:scaling>
          <c:orientation val="minMax"/>
        </c:scaling>
        <c:delete val="0"/>
        <c:axPos val="b"/>
        <c:numFmt formatCode="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057471"/>
        <c:crosses val="autoZero"/>
        <c:auto val="1"/>
        <c:lblOffset val="100"/>
        <c:baseTimeUnit val="months"/>
      </c:dateAx>
      <c:valAx>
        <c:axId val="2770574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98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Task</a:t>
            </a:r>
            <a:r>
              <a:rPr lang="en-US" baseline="0"/>
              <a:t> Avg Days in Backlog vs. In Progress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metricsProject!$BE$2</c:f>
              <c:strCache>
                <c:ptCount val="1"/>
                <c:pt idx="0">
                  <c:v>Avg Time in Backlog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metricsProject!$BD$3:$BD$10</c:f>
              <c:strCache>
                <c:ptCount val="8"/>
                <c:pt idx="0">
                  <c:v>Data</c:v>
                </c:pt>
                <c:pt idx="1">
                  <c:v>Fixes</c:v>
                </c:pt>
                <c:pt idx="2">
                  <c:v>Comm</c:v>
                </c:pt>
                <c:pt idx="3">
                  <c:v>Setup</c:v>
                </c:pt>
                <c:pt idx="4">
                  <c:v>Design</c:v>
                </c:pt>
                <c:pt idx="5">
                  <c:v>Features</c:v>
                </c:pt>
                <c:pt idx="6">
                  <c:v>Admin</c:v>
                </c:pt>
                <c:pt idx="7">
                  <c:v>QA</c:v>
                </c:pt>
              </c:strCache>
            </c:strRef>
          </c:cat>
          <c:val>
            <c:numRef>
              <c:f>metricsProject!$BE$3:$BE$10</c:f>
              <c:numCache>
                <c:formatCode>0</c:formatCode>
                <c:ptCount val="8"/>
                <c:pt idx="0">
                  <c:v>1</c:v>
                </c:pt>
                <c:pt idx="1">
                  <c:v>5.8855218855218849</c:v>
                </c:pt>
                <c:pt idx="2">
                  <c:v>0</c:v>
                </c:pt>
                <c:pt idx="3">
                  <c:v>2.6</c:v>
                </c:pt>
                <c:pt idx="4">
                  <c:v>3</c:v>
                </c:pt>
                <c:pt idx="5">
                  <c:v>6.4090909090909092</c:v>
                </c:pt>
                <c:pt idx="6">
                  <c:v>6.6018518518518521</c:v>
                </c:pt>
                <c:pt idx="7">
                  <c:v>3.75</c:v>
                </c:pt>
              </c:numCache>
            </c:numRef>
          </c:val>
          <c:extLst>
            <c:ext xmlns:c16="http://schemas.microsoft.com/office/drawing/2014/chart" uri="{C3380CC4-5D6E-409C-BE32-E72D297353CC}">
              <c16:uniqueId val="{00000000-0948-44A4-88E1-0583DFD44EA6}"/>
            </c:ext>
          </c:extLst>
        </c:ser>
        <c:ser>
          <c:idx val="1"/>
          <c:order val="1"/>
          <c:tx>
            <c:strRef>
              <c:f>metricsProject!$BF$2</c:f>
              <c:strCache>
                <c:ptCount val="1"/>
                <c:pt idx="0">
                  <c:v>Avg Time in Progress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metricsProject!$BD$3:$BD$10</c:f>
              <c:strCache>
                <c:ptCount val="8"/>
                <c:pt idx="0">
                  <c:v>Data</c:v>
                </c:pt>
                <c:pt idx="1">
                  <c:v>Fixes</c:v>
                </c:pt>
                <c:pt idx="2">
                  <c:v>Comm</c:v>
                </c:pt>
                <c:pt idx="3">
                  <c:v>Setup</c:v>
                </c:pt>
                <c:pt idx="4">
                  <c:v>Design</c:v>
                </c:pt>
                <c:pt idx="5">
                  <c:v>Features</c:v>
                </c:pt>
                <c:pt idx="6">
                  <c:v>Admin</c:v>
                </c:pt>
                <c:pt idx="7">
                  <c:v>QA</c:v>
                </c:pt>
              </c:strCache>
            </c:strRef>
          </c:cat>
          <c:val>
            <c:numRef>
              <c:f>metricsProject!$BF$3:$BF$10</c:f>
              <c:numCache>
                <c:formatCode>0</c:formatCode>
                <c:ptCount val="8"/>
                <c:pt idx="0">
                  <c:v>1</c:v>
                </c:pt>
                <c:pt idx="1">
                  <c:v>1.0606060606060606</c:v>
                </c:pt>
                <c:pt idx="2">
                  <c:v>0</c:v>
                </c:pt>
                <c:pt idx="3">
                  <c:v>2.6666666666666665</c:v>
                </c:pt>
                <c:pt idx="4">
                  <c:v>1</c:v>
                </c:pt>
                <c:pt idx="5">
                  <c:v>2.25</c:v>
                </c:pt>
                <c:pt idx="6">
                  <c:v>1.2407407407407407</c:v>
                </c:pt>
                <c:pt idx="7">
                  <c:v>1</c:v>
                </c:pt>
              </c:numCache>
            </c:numRef>
          </c:val>
          <c:extLst>
            <c:ext xmlns:c16="http://schemas.microsoft.com/office/drawing/2014/chart" uri="{C3380CC4-5D6E-409C-BE32-E72D297353CC}">
              <c16:uniqueId val="{00000001-0948-44A4-88E1-0583DFD44EA6}"/>
            </c:ext>
          </c:extLst>
        </c:ser>
        <c:dLbls>
          <c:showLegendKey val="0"/>
          <c:showVal val="0"/>
          <c:showCatName val="0"/>
          <c:showSerName val="0"/>
          <c:showPercent val="0"/>
          <c:showBubbleSize val="0"/>
        </c:dLbls>
        <c:gapWidth val="17"/>
        <c:overlap val="100"/>
        <c:axId val="1377408015"/>
        <c:axId val="1702090143"/>
      </c:barChart>
      <c:catAx>
        <c:axId val="1377408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90143"/>
        <c:crosses val="autoZero"/>
        <c:auto val="1"/>
        <c:lblAlgn val="ctr"/>
        <c:lblOffset val="100"/>
        <c:noMultiLvlLbl val="0"/>
      </c:catAx>
      <c:valAx>
        <c:axId val="170209014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Selected Work vs Other Work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metricsProject!$BJ$2</c:f>
              <c:strCache>
                <c:ptCount val="1"/>
                <c:pt idx="0">
                  <c:v>Selected Work</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metricsProject!$BI$3:$BI$14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metricsProject!$BJ$3:$BJ$14</c:f>
              <c:numCache>
                <c:formatCode>General</c:formatCode>
                <c:ptCount val="12"/>
                <c:pt idx="0">
                  <c:v>20</c:v>
                </c:pt>
                <c:pt idx="1">
                  <c:v>1</c:v>
                </c:pt>
                <c:pt idx="2">
                  <c:v>3</c:v>
                </c:pt>
                <c:pt idx="3">
                  <c:v>5</c:v>
                </c:pt>
                <c:pt idx="4">
                  <c:v>14</c:v>
                </c:pt>
                <c:pt idx="5">
                  <c:v>25</c:v>
                </c:pt>
                <c:pt idx="6">
                  <c:v>10</c:v>
                </c:pt>
                <c:pt idx="7">
                  <c:v>1</c:v>
                </c:pt>
                <c:pt idx="8">
                  <c:v>1</c:v>
                </c:pt>
                <c:pt idx="9">
                  <c:v>0</c:v>
                </c:pt>
                <c:pt idx="10">
                  <c:v>0</c:v>
                </c:pt>
                <c:pt idx="11">
                  <c:v>15</c:v>
                </c:pt>
              </c:numCache>
            </c:numRef>
          </c:val>
          <c:extLst>
            <c:ext xmlns:c16="http://schemas.microsoft.com/office/drawing/2014/chart" uri="{C3380CC4-5D6E-409C-BE32-E72D297353CC}">
              <c16:uniqueId val="{00000000-991E-4511-8AEC-14C63BB33AB5}"/>
            </c:ext>
          </c:extLst>
        </c:ser>
        <c:ser>
          <c:idx val="1"/>
          <c:order val="1"/>
          <c:tx>
            <c:strRef>
              <c:f>metricsProject!$BK$2</c:f>
              <c:strCache>
                <c:ptCount val="1"/>
                <c:pt idx="0">
                  <c:v>Other Work</c:v>
                </c:pt>
              </c:strCache>
            </c:strRef>
          </c:tx>
          <c:spPr>
            <a:solidFill>
              <a:srgbClr val="6059F7"/>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metricsProject!$BI$3:$BI$14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metricsProject!$BK$3:$BK$14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991E-4511-8AEC-14C63BB33AB5}"/>
            </c:ext>
          </c:extLst>
        </c:ser>
        <c:dLbls>
          <c:showLegendKey val="0"/>
          <c:showVal val="0"/>
          <c:showCatName val="0"/>
          <c:showSerName val="0"/>
          <c:showPercent val="0"/>
          <c:showBubbleSize val="0"/>
        </c:dLbls>
        <c:axId val="298119488"/>
        <c:axId val="311120208"/>
      </c:areaChart>
      <c:dateAx>
        <c:axId val="298119488"/>
        <c:scaling>
          <c:orientation val="minMax"/>
        </c:scaling>
        <c:delete val="0"/>
        <c:axPos val="b"/>
        <c:numFmt formatCode="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120208"/>
        <c:crosses val="autoZero"/>
        <c:auto val="1"/>
        <c:lblOffset val="100"/>
        <c:baseTimeUnit val="months"/>
      </c:dateAx>
      <c:valAx>
        <c:axId val="31112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194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 Day Completion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metricsDO!$P$1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metricsDO!$O$2:$O$8</c:f>
              <c:numCache>
                <c:formatCode>m/d/yyyy</c:formatCode>
                <c:ptCount val="7"/>
                <c:pt idx="0">
                  <c:v>43826</c:v>
                </c:pt>
                <c:pt idx="1">
                  <c:v>43825</c:v>
                </c:pt>
                <c:pt idx="2">
                  <c:v>43824</c:v>
                </c:pt>
                <c:pt idx="3">
                  <c:v>43823</c:v>
                </c:pt>
                <c:pt idx="4">
                  <c:v>43822</c:v>
                </c:pt>
                <c:pt idx="5">
                  <c:v>43821</c:v>
                </c:pt>
                <c:pt idx="6">
                  <c:v>43820</c:v>
                </c:pt>
              </c:numCache>
            </c:numRef>
          </c:cat>
          <c:val>
            <c:numRef>
              <c:f>metricsDO!$P$2:$P$8</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2EA8-4AE1-9C01-CC265C5DE271}"/>
            </c:ext>
          </c:extLst>
        </c:ser>
        <c:dLbls>
          <c:showLegendKey val="0"/>
          <c:showVal val="0"/>
          <c:showCatName val="0"/>
          <c:showSerName val="0"/>
          <c:showPercent val="0"/>
          <c:showBubbleSize val="0"/>
        </c:dLbls>
        <c:gapWidth val="41"/>
        <c:overlap val="-27"/>
        <c:axId val="1729514335"/>
        <c:axId val="1889199103"/>
      </c:barChart>
      <c:dateAx>
        <c:axId val="1729514335"/>
        <c:scaling>
          <c:orientation val="minMax"/>
        </c:scaling>
        <c:delete val="0"/>
        <c:axPos val="b"/>
        <c:numFmt formatCode="m/d;@"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9199103"/>
        <c:crosses val="autoZero"/>
        <c:auto val="1"/>
        <c:lblOffset val="100"/>
        <c:baseTimeUnit val="days"/>
      </c:dateAx>
      <c:valAx>
        <c:axId val="1889199103"/>
        <c:scaling>
          <c:orientation val="minMax"/>
        </c:scaling>
        <c:delete val="1"/>
        <c:axPos val="l"/>
        <c:numFmt formatCode="General" sourceLinked="1"/>
        <c:majorTickMark val="none"/>
        <c:minorTickMark val="none"/>
        <c:tickLblPos val="nextTo"/>
        <c:crossAx val="172951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Counts By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metricsProject!$Q$2</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61-4F4B-B47B-4BAE90B295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61-4F4B-B47B-4BAE90B295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61-4F4B-B47B-4BAE90B295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metricsProject!$P$3:$P$5</c:f>
              <c:strCache>
                <c:ptCount val="3"/>
                <c:pt idx="0">
                  <c:v>Not Started</c:v>
                </c:pt>
                <c:pt idx="1">
                  <c:v>Started</c:v>
                </c:pt>
                <c:pt idx="2">
                  <c:v>Complete</c:v>
                </c:pt>
              </c:strCache>
            </c:strRef>
          </c:cat>
          <c:val>
            <c:numRef>
              <c:f>metricsProject!$Q$3:$Q$5</c:f>
              <c:numCache>
                <c:formatCode>General</c:formatCode>
                <c:ptCount val="3"/>
                <c:pt idx="0">
                  <c:v>0</c:v>
                </c:pt>
                <c:pt idx="1">
                  <c:v>0</c:v>
                </c:pt>
                <c:pt idx="2">
                  <c:v>114</c:v>
                </c:pt>
              </c:numCache>
            </c:numRef>
          </c:val>
          <c:extLst>
            <c:ext xmlns:c16="http://schemas.microsoft.com/office/drawing/2014/chart" uri="{C3380CC4-5D6E-409C-BE32-E72D297353CC}">
              <c16:uniqueId val="{00000006-D861-4F4B-B47B-4BAE90B2955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metricsProject!$Y$2</c:f>
              <c:strCache>
                <c:ptCount val="1"/>
                <c:pt idx="0">
                  <c:v>Counts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metricsProject!$X$3:$X$10</c:f>
              <c:strCache>
                <c:ptCount val="8"/>
                <c:pt idx="0">
                  <c:v>Data</c:v>
                </c:pt>
                <c:pt idx="1">
                  <c:v>Fixes</c:v>
                </c:pt>
                <c:pt idx="2">
                  <c:v>Comm</c:v>
                </c:pt>
                <c:pt idx="3">
                  <c:v>Setup</c:v>
                </c:pt>
                <c:pt idx="4">
                  <c:v>Design</c:v>
                </c:pt>
                <c:pt idx="5">
                  <c:v>Features</c:v>
                </c:pt>
                <c:pt idx="6">
                  <c:v>Admin</c:v>
                </c:pt>
                <c:pt idx="7">
                  <c:v>QA</c:v>
                </c:pt>
              </c:strCache>
            </c:strRef>
          </c:cat>
          <c:val>
            <c:numRef>
              <c:f>metricsProject!$Y$3:$Y$10</c:f>
              <c:numCache>
                <c:formatCode>General</c:formatCode>
                <c:ptCount val="8"/>
                <c:pt idx="0">
                  <c:v>2</c:v>
                </c:pt>
                <c:pt idx="1">
                  <c:v>21</c:v>
                </c:pt>
                <c:pt idx="2">
                  <c:v>0</c:v>
                </c:pt>
                <c:pt idx="3">
                  <c:v>8</c:v>
                </c:pt>
                <c:pt idx="4">
                  <c:v>20</c:v>
                </c:pt>
                <c:pt idx="5">
                  <c:v>44</c:v>
                </c:pt>
                <c:pt idx="6">
                  <c:v>15</c:v>
                </c:pt>
                <c:pt idx="7">
                  <c:v>4</c:v>
                </c:pt>
              </c:numCache>
            </c:numRef>
          </c:val>
          <c:extLst>
            <c:ext xmlns:c16="http://schemas.microsoft.com/office/drawing/2014/chart" uri="{C3380CC4-5D6E-409C-BE32-E72D297353CC}">
              <c16:uniqueId val="{00000000-21F1-4083-93AC-8B1F53E9F0A4}"/>
            </c:ext>
          </c:extLst>
        </c:ser>
        <c:dLbls>
          <c:showLegendKey val="0"/>
          <c:showVal val="0"/>
          <c:showCatName val="0"/>
          <c:showSerName val="0"/>
          <c:showPercent val="0"/>
          <c:showBubbleSize val="0"/>
        </c:dLbls>
        <c:gapWidth val="182"/>
        <c:axId val="1115492975"/>
        <c:axId val="269063055"/>
      </c:barChart>
      <c:catAx>
        <c:axId val="11154929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063055"/>
        <c:crosses val="autoZero"/>
        <c:auto val="1"/>
        <c:lblAlgn val="ctr"/>
        <c:lblOffset val="100"/>
        <c:noMultiLvlLbl val="0"/>
      </c:catAx>
      <c:valAx>
        <c:axId val="26906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492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By</a:t>
            </a:r>
            <a:r>
              <a:rPr lang="en-US" baseline="0"/>
              <a:t> Category By Status Counts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metricsProject!$AI$2</c:f>
              <c:strCache>
                <c:ptCount val="1"/>
                <c:pt idx="0">
                  <c:v>Not Started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metricsProject!$AH$3:$AH$10</c:f>
              <c:strCache>
                <c:ptCount val="8"/>
                <c:pt idx="0">
                  <c:v>Data</c:v>
                </c:pt>
                <c:pt idx="1">
                  <c:v>Fixes</c:v>
                </c:pt>
                <c:pt idx="2">
                  <c:v>Comm</c:v>
                </c:pt>
                <c:pt idx="3">
                  <c:v>Setup</c:v>
                </c:pt>
                <c:pt idx="4">
                  <c:v>Design</c:v>
                </c:pt>
                <c:pt idx="5">
                  <c:v>Features</c:v>
                </c:pt>
                <c:pt idx="6">
                  <c:v>Admin</c:v>
                </c:pt>
                <c:pt idx="7">
                  <c:v>QA</c:v>
                </c:pt>
              </c:strCache>
            </c:strRef>
          </c:cat>
          <c:val>
            <c:numRef>
              <c:f>metricsProject!$AI$3:$AI$10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0B2-47BC-BF02-09E434DF0A13}"/>
            </c:ext>
          </c:extLst>
        </c:ser>
        <c:ser>
          <c:idx val="1"/>
          <c:order val="1"/>
          <c:tx>
            <c:strRef>
              <c:f>metricsProject!$AJ$2</c:f>
              <c:strCache>
                <c:ptCount val="1"/>
                <c:pt idx="0">
                  <c:v>Started</c:v>
                </c:pt>
              </c:strCache>
            </c:strRef>
          </c:tx>
          <c:spPr>
            <a:solidFill>
              <a:schemeClr val="accent2"/>
            </a:solidFill>
            <a:ln>
              <a:noFill/>
            </a:ln>
            <a:effectLst/>
          </c:spPr>
          <c:invertIfNegative val="0"/>
          <c:cat>
            <c:strRef>
              <c:f>metricsProject!$AH$3:$AH$10</c:f>
              <c:strCache>
                <c:ptCount val="8"/>
                <c:pt idx="0">
                  <c:v>Data</c:v>
                </c:pt>
                <c:pt idx="1">
                  <c:v>Fixes</c:v>
                </c:pt>
                <c:pt idx="2">
                  <c:v>Comm</c:v>
                </c:pt>
                <c:pt idx="3">
                  <c:v>Setup</c:v>
                </c:pt>
                <c:pt idx="4">
                  <c:v>Design</c:v>
                </c:pt>
                <c:pt idx="5">
                  <c:v>Features</c:v>
                </c:pt>
                <c:pt idx="6">
                  <c:v>Admin</c:v>
                </c:pt>
                <c:pt idx="7">
                  <c:v>QA</c:v>
                </c:pt>
              </c:strCache>
            </c:strRef>
          </c:cat>
          <c:val>
            <c:numRef>
              <c:f>metricsProject!$AJ$3:$AJ$10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80B2-47BC-BF02-09E434DF0A13}"/>
            </c:ext>
          </c:extLst>
        </c:ser>
        <c:ser>
          <c:idx val="2"/>
          <c:order val="2"/>
          <c:tx>
            <c:strRef>
              <c:f>metricsProject!$AK$2</c:f>
              <c:strCache>
                <c:ptCount val="1"/>
                <c:pt idx="0">
                  <c:v>Complete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metricsProject!$AH$3:$AH$10</c:f>
              <c:strCache>
                <c:ptCount val="8"/>
                <c:pt idx="0">
                  <c:v>Data</c:v>
                </c:pt>
                <c:pt idx="1">
                  <c:v>Fixes</c:v>
                </c:pt>
                <c:pt idx="2">
                  <c:v>Comm</c:v>
                </c:pt>
                <c:pt idx="3">
                  <c:v>Setup</c:v>
                </c:pt>
                <c:pt idx="4">
                  <c:v>Design</c:v>
                </c:pt>
                <c:pt idx="5">
                  <c:v>Features</c:v>
                </c:pt>
                <c:pt idx="6">
                  <c:v>Admin</c:v>
                </c:pt>
                <c:pt idx="7">
                  <c:v>QA</c:v>
                </c:pt>
              </c:strCache>
            </c:strRef>
          </c:cat>
          <c:val>
            <c:numRef>
              <c:f>metricsProject!$AK$3:$AK$10</c:f>
              <c:numCache>
                <c:formatCode>General</c:formatCode>
                <c:ptCount val="8"/>
                <c:pt idx="0">
                  <c:v>2</c:v>
                </c:pt>
                <c:pt idx="1">
                  <c:v>21</c:v>
                </c:pt>
                <c:pt idx="2">
                  <c:v>0</c:v>
                </c:pt>
                <c:pt idx="3">
                  <c:v>8</c:v>
                </c:pt>
                <c:pt idx="4">
                  <c:v>20</c:v>
                </c:pt>
                <c:pt idx="5">
                  <c:v>44</c:v>
                </c:pt>
                <c:pt idx="6">
                  <c:v>15</c:v>
                </c:pt>
                <c:pt idx="7">
                  <c:v>4</c:v>
                </c:pt>
              </c:numCache>
            </c:numRef>
          </c:val>
          <c:extLst>
            <c:ext xmlns:c16="http://schemas.microsoft.com/office/drawing/2014/chart" uri="{C3380CC4-5D6E-409C-BE32-E72D297353CC}">
              <c16:uniqueId val="{00000002-80B2-47BC-BF02-09E434DF0A13}"/>
            </c:ext>
          </c:extLst>
        </c:ser>
        <c:dLbls>
          <c:showLegendKey val="0"/>
          <c:showVal val="0"/>
          <c:showCatName val="0"/>
          <c:showSerName val="0"/>
          <c:showPercent val="0"/>
          <c:showBubbleSize val="0"/>
        </c:dLbls>
        <c:gapWidth val="17"/>
        <c:overlap val="100"/>
        <c:axId val="1371492079"/>
        <c:axId val="1365333327"/>
      </c:barChart>
      <c:catAx>
        <c:axId val="1371492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333327"/>
        <c:crosses val="autoZero"/>
        <c:auto val="1"/>
        <c:lblAlgn val="ctr"/>
        <c:lblOffset val="100"/>
        <c:noMultiLvlLbl val="0"/>
      </c:catAx>
      <c:valAx>
        <c:axId val="13653333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49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Tasks by Status</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metricsProject!$AO$2</c:f>
              <c:strCache>
                <c:ptCount val="1"/>
                <c:pt idx="0">
                  <c:v>Not Started</c:v>
                </c:pt>
              </c:strCache>
            </c:strRef>
          </c:tx>
          <c:spPr>
            <a:solidFill>
              <a:schemeClr val="accent1"/>
            </a:solidFill>
            <a:ln>
              <a:noFill/>
            </a:ln>
            <a:effectLst/>
          </c:spPr>
          <c:cat>
            <c:numRef>
              <c:f>metricsProject!$AN$3:$AN$14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metricsProject!$AO$3:$AO$14</c:f>
              <c:numCache>
                <c:formatCode>General</c:formatCode>
                <c:ptCount val="12"/>
                <c:pt idx="0">
                  <c:v>18</c:v>
                </c:pt>
                <c:pt idx="1">
                  <c:v>0</c:v>
                </c:pt>
                <c:pt idx="2">
                  <c:v>2</c:v>
                </c:pt>
                <c:pt idx="3">
                  <c:v>8</c:v>
                </c:pt>
                <c:pt idx="4">
                  <c:v>11</c:v>
                </c:pt>
                <c:pt idx="5">
                  <c:v>23</c:v>
                </c:pt>
                <c:pt idx="6">
                  <c:v>14</c:v>
                </c:pt>
                <c:pt idx="7">
                  <c:v>3</c:v>
                </c:pt>
                <c:pt idx="8">
                  <c:v>1</c:v>
                </c:pt>
                <c:pt idx="9">
                  <c:v>0</c:v>
                </c:pt>
                <c:pt idx="10">
                  <c:v>0</c:v>
                </c:pt>
                <c:pt idx="11">
                  <c:v>13</c:v>
                </c:pt>
              </c:numCache>
            </c:numRef>
          </c:val>
          <c:extLst>
            <c:ext xmlns:c16="http://schemas.microsoft.com/office/drawing/2014/chart" uri="{C3380CC4-5D6E-409C-BE32-E72D297353CC}">
              <c16:uniqueId val="{00000000-1A50-46B7-AB18-F0923A877BF5}"/>
            </c:ext>
          </c:extLst>
        </c:ser>
        <c:ser>
          <c:idx val="1"/>
          <c:order val="1"/>
          <c:tx>
            <c:strRef>
              <c:f>metricsProject!$AP$2</c:f>
              <c:strCache>
                <c:ptCount val="1"/>
                <c:pt idx="0">
                  <c:v>Started</c:v>
                </c:pt>
              </c:strCache>
            </c:strRef>
          </c:tx>
          <c:spPr>
            <a:solidFill>
              <a:schemeClr val="accent2"/>
            </a:solidFill>
            <a:ln>
              <a:noFill/>
            </a:ln>
            <a:effectLst/>
          </c:spPr>
          <c:cat>
            <c:numRef>
              <c:f>metricsProject!$AN$3:$AN$14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metricsProject!$AP$3:$AP$14</c:f>
              <c:numCache>
                <c:formatCode>General</c:formatCode>
                <c:ptCount val="12"/>
                <c:pt idx="0">
                  <c:v>20</c:v>
                </c:pt>
                <c:pt idx="1">
                  <c:v>1</c:v>
                </c:pt>
                <c:pt idx="2">
                  <c:v>3</c:v>
                </c:pt>
                <c:pt idx="3">
                  <c:v>5</c:v>
                </c:pt>
                <c:pt idx="4">
                  <c:v>14</c:v>
                </c:pt>
                <c:pt idx="5">
                  <c:v>22</c:v>
                </c:pt>
                <c:pt idx="6">
                  <c:v>13</c:v>
                </c:pt>
                <c:pt idx="7">
                  <c:v>1</c:v>
                </c:pt>
                <c:pt idx="8">
                  <c:v>1</c:v>
                </c:pt>
                <c:pt idx="9">
                  <c:v>0</c:v>
                </c:pt>
                <c:pt idx="10">
                  <c:v>0</c:v>
                </c:pt>
                <c:pt idx="11">
                  <c:v>15</c:v>
                </c:pt>
              </c:numCache>
            </c:numRef>
          </c:val>
          <c:extLst>
            <c:ext xmlns:c16="http://schemas.microsoft.com/office/drawing/2014/chart" uri="{C3380CC4-5D6E-409C-BE32-E72D297353CC}">
              <c16:uniqueId val="{00000001-1A50-46B7-AB18-F0923A877BF5}"/>
            </c:ext>
          </c:extLst>
        </c:ser>
        <c:ser>
          <c:idx val="2"/>
          <c:order val="2"/>
          <c:tx>
            <c:strRef>
              <c:f>metricsProject!$AQ$2</c:f>
              <c:strCache>
                <c:ptCount val="1"/>
                <c:pt idx="0">
                  <c:v>Complete</c:v>
                </c:pt>
              </c:strCache>
            </c:strRef>
          </c:tx>
          <c:spPr>
            <a:solidFill>
              <a:schemeClr val="accent3"/>
            </a:solidFill>
            <a:ln>
              <a:noFill/>
            </a:ln>
            <a:effectLst/>
          </c:spPr>
          <c:cat>
            <c:numRef>
              <c:f>metricsProject!$AN$3:$AN$14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metricsProject!$AQ$3:$AQ$14</c:f>
              <c:numCache>
                <c:formatCode>General</c:formatCode>
                <c:ptCount val="12"/>
                <c:pt idx="0">
                  <c:v>21</c:v>
                </c:pt>
                <c:pt idx="1">
                  <c:v>0</c:v>
                </c:pt>
                <c:pt idx="2">
                  <c:v>3</c:v>
                </c:pt>
                <c:pt idx="3">
                  <c:v>5</c:v>
                </c:pt>
                <c:pt idx="4">
                  <c:v>14</c:v>
                </c:pt>
                <c:pt idx="5">
                  <c:v>25</c:v>
                </c:pt>
                <c:pt idx="6">
                  <c:v>10</c:v>
                </c:pt>
                <c:pt idx="7">
                  <c:v>1</c:v>
                </c:pt>
                <c:pt idx="8">
                  <c:v>1</c:v>
                </c:pt>
                <c:pt idx="9">
                  <c:v>0</c:v>
                </c:pt>
                <c:pt idx="10">
                  <c:v>0</c:v>
                </c:pt>
                <c:pt idx="11">
                  <c:v>15</c:v>
                </c:pt>
              </c:numCache>
            </c:numRef>
          </c:val>
          <c:extLst>
            <c:ext xmlns:c16="http://schemas.microsoft.com/office/drawing/2014/chart" uri="{C3380CC4-5D6E-409C-BE32-E72D297353CC}">
              <c16:uniqueId val="{00000002-1A50-46B7-AB18-F0923A877BF5}"/>
            </c:ext>
          </c:extLst>
        </c:ser>
        <c:dLbls>
          <c:showLegendKey val="0"/>
          <c:showVal val="0"/>
          <c:showCatName val="0"/>
          <c:showSerName val="0"/>
          <c:showPercent val="0"/>
          <c:showBubbleSize val="0"/>
        </c:dLbls>
        <c:axId val="1516986895"/>
        <c:axId val="1515427839"/>
      </c:areaChart>
      <c:dateAx>
        <c:axId val="151698689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27839"/>
        <c:crosses val="autoZero"/>
        <c:auto val="1"/>
        <c:lblOffset val="100"/>
        <c:baseTimeUnit val="months"/>
      </c:dateAx>
      <c:valAx>
        <c:axId val="151542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9868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Task</a:t>
            </a:r>
            <a:r>
              <a:rPr lang="en-US" baseline="0"/>
              <a:t> Avg Days in Backlog vs. In Progress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metricsProject!$BE$2</c:f>
              <c:strCache>
                <c:ptCount val="1"/>
                <c:pt idx="0">
                  <c:v>Avg Time in Backlog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metricsProject!$BD$3:$BD$10</c:f>
              <c:strCache>
                <c:ptCount val="8"/>
                <c:pt idx="0">
                  <c:v>Data</c:v>
                </c:pt>
                <c:pt idx="1">
                  <c:v>Fixes</c:v>
                </c:pt>
                <c:pt idx="2">
                  <c:v>Comm</c:v>
                </c:pt>
                <c:pt idx="3">
                  <c:v>Setup</c:v>
                </c:pt>
                <c:pt idx="4">
                  <c:v>Design</c:v>
                </c:pt>
                <c:pt idx="5">
                  <c:v>Features</c:v>
                </c:pt>
                <c:pt idx="6">
                  <c:v>Admin</c:v>
                </c:pt>
                <c:pt idx="7">
                  <c:v>QA</c:v>
                </c:pt>
              </c:strCache>
            </c:strRef>
          </c:cat>
          <c:val>
            <c:numRef>
              <c:f>metricsProject!$BE$3:$BE$10</c:f>
              <c:numCache>
                <c:formatCode>0</c:formatCode>
                <c:ptCount val="8"/>
                <c:pt idx="0">
                  <c:v>1</c:v>
                </c:pt>
                <c:pt idx="1">
                  <c:v>5.8855218855218849</c:v>
                </c:pt>
                <c:pt idx="2">
                  <c:v>0</c:v>
                </c:pt>
                <c:pt idx="3">
                  <c:v>2.6</c:v>
                </c:pt>
                <c:pt idx="4">
                  <c:v>3</c:v>
                </c:pt>
                <c:pt idx="5">
                  <c:v>6.4090909090909092</c:v>
                </c:pt>
                <c:pt idx="6">
                  <c:v>6.6018518518518521</c:v>
                </c:pt>
                <c:pt idx="7">
                  <c:v>3.75</c:v>
                </c:pt>
              </c:numCache>
            </c:numRef>
          </c:val>
          <c:extLst>
            <c:ext xmlns:c16="http://schemas.microsoft.com/office/drawing/2014/chart" uri="{C3380CC4-5D6E-409C-BE32-E72D297353CC}">
              <c16:uniqueId val="{00000000-9FD6-4E53-B499-BE8A90B20971}"/>
            </c:ext>
          </c:extLst>
        </c:ser>
        <c:ser>
          <c:idx val="1"/>
          <c:order val="1"/>
          <c:tx>
            <c:strRef>
              <c:f>metricsProject!$BF$2</c:f>
              <c:strCache>
                <c:ptCount val="1"/>
                <c:pt idx="0">
                  <c:v>Avg Time in Progress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metricsProject!$BD$3:$BD$10</c:f>
              <c:strCache>
                <c:ptCount val="8"/>
                <c:pt idx="0">
                  <c:v>Data</c:v>
                </c:pt>
                <c:pt idx="1">
                  <c:v>Fixes</c:v>
                </c:pt>
                <c:pt idx="2">
                  <c:v>Comm</c:v>
                </c:pt>
                <c:pt idx="3">
                  <c:v>Setup</c:v>
                </c:pt>
                <c:pt idx="4">
                  <c:v>Design</c:v>
                </c:pt>
                <c:pt idx="5">
                  <c:v>Features</c:v>
                </c:pt>
                <c:pt idx="6">
                  <c:v>Admin</c:v>
                </c:pt>
                <c:pt idx="7">
                  <c:v>QA</c:v>
                </c:pt>
              </c:strCache>
            </c:strRef>
          </c:cat>
          <c:val>
            <c:numRef>
              <c:f>metricsProject!$BF$3:$BF$10</c:f>
              <c:numCache>
                <c:formatCode>0</c:formatCode>
                <c:ptCount val="8"/>
                <c:pt idx="0">
                  <c:v>1</c:v>
                </c:pt>
                <c:pt idx="1">
                  <c:v>1.0606060606060606</c:v>
                </c:pt>
                <c:pt idx="2">
                  <c:v>0</c:v>
                </c:pt>
                <c:pt idx="3">
                  <c:v>2.6666666666666665</c:v>
                </c:pt>
                <c:pt idx="4">
                  <c:v>1</c:v>
                </c:pt>
                <c:pt idx="5">
                  <c:v>2.25</c:v>
                </c:pt>
                <c:pt idx="6">
                  <c:v>1.2407407407407407</c:v>
                </c:pt>
                <c:pt idx="7">
                  <c:v>1</c:v>
                </c:pt>
              </c:numCache>
            </c:numRef>
          </c:val>
          <c:extLst>
            <c:ext xmlns:c16="http://schemas.microsoft.com/office/drawing/2014/chart" uri="{C3380CC4-5D6E-409C-BE32-E72D297353CC}">
              <c16:uniqueId val="{00000001-9FD6-4E53-B499-BE8A90B20971}"/>
            </c:ext>
          </c:extLst>
        </c:ser>
        <c:dLbls>
          <c:showLegendKey val="0"/>
          <c:showVal val="0"/>
          <c:showCatName val="0"/>
          <c:showSerName val="0"/>
          <c:showPercent val="0"/>
          <c:showBubbleSize val="0"/>
        </c:dLbls>
        <c:gapWidth val="44"/>
        <c:overlap val="100"/>
        <c:axId val="1377408015"/>
        <c:axId val="1702090143"/>
      </c:barChart>
      <c:catAx>
        <c:axId val="1377408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90143"/>
        <c:crosses val="autoZero"/>
        <c:auto val="1"/>
        <c:lblAlgn val="ctr"/>
        <c:lblOffset val="100"/>
        <c:noMultiLvlLbl val="0"/>
      </c:catAx>
      <c:valAx>
        <c:axId val="170209014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Selected Work vs Other Work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metricsProject!$BJ$2</c:f>
              <c:strCache>
                <c:ptCount val="1"/>
                <c:pt idx="0">
                  <c:v>Selected Work</c:v>
                </c:pt>
              </c:strCache>
            </c:strRef>
          </c:tx>
          <c:spPr>
            <a:solidFill>
              <a:schemeClr val="accent1"/>
            </a:solidFill>
            <a:ln>
              <a:noFill/>
            </a:ln>
            <a:effectLst/>
          </c:spPr>
          <c:cat>
            <c:numRef>
              <c:f>metricsProject!$BI$3:$BI$14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metricsProject!$BJ$3:$BJ$14</c:f>
              <c:numCache>
                <c:formatCode>General</c:formatCode>
                <c:ptCount val="12"/>
                <c:pt idx="0">
                  <c:v>20</c:v>
                </c:pt>
                <c:pt idx="1">
                  <c:v>1</c:v>
                </c:pt>
                <c:pt idx="2">
                  <c:v>3</c:v>
                </c:pt>
                <c:pt idx="3">
                  <c:v>5</c:v>
                </c:pt>
                <c:pt idx="4">
                  <c:v>14</c:v>
                </c:pt>
                <c:pt idx="5">
                  <c:v>25</c:v>
                </c:pt>
                <c:pt idx="6">
                  <c:v>10</c:v>
                </c:pt>
                <c:pt idx="7">
                  <c:v>1</c:v>
                </c:pt>
                <c:pt idx="8">
                  <c:v>1</c:v>
                </c:pt>
                <c:pt idx="9">
                  <c:v>0</c:v>
                </c:pt>
                <c:pt idx="10">
                  <c:v>0</c:v>
                </c:pt>
                <c:pt idx="11">
                  <c:v>15</c:v>
                </c:pt>
              </c:numCache>
            </c:numRef>
          </c:val>
          <c:extLst>
            <c:ext xmlns:c16="http://schemas.microsoft.com/office/drawing/2014/chart" uri="{C3380CC4-5D6E-409C-BE32-E72D297353CC}">
              <c16:uniqueId val="{00000000-24B0-4AA8-BFE2-154B19612343}"/>
            </c:ext>
          </c:extLst>
        </c:ser>
        <c:ser>
          <c:idx val="1"/>
          <c:order val="1"/>
          <c:tx>
            <c:strRef>
              <c:f>metricsProject!$BK$2</c:f>
              <c:strCache>
                <c:ptCount val="1"/>
                <c:pt idx="0">
                  <c:v>Other Work</c:v>
                </c:pt>
              </c:strCache>
            </c:strRef>
          </c:tx>
          <c:spPr>
            <a:solidFill>
              <a:schemeClr val="accent2"/>
            </a:solidFill>
            <a:ln>
              <a:noFill/>
            </a:ln>
            <a:effectLst/>
          </c:spPr>
          <c:cat>
            <c:numRef>
              <c:f>metricsProject!$BI$3:$BI$14</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metricsProject!$BK$3:$BK$14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4B0-4AA8-BFE2-154B19612343}"/>
            </c:ext>
          </c:extLst>
        </c:ser>
        <c:dLbls>
          <c:showLegendKey val="0"/>
          <c:showVal val="0"/>
          <c:showCatName val="0"/>
          <c:showSerName val="0"/>
          <c:showPercent val="0"/>
          <c:showBubbleSize val="0"/>
        </c:dLbls>
        <c:axId val="298119488"/>
        <c:axId val="311120208"/>
      </c:areaChart>
      <c:dateAx>
        <c:axId val="29811948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120208"/>
        <c:crosses val="autoZero"/>
        <c:auto val="1"/>
        <c:lblOffset val="100"/>
        <c:baseTimeUnit val="months"/>
      </c:dateAx>
      <c:valAx>
        <c:axId val="31112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194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Complete By Category</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percentStacked"/>
        <c:varyColors val="0"/>
        <c:ser>
          <c:idx val="0"/>
          <c:order val="0"/>
          <c:tx>
            <c:strRef>
              <c:f>metricsProject!$CF$3</c:f>
              <c:strCache>
                <c:ptCount val="1"/>
                <c:pt idx="0">
                  <c:v>Value Add</c:v>
                </c:pt>
              </c:strCache>
            </c:strRef>
          </c:tx>
          <c:spPr>
            <a:solidFill>
              <a:schemeClr val="accent1"/>
            </a:solidFill>
            <a:ln w="25400">
              <a:noFill/>
            </a:ln>
            <a:effectLst/>
          </c:spPr>
          <c:cat>
            <c:numRef>
              <c:f>metricsProject!$CG$2:$CR$2</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metricsProject!$CG$3:$CR$3</c:f>
              <c:numCache>
                <c:formatCode>General</c:formatCode>
                <c:ptCount val="12"/>
                <c:pt idx="0">
                  <c:v>19</c:v>
                </c:pt>
                <c:pt idx="1">
                  <c:v>1</c:v>
                </c:pt>
                <c:pt idx="2">
                  <c:v>3</c:v>
                </c:pt>
                <c:pt idx="3">
                  <c:v>5</c:v>
                </c:pt>
                <c:pt idx="4">
                  <c:v>8</c:v>
                </c:pt>
                <c:pt idx="5">
                  <c:v>25</c:v>
                </c:pt>
                <c:pt idx="6">
                  <c:v>9</c:v>
                </c:pt>
                <c:pt idx="7">
                  <c:v>1</c:v>
                </c:pt>
                <c:pt idx="8">
                  <c:v>1</c:v>
                </c:pt>
                <c:pt idx="9">
                  <c:v>0</c:v>
                </c:pt>
                <c:pt idx="10">
                  <c:v>0</c:v>
                </c:pt>
                <c:pt idx="11">
                  <c:v>11</c:v>
                </c:pt>
              </c:numCache>
            </c:numRef>
          </c:val>
          <c:extLst>
            <c:ext xmlns:c16="http://schemas.microsoft.com/office/drawing/2014/chart" uri="{C3380CC4-5D6E-409C-BE32-E72D297353CC}">
              <c16:uniqueId val="{00000000-333E-4017-ACB4-90D2288B5E09}"/>
            </c:ext>
          </c:extLst>
        </c:ser>
        <c:ser>
          <c:idx val="1"/>
          <c:order val="1"/>
          <c:tx>
            <c:strRef>
              <c:f>metricsProject!$CF$4</c:f>
              <c:strCache>
                <c:ptCount val="1"/>
                <c:pt idx="0">
                  <c:v>Potential Value Add</c:v>
                </c:pt>
              </c:strCache>
            </c:strRef>
          </c:tx>
          <c:spPr>
            <a:solidFill>
              <a:schemeClr val="accent2"/>
            </a:solidFill>
            <a:ln w="25400">
              <a:noFill/>
            </a:ln>
            <a:effectLst/>
          </c:spPr>
          <c:cat>
            <c:numRef>
              <c:f>metricsProject!$CG$2:$CR$2</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metricsProject!$CG$4:$CR$4</c:f>
              <c:numCache>
                <c:formatCode>General</c:formatCode>
                <c:ptCount val="12"/>
                <c:pt idx="0">
                  <c:v>1</c:v>
                </c:pt>
                <c:pt idx="1">
                  <c:v>0</c:v>
                </c:pt>
                <c:pt idx="2">
                  <c:v>0</c:v>
                </c:pt>
                <c:pt idx="3">
                  <c:v>0</c:v>
                </c:pt>
                <c:pt idx="4">
                  <c:v>6</c:v>
                </c:pt>
                <c:pt idx="5">
                  <c:v>0</c:v>
                </c:pt>
                <c:pt idx="6">
                  <c:v>1</c:v>
                </c:pt>
                <c:pt idx="7">
                  <c:v>0</c:v>
                </c:pt>
                <c:pt idx="8">
                  <c:v>0</c:v>
                </c:pt>
                <c:pt idx="9">
                  <c:v>0</c:v>
                </c:pt>
                <c:pt idx="10">
                  <c:v>0</c:v>
                </c:pt>
                <c:pt idx="11">
                  <c:v>1</c:v>
                </c:pt>
              </c:numCache>
            </c:numRef>
          </c:val>
          <c:extLst>
            <c:ext xmlns:c16="http://schemas.microsoft.com/office/drawing/2014/chart" uri="{C3380CC4-5D6E-409C-BE32-E72D297353CC}">
              <c16:uniqueId val="{00000001-333E-4017-ACB4-90D2288B5E09}"/>
            </c:ext>
          </c:extLst>
        </c:ser>
        <c:ser>
          <c:idx val="2"/>
          <c:order val="2"/>
          <c:tx>
            <c:strRef>
              <c:f>metricsProject!$CF$5</c:f>
              <c:strCache>
                <c:ptCount val="1"/>
                <c:pt idx="0">
                  <c:v>Non-Value Add</c:v>
                </c:pt>
              </c:strCache>
            </c:strRef>
          </c:tx>
          <c:spPr>
            <a:solidFill>
              <a:schemeClr val="accent3"/>
            </a:solidFill>
            <a:ln w="25400">
              <a:noFill/>
            </a:ln>
            <a:effectLst/>
          </c:spPr>
          <c:cat>
            <c:numRef>
              <c:f>metricsProject!$CG$2:$CR$2</c:f>
              <c:numCache>
                <c:formatCode>m/d/yyyy</c:formatCode>
                <c:ptCount val="12"/>
                <c:pt idx="0">
                  <c:v>43830</c:v>
                </c:pt>
                <c:pt idx="1">
                  <c:v>43799</c:v>
                </c:pt>
                <c:pt idx="2">
                  <c:v>43769</c:v>
                </c:pt>
                <c:pt idx="3">
                  <c:v>43738</c:v>
                </c:pt>
                <c:pt idx="4">
                  <c:v>43708</c:v>
                </c:pt>
                <c:pt idx="5">
                  <c:v>43677</c:v>
                </c:pt>
                <c:pt idx="6">
                  <c:v>43646</c:v>
                </c:pt>
                <c:pt idx="7">
                  <c:v>43616</c:v>
                </c:pt>
                <c:pt idx="8">
                  <c:v>43585</c:v>
                </c:pt>
                <c:pt idx="9">
                  <c:v>43555</c:v>
                </c:pt>
                <c:pt idx="10">
                  <c:v>43524</c:v>
                </c:pt>
                <c:pt idx="11">
                  <c:v>43496</c:v>
                </c:pt>
              </c:numCache>
            </c:numRef>
          </c:cat>
          <c:val>
            <c:numRef>
              <c:f>metricsProject!$CG$5:$CR$5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3</c:v>
                </c:pt>
              </c:numCache>
            </c:numRef>
          </c:val>
          <c:extLst>
            <c:ext xmlns:c16="http://schemas.microsoft.com/office/drawing/2014/chart" uri="{C3380CC4-5D6E-409C-BE32-E72D297353CC}">
              <c16:uniqueId val="{00000002-333E-4017-ACB4-90D2288B5E09}"/>
            </c:ext>
          </c:extLst>
        </c:ser>
        <c:dLbls>
          <c:showLegendKey val="0"/>
          <c:showVal val="0"/>
          <c:showCatName val="0"/>
          <c:showSerName val="0"/>
          <c:showPercent val="0"/>
          <c:showBubbleSize val="0"/>
        </c:dLbls>
        <c:axId val="262498559"/>
        <c:axId val="277057471"/>
      </c:areaChart>
      <c:dateAx>
        <c:axId val="26249855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057471"/>
        <c:crosses val="autoZero"/>
        <c:auto val="1"/>
        <c:lblOffset val="100"/>
        <c:baseTimeUnit val="months"/>
      </c:dateAx>
      <c:valAx>
        <c:axId val="2770574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98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absolute">
    <xdr:from>
      <xdr:col>1</xdr:col>
      <xdr:colOff>2088216</xdr:colOff>
      <xdr:row>0</xdr:row>
      <xdr:rowOff>0</xdr:rowOff>
    </xdr:from>
    <xdr:to>
      <xdr:col>3</xdr:col>
      <xdr:colOff>247651</xdr:colOff>
      <xdr:row>0</xdr:row>
      <xdr:rowOff>542925</xdr:rowOff>
    </xdr:to>
    <xdr:sp macro="" textlink="metricsDO!F29">
      <xdr:nvSpPr>
        <xdr:cNvPr id="2" name="vsRemainingTasks">
          <a:extLst>
            <a:ext uri="{FF2B5EF4-FFF2-40B4-BE49-F238E27FC236}">
              <a16:creationId xmlns:a16="http://schemas.microsoft.com/office/drawing/2014/main" id="{0DECFE6C-E864-42E3-ADF5-0159D50947DD}"/>
            </a:ext>
          </a:extLst>
        </xdr:cNvPr>
        <xdr:cNvSpPr txBox="1"/>
      </xdr:nvSpPr>
      <xdr:spPr>
        <a:xfrm>
          <a:off x="2916891" y="0"/>
          <a:ext cx="136936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FCA22E-F7DF-488A-9265-274A0E7CBD8F}" type="TxLink">
            <a:rPr lang="en-US" sz="1100" b="0" i="0" u="none" strike="noStrike">
              <a:solidFill>
                <a:srgbClr val="000000"/>
              </a:solidFill>
              <a:latin typeface="Calibri"/>
              <a:cs typeface="Calibri"/>
            </a:rPr>
            <a:pPr algn="ctr"/>
            <a:t>0-0
Remaining Tasks Today</a:t>
          </a:fld>
          <a:endParaRPr lang="en-US" sz="1100"/>
        </a:p>
      </xdr:txBody>
    </xdr:sp>
    <xdr:clientData/>
  </xdr:twoCellAnchor>
  <xdr:twoCellAnchor editAs="absolute">
    <xdr:from>
      <xdr:col>3</xdr:col>
      <xdr:colOff>53787</xdr:colOff>
      <xdr:row>0</xdr:row>
      <xdr:rowOff>0</xdr:rowOff>
    </xdr:from>
    <xdr:to>
      <xdr:col>3</xdr:col>
      <xdr:colOff>1524001</xdr:colOff>
      <xdr:row>0</xdr:row>
      <xdr:rowOff>542925</xdr:rowOff>
    </xdr:to>
    <xdr:sp macro="" textlink="metricsDO!F34">
      <xdr:nvSpPr>
        <xdr:cNvPr id="3" name="vsRemainingEffort">
          <a:extLst>
            <a:ext uri="{FF2B5EF4-FFF2-40B4-BE49-F238E27FC236}">
              <a16:creationId xmlns:a16="http://schemas.microsoft.com/office/drawing/2014/main" id="{646AA705-F4A3-4F1D-BC12-E8CB93C73A00}"/>
            </a:ext>
          </a:extLst>
        </xdr:cNvPr>
        <xdr:cNvSpPr txBox="1"/>
      </xdr:nvSpPr>
      <xdr:spPr>
        <a:xfrm>
          <a:off x="4092387" y="0"/>
          <a:ext cx="1470214"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DF2B5A-51CB-4231-AF49-289AEBF21474}" type="TxLink">
            <a:rPr lang="en-US" sz="1100" b="0" i="0" u="none" strike="noStrike">
              <a:solidFill>
                <a:srgbClr val="000000"/>
              </a:solidFill>
              <a:latin typeface="Calibri"/>
              <a:cs typeface="Calibri"/>
            </a:rPr>
            <a:pPr algn="ctr"/>
            <a:t>0-1
Remaining Effort</a:t>
          </a:fld>
          <a:endParaRPr lang="en-US" sz="1100"/>
        </a:p>
      </xdr:txBody>
    </xdr:sp>
    <xdr:clientData/>
  </xdr:twoCellAnchor>
  <xdr:twoCellAnchor editAs="absolute">
    <xdr:from>
      <xdr:col>1</xdr:col>
      <xdr:colOff>816910</xdr:colOff>
      <xdr:row>0</xdr:row>
      <xdr:rowOff>0</xdr:rowOff>
    </xdr:from>
    <xdr:to>
      <xdr:col>2</xdr:col>
      <xdr:colOff>332255</xdr:colOff>
      <xdr:row>0</xdr:row>
      <xdr:rowOff>542925</xdr:rowOff>
    </xdr:to>
    <xdr:sp macro="" textlink="metricsDO!L2">
      <xdr:nvSpPr>
        <xdr:cNvPr id="6" name="vsBacklogCount">
          <a:extLst>
            <a:ext uri="{FF2B5EF4-FFF2-40B4-BE49-F238E27FC236}">
              <a16:creationId xmlns:a16="http://schemas.microsoft.com/office/drawing/2014/main" id="{588D1072-0E46-4012-9C92-933CFBB7A14D}"/>
            </a:ext>
          </a:extLst>
        </xdr:cNvPr>
        <xdr:cNvSpPr txBox="1"/>
      </xdr:nvSpPr>
      <xdr:spPr>
        <a:xfrm>
          <a:off x="1645585" y="0"/>
          <a:ext cx="173467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68ED937-AFCD-4730-9FD1-CCDB239EC4AF}" type="TxLink">
            <a:rPr lang="en-US" sz="1100" b="0" i="0" u="none" strike="noStrike">
              <a:solidFill>
                <a:srgbClr val="000000"/>
              </a:solidFill>
              <a:latin typeface="Calibri"/>
              <a:cs typeface="Calibri"/>
            </a:rPr>
            <a:pPr algn="ctr"/>
            <a:t>0
Backlog Tasks</a:t>
          </a:fld>
          <a:endParaRPr lang="en-US" sz="1100">
            <a:solidFill>
              <a:sysClr val="windowText" lastClr="000000"/>
            </a:solidFill>
          </a:endParaRPr>
        </a:p>
      </xdr:txBody>
    </xdr:sp>
    <xdr:clientData/>
  </xdr:twoCellAnchor>
  <xdr:twoCellAnchor editAs="absolute">
    <xdr:from>
      <xdr:col>0</xdr:col>
      <xdr:colOff>9525</xdr:colOff>
      <xdr:row>0</xdr:row>
      <xdr:rowOff>0</xdr:rowOff>
    </xdr:from>
    <xdr:to>
      <xdr:col>1</xdr:col>
      <xdr:colOff>1104900</xdr:colOff>
      <xdr:row>1</xdr:row>
      <xdr:rowOff>1</xdr:rowOff>
    </xdr:to>
    <xdr:sp macro="" textlink="">
      <xdr:nvSpPr>
        <xdr:cNvPr id="7" name="vsBacklogCount">
          <a:extLst>
            <a:ext uri="{FF2B5EF4-FFF2-40B4-BE49-F238E27FC236}">
              <a16:creationId xmlns:a16="http://schemas.microsoft.com/office/drawing/2014/main" id="{CD50F5C6-8CD1-4714-82D0-82AF0F190024}"/>
            </a:ext>
          </a:extLst>
        </xdr:cNvPr>
        <xdr:cNvSpPr txBox="1"/>
      </xdr:nvSpPr>
      <xdr:spPr>
        <a:xfrm>
          <a:off x="9525" y="0"/>
          <a:ext cx="1924050" cy="552451"/>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u="none" strike="noStrike">
              <a:solidFill>
                <a:schemeClr val="bg1"/>
              </a:solidFill>
              <a:latin typeface="Calibri"/>
              <a:cs typeface="Calibri"/>
            </a:rPr>
            <a:t>TASK MANAGER</a:t>
          </a:r>
        </a:p>
      </xdr:txBody>
    </xdr:sp>
    <xdr:clientData/>
  </xdr:twoCellAnchor>
  <xdr:twoCellAnchor>
    <xdr:from>
      <xdr:col>9</xdr:col>
      <xdr:colOff>704850</xdr:colOff>
      <xdr:row>0</xdr:row>
      <xdr:rowOff>85723</xdr:rowOff>
    </xdr:from>
    <xdr:to>
      <xdr:col>18</xdr:col>
      <xdr:colOff>238125</xdr:colOff>
      <xdr:row>1</xdr:row>
      <xdr:rowOff>142874</xdr:rowOff>
    </xdr:to>
    <xdr:graphicFrame macro="">
      <xdr:nvGraphicFramePr>
        <xdr:cNvPr id="9" name="Chart 8">
          <a:extLst>
            <a:ext uri="{FF2B5EF4-FFF2-40B4-BE49-F238E27FC236}">
              <a16:creationId xmlns:a16="http://schemas.microsoft.com/office/drawing/2014/main" id="{C5517567-F866-41B2-8251-7C846469B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187698</xdr:colOff>
      <xdr:row>4</xdr:row>
      <xdr:rowOff>9525</xdr:rowOff>
    </xdr:from>
    <xdr:to>
      <xdr:col>14</xdr:col>
      <xdr:colOff>104776</xdr:colOff>
      <xdr:row>36</xdr:row>
      <xdr:rowOff>4839</xdr:rowOff>
    </xdr:to>
    <xdr:graphicFrame macro="">
      <xdr:nvGraphicFramePr>
        <xdr:cNvPr id="2" name="Chart 1">
          <a:extLst>
            <a:ext uri="{FF2B5EF4-FFF2-40B4-BE49-F238E27FC236}">
              <a16:creationId xmlns:a16="http://schemas.microsoft.com/office/drawing/2014/main" id="{33655B85-3617-4A14-9653-82DD6FC13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323850</xdr:colOff>
      <xdr:row>4</xdr:row>
      <xdr:rowOff>0</xdr:rowOff>
    </xdr:from>
    <xdr:to>
      <xdr:col>20</xdr:col>
      <xdr:colOff>149038</xdr:colOff>
      <xdr:row>38</xdr:row>
      <xdr:rowOff>130189</xdr:rowOff>
    </xdr:to>
    <xdr:graphicFrame macro="">
      <xdr:nvGraphicFramePr>
        <xdr:cNvPr id="3" name="Chart 9">
          <a:extLst>
            <a:ext uri="{FF2B5EF4-FFF2-40B4-BE49-F238E27FC236}">
              <a16:creationId xmlns:a16="http://schemas.microsoft.com/office/drawing/2014/main" id="{20179E9D-38B4-4F02-9A25-9D3283220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39</xdr:row>
      <xdr:rowOff>130869</xdr:rowOff>
    </xdr:from>
    <xdr:to>
      <xdr:col>9</xdr:col>
      <xdr:colOff>208666</xdr:colOff>
      <xdr:row>54</xdr:row>
      <xdr:rowOff>16569</xdr:rowOff>
    </xdr:to>
    <xdr:graphicFrame macro="">
      <xdr:nvGraphicFramePr>
        <xdr:cNvPr id="4" name="Chart 3">
          <a:extLst>
            <a:ext uri="{FF2B5EF4-FFF2-40B4-BE49-F238E27FC236}">
              <a16:creationId xmlns:a16="http://schemas.microsoft.com/office/drawing/2014/main" id="{198D0F05-21A7-435A-A03E-FA9092622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57882</xdr:colOff>
      <xdr:row>39</xdr:row>
      <xdr:rowOff>130869</xdr:rowOff>
    </xdr:from>
    <xdr:to>
      <xdr:col>26</xdr:col>
      <xdr:colOff>134469</xdr:colOff>
      <xdr:row>54</xdr:row>
      <xdr:rowOff>16569</xdr:rowOff>
    </xdr:to>
    <xdr:graphicFrame macro="">
      <xdr:nvGraphicFramePr>
        <xdr:cNvPr id="5" name="Chart 4">
          <a:extLst>
            <a:ext uri="{FF2B5EF4-FFF2-40B4-BE49-F238E27FC236}">
              <a16:creationId xmlns:a16="http://schemas.microsoft.com/office/drawing/2014/main" id="{50C8BF22-AE9E-4BC9-83A4-0388E11E21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76200</xdr:colOff>
      <xdr:row>9</xdr:row>
      <xdr:rowOff>167527</xdr:rowOff>
    </xdr:from>
    <xdr:to>
      <xdr:col>12</xdr:col>
      <xdr:colOff>536972</xdr:colOff>
      <xdr:row>18</xdr:row>
      <xdr:rowOff>167528</xdr:rowOff>
    </xdr:to>
    <xdr:sp macro="" textlink="metricsProject!$M$5">
      <xdr:nvSpPr>
        <xdr:cNvPr id="6" name="TextBox 5">
          <a:extLst>
            <a:ext uri="{FF2B5EF4-FFF2-40B4-BE49-F238E27FC236}">
              <a16:creationId xmlns:a16="http://schemas.microsoft.com/office/drawing/2014/main" id="{B8D82EFC-B977-4870-8237-739E83CCA5E2}"/>
            </a:ext>
          </a:extLst>
        </xdr:cNvPr>
        <xdr:cNvSpPr txBox="1"/>
      </xdr:nvSpPr>
      <xdr:spPr>
        <a:xfrm>
          <a:off x="7528112" y="1904439"/>
          <a:ext cx="1256389" cy="571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CC05AF-A91A-455F-B9AC-A863ECDBE7C1}" type="TxLink">
            <a:rPr lang="en-US" sz="1400" b="0" i="0" u="none" strike="noStrike">
              <a:solidFill>
                <a:srgbClr val="000000"/>
              </a:solidFill>
              <a:latin typeface="Calibri"/>
              <a:cs typeface="Calibri"/>
            </a:rPr>
            <a:pPr algn="ctr"/>
            <a:t>100%
Complete</a:t>
          </a:fld>
          <a:endParaRPr lang="en-US" sz="1100"/>
        </a:p>
      </xdr:txBody>
    </xdr:sp>
    <xdr:clientData/>
  </xdr:twoCellAnchor>
  <xdr:twoCellAnchor>
    <xdr:from>
      <xdr:col>9</xdr:col>
      <xdr:colOff>384221</xdr:colOff>
      <xdr:row>41</xdr:row>
      <xdr:rowOff>147295</xdr:rowOff>
    </xdr:from>
    <xdr:to>
      <xdr:col>13</xdr:col>
      <xdr:colOff>491926</xdr:colOff>
      <xdr:row>54</xdr:row>
      <xdr:rowOff>19051</xdr:rowOff>
    </xdr:to>
    <xdr:sp macro="" textlink="metricsProject!$AV$5">
      <xdr:nvSpPr>
        <xdr:cNvPr id="7" name="TextBox 6">
          <a:extLst>
            <a:ext uri="{FF2B5EF4-FFF2-40B4-BE49-F238E27FC236}">
              <a16:creationId xmlns:a16="http://schemas.microsoft.com/office/drawing/2014/main" id="{DC9FB59D-C689-4DA6-8523-1C96AFD97B13}"/>
            </a:ext>
          </a:extLst>
        </xdr:cNvPr>
        <xdr:cNvSpPr txBox="1"/>
      </xdr:nvSpPr>
      <xdr:spPr>
        <a:xfrm>
          <a:off x="6946946" y="4738345"/>
          <a:ext cx="2412755" cy="2348256"/>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0DD32F-B883-48C6-AA82-5482990562C2}" type="TxLink">
            <a:rPr lang="en-US" sz="1100" b="0" i="0" u="none" strike="noStrike">
              <a:solidFill>
                <a:srgbClr val="000000"/>
              </a:solidFill>
              <a:latin typeface="Calibri"/>
              <a:cs typeface="Calibri"/>
            </a:rPr>
            <a:pPr/>
            <a:t>Purpose
Enable superior tracking of all tasks, projects, and clients minimal continuous effort.</a:t>
          </a:fld>
          <a:endParaRPr lang="en-US" sz="1100"/>
        </a:p>
      </xdr:txBody>
    </xdr:sp>
    <xdr:clientData/>
  </xdr:twoCellAnchor>
  <xdr:twoCellAnchor>
    <xdr:from>
      <xdr:col>20</xdr:col>
      <xdr:colOff>334137</xdr:colOff>
      <xdr:row>3</xdr:row>
      <xdr:rowOff>180974</xdr:rowOff>
    </xdr:from>
    <xdr:to>
      <xdr:col>26</xdr:col>
      <xdr:colOff>123825</xdr:colOff>
      <xdr:row>38</xdr:row>
      <xdr:rowOff>133349</xdr:rowOff>
    </xdr:to>
    <xdr:graphicFrame macro="">
      <xdr:nvGraphicFramePr>
        <xdr:cNvPr id="8" name="Chart 7">
          <a:extLst>
            <a:ext uri="{FF2B5EF4-FFF2-40B4-BE49-F238E27FC236}">
              <a16:creationId xmlns:a16="http://schemas.microsoft.com/office/drawing/2014/main" id="{A5E85185-D62C-42DC-B9BF-F6914100B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3</xdr:row>
      <xdr:rowOff>180976</xdr:rowOff>
    </xdr:from>
    <xdr:to>
      <xdr:col>8</xdr:col>
      <xdr:colOff>161925</xdr:colOff>
      <xdr:row>38</xdr:row>
      <xdr:rowOff>112620</xdr:rowOff>
    </xdr:to>
    <xdr:graphicFrame macro="">
      <xdr:nvGraphicFramePr>
        <xdr:cNvPr id="9" name="Chart 8">
          <a:extLst>
            <a:ext uri="{FF2B5EF4-FFF2-40B4-BE49-F238E27FC236}">
              <a16:creationId xmlns:a16="http://schemas.microsoft.com/office/drawing/2014/main" id="{F0F29229-319B-4AEC-BA37-6D2156D3B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416447</xdr:colOff>
      <xdr:row>37</xdr:row>
      <xdr:rowOff>109908</xdr:rowOff>
    </xdr:from>
    <xdr:to>
      <xdr:col>13</xdr:col>
      <xdr:colOff>466725</xdr:colOff>
      <xdr:row>39</xdr:row>
      <xdr:rowOff>61636</xdr:rowOff>
    </xdr:to>
    <xdr:sp macro="" textlink="">
      <xdr:nvSpPr>
        <xdr:cNvPr id="10" name="Right Brace 9">
          <a:extLst>
            <a:ext uri="{FF2B5EF4-FFF2-40B4-BE49-F238E27FC236}">
              <a16:creationId xmlns:a16="http://schemas.microsoft.com/office/drawing/2014/main" id="{BD0739E4-5CF5-4E93-9956-3DAD7366A0F9}"/>
            </a:ext>
          </a:extLst>
        </xdr:cNvPr>
        <xdr:cNvSpPr/>
      </xdr:nvSpPr>
      <xdr:spPr>
        <a:xfrm rot="5400000">
          <a:off x="7990472" y="2927658"/>
          <a:ext cx="332728" cy="2355328"/>
        </a:xfrm>
        <a:prstGeom prst="rightBrace">
          <a:avLst>
            <a:gd name="adj1" fmla="val 113347"/>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129706</xdr:colOff>
      <xdr:row>39</xdr:row>
      <xdr:rowOff>99752</xdr:rowOff>
    </xdr:from>
    <xdr:to>
      <xdr:col>12</xdr:col>
      <xdr:colOff>466039</xdr:colOff>
      <xdr:row>40</xdr:row>
      <xdr:rowOff>78499</xdr:rowOff>
    </xdr:to>
    <xdr:sp macro="" textlink="">
      <xdr:nvSpPr>
        <xdr:cNvPr id="11" name="TextBox 10">
          <a:extLst>
            <a:ext uri="{FF2B5EF4-FFF2-40B4-BE49-F238E27FC236}">
              <a16:creationId xmlns:a16="http://schemas.microsoft.com/office/drawing/2014/main" id="{DA62DFE7-5A51-4823-AD22-87BA782B4521}"/>
            </a:ext>
          </a:extLst>
        </xdr:cNvPr>
        <xdr:cNvSpPr txBox="1"/>
      </xdr:nvSpPr>
      <xdr:spPr>
        <a:xfrm>
          <a:off x="7587781" y="4309802"/>
          <a:ext cx="1136433" cy="169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Project Dates</a:t>
          </a:r>
        </a:p>
      </xdr:txBody>
    </xdr:sp>
    <xdr:clientData/>
  </xdr:twoCellAnchor>
  <xdr:twoCellAnchor>
    <xdr:from>
      <xdr:col>8</xdr:col>
      <xdr:colOff>89059</xdr:colOff>
      <xdr:row>36</xdr:row>
      <xdr:rowOff>77514</xdr:rowOff>
    </xdr:from>
    <xdr:to>
      <xdr:col>10</xdr:col>
      <xdr:colOff>7325</xdr:colOff>
      <xdr:row>37</xdr:row>
      <xdr:rowOff>94080</xdr:rowOff>
    </xdr:to>
    <xdr:sp macro="" textlink="metricsProject!M2">
      <xdr:nvSpPr>
        <xdr:cNvPr id="12" name="TextBox 11">
          <a:extLst>
            <a:ext uri="{FF2B5EF4-FFF2-40B4-BE49-F238E27FC236}">
              <a16:creationId xmlns:a16="http://schemas.microsoft.com/office/drawing/2014/main" id="{9AB103AE-6563-4AF4-9523-0FDC0E7A03FB}"/>
            </a:ext>
          </a:extLst>
        </xdr:cNvPr>
        <xdr:cNvSpPr txBox="1"/>
      </xdr:nvSpPr>
      <xdr:spPr>
        <a:xfrm>
          <a:off x="6470809" y="3711668"/>
          <a:ext cx="1002651"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1B50638-9F0D-4211-9727-21E1B99B794D}" type="TxLink">
            <a:rPr lang="en-US" sz="900" b="0" i="0" u="none" strike="noStrike">
              <a:solidFill>
                <a:srgbClr val="000000"/>
              </a:solidFill>
              <a:latin typeface="Calibri"/>
              <a:cs typeface="Calibri"/>
            </a:rPr>
            <a:pPr algn="ctr"/>
            <a:t>3/4/2018</a:t>
          </a:fld>
          <a:endParaRPr lang="en-US" sz="1100"/>
        </a:p>
      </xdr:txBody>
    </xdr:sp>
    <xdr:clientData/>
  </xdr:twoCellAnchor>
  <xdr:twoCellAnchor>
    <xdr:from>
      <xdr:col>12</xdr:col>
      <xdr:colOff>520212</xdr:colOff>
      <xdr:row>36</xdr:row>
      <xdr:rowOff>90652</xdr:rowOff>
    </xdr:from>
    <xdr:to>
      <xdr:col>14</xdr:col>
      <xdr:colOff>322713</xdr:colOff>
      <xdr:row>37</xdr:row>
      <xdr:rowOff>107218</xdr:rowOff>
    </xdr:to>
    <xdr:sp macro="" textlink="metricsProject!M3">
      <xdr:nvSpPr>
        <xdr:cNvPr id="13" name="TextBox 12">
          <a:extLst>
            <a:ext uri="{FF2B5EF4-FFF2-40B4-BE49-F238E27FC236}">
              <a16:creationId xmlns:a16="http://schemas.microsoft.com/office/drawing/2014/main" id="{180F3728-7A28-461E-8178-4BEAFE4EFA60}"/>
            </a:ext>
          </a:extLst>
        </xdr:cNvPr>
        <xdr:cNvSpPr txBox="1"/>
      </xdr:nvSpPr>
      <xdr:spPr>
        <a:xfrm>
          <a:off x="8784981" y="3724806"/>
          <a:ext cx="1018770"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ED699F-AFDA-47FD-848C-EF6639E7AE08}" type="TxLink">
            <a:rPr lang="en-US" sz="900" b="0" i="0" u="none" strike="noStrike">
              <a:solidFill>
                <a:srgbClr val="000000"/>
              </a:solidFill>
              <a:latin typeface="Calibri"/>
              <a:cs typeface="Calibri"/>
            </a:rPr>
            <a:pPr algn="ctr"/>
            <a:t>12/20/2019</a:t>
          </a:fld>
          <a:endParaRPr lang="en-US" sz="1100"/>
        </a:p>
      </xdr:txBody>
    </xdr:sp>
    <xdr:clientData/>
  </xdr:twoCellAnchor>
  <xdr:twoCellAnchor>
    <xdr:from>
      <xdr:col>9</xdr:col>
      <xdr:colOff>213360</xdr:colOff>
      <xdr:row>40</xdr:row>
      <xdr:rowOff>59055</xdr:rowOff>
    </xdr:from>
    <xdr:to>
      <xdr:col>14</xdr:col>
      <xdr:colOff>60960</xdr:colOff>
      <xdr:row>41</xdr:row>
      <xdr:rowOff>75621</xdr:rowOff>
    </xdr:to>
    <xdr:sp macro="" textlink="metricsProject!M4">
      <xdr:nvSpPr>
        <xdr:cNvPr id="14" name="TextBox 13">
          <a:extLst>
            <a:ext uri="{FF2B5EF4-FFF2-40B4-BE49-F238E27FC236}">
              <a16:creationId xmlns:a16="http://schemas.microsoft.com/office/drawing/2014/main" id="{CD701753-3066-482C-92EE-1F47BA710170}"/>
            </a:ext>
          </a:extLst>
        </xdr:cNvPr>
        <xdr:cNvSpPr txBox="1"/>
      </xdr:nvSpPr>
      <xdr:spPr>
        <a:xfrm>
          <a:off x="6776085" y="4459605"/>
          <a:ext cx="2762250"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C6CA88-F792-491A-BBB9-86A35D186826}" type="TxLink">
            <a:rPr lang="en-US" sz="900" b="0" i="0" u="none" strike="noStrike">
              <a:solidFill>
                <a:srgbClr val="000000"/>
              </a:solidFill>
              <a:latin typeface="Calibri"/>
              <a:cs typeface="Calibri"/>
            </a:rPr>
            <a:pPr algn="ctr"/>
            <a:t> </a:t>
          </a:fld>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114300</xdr:colOff>
      <xdr:row>8</xdr:row>
      <xdr:rowOff>128587</xdr:rowOff>
    </xdr:from>
    <xdr:to>
      <xdr:col>16</xdr:col>
      <xdr:colOff>2019300</xdr:colOff>
      <xdr:row>23</xdr:row>
      <xdr:rowOff>14287</xdr:rowOff>
    </xdr:to>
    <xdr:graphicFrame macro="">
      <xdr:nvGraphicFramePr>
        <xdr:cNvPr id="2" name="Chart 1">
          <a:extLst>
            <a:ext uri="{FF2B5EF4-FFF2-40B4-BE49-F238E27FC236}">
              <a16:creationId xmlns:a16="http://schemas.microsoft.com/office/drawing/2014/main" id="{8F5F3172-BCCA-41BE-8D3E-8FA8AC4DE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123825</xdr:colOff>
      <xdr:row>3</xdr:row>
      <xdr:rowOff>171450</xdr:rowOff>
    </xdr:from>
    <xdr:to>
      <xdr:col>12</xdr:col>
      <xdr:colOff>2066926</xdr:colOff>
      <xdr:row>6</xdr:row>
      <xdr:rowOff>142875</xdr:rowOff>
    </xdr:to>
    <xdr:sp macro="" textlink="metricsDO!L2">
      <xdr:nvSpPr>
        <xdr:cNvPr id="7" name="TextBox 6">
          <a:extLst>
            <a:ext uri="{FF2B5EF4-FFF2-40B4-BE49-F238E27FC236}">
              <a16:creationId xmlns:a16="http://schemas.microsoft.com/office/drawing/2014/main" id="{A5E28844-7C1B-417A-B017-3A22A69D184C}"/>
            </a:ext>
          </a:extLst>
        </xdr:cNvPr>
        <xdr:cNvSpPr txBox="1"/>
      </xdr:nvSpPr>
      <xdr:spPr>
        <a:xfrm>
          <a:off x="11896725" y="742950"/>
          <a:ext cx="1943101"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4AFD74-AFD7-43E8-968C-073F838D6580}" type="TxLink">
            <a:rPr lang="en-US" sz="1100" b="0" i="0" u="none" strike="noStrike">
              <a:solidFill>
                <a:srgbClr val="000000"/>
              </a:solidFill>
              <a:latin typeface="Calibri"/>
              <a:cs typeface="Calibri"/>
            </a:rPr>
            <a:pPr algn="ctr"/>
            <a:t>0
Backlog Tasks</a:t>
          </a:fld>
          <a:endParaRPr lang="en-US" sz="1100"/>
        </a:p>
      </xdr:txBody>
    </xdr:sp>
    <xdr:clientData/>
  </xdr:twoCellAnchor>
  <xdr:twoCellAnchor editAs="oneCell">
    <xdr:from>
      <xdr:col>7</xdr:col>
      <xdr:colOff>142875</xdr:colOff>
      <xdr:row>10</xdr:row>
      <xdr:rowOff>0</xdr:rowOff>
    </xdr:from>
    <xdr:to>
      <xdr:col>7</xdr:col>
      <xdr:colOff>1352550</xdr:colOff>
      <xdr:row>12</xdr:row>
      <xdr:rowOff>161925</xdr:rowOff>
    </xdr:to>
    <xdr:sp macro="" textlink="metricsDO!F29">
      <xdr:nvSpPr>
        <xdr:cNvPr id="9" name="TextBox 8">
          <a:extLst>
            <a:ext uri="{FF2B5EF4-FFF2-40B4-BE49-F238E27FC236}">
              <a16:creationId xmlns:a16="http://schemas.microsoft.com/office/drawing/2014/main" id="{6187B9BC-2B8C-4AEC-A404-5221118E089B}"/>
            </a:ext>
          </a:extLst>
        </xdr:cNvPr>
        <xdr:cNvSpPr txBox="1"/>
      </xdr:nvSpPr>
      <xdr:spPr>
        <a:xfrm>
          <a:off x="4514850" y="1905000"/>
          <a:ext cx="120967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E3D162-1562-4B6D-8329-ECD2DBA32953}" type="TxLink">
            <a:rPr lang="en-US" sz="1100" b="0" i="0" u="none" strike="noStrike">
              <a:solidFill>
                <a:srgbClr val="000000"/>
              </a:solidFill>
              <a:latin typeface="Calibri"/>
              <a:cs typeface="Calibri"/>
            </a:rPr>
            <a:pPr algn="ctr"/>
            <a:t>0-0
Remaining Tasks Today</a:t>
          </a:fld>
          <a:endParaRPr lang="en-US" sz="1100"/>
        </a:p>
      </xdr:txBody>
    </xdr:sp>
    <xdr:clientData/>
  </xdr:twoCellAnchor>
  <xdr:twoCellAnchor editAs="oneCell">
    <xdr:from>
      <xdr:col>7</xdr:col>
      <xdr:colOff>142875</xdr:colOff>
      <xdr:row>13</xdr:row>
      <xdr:rowOff>66676</xdr:rowOff>
    </xdr:from>
    <xdr:to>
      <xdr:col>7</xdr:col>
      <xdr:colOff>1352550</xdr:colOff>
      <xdr:row>16</xdr:row>
      <xdr:rowOff>38101</xdr:rowOff>
    </xdr:to>
    <xdr:sp macro="" textlink="metricsDO!F34">
      <xdr:nvSpPr>
        <xdr:cNvPr id="10" name="TextBox 9">
          <a:extLst>
            <a:ext uri="{FF2B5EF4-FFF2-40B4-BE49-F238E27FC236}">
              <a16:creationId xmlns:a16="http://schemas.microsoft.com/office/drawing/2014/main" id="{FBC3F123-5074-4A46-AC60-A8EF0E53C1AE}"/>
            </a:ext>
          </a:extLst>
        </xdr:cNvPr>
        <xdr:cNvSpPr txBox="1"/>
      </xdr:nvSpPr>
      <xdr:spPr>
        <a:xfrm>
          <a:off x="6353175" y="2543176"/>
          <a:ext cx="120967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DD55A1-74F4-4DAF-85AB-DB340478397E}" type="TxLink">
            <a:rPr lang="en-US" sz="1100" b="0" i="0" u="none" strike="noStrike">
              <a:solidFill>
                <a:srgbClr val="000000"/>
              </a:solidFill>
              <a:latin typeface="Calibri"/>
              <a:cs typeface="Calibri"/>
            </a:rPr>
            <a:pPr algn="ctr"/>
            <a:t>0-1
Remaining Effort</a:t>
          </a:fld>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145676</xdr:colOff>
      <xdr:row>2</xdr:row>
      <xdr:rowOff>101976</xdr:rowOff>
    </xdr:from>
    <xdr:to>
      <xdr:col>17</xdr:col>
      <xdr:colOff>2891118</xdr:colOff>
      <xdr:row>16</xdr:row>
      <xdr:rowOff>103909</xdr:rowOff>
    </xdr:to>
    <xdr:graphicFrame macro="">
      <xdr:nvGraphicFramePr>
        <xdr:cNvPr id="2" name="Chart 1">
          <a:extLst>
            <a:ext uri="{FF2B5EF4-FFF2-40B4-BE49-F238E27FC236}">
              <a16:creationId xmlns:a16="http://schemas.microsoft.com/office/drawing/2014/main" id="{3052CEE5-8C5D-43EE-AD23-FAC4FBA9E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102054</xdr:colOff>
      <xdr:row>2</xdr:row>
      <xdr:rowOff>97969</xdr:rowOff>
    </xdr:from>
    <xdr:to>
      <xdr:col>25</xdr:col>
      <xdr:colOff>4163786</xdr:colOff>
      <xdr:row>23</xdr:row>
      <xdr:rowOff>68034</xdr:rowOff>
    </xdr:to>
    <xdr:graphicFrame macro="">
      <xdr:nvGraphicFramePr>
        <xdr:cNvPr id="3" name="Chart 2">
          <a:extLst>
            <a:ext uri="{FF2B5EF4-FFF2-40B4-BE49-F238E27FC236}">
              <a16:creationId xmlns:a16="http://schemas.microsoft.com/office/drawing/2014/main" id="{17F2504A-CF17-477D-936D-4B5245AB1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37</xdr:col>
      <xdr:colOff>129266</xdr:colOff>
      <xdr:row>2</xdr:row>
      <xdr:rowOff>111578</xdr:rowOff>
    </xdr:from>
    <xdr:to>
      <xdr:col>37</xdr:col>
      <xdr:colOff>4213411</xdr:colOff>
      <xdr:row>16</xdr:row>
      <xdr:rowOff>187778</xdr:rowOff>
    </xdr:to>
    <xdr:graphicFrame macro="">
      <xdr:nvGraphicFramePr>
        <xdr:cNvPr id="4" name="Chart 3">
          <a:extLst>
            <a:ext uri="{FF2B5EF4-FFF2-40B4-BE49-F238E27FC236}">
              <a16:creationId xmlns:a16="http://schemas.microsoft.com/office/drawing/2014/main" id="{BF5F22D1-2B77-445A-8AD8-BF2B2710B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115660</xdr:colOff>
      <xdr:row>2</xdr:row>
      <xdr:rowOff>84364</xdr:rowOff>
    </xdr:from>
    <xdr:to>
      <xdr:col>43</xdr:col>
      <xdr:colOff>3224893</xdr:colOff>
      <xdr:row>16</xdr:row>
      <xdr:rowOff>160564</xdr:rowOff>
    </xdr:to>
    <xdr:graphicFrame macro="">
      <xdr:nvGraphicFramePr>
        <xdr:cNvPr id="5" name="Chart 4">
          <a:extLst>
            <a:ext uri="{FF2B5EF4-FFF2-40B4-BE49-F238E27FC236}">
              <a16:creationId xmlns:a16="http://schemas.microsoft.com/office/drawing/2014/main" id="{FA1E0BCA-600A-4503-A1DA-69D34265E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66260</xdr:colOff>
      <xdr:row>4</xdr:row>
      <xdr:rowOff>74543</xdr:rowOff>
    </xdr:from>
    <xdr:to>
      <xdr:col>13</xdr:col>
      <xdr:colOff>1615108</xdr:colOff>
      <xdr:row>4</xdr:row>
      <xdr:rowOff>281609</xdr:rowOff>
    </xdr:to>
    <xdr:sp macro="" textlink="$M$5">
      <xdr:nvSpPr>
        <xdr:cNvPr id="7" name="TextBox 6">
          <a:extLst>
            <a:ext uri="{FF2B5EF4-FFF2-40B4-BE49-F238E27FC236}">
              <a16:creationId xmlns:a16="http://schemas.microsoft.com/office/drawing/2014/main" id="{19E5A659-F580-4A96-AEB3-A61BEED7E4E3}"/>
            </a:ext>
          </a:extLst>
        </xdr:cNvPr>
        <xdr:cNvSpPr txBox="1"/>
      </xdr:nvSpPr>
      <xdr:spPr>
        <a:xfrm>
          <a:off x="17411285" y="798443"/>
          <a:ext cx="1548848" cy="102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F5DFFF0-D5CC-418F-A3A9-DD7A8A3104F4}" type="TxLink">
            <a:rPr lang="en-US" sz="1400" b="0" i="0" u="none" strike="noStrike">
              <a:solidFill>
                <a:srgbClr val="000000"/>
              </a:solidFill>
              <a:latin typeface="Calibri"/>
              <a:cs typeface="Calibri"/>
            </a:rPr>
            <a:pPr algn="ctr"/>
            <a:t>100%
Complete</a:t>
          </a:fld>
          <a:endParaRPr lang="en-US" sz="1100"/>
        </a:p>
      </xdr:txBody>
    </xdr:sp>
    <xdr:clientData/>
  </xdr:twoCellAnchor>
  <xdr:twoCellAnchor>
    <xdr:from>
      <xdr:col>48</xdr:col>
      <xdr:colOff>27215</xdr:colOff>
      <xdr:row>4</xdr:row>
      <xdr:rowOff>40820</xdr:rowOff>
    </xdr:from>
    <xdr:to>
      <xdr:col>48</xdr:col>
      <xdr:colOff>5457825</xdr:colOff>
      <xdr:row>4</xdr:row>
      <xdr:rowOff>299357</xdr:rowOff>
    </xdr:to>
    <xdr:sp macro="" textlink="$AV$5">
      <xdr:nvSpPr>
        <xdr:cNvPr id="8" name="TextBox 7">
          <a:extLst>
            <a:ext uri="{FF2B5EF4-FFF2-40B4-BE49-F238E27FC236}">
              <a16:creationId xmlns:a16="http://schemas.microsoft.com/office/drawing/2014/main" id="{3D2042ED-4A92-4A0C-A0D4-85230FCF786D}"/>
            </a:ext>
          </a:extLst>
        </xdr:cNvPr>
        <xdr:cNvSpPr txBox="1"/>
      </xdr:nvSpPr>
      <xdr:spPr>
        <a:xfrm>
          <a:off x="102916265" y="764720"/>
          <a:ext cx="2639785" cy="144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2E2151-2D3B-4A30-8A7A-90399D19301C}" type="TxLink">
            <a:rPr lang="en-US" sz="1100" b="0" i="0" u="none" strike="noStrike">
              <a:solidFill>
                <a:srgbClr val="000000"/>
              </a:solidFill>
              <a:latin typeface="Calibri"/>
              <a:cs typeface="Calibri"/>
            </a:rPr>
            <a:pPr/>
            <a:t>Purpose
Enable superior tracking of all tasks, projects, and clients minimal continuous effort.</a:t>
          </a:fld>
          <a:endParaRPr lang="en-US" sz="1100"/>
        </a:p>
      </xdr:txBody>
    </xdr:sp>
    <xdr:clientData/>
  </xdr:twoCellAnchor>
  <xdr:twoCellAnchor>
    <xdr:from>
      <xdr:col>58</xdr:col>
      <xdr:colOff>61632</xdr:colOff>
      <xdr:row>2</xdr:row>
      <xdr:rowOff>57149</xdr:rowOff>
    </xdr:from>
    <xdr:to>
      <xdr:col>58</xdr:col>
      <xdr:colOff>3115236</xdr:colOff>
      <xdr:row>15</xdr:row>
      <xdr:rowOff>178173</xdr:rowOff>
    </xdr:to>
    <xdr:graphicFrame macro="">
      <xdr:nvGraphicFramePr>
        <xdr:cNvPr id="9" name="Chart 8">
          <a:extLst>
            <a:ext uri="{FF2B5EF4-FFF2-40B4-BE49-F238E27FC236}">
              <a16:creationId xmlns:a16="http://schemas.microsoft.com/office/drawing/2014/main" id="{47038B87-63A3-479A-9EA9-BDC5CDD3E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63</xdr:col>
      <xdr:colOff>140804</xdr:colOff>
      <xdr:row>2</xdr:row>
      <xdr:rowOff>110987</xdr:rowOff>
    </xdr:from>
    <xdr:to>
      <xdr:col>63</xdr:col>
      <xdr:colOff>2377109</xdr:colOff>
      <xdr:row>16</xdr:row>
      <xdr:rowOff>46383</xdr:rowOff>
    </xdr:to>
    <xdr:graphicFrame macro="">
      <xdr:nvGraphicFramePr>
        <xdr:cNvPr id="10" name="Chart 9">
          <a:extLst>
            <a:ext uri="{FF2B5EF4-FFF2-40B4-BE49-F238E27FC236}">
              <a16:creationId xmlns:a16="http://schemas.microsoft.com/office/drawing/2014/main" id="{802EBC5B-B70C-40D3-8ED3-DE84FB21C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53008</xdr:colOff>
      <xdr:row>2</xdr:row>
      <xdr:rowOff>168964</xdr:rowOff>
    </xdr:from>
    <xdr:to>
      <xdr:col>13</xdr:col>
      <xdr:colOff>1601856</xdr:colOff>
      <xdr:row>3</xdr:row>
      <xdr:rowOff>185530</xdr:rowOff>
    </xdr:to>
    <xdr:sp macro="" textlink="metricsProject!M4">
      <xdr:nvSpPr>
        <xdr:cNvPr id="11" name="TextBox 10">
          <a:extLst>
            <a:ext uri="{FF2B5EF4-FFF2-40B4-BE49-F238E27FC236}">
              <a16:creationId xmlns:a16="http://schemas.microsoft.com/office/drawing/2014/main" id="{F8A2B05F-B96B-47F6-A88B-B45413FEF89F}"/>
            </a:ext>
          </a:extLst>
        </xdr:cNvPr>
        <xdr:cNvSpPr txBox="1"/>
      </xdr:nvSpPr>
      <xdr:spPr>
        <a:xfrm>
          <a:off x="17398033" y="530914"/>
          <a:ext cx="1548848" cy="197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A15143-E474-43A7-B483-5689E10C364E}" type="TxLink">
            <a:rPr lang="en-US" sz="900" b="0" i="0" u="none" strike="noStrike">
              <a:solidFill>
                <a:srgbClr val="000000"/>
              </a:solidFill>
              <a:latin typeface="Calibri"/>
              <a:cs typeface="Calibri"/>
            </a:rPr>
            <a:pPr algn="ctr"/>
            <a:t> </a:t>
          </a:fld>
          <a:endParaRPr lang="en-US" sz="1100"/>
        </a:p>
      </xdr:txBody>
    </xdr:sp>
    <xdr:clientData/>
  </xdr:twoCellAnchor>
  <xdr:twoCellAnchor>
    <xdr:from>
      <xdr:col>13</xdr:col>
      <xdr:colOff>33131</xdr:colOff>
      <xdr:row>1</xdr:row>
      <xdr:rowOff>182217</xdr:rowOff>
    </xdr:from>
    <xdr:to>
      <xdr:col>13</xdr:col>
      <xdr:colOff>1581979</xdr:colOff>
      <xdr:row>3</xdr:row>
      <xdr:rowOff>8283</xdr:rowOff>
    </xdr:to>
    <xdr:sp macro="" textlink="metricsProject!M3">
      <xdr:nvSpPr>
        <xdr:cNvPr id="12" name="TextBox 11">
          <a:extLst>
            <a:ext uri="{FF2B5EF4-FFF2-40B4-BE49-F238E27FC236}">
              <a16:creationId xmlns:a16="http://schemas.microsoft.com/office/drawing/2014/main" id="{C7C436C6-D21F-412B-83C1-1DE12334A08B}"/>
            </a:ext>
          </a:extLst>
        </xdr:cNvPr>
        <xdr:cNvSpPr txBox="1"/>
      </xdr:nvSpPr>
      <xdr:spPr>
        <a:xfrm>
          <a:off x="17378156" y="363192"/>
          <a:ext cx="1548848" cy="188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C67CD5-5332-4FF7-9212-70766716B591}" type="TxLink">
            <a:rPr lang="en-US" sz="900" b="0" i="0" u="none" strike="noStrike">
              <a:solidFill>
                <a:srgbClr val="000000"/>
              </a:solidFill>
              <a:latin typeface="Calibri"/>
              <a:cs typeface="Calibri"/>
            </a:rPr>
            <a:pPr algn="ctr"/>
            <a:t>12/20/2019</a:t>
          </a:fld>
          <a:endParaRPr lang="en-US" sz="1100"/>
        </a:p>
      </xdr:txBody>
    </xdr:sp>
    <xdr:clientData/>
  </xdr:twoCellAnchor>
  <xdr:twoCellAnchor>
    <xdr:from>
      <xdr:col>13</xdr:col>
      <xdr:colOff>53009</xdr:colOff>
      <xdr:row>1</xdr:row>
      <xdr:rowOff>3313</xdr:rowOff>
    </xdr:from>
    <xdr:to>
      <xdr:col>13</xdr:col>
      <xdr:colOff>1601857</xdr:colOff>
      <xdr:row>2</xdr:row>
      <xdr:rowOff>19879</xdr:rowOff>
    </xdr:to>
    <xdr:sp macro="" textlink="metricsProject!M2">
      <xdr:nvSpPr>
        <xdr:cNvPr id="13" name="TextBox 12">
          <a:extLst>
            <a:ext uri="{FF2B5EF4-FFF2-40B4-BE49-F238E27FC236}">
              <a16:creationId xmlns:a16="http://schemas.microsoft.com/office/drawing/2014/main" id="{677F3F25-6CD3-4DBB-A188-91FCD4D20316}"/>
            </a:ext>
          </a:extLst>
        </xdr:cNvPr>
        <xdr:cNvSpPr txBox="1"/>
      </xdr:nvSpPr>
      <xdr:spPr>
        <a:xfrm>
          <a:off x="17398034" y="184288"/>
          <a:ext cx="1548848" cy="197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BF6CE0-7877-449B-A071-4CC2F0D291AF}" type="TxLink">
            <a:rPr lang="en-US" sz="900" b="0" i="0" u="none" strike="noStrike">
              <a:solidFill>
                <a:srgbClr val="000000"/>
              </a:solidFill>
              <a:latin typeface="Calibri"/>
              <a:cs typeface="Calibri"/>
            </a:rPr>
            <a:pPr algn="ctr"/>
            <a:t>3/4/2018</a:t>
          </a:fld>
          <a:endParaRPr lang="en-US" sz="1100"/>
        </a:p>
      </xdr:txBody>
    </xdr:sp>
    <xdr:clientData/>
  </xdr:twoCellAnchor>
  <xdr:twoCellAnchor>
    <xdr:from>
      <xdr:col>97</xdr:col>
      <xdr:colOff>122463</xdr:colOff>
      <xdr:row>2</xdr:row>
      <xdr:rowOff>97971</xdr:rowOff>
    </xdr:from>
    <xdr:to>
      <xdr:col>97</xdr:col>
      <xdr:colOff>3034392</xdr:colOff>
      <xdr:row>16</xdr:row>
      <xdr:rowOff>174171</xdr:rowOff>
    </xdr:to>
    <xdr:graphicFrame macro="">
      <xdr:nvGraphicFramePr>
        <xdr:cNvPr id="14" name="Chart 13">
          <a:extLst>
            <a:ext uri="{FF2B5EF4-FFF2-40B4-BE49-F238E27FC236}">
              <a16:creationId xmlns:a16="http://schemas.microsoft.com/office/drawing/2014/main" id="{1CCAD29C-44CC-4077-9CFB-56C20C632B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teven Buri" id="{5D88161E-CA61-46DB-B571-832516B60375}" userId="e843b82d9c258ab1" providerId="Windows Live"/>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Steven%20Buri/AppData/Roaming/Microsoft/Excel/Tasks_38%20(version%201).xlsb"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Buri" refreshedDate="43812.45825787037" createdVersion="6" refreshedVersion="6" minRefreshableVersion="3" recordCount="30" xr:uid="{A516F3A0-F2D2-488C-996C-1BAC18B87256}">
  <cacheSource type="worksheet">
    <worksheetSource name="tbCategories" r:id="rId2"/>
  </cacheSource>
  <cacheFields count="2">
    <cacheField name="Category" numFmtId="0">
      <sharedItems count="32">
        <s v="Discovery"/>
        <s v="Admin"/>
        <s v="Upkeep"/>
        <s v="Meeting"/>
        <s v="Features"/>
        <s v="Comm"/>
        <s v="Visualization"/>
        <s v="Access"/>
        <s v="Documentation"/>
        <s v="Prepare"/>
        <s v="Updates"/>
        <s v="Research"/>
        <s v="Revise"/>
        <s v="Refactoring"/>
        <s v="QA"/>
        <s v="Bugs"/>
        <s v="Data"/>
        <s v="Testing"/>
        <s v="Goal"/>
        <s v="Fixes"/>
        <s v="Analysis"/>
        <s v="Core"/>
        <s v="Design"/>
        <s v="Training"/>
        <s v="Impediment"/>
        <s v="Setup"/>
        <s v="Milestone"/>
        <s v="Practice"/>
        <s v="Study"/>
        <s v="Maintenance"/>
        <s v="Features " u="1"/>
        <s v="Check" u="1"/>
      </sharedItems>
    </cacheField>
    <cacheField name="Descriptio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m/>
  </r>
  <r>
    <x v="1"/>
    <m/>
  </r>
  <r>
    <x v="2"/>
    <m/>
  </r>
  <r>
    <x v="3"/>
    <m/>
  </r>
  <r>
    <x v="4"/>
    <m/>
  </r>
  <r>
    <x v="5"/>
    <m/>
  </r>
  <r>
    <x v="6"/>
    <m/>
  </r>
  <r>
    <x v="7"/>
    <m/>
  </r>
  <r>
    <x v="8"/>
    <m/>
  </r>
  <r>
    <x v="9"/>
    <m/>
  </r>
  <r>
    <x v="10"/>
    <m/>
  </r>
  <r>
    <x v="11"/>
    <m/>
  </r>
  <r>
    <x v="12"/>
    <m/>
  </r>
  <r>
    <x v="13"/>
    <m/>
  </r>
  <r>
    <x v="14"/>
    <m/>
  </r>
  <r>
    <x v="15"/>
    <m/>
  </r>
  <r>
    <x v="16"/>
    <m/>
  </r>
  <r>
    <x v="17"/>
    <m/>
  </r>
  <r>
    <x v="18"/>
    <m/>
  </r>
  <r>
    <x v="19"/>
    <m/>
  </r>
  <r>
    <x v="20"/>
    <m/>
  </r>
  <r>
    <x v="21"/>
    <m/>
  </r>
  <r>
    <x v="22"/>
    <m/>
  </r>
  <r>
    <x v="23"/>
    <m/>
  </r>
  <r>
    <x v="24"/>
    <m/>
  </r>
  <r>
    <x v="25"/>
    <m/>
  </r>
  <r>
    <x v="26"/>
    <m/>
  </r>
  <r>
    <x v="27"/>
    <m/>
  </r>
  <r>
    <x v="28"/>
    <m/>
  </r>
  <r>
    <x v="2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084339-8CA6-4F4A-849F-C5A6AA25629C}"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AB3:AB32" firstHeaderRow="0" firstDataRow="0" firstDataCol="1"/>
  <pivotFields count="2">
    <pivotField axis="axisRow" showAll="0">
      <items count="33">
        <item x="7"/>
        <item x="1"/>
        <item x="20"/>
        <item x="15"/>
        <item x="5"/>
        <item x="21"/>
        <item x="16"/>
        <item x="22"/>
        <item x="0"/>
        <item x="8"/>
        <item x="4"/>
        <item m="1" x="30"/>
        <item x="19"/>
        <item x="18"/>
        <item x="24"/>
        <item x="29"/>
        <item x="3"/>
        <item x="26"/>
        <item x="27"/>
        <item x="9"/>
        <item x="14"/>
        <item x="13"/>
        <item x="11"/>
        <item x="12"/>
        <item x="25"/>
        <item x="28"/>
        <item x="17"/>
        <item x="23"/>
        <item x="10"/>
        <item x="2"/>
        <item x="6"/>
        <item m="1" x="31"/>
        <item t="default"/>
      </items>
    </pivotField>
    <pivotField showAll="0"/>
  </pivotFields>
  <rowFields count="1">
    <field x="0"/>
  </rowFields>
  <rowItems count="30">
    <i>
      <x/>
    </i>
    <i>
      <x v="1"/>
    </i>
    <i>
      <x v="2"/>
    </i>
    <i>
      <x v="3"/>
    </i>
    <i>
      <x v="4"/>
    </i>
    <i>
      <x v="5"/>
    </i>
    <i>
      <x v="6"/>
    </i>
    <i>
      <x v="7"/>
    </i>
    <i>
      <x v="8"/>
    </i>
    <i>
      <x v="9"/>
    </i>
    <i>
      <x v="10"/>
    </i>
    <i>
      <x v="12"/>
    </i>
    <i>
      <x v="13"/>
    </i>
    <i>
      <x v="14"/>
    </i>
    <i>
      <x v="15"/>
    </i>
    <i>
      <x v="16"/>
    </i>
    <i>
      <x v="17"/>
    </i>
    <i>
      <x v="18"/>
    </i>
    <i>
      <x v="19"/>
    </i>
    <i>
      <x v="20"/>
    </i>
    <i>
      <x v="21"/>
    </i>
    <i>
      <x v="22"/>
    </i>
    <i>
      <x v="23"/>
    </i>
    <i>
      <x v="24"/>
    </i>
    <i>
      <x v="25"/>
    </i>
    <i>
      <x v="26"/>
    </i>
    <i>
      <x v="27"/>
    </i>
    <i>
      <x v="28"/>
    </i>
    <i>
      <x v="29"/>
    </i>
    <i>
      <x v="30"/>
    </i>
  </rowItems>
  <colItems count="1">
    <i/>
  </colItems>
  <formats count="2">
    <format dxfId="15">
      <pivotArea type="all" dataOnly="0" outline="0" fieldPosition="0"/>
    </format>
    <format dxfId="14">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D0C50F-0994-44A4-9417-C27849C51603}"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AY3:AY32" firstHeaderRow="0" firstDataRow="0" firstDataCol="1"/>
  <pivotFields count="2">
    <pivotField axis="axisRow" showAll="0">
      <items count="33">
        <item x="7"/>
        <item x="1"/>
        <item x="20"/>
        <item x="15"/>
        <item x="5"/>
        <item x="21"/>
        <item x="16"/>
        <item x="22"/>
        <item x="0"/>
        <item x="8"/>
        <item x="4"/>
        <item m="1" x="30"/>
        <item x="19"/>
        <item x="18"/>
        <item x="24"/>
        <item x="29"/>
        <item x="3"/>
        <item x="26"/>
        <item x="27"/>
        <item x="9"/>
        <item x="14"/>
        <item x="13"/>
        <item x="11"/>
        <item x="12"/>
        <item x="25"/>
        <item x="28"/>
        <item x="17"/>
        <item x="23"/>
        <item x="10"/>
        <item x="2"/>
        <item x="6"/>
        <item m="1" x="31"/>
        <item t="default"/>
      </items>
    </pivotField>
    <pivotField showAll="0"/>
  </pivotFields>
  <rowFields count="1">
    <field x="0"/>
  </rowFields>
  <rowItems count="30">
    <i>
      <x/>
    </i>
    <i>
      <x v="1"/>
    </i>
    <i>
      <x v="2"/>
    </i>
    <i>
      <x v="3"/>
    </i>
    <i>
      <x v="4"/>
    </i>
    <i>
      <x v="5"/>
    </i>
    <i>
      <x v="6"/>
    </i>
    <i>
      <x v="7"/>
    </i>
    <i>
      <x v="8"/>
    </i>
    <i>
      <x v="9"/>
    </i>
    <i>
      <x v="10"/>
    </i>
    <i>
      <x v="12"/>
    </i>
    <i>
      <x v="13"/>
    </i>
    <i>
      <x v="14"/>
    </i>
    <i>
      <x v="15"/>
    </i>
    <i>
      <x v="16"/>
    </i>
    <i>
      <x v="17"/>
    </i>
    <i>
      <x v="18"/>
    </i>
    <i>
      <x v="19"/>
    </i>
    <i>
      <x v="20"/>
    </i>
    <i>
      <x v="21"/>
    </i>
    <i>
      <x v="22"/>
    </i>
    <i>
      <x v="23"/>
    </i>
    <i>
      <x v="24"/>
    </i>
    <i>
      <x v="25"/>
    </i>
    <i>
      <x v="26"/>
    </i>
    <i>
      <x v="27"/>
    </i>
    <i>
      <x v="28"/>
    </i>
    <i>
      <x v="29"/>
    </i>
    <i>
      <x v="30"/>
    </i>
  </rowItems>
  <colItems count="1">
    <i/>
  </colItems>
  <formats count="2">
    <format dxfId="17">
      <pivotArea type="all" dataOnly="0" outline="0" fieldPosition="0"/>
    </format>
    <format dxfId="16">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99F717-BEF8-45B6-AA88-A911910A8259}"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N3:BN32" firstHeaderRow="0" firstDataRow="0" firstDataCol="1"/>
  <pivotFields count="2">
    <pivotField axis="axisRow" showAll="0">
      <items count="33">
        <item x="7"/>
        <item x="1"/>
        <item x="20"/>
        <item x="15"/>
        <item x="5"/>
        <item x="21"/>
        <item x="16"/>
        <item x="22"/>
        <item x="0"/>
        <item x="8"/>
        <item x="4"/>
        <item m="1" x="30"/>
        <item x="19"/>
        <item x="18"/>
        <item x="24"/>
        <item x="29"/>
        <item x="3"/>
        <item x="26"/>
        <item x="27"/>
        <item x="9"/>
        <item x="14"/>
        <item x="13"/>
        <item x="11"/>
        <item x="12"/>
        <item x="25"/>
        <item x="28"/>
        <item x="17"/>
        <item x="23"/>
        <item x="10"/>
        <item x="2"/>
        <item x="6"/>
        <item m="1" x="31"/>
        <item t="default"/>
      </items>
    </pivotField>
    <pivotField showAll="0"/>
  </pivotFields>
  <rowFields count="1">
    <field x="0"/>
  </rowFields>
  <rowItems count="30">
    <i>
      <x/>
    </i>
    <i>
      <x v="1"/>
    </i>
    <i>
      <x v="2"/>
    </i>
    <i>
      <x v="3"/>
    </i>
    <i>
      <x v="4"/>
    </i>
    <i>
      <x v="5"/>
    </i>
    <i>
      <x v="6"/>
    </i>
    <i>
      <x v="7"/>
    </i>
    <i>
      <x v="8"/>
    </i>
    <i>
      <x v="9"/>
    </i>
    <i>
      <x v="10"/>
    </i>
    <i>
      <x v="12"/>
    </i>
    <i>
      <x v="13"/>
    </i>
    <i>
      <x v="14"/>
    </i>
    <i>
      <x v="15"/>
    </i>
    <i>
      <x v="16"/>
    </i>
    <i>
      <x v="17"/>
    </i>
    <i>
      <x v="18"/>
    </i>
    <i>
      <x v="19"/>
    </i>
    <i>
      <x v="20"/>
    </i>
    <i>
      <x v="21"/>
    </i>
    <i>
      <x v="22"/>
    </i>
    <i>
      <x v="23"/>
    </i>
    <i>
      <x v="24"/>
    </i>
    <i>
      <x v="25"/>
    </i>
    <i>
      <x v="26"/>
    </i>
    <i>
      <x v="27"/>
    </i>
    <i>
      <x v="28"/>
    </i>
    <i>
      <x v="29"/>
    </i>
    <i>
      <x v="30"/>
    </i>
  </rowItems>
  <colItems count="1">
    <i/>
  </colItems>
  <formats count="2">
    <format dxfId="19">
      <pivotArea type="all" dataOnly="0" outline="0" fieldPosition="0"/>
    </format>
    <format dxfId="18">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930B4B-4A86-4E73-AC42-E876D5453779}"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T3:T32" firstHeaderRow="0" firstDataRow="0" firstDataCol="1"/>
  <pivotFields count="2">
    <pivotField axis="axisRow" showAll="0">
      <items count="33">
        <item x="7"/>
        <item x="1"/>
        <item x="20"/>
        <item x="15"/>
        <item x="5"/>
        <item x="21"/>
        <item x="16"/>
        <item x="22"/>
        <item x="0"/>
        <item x="8"/>
        <item x="4"/>
        <item m="1" x="30"/>
        <item x="19"/>
        <item x="18"/>
        <item x="24"/>
        <item x="29"/>
        <item x="3"/>
        <item x="26"/>
        <item x="27"/>
        <item x="9"/>
        <item x="14"/>
        <item x="13"/>
        <item x="11"/>
        <item x="12"/>
        <item x="25"/>
        <item x="28"/>
        <item x="17"/>
        <item x="23"/>
        <item x="10"/>
        <item x="2"/>
        <item x="6"/>
        <item m="1" x="31"/>
        <item t="default"/>
      </items>
    </pivotField>
    <pivotField showAll="0"/>
  </pivotFields>
  <rowFields count="1">
    <field x="0"/>
  </rowFields>
  <rowItems count="30">
    <i>
      <x/>
    </i>
    <i>
      <x v="1"/>
    </i>
    <i>
      <x v="2"/>
    </i>
    <i>
      <x v="3"/>
    </i>
    <i>
      <x v="4"/>
    </i>
    <i>
      <x v="5"/>
    </i>
    <i>
      <x v="6"/>
    </i>
    <i>
      <x v="7"/>
    </i>
    <i>
      <x v="8"/>
    </i>
    <i>
      <x v="9"/>
    </i>
    <i>
      <x v="10"/>
    </i>
    <i>
      <x v="12"/>
    </i>
    <i>
      <x v="13"/>
    </i>
    <i>
      <x v="14"/>
    </i>
    <i>
      <x v="15"/>
    </i>
    <i>
      <x v="16"/>
    </i>
    <i>
      <x v="17"/>
    </i>
    <i>
      <x v="18"/>
    </i>
    <i>
      <x v="19"/>
    </i>
    <i>
      <x v="20"/>
    </i>
    <i>
      <x v="21"/>
    </i>
    <i>
      <x v="22"/>
    </i>
    <i>
      <x v="23"/>
    </i>
    <i>
      <x v="24"/>
    </i>
    <i>
      <x v="25"/>
    </i>
    <i>
      <x v="26"/>
    </i>
    <i>
      <x v="27"/>
    </i>
    <i>
      <x v="28"/>
    </i>
    <i>
      <x v="29"/>
    </i>
    <i>
      <x v="30"/>
    </i>
  </rowItems>
  <colItems count="1">
    <i/>
  </colItems>
  <formats count="2">
    <format dxfId="21">
      <pivotArea type="all" dataOnly="0" outline="0" fieldPosition="0"/>
    </format>
    <format dxfId="20">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0EF2B3-DD1B-4127-B911-2679257878BA}" name="tbTasks" displayName="tbTasks" ref="A2:R116" totalsRowShown="0" headerRowDxfId="122" dataDxfId="120" headerRowBorderDxfId="121" tableBorderDxfId="119" totalsRowBorderDxfId="118">
  <autoFilter ref="A2:R116" xr:uid="{41DC6C13-C757-4267-965E-33BA3F57F718}"/>
  <sortState xmlns:xlrd2="http://schemas.microsoft.com/office/spreadsheetml/2017/richdata2" ref="A3:R116">
    <sortCondition ref="A3:A116"/>
    <sortCondition ref="B3:B116"/>
    <sortCondition ref="C3:C116"/>
    <sortCondition ref="F3:F116"/>
  </sortState>
  <tableColumns count="18">
    <tableColumn id="1" xr3:uid="{323AC666-ED82-451C-8904-00832D9DA472}" name="Client" dataDxfId="117"/>
    <tableColumn id="2" xr3:uid="{6CF8B7FD-C6DF-498F-AE39-A134A59F769A}" name="Project" dataDxfId="116"/>
    <tableColumn id="3" xr3:uid="{608C9FAF-9E17-4EA4-9325-3C130FF8BB4D}" name="Category" dataDxfId="115"/>
    <tableColumn id="4" xr3:uid="{E624F743-E91D-4F38-80E3-C84DD3C3D409}" name="Task" dataDxfId="114"/>
    <tableColumn id="5" xr3:uid="{3D6310F3-143D-477E-B8FF-240965826D32}" name="Effort" dataDxfId="113"/>
    <tableColumn id="6" xr3:uid="{487A731D-2A31-404D-A79A-94E1052E7DBA}" name="Added On" dataDxfId="112"/>
    <tableColumn id="7" xr3:uid="{75E0446E-D1E9-4A26-9B31-DE9173447649}" name="Started On" dataDxfId="111"/>
    <tableColumn id="8" xr3:uid="{45F8A1DB-0842-4ECB-AA83-7460505AE8A0}" name="Completed On" dataDxfId="110"/>
    <tableColumn id="9" xr3:uid="{4A6BDD08-0DB5-4770-BA54-D5EEF7EC1160}" name="ETC" dataDxfId="109">
      <calculatedColumnFormula>IFERROR(
IF(tbTasks[[#This Row],[Added On]]="","",
IF(tbTasks[[#This Row],[Completed On]]&lt;&gt;"","",
IF(tbTasks[[#This Row],[Started On]]="",TODAY()+VLOOKUP(tbTasks[[#This Row],[Client]],tbClients[],8,0),
tbTasks[[#This Row],[Started On]]+VLOOKUP(tbTasks[[#This Row],[Client]],tbClients[],7,0)))),
"")</calculatedColumnFormula>
    </tableColumn>
    <tableColumn id="10" xr3:uid="{64A7B378-914D-46FF-93A0-202D1E662E15}" name="Dependency" dataDxfId="108"/>
    <tableColumn id="11" xr3:uid="{745F7371-7913-425F-9BAA-7C8DD24092DE}" name="Status" dataDxfId="107">
      <calculatedColumnFormula>IF(tbTasks[[#This Row],[Completed On]]&lt;&gt;"","Complete",
IF(tbTasks[[#This Row],[Started On]]&lt;&gt;"","Started",
"Not Started"))</calculatedColumnFormula>
    </tableColumn>
    <tableColumn id="16" xr3:uid="{30B13616-1AA9-4652-9768-9D5F2A91837C}" name="daynum_AddedOn" dataDxfId="106">
      <calculatedColumnFormula>WEEKDAY(tbTasks[[#This Row],[Added On]])</calculatedColumnFormula>
    </tableColumn>
    <tableColumn id="15" xr3:uid="{EE147A59-7E1B-469A-9968-48224D5B2DFC}" name="daynum_StartedOn" dataDxfId="105">
      <calculatedColumnFormula>WEEKDAY(tbTasks[[#This Row],[Started On]])</calculatedColumnFormula>
    </tableColumn>
    <tableColumn id="14" xr3:uid="{9F9B3584-24D7-4701-9075-57C6FFFABA51}" name="daynum_CompletedOn" dataDxfId="104">
      <calculatedColumnFormula>WEEKDAY(tbTasks[[#This Row],[Completed On]])</calculatedColumnFormula>
    </tableColumn>
    <tableColumn id="13" xr3:uid="{6B8569AE-0700-40F0-AA8B-50F81148A00C}" name="DaysInBacklog" dataDxfId="103">
      <calculatedColumnFormula>IF(OR(tbTasks[[#This Row],[Added On]]="",tbTasks[[#This Row],[Started On]]=""),"",
IF(NETWORKDAYS(tbTasks[[#This Row],[Added On]],tbTasks[[#This Row],[Started On]])=0,1,
NETWORKDAYS(tbTasks[[#This Row],[Added On]],tbTasks[[#This Row],[Started On]])))</calculatedColumnFormula>
    </tableColumn>
    <tableColumn id="12" xr3:uid="{3D335B2C-1B57-4E45-B87A-0BAC164A18B1}" name="DaysInProgress" dataDxfId="102">
      <calculatedColumnFormula>IF(OR(tbTasks[[#This Row],[Completed On]]="",tbTasks[[#This Row],[Started On]]=""),"",
IF(NETWORKDAYS(tbTasks[[#This Row],[Started On]],tbTasks[[#This Row],[Completed On]])=0,1,
NETWORKDAYS(tbTasks[[#This Row],[Started On]],tbTasks[[#This Row],[Completed On]])))</calculatedColumnFormula>
    </tableColumn>
    <tableColumn id="17" xr3:uid="{0C0664E8-FF5A-4F28-921D-2A12F3D5D11A}" name="Client_Project" dataDxfId="101">
      <calculatedColumnFormula>_xlfn.CONCAT(tbTasks[[#This Row],[Client]],"_",tbTasks[[#This Row],[Project]])</calculatedColumnFormula>
    </tableColumn>
    <tableColumn id="18" xr3:uid="{AFC56225-3B9E-4832-82B2-F9DA5CE024E2}" name="Notes" dataDxfId="10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6B9EC2-C220-4ECF-9B3D-686D27FF4C56}" name="tbClients" displayName="tbClients" ref="A1:I2" totalsRowShown="0" headerRowDxfId="99" headerRowBorderDxfId="98" tableBorderDxfId="97" totalsRowBorderDxfId="96">
  <tableColumns count="9">
    <tableColumn id="1" xr3:uid="{35146910-CF8D-4794-AB32-2C3390A5005E}" name="Clients" dataDxfId="95"/>
    <tableColumn id="4" xr3:uid="{A316B3B1-B905-4D47-90CF-A30EB10EF125}" name="Earliest Task" dataDxfId="94"/>
    <tableColumn id="5" xr3:uid="{7AE77887-773D-4E9F-A33D-E1787F47AE86}" name="Most Recent Completion" dataDxfId="93"/>
    <tableColumn id="2" xr3:uid="{37D54BC6-7AAA-480A-8032-0664C69885FA}" name="Project Count" dataDxfId="92"/>
    <tableColumn id="3" xr3:uid="{06684CFA-7559-44C6-A75F-4B611B208678}" name="Task Count" dataDxfId="91"/>
    <tableColumn id="6" xr3:uid="{1ACAD4B5-0265-4E2D-9807-22E07E275530}" name="Avg. Task Days in Backlog" dataDxfId="90"/>
    <tableColumn id="7" xr3:uid="{390FE088-3CC0-404E-9FEF-758656248710}" name="Avg. Task Days in Progress" dataDxfId="89"/>
    <tableColumn id="8" xr3:uid="{88374AD7-096A-4481-93A5-4980F20E21DF}" name="Avg. Task Days Total" dataDxfId="88"/>
    <tableColumn id="19" xr3:uid="{8C9656C1-A431-4682-8F60-61C2F6B05F49}" name="Task Usefulness Rate" dataDxfId="87"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A7AA25-447C-4EF7-95B9-3602B939B577}" name="tbProjects" displayName="tbProjects" ref="A1:X2" totalsRowShown="0" headerRowDxfId="86" dataDxfId="84" headerRowBorderDxfId="85" tableBorderDxfId="83" totalsRowBorderDxfId="82">
  <autoFilter ref="A1:X2" xr:uid="{93993C85-B866-46DE-A673-B4BA081F92B7}"/>
  <tableColumns count="24">
    <tableColumn id="1" xr3:uid="{FE99C5ED-6FF6-4EB6-9268-CF1AFBAF17BC}" name="Client" dataDxfId="81"/>
    <tableColumn id="2" xr3:uid="{80A52B57-C6EE-4D69-B696-5C7B6B4BFD6C}" name="Project" dataDxfId="80"/>
    <tableColumn id="3" xr3:uid="{18C095F2-EE88-4CA6-AC14-927D35237E12}" name="Purpose" dataDxfId="79"/>
    <tableColumn id="4" xr3:uid="{C6F8AD97-001E-445D-86B3-26C8DE9B1966}" name="Feature Highlights" dataDxfId="78"/>
    <tableColumn id="5" xr3:uid="{A9CDEAEB-BB95-49D3-B2EF-DF4851F1D9AD}" name="Related Tools" dataDxfId="77"/>
    <tableColumn id="6" xr3:uid="{6816367A-573A-452C-8CF7-B0CFB7CDC9F8}" name="Audience" dataDxfId="76"/>
    <tableColumn id="7" xr3:uid="{E9458BF9-0C2C-4CDB-888A-CF4AA1952B7B}" name="Limitations" dataDxfId="75"/>
    <tableColumn id="8" xr3:uid="{0BAC295C-5E17-4E40-8682-7BEFE0E35C00}" name="Future Updates" dataDxfId="74"/>
    <tableColumn id="9" xr3:uid="{BF110B0B-CBE5-404D-BE30-1A3B5ECB7A41}" name="Utilized" dataDxfId="73"/>
    <tableColumn id="11" xr3:uid="{42126771-2A4E-4BF6-A893-38886ACC1803}" name="New Methods" dataDxfId="72"/>
    <tableColumn id="12" xr3:uid="{8BCFE4AC-E59E-4C7D-A812-71549A175B36}" name="Lessons Learned" dataDxfId="71"/>
    <tableColumn id="23" xr3:uid="{BD927E4A-2FB9-4E72-ABA6-9FCBF36995AA}" name="Notes" dataDxfId="70"/>
    <tableColumn id="24" xr3:uid="{52887198-67A4-44BE-92DE-485A64EDDA94}" name="Owner" dataDxfId="69"/>
    <tableColumn id="13" xr3:uid="{3E78655A-55DD-467A-BBA7-88730A541093}" name="Tasks In Backlog" dataDxfId="68">
      <calculatedColumnFormula>COUNTIFS(
tbTasks[Client_Project],tbProjects[[#This Row],[Client_Project]],
tbTasks[Status],"Not Started")</calculatedColumnFormula>
    </tableColumn>
    <tableColumn id="14" xr3:uid="{524511B7-CB97-450D-B8EC-B6599560E78D}" name="Tasks In Progress" dataDxfId="67">
      <calculatedColumnFormula>COUNTIFS(
tbTasks[Client_Project],tbProjects[[#This Row],[Client_Project]],
tbTasks[Status],"Started")</calculatedColumnFormula>
    </tableColumn>
    <tableColumn id="15" xr3:uid="{47887293-24D5-4E25-BAAA-E13FFC3D3E06}" name="Tasks Completed" dataDxfId="66">
      <calculatedColumnFormula>COUNTIFS(
tbTasks[Client_Project],tbProjects[[#This Row],[Client_Project]],
tbTasks[Status],"Complete")</calculatedColumnFormula>
    </tableColumn>
    <tableColumn id="16" xr3:uid="{B22F983C-E0B0-41E0-8CAC-DAAE5EEFAD33}" name="Total Tasks" dataDxfId="65">
      <calculatedColumnFormula>SUM(N2,O2,P2)</calculatedColumnFormula>
    </tableColumn>
    <tableColumn id="17" xr3:uid="{0CE5CDBB-6204-4B37-9EA2-4CD0B37A30E8}" name="Progress" dataDxfId="64" dataCellStyle="Percent">
      <calculatedColumnFormula>IFERROR(tbProjects[[#This Row],[Tasks Completed]]/tbProjects[[#This Row],[Total Tasks]],"")</calculatedColumnFormula>
    </tableColumn>
    <tableColumn id="18" xr3:uid="{4C5E2F8A-E5A7-4F71-AA19-4B3B073E0B4F}" name="Status" dataDxfId="63">
      <calculatedColumnFormula>IF(AND(tbProjects[[#This Row],[Tasks In Backlog]]&lt;&gt;0,tbProjects[[#This Row],[Tasks In Progress]]=0,tbProjects[[#This Row],[Tasks Completed]]=0),"Not Started",
IF(AND(tbProjects[[#This Row],[Tasks In Backlog]]=0,tbProjects[[#This Row],[Tasks In Progress]]=0,tbProjects[[#This Row],[Tasks Completed]]&lt;&gt;0),"Complete",
IF(AND(tbProjects[[#This Row],[Tasks In Backlog]]=0,tbProjects[[#This Row],[Tasks In Progress]]=0,tbProjects[[#This Row],[Tasks Completed]]=0),"Not Started",
"Started")))</calculatedColumnFormula>
    </tableColumn>
    <tableColumn id="19" xr3:uid="{145C2131-C3C5-414E-8661-20B9BAB131DF}" name="First Task Added On" dataDxfId="62">
      <calculatedColumnFormula>IF(_xlfn.MINIFS(tbTasks[Added On],tbTasks[Project],tbProjects[[#This Row],[Project]])=0,"",_xlfn.MINIFS(tbTasks[Added On],tbTasks[Project],tbProjects[[#This Row],[Project]]))</calculatedColumnFormula>
    </tableColumn>
    <tableColumn id="20" xr3:uid="{26F4B121-DC45-42CB-8B76-FDE9682BA9D9}" name="First Task Started On" dataDxfId="61">
      <calculatedColumnFormula>IF(_xlfn.MINIFS(tbTasks[Started On],tbTasks[Project],tbProjects[[#This Row],[Project]])=0,"",_xlfn.MINIFS(tbTasks[Started On],tbTasks[Project],tbProjects[[#This Row],[Project]]))</calculatedColumnFormula>
    </tableColumn>
    <tableColumn id="21" xr3:uid="{64499E73-010C-46FF-B21E-057815EDEF9A}" name="Last Task Completed On" dataDxfId="60">
      <calculatedColumnFormula>IF(_xlfn.MAXIFS(tbTasks[Completed On],tbTasks[Project],tbProjects[[#This Row],[Project]])=0,"",_xlfn.MAXIFS(tbTasks[Completed On],tbTasks[Project],tbProjects[[#This Row],[Project]]))</calculatedColumnFormula>
    </tableColumn>
    <tableColumn id="22" xr3:uid="{E3698D14-F5B9-4275-8AE7-C235D77F8A07}" name="Client_Project" dataDxfId="59">
      <calculatedColumnFormula>_xlfn.CONCAT(tbProjects[[#This Row],[Client]],"_",tbProjects[[#This Row],[Project]])</calculatedColumnFormula>
    </tableColumn>
    <tableColumn id="10" xr3:uid="{347EF53C-FDC1-4320-98ED-3131D3C48F69}" name="Link" dataDxfId="5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8C58594-A1E0-419B-8509-BD1D248781CE}" name="tbCategories" displayName="tbCategories" ref="A1:C31" totalsRowShown="0" headerRowDxfId="57" headerRowBorderDxfId="56" tableBorderDxfId="55" totalsRowBorderDxfId="54">
  <autoFilter ref="A1:C31" xr:uid="{75548EEC-62B0-479C-B0CF-2C41ACD9F050}"/>
  <tableColumns count="3">
    <tableColumn id="1" xr3:uid="{74B01EA7-44C3-42EB-84CD-95CF6D596D60}" name="Category" dataDxfId="53"/>
    <tableColumn id="3" xr3:uid="{71F581F0-790E-46D2-B468-33CDBFA39201}" name="Classification" dataDxfId="52"/>
    <tableColumn id="2" xr3:uid="{D1373BD5-8EAF-4869-917D-E68073DB2D89}" name="Description" dataDxfId="5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50EED1-F464-403B-8DEE-1D5EC4E2ACFB}" name="tbaDailyCompletionGoals" displayName="tbaDailyCompletionGoals" ref="D1:G34" totalsRowShown="0" headerRowDxfId="48" headerRowBorderDxfId="47" tableBorderDxfId="46" totalsRowBorderDxfId="45">
  <autoFilter ref="D1:G34" xr:uid="{9A20BC70-E465-41DA-82DA-571693502E3C}"/>
  <tableColumns count="4">
    <tableColumn id="1" xr3:uid="{7D9FE6D4-A4C8-412E-8DE5-41891FD381F6}" name="Daily Completion Goals" dataDxfId="44"/>
    <tableColumn id="2" xr3:uid="{A3B70A85-CEA6-4903-942D-E0544D3EA011}" name="Quantity" dataDxfId="43"/>
    <tableColumn id="4" xr3:uid="{FDD777F0-BE38-48C7-8C66-66C3C968FE3E}" name="Text" dataDxfId="42"/>
    <tableColumn id="3" xr3:uid="{3C20082D-4C94-4FA2-8564-71AFF79F87EA}" name="Notes" dataDxfId="4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9E1DFD-688F-4A96-B7FA-27CC19D790F5}" name="tba7DayTaskCompletion" displayName="tba7DayTaskCompletion" ref="O1:P8" totalsRowShown="0" headerRowDxfId="40" headerRowBorderDxfId="39" tableBorderDxfId="38" totalsRowBorderDxfId="37">
  <autoFilter ref="O1:P8" xr:uid="{5B9C42FD-BEA4-4FF4-A716-5FD1D9A74069}"/>
  <tableColumns count="2">
    <tableColumn id="1" xr3:uid="{85F960E1-176F-452B-8D1E-A10A2227E277}" name="Task Completion" dataDxfId="36">
      <calculatedColumnFormula>O1-1</calculatedColumnFormula>
    </tableColumn>
    <tableColumn id="2" xr3:uid="{A8FB3320-7A0A-4446-ABE4-EFCEE95A588E}" name="Count" dataDxfId="35">
      <calculatedColumnFormula>COUNTIFS(tbTasks[Completed On],O2)</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72A70-7381-4D35-93FF-B45981F55904}" name="tbaBacklogMetrics" displayName="tbaBacklogMetrics" ref="J1:L15" totalsRowShown="0" headerRowDxfId="34" headerRowBorderDxfId="33" tableBorderDxfId="32" totalsRowBorderDxfId="31">
  <autoFilter ref="J1:L15" xr:uid="{21CFCD23-4FCC-4E98-BD17-86B88C2652B6}"/>
  <tableColumns count="3">
    <tableColumn id="1" xr3:uid="{4FFC802D-B987-437B-8E89-82080B094E5D}" name="Backlog Metrics" dataDxfId="30"/>
    <tableColumn id="2" xr3:uid="{7CD4ED0C-4FD8-418B-A569-DF12A2341F3B}" name="Count" dataDxfId="29">
      <calculatedColumnFormula>COUNTIFS(tbTasks[Status],"Started")</calculatedColumnFormula>
    </tableColumn>
    <tableColumn id="3" xr3:uid="{DF1B9B61-AAB3-48CB-98D3-49C2199E09D9}" name="Text" dataDxfId="2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4BC2591-38B8-4925-831F-E2783A7525D0}" name="Table10" displayName="Table10" ref="A1:B2" totalsRowShown="0" headerRowDxfId="27" headerRowBorderDxfId="26" tableBorderDxfId="25" totalsRowBorderDxfId="24">
  <autoFilter ref="A1:B2" xr:uid="{72BBE435-9F4E-45FE-BAD9-4D2882A48281}"/>
  <tableColumns count="2">
    <tableColumn id="1" xr3:uid="{76403D77-23BD-4016-BA6A-9B70D2A7B622}" name="Goal" dataDxfId="23"/>
    <tableColumn id="2" xr3:uid="{8A3CF976-4AA9-48FC-9389-9970B66B60AD}" name="Count" dataDxfId="2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102B38-A4FA-47BC-9ADE-BEC3D03A775A}" name="Table24" displayName="Table24" ref="C1:E6" totalsRowShown="0" headerRowDxfId="13" headerRowBorderDxfId="12" tableBorderDxfId="11" totalsRowBorderDxfId="10">
  <tableColumns count="3">
    <tableColumn id="1" xr3:uid="{EA5E2FC1-6D69-49DE-A544-AC41A218844E}" name="Filters" dataDxfId="9"/>
    <tableColumn id="2" xr3:uid="{077421B0-FB84-43E1-9E61-7BD7B3C1A7C8}" name="User Input" dataDxfId="8"/>
    <tableColumn id="3" xr3:uid="{69C93D38-F2CA-4CD7-9A0F-B6403692A0E4}" name="Modified Input" dataDxfId="7">
      <calculatedColumnFormula>IF(Table24[[#This Row],[User Input]]="","*",Table24[[#This Row],[User Input]])</calculatedColumnFormula>
    </tableColumn>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724D871-70B6-4204-BE1F-D03B55CAF8CA}" name="Table38" displayName="Table38" ref="G1:I2" insertRow="1" totalsRowShown="0" headerRowDxfId="6" headerRowBorderDxfId="5" tableBorderDxfId="4" totalsRowBorderDxfId="3">
  <autoFilter ref="G1:I2" xr:uid="{33EAACF5-CF5D-465B-81A0-256BE2748226}"/>
  <tableColumns count="3">
    <tableColumn id="1" xr3:uid="{9706F671-51CC-417C-BCD2-7B10E06F9B14}" name="Error Indicator" dataDxfId="2"/>
    <tableColumn id="2" xr3:uid="{394F4531-B946-4459-A107-7162AC471DE3}" name="Result" dataDxfId="1"/>
    <tableColumn id="3" xr3:uid="{4A801FC9-D6C4-41A4-BB21-E7E80DFC904B}" name="Fix"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Calm_1">
      <a:dk1>
        <a:sysClr val="windowText" lastClr="000000"/>
      </a:dk1>
      <a:lt1>
        <a:sysClr val="window" lastClr="FFFFFF"/>
      </a:lt1>
      <a:dk2>
        <a:srgbClr val="44546A"/>
      </a:dk2>
      <a:lt2>
        <a:srgbClr val="E7E6E6"/>
      </a:lt2>
      <a:accent1>
        <a:srgbClr val="394A6D"/>
      </a:accent1>
      <a:accent2>
        <a:srgbClr val="3C9D9B"/>
      </a:accent2>
      <a:accent3>
        <a:srgbClr val="52DE97"/>
      </a:accent3>
      <a:accent4>
        <a:srgbClr val="C0FFB3"/>
      </a:accent4>
      <a:accent5>
        <a:srgbClr val="0C0C0C"/>
      </a:accent5>
      <a:accent6>
        <a:srgbClr val="0C0C0C"/>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19-09-02T18:00:09.02" personId="{5D88161E-CA61-46DB-B571-832516B60375}" id="{4B9D75AD-B563-47ED-846A-9EA46BEDA0B6}">
    <text>Left blank to account for formula needing &gt; and &lt; dates. Full year available to the right.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3.xml"/><Relationship Id="rId5" Type="http://schemas.openxmlformats.org/officeDocument/2006/relationships/table" Target="../tables/table8.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10.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9.xml"/><Relationship Id="rId5" Type="http://schemas.openxmlformats.org/officeDocument/2006/relationships/drawing" Target="../drawings/drawing4.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A890C-218A-48E0-BBF7-4D80017B4C72}">
  <sheetPr codeName="Sheet1">
    <tabColor theme="1"/>
  </sheetPr>
  <dimension ref="B2:B17"/>
  <sheetViews>
    <sheetView showGridLines="0" tabSelected="1" workbookViewId="0">
      <selection activeCell="B2" sqref="B2"/>
    </sheetView>
  </sheetViews>
  <sheetFormatPr defaultRowHeight="15" x14ac:dyDescent="0.25"/>
  <cols>
    <col min="1" max="1" width="2.85546875" customWidth="1"/>
    <col min="2" max="2" width="73.85546875" bestFit="1" customWidth="1"/>
  </cols>
  <sheetData>
    <row r="2" spans="2:2" ht="26.25" x14ac:dyDescent="0.4">
      <c r="B2" s="115" t="s">
        <v>340</v>
      </c>
    </row>
    <row r="3" spans="2:2" x14ac:dyDescent="0.25">
      <c r="B3" t="s">
        <v>341</v>
      </c>
    </row>
    <row r="5" spans="2:2" ht="26.25" x14ac:dyDescent="0.4">
      <c r="B5" s="115" t="s">
        <v>331</v>
      </c>
    </row>
    <row r="6" spans="2:2" x14ac:dyDescent="0.25">
      <c r="B6" t="s">
        <v>327</v>
      </c>
    </row>
    <row r="7" spans="2:2" x14ac:dyDescent="0.25">
      <c r="B7" t="s">
        <v>328</v>
      </c>
    </row>
    <row r="8" spans="2:2" x14ac:dyDescent="0.25">
      <c r="B8" t="s">
        <v>329</v>
      </c>
    </row>
    <row r="10" spans="2:2" ht="26.25" x14ac:dyDescent="0.4">
      <c r="B10" s="115" t="s">
        <v>330</v>
      </c>
    </row>
    <row r="11" spans="2:2" ht="16.5" customHeight="1" x14ac:dyDescent="0.25">
      <c r="B11" t="s">
        <v>338</v>
      </c>
    </row>
    <row r="12" spans="2:2" x14ac:dyDescent="0.25">
      <c r="B12" t="s">
        <v>332</v>
      </c>
    </row>
    <row r="13" spans="2:2" x14ac:dyDescent="0.25">
      <c r="B13" t="s">
        <v>333</v>
      </c>
    </row>
    <row r="14" spans="2:2" x14ac:dyDescent="0.25">
      <c r="B14" t="s">
        <v>339</v>
      </c>
    </row>
    <row r="15" spans="2:2" x14ac:dyDescent="0.25">
      <c r="B15" t="s">
        <v>335</v>
      </c>
    </row>
    <row r="16" spans="2:2" x14ac:dyDescent="0.25">
      <c r="B16" t="s">
        <v>336</v>
      </c>
    </row>
    <row r="17" spans="2:2" x14ac:dyDescent="0.25">
      <c r="B17" t="s">
        <v>337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103C-3369-49F3-933D-EE4115B82F70}">
  <sheetPr codeName="Sheet2">
    <tabColor theme="1"/>
    <pageSetUpPr autoPageBreaks="0"/>
  </sheetPr>
  <dimension ref="A1:R116"/>
  <sheetViews>
    <sheetView showGridLines="0" zoomScaleNormal="100" workbookViewId="0">
      <pane ySplit="2" topLeftCell="A3" activePane="bottomLeft" state="frozen"/>
      <selection pane="bottomLeft" activeCell="A2" sqref="A2"/>
    </sheetView>
  </sheetViews>
  <sheetFormatPr defaultRowHeight="15" x14ac:dyDescent="0.25"/>
  <cols>
    <col min="1" max="1" width="12.42578125" style="123" customWidth="1"/>
    <col min="2" max="2" width="33.28515625" style="123" bestFit="1" customWidth="1"/>
    <col min="3" max="3" width="14.85546875" style="123" bestFit="1" customWidth="1"/>
    <col min="4" max="4" width="64.28515625" style="123" customWidth="1"/>
    <col min="5" max="5" width="9.140625" style="123"/>
    <col min="6" max="7" width="16.140625" style="123" customWidth="1"/>
    <col min="8" max="8" width="18.5703125" style="123" bestFit="1" customWidth="1"/>
    <col min="9" max="9" width="10.7109375" style="123" customWidth="1"/>
    <col min="10" max="10" width="17.5703125" style="123" customWidth="1"/>
    <col min="11" max="11" width="13" style="123" hidden="1" customWidth="1"/>
    <col min="12" max="12" width="17.85546875" style="123" hidden="1" customWidth="1"/>
    <col min="13" max="13" width="18.42578125" style="123" hidden="1" customWidth="1"/>
    <col min="14" max="14" width="22" style="123" hidden="1" customWidth="1"/>
    <col min="15" max="15" width="13.7109375" style="123" hidden="1" customWidth="1"/>
    <col min="16" max="16" width="14.5703125" style="123" hidden="1" customWidth="1"/>
    <col min="17" max="17" width="33.42578125" style="123" hidden="1" customWidth="1"/>
    <col min="18" max="18" width="50.7109375" style="123" customWidth="1"/>
    <col min="19" max="16384" width="9.140625" style="123"/>
  </cols>
  <sheetData>
    <row r="1" spans="1:18" ht="43.5" customHeight="1" x14ac:dyDescent="0.25">
      <c r="A1" s="122"/>
      <c r="B1" s="122"/>
      <c r="C1" s="122"/>
      <c r="D1" s="122"/>
      <c r="E1" s="122"/>
      <c r="F1" s="122"/>
      <c r="G1" s="122"/>
      <c r="H1" s="122"/>
      <c r="I1" s="122"/>
      <c r="J1" s="122"/>
      <c r="K1" s="122"/>
      <c r="L1" s="122"/>
      <c r="M1" s="122"/>
      <c r="N1" s="122"/>
      <c r="O1" s="122"/>
      <c r="P1" s="122"/>
      <c r="Q1" s="122"/>
      <c r="R1" s="122"/>
    </row>
    <row r="2" spans="1:18" ht="26.25" customHeight="1" x14ac:dyDescent="0.25">
      <c r="A2" s="124" t="s">
        <v>0</v>
      </c>
      <c r="B2" s="125" t="s">
        <v>1</v>
      </c>
      <c r="C2" s="125" t="s">
        <v>2</v>
      </c>
      <c r="D2" s="125" t="s">
        <v>3</v>
      </c>
      <c r="E2" s="125" t="s">
        <v>4</v>
      </c>
      <c r="F2" s="125" t="s">
        <v>5</v>
      </c>
      <c r="G2" s="125" t="s">
        <v>6</v>
      </c>
      <c r="H2" s="125" t="s">
        <v>7</v>
      </c>
      <c r="I2" s="125" t="s">
        <v>8</v>
      </c>
      <c r="J2" s="125" t="s">
        <v>9</v>
      </c>
      <c r="K2" s="126" t="s">
        <v>10</v>
      </c>
      <c r="L2" s="126" t="s">
        <v>11</v>
      </c>
      <c r="M2" s="126" t="s">
        <v>12</v>
      </c>
      <c r="N2" s="126" t="s">
        <v>13</v>
      </c>
      <c r="O2" s="126" t="s">
        <v>14</v>
      </c>
      <c r="P2" s="126" t="s">
        <v>15</v>
      </c>
      <c r="Q2" s="126" t="s">
        <v>16</v>
      </c>
      <c r="R2" s="127" t="s">
        <v>17</v>
      </c>
    </row>
    <row r="3" spans="1:18" x14ac:dyDescent="0.25">
      <c r="A3" s="128" t="s">
        <v>20</v>
      </c>
      <c r="B3" s="129" t="s">
        <v>29</v>
      </c>
      <c r="C3" s="129" t="s">
        <v>19</v>
      </c>
      <c r="D3" s="130" t="s">
        <v>108</v>
      </c>
      <c r="E3" s="131">
        <v>1</v>
      </c>
      <c r="F3" s="132">
        <v>43423</v>
      </c>
      <c r="G3" s="132">
        <v>43467.373333333337</v>
      </c>
      <c r="H3" s="132">
        <v>43469</v>
      </c>
      <c r="I3" s="120" t="str">
        <f ca="1">IFERROR(
IF(tbTasks[[#This Row],[Added On]]="","",
IF(tbTasks[[#This Row],[Completed On]]&lt;&gt;"","",
IF(tbTasks[[#This Row],[Started On]]="",TODAY()+VLOOKUP(tbTasks[[#This Row],[Client]],tbClients[],8,0),
tbTasks[[#This Row],[Started On]]+VLOOKUP(tbTasks[[#This Row],[Client]],tbClients[],7,0)))),
"")</f>
        <v/>
      </c>
      <c r="J3" s="129"/>
      <c r="K3" s="116" t="str">
        <f>IF(tbTasks[[#This Row],[Completed On]]&lt;&gt;"","Complete",
IF(tbTasks[[#This Row],[Started On]]&lt;&gt;"","Started",
"Not Started"))</f>
        <v>Complete</v>
      </c>
      <c r="L3" s="121">
        <f>WEEKDAY(tbTasks[[#This Row],[Added On]])</f>
        <v>2</v>
      </c>
      <c r="M3" s="121">
        <f>WEEKDAY(tbTasks[[#This Row],[Started On]])</f>
        <v>4</v>
      </c>
      <c r="N3" s="121">
        <f>WEEKDAY(tbTasks[[#This Row],[Completed On]])</f>
        <v>6</v>
      </c>
      <c r="O3" s="121">
        <f>IF(OR(tbTasks[[#This Row],[Added On]]="",tbTasks[[#This Row],[Started On]]=""),"",
IF(NETWORKDAYS(tbTasks[[#This Row],[Added On]],tbTasks[[#This Row],[Started On]])=0,1,
NETWORKDAYS(tbTasks[[#This Row],[Added On]],tbTasks[[#This Row],[Started On]])))</f>
        <v>33</v>
      </c>
      <c r="P3" s="121">
        <f>IF(OR(tbTasks[[#This Row],[Completed On]]="",tbTasks[[#This Row],[Started On]]=""),"",
IF(NETWORKDAYS(tbTasks[[#This Row],[Started On]],tbTasks[[#This Row],[Completed On]])=0,1,
NETWORKDAYS(tbTasks[[#This Row],[Started On]],tbTasks[[#This Row],[Completed On]])))</f>
        <v>3</v>
      </c>
      <c r="Q3" s="117" t="str">
        <f>_xlfn.CONCAT(tbTasks[[#This Row],[Client]],"_",tbTasks[[#This Row],[Project]])</f>
        <v>Personal_ToDo</v>
      </c>
      <c r="R3" s="133"/>
    </row>
    <row r="4" spans="1:18" x14ac:dyDescent="0.25">
      <c r="A4" s="128" t="s">
        <v>20</v>
      </c>
      <c r="B4" s="129" t="s">
        <v>29</v>
      </c>
      <c r="C4" s="129" t="s">
        <v>19</v>
      </c>
      <c r="D4" s="130" t="s">
        <v>30</v>
      </c>
      <c r="E4" s="131">
        <v>1</v>
      </c>
      <c r="F4" s="132">
        <v>43628</v>
      </c>
      <c r="G4" s="132">
        <v>43629</v>
      </c>
      <c r="H4" s="132">
        <v>43629</v>
      </c>
      <c r="I4" s="120" t="str">
        <f ca="1">IFERROR(
IF(tbTasks[[#This Row],[Added On]]="","",
IF(tbTasks[[#This Row],[Completed On]]&lt;&gt;"","",
IF(tbTasks[[#This Row],[Started On]]="",TODAY()+VLOOKUP(tbTasks[[#This Row],[Client]],tbClients[],8,0),
tbTasks[[#This Row],[Started On]]+VLOOKUP(tbTasks[[#This Row],[Client]],tbClients[],7,0)))),
"")</f>
        <v/>
      </c>
      <c r="J4" s="129"/>
      <c r="K4" s="116" t="str">
        <f>IF(tbTasks[[#This Row],[Completed On]]&lt;&gt;"","Complete",
IF(tbTasks[[#This Row],[Started On]]&lt;&gt;"","Started",
"Not Started"))</f>
        <v>Complete</v>
      </c>
      <c r="L4" s="121">
        <f>WEEKDAY(tbTasks[[#This Row],[Added On]])</f>
        <v>4</v>
      </c>
      <c r="M4" s="121">
        <f>WEEKDAY(tbTasks[[#This Row],[Started On]])</f>
        <v>5</v>
      </c>
      <c r="N4" s="121">
        <f>WEEKDAY(tbTasks[[#This Row],[Completed On]])</f>
        <v>5</v>
      </c>
      <c r="O4" s="121">
        <f>IF(OR(tbTasks[[#This Row],[Added On]]="",tbTasks[[#This Row],[Started On]]=""),"",
IF(NETWORKDAYS(tbTasks[[#This Row],[Added On]],tbTasks[[#This Row],[Started On]])=0,1,
NETWORKDAYS(tbTasks[[#This Row],[Added On]],tbTasks[[#This Row],[Started On]])))</f>
        <v>2</v>
      </c>
      <c r="P4" s="121">
        <f>IF(OR(tbTasks[[#This Row],[Completed On]]="",tbTasks[[#This Row],[Started On]]=""),"",
IF(NETWORKDAYS(tbTasks[[#This Row],[Started On]],tbTasks[[#This Row],[Completed On]])=0,1,
NETWORKDAYS(tbTasks[[#This Row],[Started On]],tbTasks[[#This Row],[Completed On]])))</f>
        <v>1</v>
      </c>
      <c r="Q4" s="117" t="str">
        <f>_xlfn.CONCAT(tbTasks[[#This Row],[Client]],"_",tbTasks[[#This Row],[Project]])</f>
        <v>Personal_ToDo</v>
      </c>
      <c r="R4" s="133"/>
    </row>
    <row r="5" spans="1:18" x14ac:dyDescent="0.25">
      <c r="A5" s="128" t="s">
        <v>20</v>
      </c>
      <c r="B5" s="129" t="s">
        <v>29</v>
      </c>
      <c r="C5" s="129" t="s">
        <v>19</v>
      </c>
      <c r="D5" s="134" t="s">
        <v>163</v>
      </c>
      <c r="E5" s="131">
        <v>2</v>
      </c>
      <c r="F5" s="132">
        <v>43663</v>
      </c>
      <c r="G5" s="132">
        <v>43819</v>
      </c>
      <c r="H5" s="132">
        <v>43819</v>
      </c>
      <c r="I5" s="120" t="str">
        <f ca="1">IFERROR(
IF(tbTasks[[#This Row],[Added On]]="","",
IF(tbTasks[[#This Row],[Completed On]]&lt;&gt;"","",
IF(tbTasks[[#This Row],[Started On]]="",TODAY()+VLOOKUP(tbTasks[[#This Row],[Client]],tbClients[],8,0),
tbTasks[[#This Row],[Started On]]+VLOOKUP(tbTasks[[#This Row],[Client]],tbClients[],7,0)))),
"")</f>
        <v/>
      </c>
      <c r="J5" s="129"/>
      <c r="K5" s="116" t="str">
        <f>IF(tbTasks[[#This Row],[Completed On]]&lt;&gt;"","Complete",
IF(tbTasks[[#This Row],[Started On]]&lt;&gt;"","Started",
"Not Started"))</f>
        <v>Complete</v>
      </c>
      <c r="L5" s="121">
        <f>WEEKDAY(tbTasks[[#This Row],[Added On]])</f>
        <v>4</v>
      </c>
      <c r="M5" s="121">
        <f>WEEKDAY(tbTasks[[#This Row],[Started On]])</f>
        <v>6</v>
      </c>
      <c r="N5" s="121">
        <f>WEEKDAY(tbTasks[[#This Row],[Completed On]])</f>
        <v>6</v>
      </c>
      <c r="O5" s="121">
        <f>IF(OR(tbTasks[[#This Row],[Added On]]="",tbTasks[[#This Row],[Started On]]=""),"",
IF(NETWORKDAYS(tbTasks[[#This Row],[Added On]],tbTasks[[#This Row],[Started On]])=0,1,
NETWORKDAYS(tbTasks[[#This Row],[Added On]],tbTasks[[#This Row],[Started On]])))</f>
        <v>113</v>
      </c>
      <c r="P5" s="121">
        <f>IF(OR(tbTasks[[#This Row],[Completed On]]="",tbTasks[[#This Row],[Started On]]=""),"",
IF(NETWORKDAYS(tbTasks[[#This Row],[Started On]],tbTasks[[#This Row],[Completed On]])=0,1,
NETWORKDAYS(tbTasks[[#This Row],[Started On]],tbTasks[[#This Row],[Completed On]])))</f>
        <v>1</v>
      </c>
      <c r="Q5" s="117" t="str">
        <f>_xlfn.CONCAT(tbTasks[[#This Row],[Client]],"_",tbTasks[[#This Row],[Project]])</f>
        <v>Personal_ToDo</v>
      </c>
      <c r="R5" s="133"/>
    </row>
    <row r="6" spans="1:18" x14ac:dyDescent="0.25">
      <c r="A6" s="128" t="s">
        <v>20</v>
      </c>
      <c r="B6" s="129" t="s">
        <v>29</v>
      </c>
      <c r="C6" s="129" t="s">
        <v>19</v>
      </c>
      <c r="D6" s="130" t="s">
        <v>78</v>
      </c>
      <c r="E6" s="131">
        <v>2</v>
      </c>
      <c r="F6" s="132">
        <v>43692</v>
      </c>
      <c r="G6" s="132">
        <v>43692</v>
      </c>
      <c r="H6" s="132">
        <v>43692</v>
      </c>
      <c r="I6" s="120" t="str">
        <f ca="1">IFERROR(
IF(tbTasks[[#This Row],[Added On]]="","",
IF(tbTasks[[#This Row],[Completed On]]&lt;&gt;"","",
IF(tbTasks[[#This Row],[Started On]]="",TODAY()+VLOOKUP(tbTasks[[#This Row],[Client]],tbClients[],8,0),
tbTasks[[#This Row],[Started On]]+VLOOKUP(tbTasks[[#This Row],[Client]],tbClients[],7,0)))),
"")</f>
        <v/>
      </c>
      <c r="J6" s="129"/>
      <c r="K6" s="116" t="str">
        <f>IF(tbTasks[[#This Row],[Completed On]]&lt;&gt;"","Complete",
IF(tbTasks[[#This Row],[Started On]]&lt;&gt;"","Started",
"Not Started"))</f>
        <v>Complete</v>
      </c>
      <c r="L6" s="121">
        <f>WEEKDAY(tbTasks[[#This Row],[Added On]])</f>
        <v>5</v>
      </c>
      <c r="M6" s="121">
        <f>WEEKDAY(tbTasks[[#This Row],[Started On]])</f>
        <v>5</v>
      </c>
      <c r="N6" s="121">
        <f>WEEKDAY(tbTasks[[#This Row],[Completed On]])</f>
        <v>5</v>
      </c>
      <c r="O6" s="121">
        <f>IF(OR(tbTasks[[#This Row],[Added On]]="",tbTasks[[#This Row],[Started On]]=""),"",
IF(NETWORKDAYS(tbTasks[[#This Row],[Added On]],tbTasks[[#This Row],[Started On]])=0,1,
NETWORKDAYS(tbTasks[[#This Row],[Added On]],tbTasks[[#This Row],[Started On]])))</f>
        <v>1</v>
      </c>
      <c r="P6" s="121">
        <f>IF(OR(tbTasks[[#This Row],[Completed On]]="",tbTasks[[#This Row],[Started On]]=""),"",
IF(NETWORKDAYS(tbTasks[[#This Row],[Started On]],tbTasks[[#This Row],[Completed On]])=0,1,
NETWORKDAYS(tbTasks[[#This Row],[Started On]],tbTasks[[#This Row],[Completed On]])))</f>
        <v>1</v>
      </c>
      <c r="Q6" s="117" t="str">
        <f>_xlfn.CONCAT(tbTasks[[#This Row],[Client]],"_",tbTasks[[#This Row],[Project]])</f>
        <v>Personal_ToDo</v>
      </c>
      <c r="R6" s="133"/>
    </row>
    <row r="7" spans="1:18" x14ac:dyDescent="0.25">
      <c r="A7" s="128" t="s">
        <v>20</v>
      </c>
      <c r="B7" s="129" t="s">
        <v>29</v>
      </c>
      <c r="C7" s="129" t="s">
        <v>19</v>
      </c>
      <c r="D7" s="130" t="s">
        <v>79</v>
      </c>
      <c r="E7" s="131">
        <v>1</v>
      </c>
      <c r="F7" s="132">
        <v>43692</v>
      </c>
      <c r="G7" s="132">
        <v>43692</v>
      </c>
      <c r="H7" s="132">
        <v>43692</v>
      </c>
      <c r="I7" s="120" t="str">
        <f ca="1">IFERROR(
IF(tbTasks[[#This Row],[Added On]]="","",
IF(tbTasks[[#This Row],[Completed On]]&lt;&gt;"","",
IF(tbTasks[[#This Row],[Started On]]="",TODAY()+VLOOKUP(tbTasks[[#This Row],[Client]],tbClients[],8,0),
tbTasks[[#This Row],[Started On]]+VLOOKUP(tbTasks[[#This Row],[Client]],tbClients[],7,0)))),
"")</f>
        <v/>
      </c>
      <c r="J7" s="129"/>
      <c r="K7" s="116" t="str">
        <f>IF(tbTasks[[#This Row],[Completed On]]&lt;&gt;"","Complete",
IF(tbTasks[[#This Row],[Started On]]&lt;&gt;"","Started",
"Not Started"))</f>
        <v>Complete</v>
      </c>
      <c r="L7" s="121">
        <f>WEEKDAY(tbTasks[[#This Row],[Added On]])</f>
        <v>5</v>
      </c>
      <c r="M7" s="121">
        <f>WEEKDAY(tbTasks[[#This Row],[Started On]])</f>
        <v>5</v>
      </c>
      <c r="N7" s="121">
        <f>WEEKDAY(tbTasks[[#This Row],[Completed On]])</f>
        <v>5</v>
      </c>
      <c r="O7" s="121">
        <f>IF(OR(tbTasks[[#This Row],[Added On]]="",tbTasks[[#This Row],[Started On]]=""),"",
IF(NETWORKDAYS(tbTasks[[#This Row],[Added On]],tbTasks[[#This Row],[Started On]])=0,1,
NETWORKDAYS(tbTasks[[#This Row],[Added On]],tbTasks[[#This Row],[Started On]])))</f>
        <v>1</v>
      </c>
      <c r="P7" s="121">
        <f>IF(OR(tbTasks[[#This Row],[Completed On]]="",tbTasks[[#This Row],[Started On]]=""),"",
IF(NETWORKDAYS(tbTasks[[#This Row],[Started On]],tbTasks[[#This Row],[Completed On]])=0,1,
NETWORKDAYS(tbTasks[[#This Row],[Started On]],tbTasks[[#This Row],[Completed On]])))</f>
        <v>1</v>
      </c>
      <c r="Q7" s="117" t="str">
        <f>_xlfn.CONCAT(tbTasks[[#This Row],[Client]],"_",tbTasks[[#This Row],[Project]])</f>
        <v>Personal_ToDo</v>
      </c>
      <c r="R7" s="133"/>
    </row>
    <row r="8" spans="1:18" x14ac:dyDescent="0.25">
      <c r="A8" s="128" t="s">
        <v>20</v>
      </c>
      <c r="B8" s="129" t="s">
        <v>29</v>
      </c>
      <c r="C8" s="129" t="s">
        <v>19</v>
      </c>
      <c r="D8" s="130" t="s">
        <v>83</v>
      </c>
      <c r="E8" s="131">
        <v>2</v>
      </c>
      <c r="F8" s="132">
        <v>43696</v>
      </c>
      <c r="G8" s="132">
        <v>43701</v>
      </c>
      <c r="H8" s="132">
        <v>43701</v>
      </c>
      <c r="I8" s="120" t="str">
        <f ca="1">IFERROR(
IF(tbTasks[[#This Row],[Added On]]="","",
IF(tbTasks[[#This Row],[Completed On]]&lt;&gt;"","",
IF(tbTasks[[#This Row],[Started On]]="",TODAY()+VLOOKUP(tbTasks[[#This Row],[Client]],tbClients[],8,0),
tbTasks[[#This Row],[Started On]]+VLOOKUP(tbTasks[[#This Row],[Client]],tbClients[],7,0)))),
"")</f>
        <v/>
      </c>
      <c r="J8" s="129"/>
      <c r="K8" s="116" t="str">
        <f>IF(tbTasks[[#This Row],[Completed On]]&lt;&gt;"","Complete",
IF(tbTasks[[#This Row],[Started On]]&lt;&gt;"","Started",
"Not Started"))</f>
        <v>Complete</v>
      </c>
      <c r="L8" s="121">
        <f>WEEKDAY(tbTasks[[#This Row],[Added On]])</f>
        <v>2</v>
      </c>
      <c r="M8" s="121">
        <f>WEEKDAY(tbTasks[[#This Row],[Started On]])</f>
        <v>7</v>
      </c>
      <c r="N8" s="121">
        <f>WEEKDAY(tbTasks[[#This Row],[Completed On]])</f>
        <v>7</v>
      </c>
      <c r="O8" s="121">
        <f>IF(OR(tbTasks[[#This Row],[Added On]]="",tbTasks[[#This Row],[Started On]]=""),"",
IF(NETWORKDAYS(tbTasks[[#This Row],[Added On]],tbTasks[[#This Row],[Started On]])=0,1,
NETWORKDAYS(tbTasks[[#This Row],[Added On]],tbTasks[[#This Row],[Started On]])))</f>
        <v>5</v>
      </c>
      <c r="P8" s="121">
        <f>IF(OR(tbTasks[[#This Row],[Completed On]]="",tbTasks[[#This Row],[Started On]]=""),"",
IF(NETWORKDAYS(tbTasks[[#This Row],[Started On]],tbTasks[[#This Row],[Completed On]])=0,1,
NETWORKDAYS(tbTasks[[#This Row],[Started On]],tbTasks[[#This Row],[Completed On]])))</f>
        <v>1</v>
      </c>
      <c r="Q8" s="117" t="str">
        <f>_xlfn.CONCAT(tbTasks[[#This Row],[Client]],"_",tbTasks[[#This Row],[Project]])</f>
        <v>Personal_ToDo</v>
      </c>
      <c r="R8" s="133"/>
    </row>
    <row r="9" spans="1:18" x14ac:dyDescent="0.25">
      <c r="A9" s="128" t="s">
        <v>20</v>
      </c>
      <c r="B9" s="129" t="s">
        <v>29</v>
      </c>
      <c r="C9" s="129" t="s">
        <v>19</v>
      </c>
      <c r="D9" s="130" t="s">
        <v>142</v>
      </c>
      <c r="E9" s="131">
        <v>5</v>
      </c>
      <c r="F9" s="132">
        <v>43701</v>
      </c>
      <c r="G9" s="132">
        <v>43701</v>
      </c>
      <c r="H9" s="132">
        <v>43702</v>
      </c>
      <c r="I9" s="120" t="str">
        <f ca="1">IFERROR(
IF(tbTasks[[#This Row],[Added On]]="","",
IF(tbTasks[[#This Row],[Completed On]]&lt;&gt;"","",
IF(tbTasks[[#This Row],[Started On]]="",TODAY()+VLOOKUP(tbTasks[[#This Row],[Client]],tbClients[],8,0),
tbTasks[[#This Row],[Started On]]+VLOOKUP(tbTasks[[#This Row],[Client]],tbClients[],7,0)))),
"")</f>
        <v/>
      </c>
      <c r="J9" s="129"/>
      <c r="K9" s="116" t="str">
        <f>IF(tbTasks[[#This Row],[Completed On]]&lt;&gt;"","Complete",
IF(tbTasks[[#This Row],[Started On]]&lt;&gt;"","Started",
"Not Started"))</f>
        <v>Complete</v>
      </c>
      <c r="L9" s="121">
        <f>WEEKDAY(tbTasks[[#This Row],[Added On]])</f>
        <v>7</v>
      </c>
      <c r="M9" s="121">
        <f>WEEKDAY(tbTasks[[#This Row],[Started On]])</f>
        <v>7</v>
      </c>
      <c r="N9" s="121">
        <f>WEEKDAY(tbTasks[[#This Row],[Completed On]])</f>
        <v>1</v>
      </c>
      <c r="O9" s="121">
        <f>IF(OR(tbTasks[[#This Row],[Added On]]="",tbTasks[[#This Row],[Started On]]=""),"",
IF(NETWORKDAYS(tbTasks[[#This Row],[Added On]],tbTasks[[#This Row],[Started On]])=0,1,
NETWORKDAYS(tbTasks[[#This Row],[Added On]],tbTasks[[#This Row],[Started On]])))</f>
        <v>1</v>
      </c>
      <c r="P9" s="121">
        <f>IF(OR(tbTasks[[#This Row],[Completed On]]="",tbTasks[[#This Row],[Started On]]=""),"",
IF(NETWORKDAYS(tbTasks[[#This Row],[Started On]],tbTasks[[#This Row],[Completed On]])=0,1,
NETWORKDAYS(tbTasks[[#This Row],[Started On]],tbTasks[[#This Row],[Completed On]])))</f>
        <v>1</v>
      </c>
      <c r="Q9" s="117" t="str">
        <f>_xlfn.CONCAT(tbTasks[[#This Row],[Client]],"_",tbTasks[[#This Row],[Project]])</f>
        <v>Personal_ToDo</v>
      </c>
      <c r="R9" s="133"/>
    </row>
    <row r="10" spans="1:18" x14ac:dyDescent="0.25">
      <c r="A10" s="128" t="s">
        <v>20</v>
      </c>
      <c r="B10" s="129" t="s">
        <v>29</v>
      </c>
      <c r="C10" s="129" t="s">
        <v>19</v>
      </c>
      <c r="D10" s="130" t="s">
        <v>143</v>
      </c>
      <c r="E10" s="131">
        <v>3</v>
      </c>
      <c r="F10" s="132">
        <v>43701</v>
      </c>
      <c r="G10" s="132">
        <v>43701</v>
      </c>
      <c r="H10" s="132">
        <v>43701</v>
      </c>
      <c r="I10" s="120" t="str">
        <f ca="1">IFERROR(
IF(tbTasks[[#This Row],[Added On]]="","",
IF(tbTasks[[#This Row],[Completed On]]&lt;&gt;"","",
IF(tbTasks[[#This Row],[Started On]]="",TODAY()+VLOOKUP(tbTasks[[#This Row],[Client]],tbClients[],8,0),
tbTasks[[#This Row],[Started On]]+VLOOKUP(tbTasks[[#This Row],[Client]],tbClients[],7,0)))),
"")</f>
        <v/>
      </c>
      <c r="J10" s="129"/>
      <c r="K10" s="116" t="str">
        <f>IF(tbTasks[[#This Row],[Completed On]]&lt;&gt;"","Complete",
IF(tbTasks[[#This Row],[Started On]]&lt;&gt;"","Started",
"Not Started"))</f>
        <v>Complete</v>
      </c>
      <c r="L10" s="121">
        <f>WEEKDAY(tbTasks[[#This Row],[Added On]])</f>
        <v>7</v>
      </c>
      <c r="M10" s="121">
        <f>WEEKDAY(tbTasks[[#This Row],[Started On]])</f>
        <v>7</v>
      </c>
      <c r="N10" s="121">
        <f>WEEKDAY(tbTasks[[#This Row],[Completed On]])</f>
        <v>7</v>
      </c>
      <c r="O10" s="121">
        <f>IF(OR(tbTasks[[#This Row],[Added On]]="",tbTasks[[#This Row],[Started On]]=""),"",
IF(NETWORKDAYS(tbTasks[[#This Row],[Added On]],tbTasks[[#This Row],[Started On]])=0,1,
NETWORKDAYS(tbTasks[[#This Row],[Added On]],tbTasks[[#This Row],[Started On]])))</f>
        <v>1</v>
      </c>
      <c r="P10" s="121">
        <f>IF(OR(tbTasks[[#This Row],[Completed On]]="",tbTasks[[#This Row],[Started On]]=""),"",
IF(NETWORKDAYS(tbTasks[[#This Row],[Started On]],tbTasks[[#This Row],[Completed On]])=0,1,
NETWORKDAYS(tbTasks[[#This Row],[Started On]],tbTasks[[#This Row],[Completed On]])))</f>
        <v>1</v>
      </c>
      <c r="Q10" s="117" t="str">
        <f>_xlfn.CONCAT(tbTasks[[#This Row],[Client]],"_",tbTasks[[#This Row],[Project]])</f>
        <v>Personal_ToDo</v>
      </c>
      <c r="R10" s="133"/>
    </row>
    <row r="11" spans="1:18" x14ac:dyDescent="0.25">
      <c r="A11" s="128" t="s">
        <v>20</v>
      </c>
      <c r="B11" s="129" t="s">
        <v>29</v>
      </c>
      <c r="C11" s="129" t="s">
        <v>19</v>
      </c>
      <c r="D11" s="130" t="s">
        <v>145</v>
      </c>
      <c r="E11" s="131">
        <v>4</v>
      </c>
      <c r="F11" s="132">
        <v>43701</v>
      </c>
      <c r="G11" s="132">
        <v>43702</v>
      </c>
      <c r="H11" s="132">
        <v>43702</v>
      </c>
      <c r="I11" s="120" t="str">
        <f ca="1">IFERROR(
IF(tbTasks[[#This Row],[Added On]]="","",
IF(tbTasks[[#This Row],[Completed On]]&lt;&gt;"","",
IF(tbTasks[[#This Row],[Started On]]="",TODAY()+VLOOKUP(tbTasks[[#This Row],[Client]],tbClients[],8,0),
tbTasks[[#This Row],[Started On]]+VLOOKUP(tbTasks[[#This Row],[Client]],tbClients[],7,0)))),
"")</f>
        <v/>
      </c>
      <c r="J11" s="129"/>
      <c r="K11" s="116" t="str">
        <f>IF(tbTasks[[#This Row],[Completed On]]&lt;&gt;"","Complete",
IF(tbTasks[[#This Row],[Started On]]&lt;&gt;"","Started",
"Not Started"))</f>
        <v>Complete</v>
      </c>
      <c r="L11" s="121">
        <f>WEEKDAY(tbTasks[[#This Row],[Added On]])</f>
        <v>7</v>
      </c>
      <c r="M11" s="121">
        <f>WEEKDAY(tbTasks[[#This Row],[Started On]])</f>
        <v>1</v>
      </c>
      <c r="N11" s="121">
        <f>WEEKDAY(tbTasks[[#This Row],[Completed On]])</f>
        <v>1</v>
      </c>
      <c r="O11" s="121">
        <f>IF(OR(tbTasks[[#This Row],[Added On]]="",tbTasks[[#This Row],[Started On]]=""),"",
IF(NETWORKDAYS(tbTasks[[#This Row],[Added On]],tbTasks[[#This Row],[Started On]])=0,1,
NETWORKDAYS(tbTasks[[#This Row],[Added On]],tbTasks[[#This Row],[Started On]])))</f>
        <v>1</v>
      </c>
      <c r="P11" s="121">
        <f>IF(OR(tbTasks[[#This Row],[Completed On]]="",tbTasks[[#This Row],[Started On]]=""),"",
IF(NETWORKDAYS(tbTasks[[#This Row],[Started On]],tbTasks[[#This Row],[Completed On]])=0,1,
NETWORKDAYS(tbTasks[[#This Row],[Started On]],tbTasks[[#This Row],[Completed On]])))</f>
        <v>1</v>
      </c>
      <c r="Q11" s="117" t="str">
        <f>_xlfn.CONCAT(tbTasks[[#This Row],[Client]],"_",tbTasks[[#This Row],[Project]])</f>
        <v>Personal_ToDo</v>
      </c>
      <c r="R11" s="133"/>
    </row>
    <row r="12" spans="1:18" x14ac:dyDescent="0.25">
      <c r="A12" s="128" t="s">
        <v>20</v>
      </c>
      <c r="B12" s="129" t="s">
        <v>29</v>
      </c>
      <c r="C12" s="129" t="s">
        <v>37</v>
      </c>
      <c r="D12" s="130" t="s">
        <v>38</v>
      </c>
      <c r="E12" s="131">
        <v>2</v>
      </c>
      <c r="F12" s="132">
        <v>43651</v>
      </c>
      <c r="G12" s="132">
        <v>43651</v>
      </c>
      <c r="H12" s="132">
        <v>43651</v>
      </c>
      <c r="I12" s="120" t="str">
        <f ca="1">IFERROR(
IF(tbTasks[[#This Row],[Added On]]="","",
IF(tbTasks[[#This Row],[Completed On]]&lt;&gt;"","",
IF(tbTasks[[#This Row],[Started On]]="",TODAY()+VLOOKUP(tbTasks[[#This Row],[Client]],tbClients[],8,0),
tbTasks[[#This Row],[Started On]]+VLOOKUP(tbTasks[[#This Row],[Client]],tbClients[],7,0)))),
"")</f>
        <v/>
      </c>
      <c r="J12" s="129"/>
      <c r="K12" s="116" t="str">
        <f>IF(tbTasks[[#This Row],[Completed On]]&lt;&gt;"","Complete",
IF(tbTasks[[#This Row],[Started On]]&lt;&gt;"","Started",
"Not Started"))</f>
        <v>Complete</v>
      </c>
      <c r="L12" s="121">
        <f>WEEKDAY(tbTasks[[#This Row],[Added On]])</f>
        <v>6</v>
      </c>
      <c r="M12" s="121">
        <f>WEEKDAY(tbTasks[[#This Row],[Started On]])</f>
        <v>6</v>
      </c>
      <c r="N12" s="121">
        <f>WEEKDAY(tbTasks[[#This Row],[Completed On]])</f>
        <v>6</v>
      </c>
      <c r="O12" s="121">
        <f>IF(OR(tbTasks[[#This Row],[Added On]]="",tbTasks[[#This Row],[Started On]]=""),"",
IF(NETWORKDAYS(tbTasks[[#This Row],[Added On]],tbTasks[[#This Row],[Started On]])=0,1,
NETWORKDAYS(tbTasks[[#This Row],[Added On]],tbTasks[[#This Row],[Started On]])))</f>
        <v>1</v>
      </c>
      <c r="P12" s="121">
        <f>IF(OR(tbTasks[[#This Row],[Completed On]]="",tbTasks[[#This Row],[Started On]]=""),"",
IF(NETWORKDAYS(tbTasks[[#This Row],[Started On]],tbTasks[[#This Row],[Completed On]])=0,1,
NETWORKDAYS(tbTasks[[#This Row],[Started On]],tbTasks[[#This Row],[Completed On]])))</f>
        <v>1</v>
      </c>
      <c r="Q12" s="117" t="str">
        <f>_xlfn.CONCAT(tbTasks[[#This Row],[Client]],"_",tbTasks[[#This Row],[Project]])</f>
        <v>Personal_ToDo</v>
      </c>
      <c r="R12" s="133"/>
    </row>
    <row r="13" spans="1:18" x14ac:dyDescent="0.25">
      <c r="A13" s="128" t="s">
        <v>20</v>
      </c>
      <c r="B13" s="129" t="s">
        <v>29</v>
      </c>
      <c r="C13" s="129" t="s">
        <v>39</v>
      </c>
      <c r="D13" s="130" t="s">
        <v>40</v>
      </c>
      <c r="E13" s="131">
        <v>2</v>
      </c>
      <c r="F13" s="132">
        <v>43647</v>
      </c>
      <c r="G13" s="132">
        <v>43647</v>
      </c>
      <c r="H13" s="132">
        <v>43647</v>
      </c>
      <c r="I13" s="120" t="str">
        <f ca="1">IFERROR(
IF(tbTasks[[#This Row],[Added On]]="","",
IF(tbTasks[[#This Row],[Completed On]]&lt;&gt;"","",
IF(tbTasks[[#This Row],[Started On]]="",TODAY()+VLOOKUP(tbTasks[[#This Row],[Client]],tbClients[],8,0),
tbTasks[[#This Row],[Started On]]+VLOOKUP(tbTasks[[#This Row],[Client]],tbClients[],7,0)))),
"")</f>
        <v/>
      </c>
      <c r="J13" s="129"/>
      <c r="K13" s="116" t="str">
        <f>IF(tbTasks[[#This Row],[Completed On]]&lt;&gt;"","Complete",
IF(tbTasks[[#This Row],[Started On]]&lt;&gt;"","Started",
"Not Started"))</f>
        <v>Complete</v>
      </c>
      <c r="L13" s="121">
        <f>WEEKDAY(tbTasks[[#This Row],[Added On]])</f>
        <v>2</v>
      </c>
      <c r="M13" s="121">
        <f>WEEKDAY(tbTasks[[#This Row],[Started On]])</f>
        <v>2</v>
      </c>
      <c r="N13" s="121">
        <f>WEEKDAY(tbTasks[[#This Row],[Completed On]])</f>
        <v>2</v>
      </c>
      <c r="O13" s="121">
        <f>IF(OR(tbTasks[[#This Row],[Added On]]="",tbTasks[[#This Row],[Started On]]=""),"",
IF(NETWORKDAYS(tbTasks[[#This Row],[Added On]],tbTasks[[#This Row],[Started On]])=0,1,
NETWORKDAYS(tbTasks[[#This Row],[Added On]],tbTasks[[#This Row],[Started On]])))</f>
        <v>1</v>
      </c>
      <c r="P13" s="121">
        <f>IF(OR(tbTasks[[#This Row],[Completed On]]="",tbTasks[[#This Row],[Started On]]=""),"",
IF(NETWORKDAYS(tbTasks[[#This Row],[Started On]],tbTasks[[#This Row],[Completed On]])=0,1,
NETWORKDAYS(tbTasks[[#This Row],[Started On]],tbTasks[[#This Row],[Completed On]])))</f>
        <v>1</v>
      </c>
      <c r="Q13" s="117" t="str">
        <f>_xlfn.CONCAT(tbTasks[[#This Row],[Client]],"_",tbTasks[[#This Row],[Project]])</f>
        <v>Personal_ToDo</v>
      </c>
      <c r="R13" s="133"/>
    </row>
    <row r="14" spans="1:18" x14ac:dyDescent="0.25">
      <c r="A14" s="128" t="s">
        <v>20</v>
      </c>
      <c r="B14" s="129" t="s">
        <v>29</v>
      </c>
      <c r="C14" s="129" t="s">
        <v>39</v>
      </c>
      <c r="D14" s="130" t="s">
        <v>42</v>
      </c>
      <c r="E14" s="131">
        <v>2</v>
      </c>
      <c r="F14" s="132">
        <v>43647</v>
      </c>
      <c r="G14" s="132">
        <v>43647</v>
      </c>
      <c r="H14" s="132">
        <v>43647</v>
      </c>
      <c r="I14" s="120" t="str">
        <f ca="1">IFERROR(
IF(tbTasks[[#This Row],[Added On]]="","",
IF(tbTasks[[#This Row],[Completed On]]&lt;&gt;"","",
IF(tbTasks[[#This Row],[Started On]]="",TODAY()+VLOOKUP(tbTasks[[#This Row],[Client]],tbClients[],8,0),
tbTasks[[#This Row],[Started On]]+VLOOKUP(tbTasks[[#This Row],[Client]],tbClients[],7,0)))),
"")</f>
        <v/>
      </c>
      <c r="J14" s="129"/>
      <c r="K14" s="116" t="str">
        <f>IF(tbTasks[[#This Row],[Completed On]]&lt;&gt;"","Complete",
IF(tbTasks[[#This Row],[Started On]]&lt;&gt;"","Started",
"Not Started"))</f>
        <v>Complete</v>
      </c>
      <c r="L14" s="121">
        <f>WEEKDAY(tbTasks[[#This Row],[Added On]])</f>
        <v>2</v>
      </c>
      <c r="M14" s="121">
        <f>WEEKDAY(tbTasks[[#This Row],[Started On]])</f>
        <v>2</v>
      </c>
      <c r="N14" s="121">
        <f>WEEKDAY(tbTasks[[#This Row],[Completed On]])</f>
        <v>2</v>
      </c>
      <c r="O14" s="121">
        <f>IF(OR(tbTasks[[#This Row],[Added On]]="",tbTasks[[#This Row],[Started On]]=""),"",
IF(NETWORKDAYS(tbTasks[[#This Row],[Added On]],tbTasks[[#This Row],[Started On]])=0,1,
NETWORKDAYS(tbTasks[[#This Row],[Added On]],tbTasks[[#This Row],[Started On]])))</f>
        <v>1</v>
      </c>
      <c r="P14" s="121">
        <f>IF(OR(tbTasks[[#This Row],[Completed On]]="",tbTasks[[#This Row],[Started On]]=""),"",
IF(NETWORKDAYS(tbTasks[[#This Row],[Started On]],tbTasks[[#This Row],[Completed On]])=0,1,
NETWORKDAYS(tbTasks[[#This Row],[Started On]],tbTasks[[#This Row],[Completed On]])))</f>
        <v>1</v>
      </c>
      <c r="Q14" s="117" t="str">
        <f>_xlfn.CONCAT(tbTasks[[#This Row],[Client]],"_",tbTasks[[#This Row],[Project]])</f>
        <v>Personal_ToDo</v>
      </c>
      <c r="R14" s="133"/>
    </row>
    <row r="15" spans="1:18" x14ac:dyDescent="0.25">
      <c r="A15" s="128" t="s">
        <v>20</v>
      </c>
      <c r="B15" s="129" t="s">
        <v>29</v>
      </c>
      <c r="C15" s="129" t="s">
        <v>18</v>
      </c>
      <c r="D15" s="130" t="s">
        <v>100</v>
      </c>
      <c r="E15" s="131">
        <v>1</v>
      </c>
      <c r="F15" s="132">
        <v>43409</v>
      </c>
      <c r="G15" s="132">
        <v>43418.373333333337</v>
      </c>
      <c r="H15" s="132">
        <v>43420</v>
      </c>
      <c r="I15" s="120" t="str">
        <f ca="1">IFERROR(
IF(tbTasks[[#This Row],[Added On]]="","",
IF(tbTasks[[#This Row],[Completed On]]&lt;&gt;"","",
IF(tbTasks[[#This Row],[Started On]]="",TODAY()+VLOOKUP(tbTasks[[#This Row],[Client]],tbClients[],8,0),
tbTasks[[#This Row],[Started On]]+VLOOKUP(tbTasks[[#This Row],[Client]],tbClients[],7,0)))),
"")</f>
        <v/>
      </c>
      <c r="J15" s="129"/>
      <c r="K15" s="116" t="str">
        <f>IF(tbTasks[[#This Row],[Completed On]]&lt;&gt;"","Complete",
IF(tbTasks[[#This Row],[Started On]]&lt;&gt;"","Started",
"Not Started"))</f>
        <v>Complete</v>
      </c>
      <c r="L15" s="121">
        <f>WEEKDAY(tbTasks[[#This Row],[Added On]])</f>
        <v>2</v>
      </c>
      <c r="M15" s="121">
        <f>WEEKDAY(tbTasks[[#This Row],[Started On]])</f>
        <v>4</v>
      </c>
      <c r="N15" s="121">
        <f>WEEKDAY(tbTasks[[#This Row],[Completed On]])</f>
        <v>6</v>
      </c>
      <c r="O15" s="121">
        <f>IF(OR(tbTasks[[#This Row],[Added On]]="",tbTasks[[#This Row],[Started On]]=""),"",
IF(NETWORKDAYS(tbTasks[[#This Row],[Added On]],tbTasks[[#This Row],[Started On]])=0,1,
NETWORKDAYS(tbTasks[[#This Row],[Added On]],tbTasks[[#This Row],[Started On]])))</f>
        <v>8</v>
      </c>
      <c r="P15" s="121">
        <f>IF(OR(tbTasks[[#This Row],[Completed On]]="",tbTasks[[#This Row],[Started On]]=""),"",
IF(NETWORKDAYS(tbTasks[[#This Row],[Started On]],tbTasks[[#This Row],[Completed On]])=0,1,
NETWORKDAYS(tbTasks[[#This Row],[Started On]],tbTasks[[#This Row],[Completed On]])))</f>
        <v>3</v>
      </c>
      <c r="Q15" s="117" t="str">
        <f>_xlfn.CONCAT(tbTasks[[#This Row],[Client]],"_",tbTasks[[#This Row],[Project]])</f>
        <v>Personal_ToDo</v>
      </c>
      <c r="R15" s="133"/>
    </row>
    <row r="16" spans="1:18" x14ac:dyDescent="0.25">
      <c r="A16" s="128" t="s">
        <v>20</v>
      </c>
      <c r="B16" s="129" t="s">
        <v>29</v>
      </c>
      <c r="C16" s="129" t="s">
        <v>18</v>
      </c>
      <c r="D16" s="130" t="s">
        <v>102</v>
      </c>
      <c r="E16" s="131">
        <v>1</v>
      </c>
      <c r="F16" s="132">
        <v>43409</v>
      </c>
      <c r="G16" s="132">
        <v>43422.373333333337</v>
      </c>
      <c r="H16" s="132">
        <v>43424</v>
      </c>
      <c r="I16" s="120" t="str">
        <f ca="1">IFERROR(
IF(tbTasks[[#This Row],[Added On]]="","",
IF(tbTasks[[#This Row],[Completed On]]&lt;&gt;"","",
IF(tbTasks[[#This Row],[Started On]]="",TODAY()+VLOOKUP(tbTasks[[#This Row],[Client]],tbClients[],8,0),
tbTasks[[#This Row],[Started On]]+VLOOKUP(tbTasks[[#This Row],[Client]],tbClients[],7,0)))),
"")</f>
        <v/>
      </c>
      <c r="J16" s="129"/>
      <c r="K16" s="116" t="str">
        <f>IF(tbTasks[[#This Row],[Completed On]]&lt;&gt;"","Complete",
IF(tbTasks[[#This Row],[Started On]]&lt;&gt;"","Started",
"Not Started"))</f>
        <v>Complete</v>
      </c>
      <c r="L16" s="121">
        <f>WEEKDAY(tbTasks[[#This Row],[Added On]])</f>
        <v>2</v>
      </c>
      <c r="M16" s="121">
        <f>WEEKDAY(tbTasks[[#This Row],[Started On]])</f>
        <v>1</v>
      </c>
      <c r="N16" s="121">
        <f>WEEKDAY(tbTasks[[#This Row],[Completed On]])</f>
        <v>3</v>
      </c>
      <c r="O16" s="121">
        <f>IF(OR(tbTasks[[#This Row],[Added On]]="",tbTasks[[#This Row],[Started On]]=""),"",
IF(NETWORKDAYS(tbTasks[[#This Row],[Added On]],tbTasks[[#This Row],[Started On]])=0,1,
NETWORKDAYS(tbTasks[[#This Row],[Added On]],tbTasks[[#This Row],[Started On]])))</f>
        <v>10</v>
      </c>
      <c r="P16" s="121">
        <f>IF(OR(tbTasks[[#This Row],[Completed On]]="",tbTasks[[#This Row],[Started On]]=""),"",
IF(NETWORKDAYS(tbTasks[[#This Row],[Started On]],tbTasks[[#This Row],[Completed On]])=0,1,
NETWORKDAYS(tbTasks[[#This Row],[Started On]],tbTasks[[#This Row],[Completed On]])))</f>
        <v>2</v>
      </c>
      <c r="Q16" s="117" t="str">
        <f>_xlfn.CONCAT(tbTasks[[#This Row],[Client]],"_",tbTasks[[#This Row],[Project]])</f>
        <v>Personal_ToDo</v>
      </c>
      <c r="R16" s="133"/>
    </row>
    <row r="17" spans="1:18" x14ac:dyDescent="0.25">
      <c r="A17" s="128" t="s">
        <v>20</v>
      </c>
      <c r="B17" s="129" t="s">
        <v>29</v>
      </c>
      <c r="C17" s="129" t="s">
        <v>18</v>
      </c>
      <c r="D17" s="130" t="s">
        <v>125</v>
      </c>
      <c r="E17" s="131">
        <v>1</v>
      </c>
      <c r="F17" s="132">
        <v>43423</v>
      </c>
      <c r="G17" s="132">
        <v>43423</v>
      </c>
      <c r="H17" s="132">
        <v>43424</v>
      </c>
      <c r="I17" s="120" t="str">
        <f ca="1">IFERROR(
IF(tbTasks[[#This Row],[Added On]]="","",
IF(tbTasks[[#This Row],[Completed On]]&lt;&gt;"","",
IF(tbTasks[[#This Row],[Started On]]="",TODAY()+VLOOKUP(tbTasks[[#This Row],[Client]],tbClients[],8,0),
tbTasks[[#This Row],[Started On]]+VLOOKUP(tbTasks[[#This Row],[Client]],tbClients[],7,0)))),
"")</f>
        <v/>
      </c>
      <c r="J17" s="129"/>
      <c r="K17" s="116" t="str">
        <f>IF(tbTasks[[#This Row],[Completed On]]&lt;&gt;"","Complete",
IF(tbTasks[[#This Row],[Started On]]&lt;&gt;"","Started",
"Not Started"))</f>
        <v>Complete</v>
      </c>
      <c r="L17" s="121">
        <f>WEEKDAY(tbTasks[[#This Row],[Added On]])</f>
        <v>2</v>
      </c>
      <c r="M17" s="121">
        <f>WEEKDAY(tbTasks[[#This Row],[Started On]])</f>
        <v>2</v>
      </c>
      <c r="N17" s="121">
        <f>WEEKDAY(tbTasks[[#This Row],[Completed On]])</f>
        <v>3</v>
      </c>
      <c r="O17" s="121">
        <f>IF(OR(tbTasks[[#This Row],[Added On]]="",tbTasks[[#This Row],[Started On]]=""),"",
IF(NETWORKDAYS(tbTasks[[#This Row],[Added On]],tbTasks[[#This Row],[Started On]])=0,1,
NETWORKDAYS(tbTasks[[#This Row],[Added On]],tbTasks[[#This Row],[Started On]])))</f>
        <v>1</v>
      </c>
      <c r="P17" s="121">
        <f>IF(OR(tbTasks[[#This Row],[Completed On]]="",tbTasks[[#This Row],[Started On]]=""),"",
IF(NETWORKDAYS(tbTasks[[#This Row],[Started On]],tbTasks[[#This Row],[Completed On]])=0,1,
NETWORKDAYS(tbTasks[[#This Row],[Started On]],tbTasks[[#This Row],[Completed On]])))</f>
        <v>2</v>
      </c>
      <c r="Q17" s="117" t="str">
        <f>_xlfn.CONCAT(tbTasks[[#This Row],[Client]],"_",tbTasks[[#This Row],[Project]])</f>
        <v>Personal_ToDo</v>
      </c>
      <c r="R17" s="133" t="s">
        <v>126</v>
      </c>
    </row>
    <row r="18" spans="1:18" x14ac:dyDescent="0.25">
      <c r="A18" s="128" t="s">
        <v>20</v>
      </c>
      <c r="B18" s="129" t="s">
        <v>29</v>
      </c>
      <c r="C18" s="129" t="s">
        <v>18</v>
      </c>
      <c r="D18" s="130" t="s">
        <v>127</v>
      </c>
      <c r="E18" s="131">
        <v>1</v>
      </c>
      <c r="F18" s="132">
        <v>43423</v>
      </c>
      <c r="G18" s="132">
        <v>43423</v>
      </c>
      <c r="H18" s="132">
        <v>43424</v>
      </c>
      <c r="I18" s="120" t="str">
        <f ca="1">IFERROR(
IF(tbTasks[[#This Row],[Added On]]="","",
IF(tbTasks[[#This Row],[Completed On]]&lt;&gt;"","",
IF(tbTasks[[#This Row],[Started On]]="",TODAY()+VLOOKUP(tbTasks[[#This Row],[Client]],tbClients[],8,0),
tbTasks[[#This Row],[Started On]]+VLOOKUP(tbTasks[[#This Row],[Client]],tbClients[],7,0)))),
"")</f>
        <v/>
      </c>
      <c r="J18" s="129"/>
      <c r="K18" s="116" t="str">
        <f>IF(tbTasks[[#This Row],[Completed On]]&lt;&gt;"","Complete",
IF(tbTasks[[#This Row],[Started On]]&lt;&gt;"","Started",
"Not Started"))</f>
        <v>Complete</v>
      </c>
      <c r="L18" s="121">
        <f>WEEKDAY(tbTasks[[#This Row],[Added On]])</f>
        <v>2</v>
      </c>
      <c r="M18" s="121">
        <f>WEEKDAY(tbTasks[[#This Row],[Started On]])</f>
        <v>2</v>
      </c>
      <c r="N18" s="121">
        <f>WEEKDAY(tbTasks[[#This Row],[Completed On]])</f>
        <v>3</v>
      </c>
      <c r="O18" s="121">
        <f>IF(OR(tbTasks[[#This Row],[Added On]]="",tbTasks[[#This Row],[Started On]]=""),"",
IF(NETWORKDAYS(tbTasks[[#This Row],[Added On]],tbTasks[[#This Row],[Started On]])=0,1,
NETWORKDAYS(tbTasks[[#This Row],[Added On]],tbTasks[[#This Row],[Started On]])))</f>
        <v>1</v>
      </c>
      <c r="P18" s="121">
        <f>IF(OR(tbTasks[[#This Row],[Completed On]]="",tbTasks[[#This Row],[Started On]]=""),"",
IF(NETWORKDAYS(tbTasks[[#This Row],[Started On]],tbTasks[[#This Row],[Completed On]])=0,1,
NETWORKDAYS(tbTasks[[#This Row],[Started On]],tbTasks[[#This Row],[Completed On]])))</f>
        <v>2</v>
      </c>
      <c r="Q18" s="117" t="str">
        <f>_xlfn.CONCAT(tbTasks[[#This Row],[Client]],"_",tbTasks[[#This Row],[Project]])</f>
        <v>Personal_ToDo</v>
      </c>
      <c r="R18" s="133" t="s">
        <v>128</v>
      </c>
    </row>
    <row r="19" spans="1:18" x14ac:dyDescent="0.25">
      <c r="A19" s="128" t="s">
        <v>20</v>
      </c>
      <c r="B19" s="129" t="s">
        <v>29</v>
      </c>
      <c r="C19" s="129" t="s">
        <v>18</v>
      </c>
      <c r="D19" s="130" t="s">
        <v>111</v>
      </c>
      <c r="E19" s="131">
        <v>1</v>
      </c>
      <c r="F19" s="132">
        <v>43466</v>
      </c>
      <c r="G19" s="132">
        <v>43469.373333333337</v>
      </c>
      <c r="H19" s="132">
        <v>43471</v>
      </c>
      <c r="I19" s="120" t="str">
        <f ca="1">IFERROR(
IF(tbTasks[[#This Row],[Added On]]="","",
IF(tbTasks[[#This Row],[Completed On]]&lt;&gt;"","",
IF(tbTasks[[#This Row],[Started On]]="",TODAY()+VLOOKUP(tbTasks[[#This Row],[Client]],tbClients[],8,0),
tbTasks[[#This Row],[Started On]]+VLOOKUP(tbTasks[[#This Row],[Client]],tbClients[],7,0)))),
"")</f>
        <v/>
      </c>
      <c r="J19" s="129"/>
      <c r="K19" s="116" t="str">
        <f>IF(tbTasks[[#This Row],[Completed On]]&lt;&gt;"","Complete",
IF(tbTasks[[#This Row],[Started On]]&lt;&gt;"","Started",
"Not Started"))</f>
        <v>Complete</v>
      </c>
      <c r="L19" s="121">
        <f>WEEKDAY(tbTasks[[#This Row],[Added On]])</f>
        <v>3</v>
      </c>
      <c r="M19" s="121">
        <f>WEEKDAY(tbTasks[[#This Row],[Started On]])</f>
        <v>6</v>
      </c>
      <c r="N19" s="121">
        <f>WEEKDAY(tbTasks[[#This Row],[Completed On]])</f>
        <v>1</v>
      </c>
      <c r="O19" s="121">
        <f>IF(OR(tbTasks[[#This Row],[Added On]]="",tbTasks[[#This Row],[Started On]]=""),"",
IF(NETWORKDAYS(tbTasks[[#This Row],[Added On]],tbTasks[[#This Row],[Started On]])=0,1,
NETWORKDAYS(tbTasks[[#This Row],[Added On]],tbTasks[[#This Row],[Started On]])))</f>
        <v>4</v>
      </c>
      <c r="P19" s="121">
        <f>IF(OR(tbTasks[[#This Row],[Completed On]]="",tbTasks[[#This Row],[Started On]]=""),"",
IF(NETWORKDAYS(tbTasks[[#This Row],[Started On]],tbTasks[[#This Row],[Completed On]])=0,1,
NETWORKDAYS(tbTasks[[#This Row],[Started On]],tbTasks[[#This Row],[Completed On]])))</f>
        <v>1</v>
      </c>
      <c r="Q19" s="117" t="str">
        <f>_xlfn.CONCAT(tbTasks[[#This Row],[Client]],"_",tbTasks[[#This Row],[Project]])</f>
        <v>Personal_ToDo</v>
      </c>
      <c r="R19" s="133"/>
    </row>
    <row r="20" spans="1:18" x14ac:dyDescent="0.25">
      <c r="A20" s="128" t="s">
        <v>20</v>
      </c>
      <c r="B20" s="129" t="s">
        <v>29</v>
      </c>
      <c r="C20" s="129" t="s">
        <v>27</v>
      </c>
      <c r="D20" s="130" t="s">
        <v>144</v>
      </c>
      <c r="E20" s="131">
        <v>4</v>
      </c>
      <c r="F20" s="132">
        <v>43701</v>
      </c>
      <c r="G20" s="132">
        <v>43701</v>
      </c>
      <c r="H20" s="132">
        <v>43702</v>
      </c>
      <c r="I20" s="120" t="str">
        <f ca="1">IFERROR(
IF(tbTasks[[#This Row],[Added On]]="","",
IF(tbTasks[[#This Row],[Completed On]]&lt;&gt;"","",
IF(tbTasks[[#This Row],[Started On]]="",TODAY()+VLOOKUP(tbTasks[[#This Row],[Client]],tbClients[],8,0),
tbTasks[[#This Row],[Started On]]+VLOOKUP(tbTasks[[#This Row],[Client]],tbClients[],7,0)))),
"")</f>
        <v/>
      </c>
      <c r="J20" s="129"/>
      <c r="K20" s="116" t="str">
        <f>IF(tbTasks[[#This Row],[Completed On]]&lt;&gt;"","Complete",
IF(tbTasks[[#This Row],[Started On]]&lt;&gt;"","Started",
"Not Started"))</f>
        <v>Complete</v>
      </c>
      <c r="L20" s="121">
        <f>WEEKDAY(tbTasks[[#This Row],[Added On]])</f>
        <v>7</v>
      </c>
      <c r="M20" s="121">
        <f>WEEKDAY(tbTasks[[#This Row],[Started On]])</f>
        <v>7</v>
      </c>
      <c r="N20" s="121">
        <f>WEEKDAY(tbTasks[[#This Row],[Completed On]])</f>
        <v>1</v>
      </c>
      <c r="O20" s="121">
        <f>IF(OR(tbTasks[[#This Row],[Added On]]="",tbTasks[[#This Row],[Started On]]=""),"",
IF(NETWORKDAYS(tbTasks[[#This Row],[Added On]],tbTasks[[#This Row],[Started On]])=0,1,
NETWORKDAYS(tbTasks[[#This Row],[Added On]],tbTasks[[#This Row],[Started On]])))</f>
        <v>1</v>
      </c>
      <c r="P20" s="121">
        <f>IF(OR(tbTasks[[#This Row],[Completed On]]="",tbTasks[[#This Row],[Started On]]=""),"",
IF(NETWORKDAYS(tbTasks[[#This Row],[Started On]],tbTasks[[#This Row],[Completed On]])=0,1,
NETWORKDAYS(tbTasks[[#This Row],[Started On]],tbTasks[[#This Row],[Completed On]])))</f>
        <v>1</v>
      </c>
      <c r="Q20" s="117" t="str">
        <f>_xlfn.CONCAT(tbTasks[[#This Row],[Client]],"_",tbTasks[[#This Row],[Project]])</f>
        <v>Personal_ToDo</v>
      </c>
      <c r="R20" s="133"/>
    </row>
    <row r="21" spans="1:18" x14ac:dyDescent="0.25">
      <c r="A21" s="128" t="s">
        <v>20</v>
      </c>
      <c r="B21" s="129" t="s">
        <v>29</v>
      </c>
      <c r="C21" s="129" t="s">
        <v>27</v>
      </c>
      <c r="D21" s="135" t="s">
        <v>325</v>
      </c>
      <c r="E21" s="131">
        <v>2</v>
      </c>
      <c r="F21" s="132">
        <v>43819</v>
      </c>
      <c r="G21" s="132">
        <v>43819</v>
      </c>
      <c r="H21" s="132">
        <v>43819</v>
      </c>
      <c r="I21" s="119" t="str">
        <f ca="1">IFERROR(
IF(tbTasks[[#This Row],[Added On]]="","",
IF(tbTasks[[#This Row],[Completed On]]&lt;&gt;"","",
IF(tbTasks[[#This Row],[Started On]]="",TODAY()+VLOOKUP(tbTasks[[#This Row],[Client]],tbClients[],8,0),
tbTasks[[#This Row],[Started On]]+VLOOKUP(tbTasks[[#This Row],[Client]],tbClients[],7,0)))),
"")</f>
        <v/>
      </c>
      <c r="J21" s="129"/>
      <c r="K21" s="117" t="str">
        <f>IF(tbTasks[[#This Row],[Completed On]]&lt;&gt;"","Complete",
IF(tbTasks[[#This Row],[Started On]]&lt;&gt;"","Started",
"Not Started"))</f>
        <v>Complete</v>
      </c>
      <c r="L21" s="118">
        <f>WEEKDAY(tbTasks[[#This Row],[Added On]])</f>
        <v>6</v>
      </c>
      <c r="M21" s="118">
        <f>WEEKDAY(tbTasks[[#This Row],[Started On]])</f>
        <v>6</v>
      </c>
      <c r="N21" s="118">
        <f>WEEKDAY(tbTasks[[#This Row],[Completed On]])</f>
        <v>6</v>
      </c>
      <c r="O21" s="118">
        <f>IF(OR(tbTasks[[#This Row],[Added On]]="",tbTasks[[#This Row],[Started On]]=""),"",
IF(NETWORKDAYS(tbTasks[[#This Row],[Added On]],tbTasks[[#This Row],[Started On]])=0,1,
NETWORKDAYS(tbTasks[[#This Row],[Added On]],tbTasks[[#This Row],[Started On]])))</f>
        <v>1</v>
      </c>
      <c r="P21" s="118">
        <f>IF(OR(tbTasks[[#This Row],[Completed On]]="",tbTasks[[#This Row],[Started On]]=""),"",
IF(NETWORKDAYS(tbTasks[[#This Row],[Started On]],tbTasks[[#This Row],[Completed On]])=0,1,
NETWORKDAYS(tbTasks[[#This Row],[Started On]],tbTasks[[#This Row],[Completed On]])))</f>
        <v>1</v>
      </c>
      <c r="Q21" s="117" t="str">
        <f>_xlfn.CONCAT(tbTasks[[#This Row],[Client]],"_",tbTasks[[#This Row],[Project]])</f>
        <v>Personal_ToDo</v>
      </c>
      <c r="R21" s="133"/>
    </row>
    <row r="22" spans="1:18" ht="30" x14ac:dyDescent="0.25">
      <c r="A22" s="128" t="s">
        <v>20</v>
      </c>
      <c r="B22" s="129" t="s">
        <v>29</v>
      </c>
      <c r="C22" s="129" t="s">
        <v>23</v>
      </c>
      <c r="D22" s="130" t="s">
        <v>117</v>
      </c>
      <c r="E22" s="131">
        <v>1</v>
      </c>
      <c r="F22" s="132">
        <v>43164</v>
      </c>
      <c r="G22" s="132">
        <v>43171.373333333337</v>
      </c>
      <c r="H22" s="132">
        <v>43173</v>
      </c>
      <c r="I22" s="120" t="str">
        <f ca="1">IFERROR(
IF(tbTasks[[#This Row],[Added On]]="","",
IF(tbTasks[[#This Row],[Completed On]]&lt;&gt;"","",
IF(tbTasks[[#This Row],[Started On]]="",TODAY()+VLOOKUP(tbTasks[[#This Row],[Client]],tbClients[],8,0),
tbTasks[[#This Row],[Started On]]+VLOOKUP(tbTasks[[#This Row],[Client]],tbClients[],7,0)))),
"")</f>
        <v/>
      </c>
      <c r="J22" s="129"/>
      <c r="K22" s="116" t="str">
        <f>IF(tbTasks[[#This Row],[Completed On]]&lt;&gt;"","Complete",
IF(tbTasks[[#This Row],[Started On]]&lt;&gt;"","Started",
"Not Started"))</f>
        <v>Complete</v>
      </c>
      <c r="L22" s="121">
        <f>WEEKDAY(tbTasks[[#This Row],[Added On]])</f>
        <v>2</v>
      </c>
      <c r="M22" s="121">
        <f>WEEKDAY(tbTasks[[#This Row],[Started On]])</f>
        <v>2</v>
      </c>
      <c r="N22" s="121">
        <f>WEEKDAY(tbTasks[[#This Row],[Completed On]])</f>
        <v>4</v>
      </c>
      <c r="O22" s="121">
        <f>IF(OR(tbTasks[[#This Row],[Added On]]="",tbTasks[[#This Row],[Started On]]=""),"",
IF(NETWORKDAYS(tbTasks[[#This Row],[Added On]],tbTasks[[#This Row],[Started On]])=0,1,
NETWORKDAYS(tbTasks[[#This Row],[Added On]],tbTasks[[#This Row],[Started On]])))</f>
        <v>6</v>
      </c>
      <c r="P22" s="121">
        <f>IF(OR(tbTasks[[#This Row],[Completed On]]="",tbTasks[[#This Row],[Started On]]=""),"",
IF(NETWORKDAYS(tbTasks[[#This Row],[Started On]],tbTasks[[#This Row],[Completed On]])=0,1,
NETWORKDAYS(tbTasks[[#This Row],[Started On]],tbTasks[[#This Row],[Completed On]])))</f>
        <v>3</v>
      </c>
      <c r="Q22" s="117" t="str">
        <f>_xlfn.CONCAT(tbTasks[[#This Row],[Client]],"_",tbTasks[[#This Row],[Project]])</f>
        <v>Personal_ToDo</v>
      </c>
      <c r="R22" s="133"/>
    </row>
    <row r="23" spans="1:18" x14ac:dyDescent="0.25">
      <c r="A23" s="128" t="s">
        <v>20</v>
      </c>
      <c r="B23" s="129" t="s">
        <v>29</v>
      </c>
      <c r="C23" s="129" t="s">
        <v>23</v>
      </c>
      <c r="D23" s="130" t="s">
        <v>120</v>
      </c>
      <c r="E23" s="131">
        <v>1</v>
      </c>
      <c r="F23" s="132">
        <v>43241</v>
      </c>
      <c r="G23" s="132">
        <v>43288.373333333337</v>
      </c>
      <c r="H23" s="132">
        <v>43290</v>
      </c>
      <c r="I23" s="120" t="str">
        <f ca="1">IFERROR(
IF(tbTasks[[#This Row],[Added On]]="","",
IF(tbTasks[[#This Row],[Completed On]]&lt;&gt;"","",
IF(tbTasks[[#This Row],[Started On]]="",TODAY()+VLOOKUP(tbTasks[[#This Row],[Client]],tbClients[],8,0),
tbTasks[[#This Row],[Started On]]+VLOOKUP(tbTasks[[#This Row],[Client]],tbClients[],7,0)))),
"")</f>
        <v/>
      </c>
      <c r="J23" s="129"/>
      <c r="K23" s="116" t="str">
        <f>IF(tbTasks[[#This Row],[Completed On]]&lt;&gt;"","Complete",
IF(tbTasks[[#This Row],[Started On]]&lt;&gt;"","Started",
"Not Started"))</f>
        <v>Complete</v>
      </c>
      <c r="L23" s="121">
        <f>WEEKDAY(tbTasks[[#This Row],[Added On]])</f>
        <v>2</v>
      </c>
      <c r="M23" s="121">
        <f>WEEKDAY(tbTasks[[#This Row],[Started On]])</f>
        <v>7</v>
      </c>
      <c r="N23" s="121">
        <f>WEEKDAY(tbTasks[[#This Row],[Completed On]])</f>
        <v>2</v>
      </c>
      <c r="O23" s="121">
        <f>IF(OR(tbTasks[[#This Row],[Added On]]="",tbTasks[[#This Row],[Started On]]=""),"",
IF(NETWORKDAYS(tbTasks[[#This Row],[Added On]],tbTasks[[#This Row],[Started On]])=0,1,
NETWORKDAYS(tbTasks[[#This Row],[Added On]],tbTasks[[#This Row],[Started On]])))</f>
        <v>35</v>
      </c>
      <c r="P23" s="121">
        <f>IF(OR(tbTasks[[#This Row],[Completed On]]="",tbTasks[[#This Row],[Started On]]=""),"",
IF(NETWORKDAYS(tbTasks[[#This Row],[Started On]],tbTasks[[#This Row],[Completed On]])=0,1,
NETWORKDAYS(tbTasks[[#This Row],[Started On]],tbTasks[[#This Row],[Completed On]])))</f>
        <v>1</v>
      </c>
      <c r="Q23" s="117" t="str">
        <f>_xlfn.CONCAT(tbTasks[[#This Row],[Client]],"_",tbTasks[[#This Row],[Project]])</f>
        <v>Personal_ToDo</v>
      </c>
      <c r="R23" s="133" t="s">
        <v>121</v>
      </c>
    </row>
    <row r="24" spans="1:18" x14ac:dyDescent="0.25">
      <c r="A24" s="128" t="s">
        <v>20</v>
      </c>
      <c r="B24" s="129" t="s">
        <v>29</v>
      </c>
      <c r="C24" s="129" t="s">
        <v>23</v>
      </c>
      <c r="D24" s="130" t="s">
        <v>105</v>
      </c>
      <c r="E24" s="131">
        <v>1</v>
      </c>
      <c r="F24" s="132">
        <v>43284</v>
      </c>
      <c r="G24" s="132">
        <v>43288.373333333337</v>
      </c>
      <c r="H24" s="132">
        <v>43290</v>
      </c>
      <c r="I24" s="120" t="str">
        <f ca="1">IFERROR(
IF(tbTasks[[#This Row],[Added On]]="","",
IF(tbTasks[[#This Row],[Completed On]]&lt;&gt;"","",
IF(tbTasks[[#This Row],[Started On]]="",TODAY()+VLOOKUP(tbTasks[[#This Row],[Client]],tbClients[],8,0),
tbTasks[[#This Row],[Started On]]+VLOOKUP(tbTasks[[#This Row],[Client]],tbClients[],7,0)))),
"")</f>
        <v/>
      </c>
      <c r="J24" s="129"/>
      <c r="K24" s="116" t="str">
        <f>IF(tbTasks[[#This Row],[Completed On]]&lt;&gt;"","Complete",
IF(tbTasks[[#This Row],[Started On]]&lt;&gt;"","Started",
"Not Started"))</f>
        <v>Complete</v>
      </c>
      <c r="L24" s="121">
        <f>WEEKDAY(tbTasks[[#This Row],[Added On]])</f>
        <v>3</v>
      </c>
      <c r="M24" s="121">
        <f>WEEKDAY(tbTasks[[#This Row],[Started On]])</f>
        <v>7</v>
      </c>
      <c r="N24" s="121">
        <f>WEEKDAY(tbTasks[[#This Row],[Completed On]])</f>
        <v>2</v>
      </c>
      <c r="O24" s="121">
        <f>IF(OR(tbTasks[[#This Row],[Added On]]="",tbTasks[[#This Row],[Started On]]=""),"",
IF(NETWORKDAYS(tbTasks[[#This Row],[Added On]],tbTasks[[#This Row],[Started On]])=0,1,
NETWORKDAYS(tbTasks[[#This Row],[Added On]],tbTasks[[#This Row],[Started On]])))</f>
        <v>4</v>
      </c>
      <c r="P24" s="121">
        <f>IF(OR(tbTasks[[#This Row],[Completed On]]="",tbTasks[[#This Row],[Started On]]=""),"",
IF(NETWORKDAYS(tbTasks[[#This Row],[Started On]],tbTasks[[#This Row],[Completed On]])=0,1,
NETWORKDAYS(tbTasks[[#This Row],[Started On]],tbTasks[[#This Row],[Completed On]])))</f>
        <v>1</v>
      </c>
      <c r="Q24" s="117" t="str">
        <f>_xlfn.CONCAT(tbTasks[[#This Row],[Client]],"_",tbTasks[[#This Row],[Project]])</f>
        <v>Personal_ToDo</v>
      </c>
      <c r="R24" s="133" t="s">
        <v>106</v>
      </c>
    </row>
    <row r="25" spans="1:18" x14ac:dyDescent="0.25">
      <c r="A25" s="128" t="s">
        <v>20</v>
      </c>
      <c r="B25" s="129" t="s">
        <v>29</v>
      </c>
      <c r="C25" s="129" t="s">
        <v>23</v>
      </c>
      <c r="D25" s="130" t="s">
        <v>98</v>
      </c>
      <c r="E25" s="131">
        <v>1</v>
      </c>
      <c r="F25" s="132">
        <v>43399</v>
      </c>
      <c r="G25" s="132">
        <v>43422.373333333337</v>
      </c>
      <c r="H25" s="132">
        <v>43424</v>
      </c>
      <c r="I25" s="120" t="str">
        <f ca="1">IFERROR(
IF(tbTasks[[#This Row],[Added On]]="","",
IF(tbTasks[[#This Row],[Completed On]]&lt;&gt;"","",
IF(tbTasks[[#This Row],[Started On]]="",TODAY()+VLOOKUP(tbTasks[[#This Row],[Client]],tbClients[],8,0),
tbTasks[[#This Row],[Started On]]+VLOOKUP(tbTasks[[#This Row],[Client]],tbClients[],7,0)))),
"")</f>
        <v/>
      </c>
      <c r="J25" s="129"/>
      <c r="K25" s="116" t="str">
        <f>IF(tbTasks[[#This Row],[Completed On]]&lt;&gt;"","Complete",
IF(tbTasks[[#This Row],[Started On]]&lt;&gt;"","Started",
"Not Started"))</f>
        <v>Complete</v>
      </c>
      <c r="L25" s="121">
        <f>WEEKDAY(tbTasks[[#This Row],[Added On]])</f>
        <v>6</v>
      </c>
      <c r="M25" s="121">
        <f>WEEKDAY(tbTasks[[#This Row],[Started On]])</f>
        <v>1</v>
      </c>
      <c r="N25" s="121">
        <f>WEEKDAY(tbTasks[[#This Row],[Completed On]])</f>
        <v>3</v>
      </c>
      <c r="O25" s="121">
        <f>IF(OR(tbTasks[[#This Row],[Added On]]="",tbTasks[[#This Row],[Started On]]=""),"",
IF(NETWORKDAYS(tbTasks[[#This Row],[Added On]],tbTasks[[#This Row],[Started On]])=0,1,
NETWORKDAYS(tbTasks[[#This Row],[Added On]],tbTasks[[#This Row],[Started On]])))</f>
        <v>16</v>
      </c>
      <c r="P25" s="121">
        <f>IF(OR(tbTasks[[#This Row],[Completed On]]="",tbTasks[[#This Row],[Started On]]=""),"",
IF(NETWORKDAYS(tbTasks[[#This Row],[Started On]],tbTasks[[#This Row],[Completed On]])=0,1,
NETWORKDAYS(tbTasks[[#This Row],[Started On]],tbTasks[[#This Row],[Completed On]])))</f>
        <v>2</v>
      </c>
      <c r="Q25" s="117" t="str">
        <f>_xlfn.CONCAT(tbTasks[[#This Row],[Client]],"_",tbTasks[[#This Row],[Project]])</f>
        <v>Personal_ToDo</v>
      </c>
      <c r="R25" s="133" t="s">
        <v>99</v>
      </c>
    </row>
    <row r="26" spans="1:18" x14ac:dyDescent="0.25">
      <c r="A26" s="128" t="s">
        <v>20</v>
      </c>
      <c r="B26" s="129" t="s">
        <v>29</v>
      </c>
      <c r="C26" s="129" t="s">
        <v>23</v>
      </c>
      <c r="D26" s="130" t="s">
        <v>101</v>
      </c>
      <c r="E26" s="131">
        <v>1</v>
      </c>
      <c r="F26" s="132">
        <v>43409</v>
      </c>
      <c r="G26" s="132">
        <v>43418.373333333337</v>
      </c>
      <c r="H26" s="132">
        <v>43420</v>
      </c>
      <c r="I26" s="120" t="str">
        <f ca="1">IFERROR(
IF(tbTasks[[#This Row],[Added On]]="","",
IF(tbTasks[[#This Row],[Completed On]]&lt;&gt;"","",
IF(tbTasks[[#This Row],[Started On]]="",TODAY()+VLOOKUP(tbTasks[[#This Row],[Client]],tbClients[],8,0),
tbTasks[[#This Row],[Started On]]+VLOOKUP(tbTasks[[#This Row],[Client]],tbClients[],7,0)))),
"")</f>
        <v/>
      </c>
      <c r="J26" s="129"/>
      <c r="K26" s="116" t="str">
        <f>IF(tbTasks[[#This Row],[Completed On]]&lt;&gt;"","Complete",
IF(tbTasks[[#This Row],[Started On]]&lt;&gt;"","Started",
"Not Started"))</f>
        <v>Complete</v>
      </c>
      <c r="L26" s="121">
        <f>WEEKDAY(tbTasks[[#This Row],[Added On]])</f>
        <v>2</v>
      </c>
      <c r="M26" s="121">
        <f>WEEKDAY(tbTasks[[#This Row],[Started On]])</f>
        <v>4</v>
      </c>
      <c r="N26" s="121">
        <f>WEEKDAY(tbTasks[[#This Row],[Completed On]])</f>
        <v>6</v>
      </c>
      <c r="O26" s="121">
        <f>IF(OR(tbTasks[[#This Row],[Added On]]="",tbTasks[[#This Row],[Started On]]=""),"",
IF(NETWORKDAYS(tbTasks[[#This Row],[Added On]],tbTasks[[#This Row],[Started On]])=0,1,
NETWORKDAYS(tbTasks[[#This Row],[Added On]],tbTasks[[#This Row],[Started On]])))</f>
        <v>8</v>
      </c>
      <c r="P26" s="121">
        <f>IF(OR(tbTasks[[#This Row],[Completed On]]="",tbTasks[[#This Row],[Started On]]=""),"",
IF(NETWORKDAYS(tbTasks[[#This Row],[Started On]],tbTasks[[#This Row],[Completed On]])=0,1,
NETWORKDAYS(tbTasks[[#This Row],[Started On]],tbTasks[[#This Row],[Completed On]])))</f>
        <v>3</v>
      </c>
      <c r="Q26" s="117" t="str">
        <f>_xlfn.CONCAT(tbTasks[[#This Row],[Client]],"_",tbTasks[[#This Row],[Project]])</f>
        <v>Personal_ToDo</v>
      </c>
      <c r="R26" s="133"/>
    </row>
    <row r="27" spans="1:18" x14ac:dyDescent="0.25">
      <c r="A27" s="128" t="s">
        <v>20</v>
      </c>
      <c r="B27" s="129" t="s">
        <v>29</v>
      </c>
      <c r="C27" s="129" t="s">
        <v>23</v>
      </c>
      <c r="D27" s="130" t="s">
        <v>104</v>
      </c>
      <c r="E27" s="131">
        <v>1</v>
      </c>
      <c r="F27" s="132">
        <v>43409</v>
      </c>
      <c r="G27" s="132">
        <v>43418.373333333337</v>
      </c>
      <c r="H27" s="132">
        <v>43420</v>
      </c>
      <c r="I27" s="120" t="str">
        <f ca="1">IFERROR(
IF(tbTasks[[#This Row],[Added On]]="","",
IF(tbTasks[[#This Row],[Completed On]]&lt;&gt;"","",
IF(tbTasks[[#This Row],[Started On]]="",TODAY()+VLOOKUP(tbTasks[[#This Row],[Client]],tbClients[],8,0),
tbTasks[[#This Row],[Started On]]+VLOOKUP(tbTasks[[#This Row],[Client]],tbClients[],7,0)))),
"")</f>
        <v/>
      </c>
      <c r="J27" s="129"/>
      <c r="K27" s="116" t="str">
        <f>IF(tbTasks[[#This Row],[Completed On]]&lt;&gt;"","Complete",
IF(tbTasks[[#This Row],[Started On]]&lt;&gt;"","Started",
"Not Started"))</f>
        <v>Complete</v>
      </c>
      <c r="L27" s="121">
        <f>WEEKDAY(tbTasks[[#This Row],[Added On]])</f>
        <v>2</v>
      </c>
      <c r="M27" s="121">
        <f>WEEKDAY(tbTasks[[#This Row],[Started On]])</f>
        <v>4</v>
      </c>
      <c r="N27" s="121">
        <f>WEEKDAY(tbTasks[[#This Row],[Completed On]])</f>
        <v>6</v>
      </c>
      <c r="O27" s="121">
        <f>IF(OR(tbTasks[[#This Row],[Added On]]="",tbTasks[[#This Row],[Started On]]=""),"",
IF(NETWORKDAYS(tbTasks[[#This Row],[Added On]],tbTasks[[#This Row],[Started On]])=0,1,
NETWORKDAYS(tbTasks[[#This Row],[Added On]],tbTasks[[#This Row],[Started On]])))</f>
        <v>8</v>
      </c>
      <c r="P27" s="121">
        <f>IF(OR(tbTasks[[#This Row],[Completed On]]="",tbTasks[[#This Row],[Started On]]=""),"",
IF(NETWORKDAYS(tbTasks[[#This Row],[Started On]],tbTasks[[#This Row],[Completed On]])=0,1,
NETWORKDAYS(tbTasks[[#This Row],[Started On]],tbTasks[[#This Row],[Completed On]])))</f>
        <v>3</v>
      </c>
      <c r="Q27" s="117" t="str">
        <f>_xlfn.CONCAT(tbTasks[[#This Row],[Client]],"_",tbTasks[[#This Row],[Project]])</f>
        <v>Personal_ToDo</v>
      </c>
      <c r="R27" s="133"/>
    </row>
    <row r="28" spans="1:18" x14ac:dyDescent="0.25">
      <c r="A28" s="128" t="s">
        <v>20</v>
      </c>
      <c r="B28" s="129" t="s">
        <v>29</v>
      </c>
      <c r="C28" s="129" t="s">
        <v>23</v>
      </c>
      <c r="D28" s="130" t="s">
        <v>123</v>
      </c>
      <c r="E28" s="131">
        <v>1</v>
      </c>
      <c r="F28" s="132">
        <v>43412</v>
      </c>
      <c r="G28" s="132">
        <v>43418.373333333337</v>
      </c>
      <c r="H28" s="132">
        <v>43420</v>
      </c>
      <c r="I28" s="120" t="str">
        <f ca="1">IFERROR(
IF(tbTasks[[#This Row],[Added On]]="","",
IF(tbTasks[[#This Row],[Completed On]]&lt;&gt;"","",
IF(tbTasks[[#This Row],[Started On]]="",TODAY()+VLOOKUP(tbTasks[[#This Row],[Client]],tbClients[],8,0),
tbTasks[[#This Row],[Started On]]+VLOOKUP(tbTasks[[#This Row],[Client]],tbClients[],7,0)))),
"")</f>
        <v/>
      </c>
      <c r="J28" s="129"/>
      <c r="K28" s="116" t="str">
        <f>IF(tbTasks[[#This Row],[Completed On]]&lt;&gt;"","Complete",
IF(tbTasks[[#This Row],[Started On]]&lt;&gt;"","Started",
"Not Started"))</f>
        <v>Complete</v>
      </c>
      <c r="L28" s="121">
        <f>WEEKDAY(tbTasks[[#This Row],[Added On]])</f>
        <v>5</v>
      </c>
      <c r="M28" s="121">
        <f>WEEKDAY(tbTasks[[#This Row],[Started On]])</f>
        <v>4</v>
      </c>
      <c r="N28" s="121">
        <f>WEEKDAY(tbTasks[[#This Row],[Completed On]])</f>
        <v>6</v>
      </c>
      <c r="O28" s="121">
        <f>IF(OR(tbTasks[[#This Row],[Added On]]="",tbTasks[[#This Row],[Started On]]=""),"",
IF(NETWORKDAYS(tbTasks[[#This Row],[Added On]],tbTasks[[#This Row],[Started On]])=0,1,
NETWORKDAYS(tbTasks[[#This Row],[Added On]],tbTasks[[#This Row],[Started On]])))</f>
        <v>5</v>
      </c>
      <c r="P28" s="121">
        <f>IF(OR(tbTasks[[#This Row],[Completed On]]="",tbTasks[[#This Row],[Started On]]=""),"",
IF(NETWORKDAYS(tbTasks[[#This Row],[Started On]],tbTasks[[#This Row],[Completed On]])=0,1,
NETWORKDAYS(tbTasks[[#This Row],[Started On]],tbTasks[[#This Row],[Completed On]])))</f>
        <v>3</v>
      </c>
      <c r="Q28" s="117" t="str">
        <f>_xlfn.CONCAT(tbTasks[[#This Row],[Client]],"_",tbTasks[[#This Row],[Project]])</f>
        <v>Personal_ToDo</v>
      </c>
      <c r="R28" s="133"/>
    </row>
    <row r="29" spans="1:18" x14ac:dyDescent="0.25">
      <c r="A29" s="128" t="s">
        <v>20</v>
      </c>
      <c r="B29" s="129" t="s">
        <v>29</v>
      </c>
      <c r="C29" s="129" t="s">
        <v>23</v>
      </c>
      <c r="D29" s="130" t="s">
        <v>107</v>
      </c>
      <c r="E29" s="131">
        <v>1</v>
      </c>
      <c r="F29" s="132">
        <v>43423</v>
      </c>
      <c r="G29" s="132">
        <v>43423</v>
      </c>
      <c r="H29" s="132">
        <v>43423</v>
      </c>
      <c r="I29" s="120" t="str">
        <f ca="1">IFERROR(
IF(tbTasks[[#This Row],[Added On]]="","",
IF(tbTasks[[#This Row],[Completed On]]&lt;&gt;"","",
IF(tbTasks[[#This Row],[Started On]]="",TODAY()+VLOOKUP(tbTasks[[#This Row],[Client]],tbClients[],8,0),
tbTasks[[#This Row],[Started On]]+VLOOKUP(tbTasks[[#This Row],[Client]],tbClients[],7,0)))),
"")</f>
        <v/>
      </c>
      <c r="J29" s="129"/>
      <c r="K29" s="116" t="str">
        <f>IF(tbTasks[[#This Row],[Completed On]]&lt;&gt;"","Complete",
IF(tbTasks[[#This Row],[Started On]]&lt;&gt;"","Started",
"Not Started"))</f>
        <v>Complete</v>
      </c>
      <c r="L29" s="121">
        <f>WEEKDAY(tbTasks[[#This Row],[Added On]])</f>
        <v>2</v>
      </c>
      <c r="M29" s="121">
        <f>WEEKDAY(tbTasks[[#This Row],[Started On]])</f>
        <v>2</v>
      </c>
      <c r="N29" s="121">
        <f>WEEKDAY(tbTasks[[#This Row],[Completed On]])</f>
        <v>2</v>
      </c>
      <c r="O29" s="121">
        <f>IF(OR(tbTasks[[#This Row],[Added On]]="",tbTasks[[#This Row],[Started On]]=""),"",
IF(NETWORKDAYS(tbTasks[[#This Row],[Added On]],tbTasks[[#This Row],[Started On]])=0,1,
NETWORKDAYS(tbTasks[[#This Row],[Added On]],tbTasks[[#This Row],[Started On]])))</f>
        <v>1</v>
      </c>
      <c r="P29" s="121">
        <f>IF(OR(tbTasks[[#This Row],[Completed On]]="",tbTasks[[#This Row],[Started On]]=""),"",
IF(NETWORKDAYS(tbTasks[[#This Row],[Started On]],tbTasks[[#This Row],[Completed On]])=0,1,
NETWORKDAYS(tbTasks[[#This Row],[Started On]],tbTasks[[#This Row],[Completed On]])))</f>
        <v>1</v>
      </c>
      <c r="Q29" s="117" t="str">
        <f>_xlfn.CONCAT(tbTasks[[#This Row],[Client]],"_",tbTasks[[#This Row],[Project]])</f>
        <v>Personal_ToDo</v>
      </c>
      <c r="R29" s="133"/>
    </row>
    <row r="30" spans="1:18" x14ac:dyDescent="0.25">
      <c r="A30" s="128" t="s">
        <v>20</v>
      </c>
      <c r="B30" s="129" t="s">
        <v>29</v>
      </c>
      <c r="C30" s="129" t="s">
        <v>23</v>
      </c>
      <c r="D30" s="130" t="s">
        <v>124</v>
      </c>
      <c r="E30" s="131">
        <v>1</v>
      </c>
      <c r="F30" s="132">
        <v>43423</v>
      </c>
      <c r="G30" s="132">
        <v>43423</v>
      </c>
      <c r="H30" s="132">
        <v>43423</v>
      </c>
      <c r="I30" s="120" t="str">
        <f ca="1">IFERROR(
IF(tbTasks[[#This Row],[Added On]]="","",
IF(tbTasks[[#This Row],[Completed On]]&lt;&gt;"","",
IF(tbTasks[[#This Row],[Started On]]="",TODAY()+VLOOKUP(tbTasks[[#This Row],[Client]],tbClients[],8,0),
tbTasks[[#This Row],[Started On]]+VLOOKUP(tbTasks[[#This Row],[Client]],tbClients[],7,0)))),
"")</f>
        <v/>
      </c>
      <c r="J30" s="129"/>
      <c r="K30" s="116" t="str">
        <f>IF(tbTasks[[#This Row],[Completed On]]&lt;&gt;"","Complete",
IF(tbTasks[[#This Row],[Started On]]&lt;&gt;"","Started",
"Not Started"))</f>
        <v>Complete</v>
      </c>
      <c r="L30" s="121">
        <f>WEEKDAY(tbTasks[[#This Row],[Added On]])</f>
        <v>2</v>
      </c>
      <c r="M30" s="121">
        <f>WEEKDAY(tbTasks[[#This Row],[Started On]])</f>
        <v>2</v>
      </c>
      <c r="N30" s="121">
        <f>WEEKDAY(tbTasks[[#This Row],[Completed On]])</f>
        <v>2</v>
      </c>
      <c r="O30" s="121">
        <f>IF(OR(tbTasks[[#This Row],[Added On]]="",tbTasks[[#This Row],[Started On]]=""),"",
IF(NETWORKDAYS(tbTasks[[#This Row],[Added On]],tbTasks[[#This Row],[Started On]])=0,1,
NETWORKDAYS(tbTasks[[#This Row],[Added On]],tbTasks[[#This Row],[Started On]])))</f>
        <v>1</v>
      </c>
      <c r="P30" s="121">
        <f>IF(OR(tbTasks[[#This Row],[Completed On]]="",tbTasks[[#This Row],[Started On]]=""),"",
IF(NETWORKDAYS(tbTasks[[#This Row],[Started On]],tbTasks[[#This Row],[Completed On]])=0,1,
NETWORKDAYS(tbTasks[[#This Row],[Started On]],tbTasks[[#This Row],[Completed On]])))</f>
        <v>1</v>
      </c>
      <c r="Q30" s="117" t="str">
        <f>_xlfn.CONCAT(tbTasks[[#This Row],[Client]],"_",tbTasks[[#This Row],[Project]])</f>
        <v>Personal_ToDo</v>
      </c>
      <c r="R30" s="133"/>
    </row>
    <row r="31" spans="1:18" x14ac:dyDescent="0.25">
      <c r="A31" s="128" t="s">
        <v>20</v>
      </c>
      <c r="B31" s="129" t="s">
        <v>29</v>
      </c>
      <c r="C31" s="129" t="s">
        <v>23</v>
      </c>
      <c r="D31" s="130" t="s">
        <v>109</v>
      </c>
      <c r="E31" s="131">
        <v>1</v>
      </c>
      <c r="F31" s="132">
        <v>43446</v>
      </c>
      <c r="G31" s="132">
        <v>43468.373333333337</v>
      </c>
      <c r="H31" s="132">
        <v>43470</v>
      </c>
      <c r="I31" s="120" t="str">
        <f ca="1">IFERROR(
IF(tbTasks[[#This Row],[Added On]]="","",
IF(tbTasks[[#This Row],[Completed On]]&lt;&gt;"","",
IF(tbTasks[[#This Row],[Started On]]="",TODAY()+VLOOKUP(tbTasks[[#This Row],[Client]],tbClients[],8,0),
tbTasks[[#This Row],[Started On]]+VLOOKUP(tbTasks[[#This Row],[Client]],tbClients[],7,0)))),
"")</f>
        <v/>
      </c>
      <c r="J31" s="129"/>
      <c r="K31" s="116" t="str">
        <f>IF(tbTasks[[#This Row],[Completed On]]&lt;&gt;"","Complete",
IF(tbTasks[[#This Row],[Started On]]&lt;&gt;"","Started",
"Not Started"))</f>
        <v>Complete</v>
      </c>
      <c r="L31" s="121">
        <f>WEEKDAY(tbTasks[[#This Row],[Added On]])</f>
        <v>4</v>
      </c>
      <c r="M31" s="121">
        <f>WEEKDAY(tbTasks[[#This Row],[Started On]])</f>
        <v>5</v>
      </c>
      <c r="N31" s="121">
        <f>WEEKDAY(tbTasks[[#This Row],[Completed On]])</f>
        <v>7</v>
      </c>
      <c r="O31" s="121">
        <f>IF(OR(tbTasks[[#This Row],[Added On]]="",tbTasks[[#This Row],[Started On]]=""),"",
IF(NETWORKDAYS(tbTasks[[#This Row],[Added On]],tbTasks[[#This Row],[Started On]])=0,1,
NETWORKDAYS(tbTasks[[#This Row],[Added On]],tbTasks[[#This Row],[Started On]])))</f>
        <v>17</v>
      </c>
      <c r="P31" s="121">
        <f>IF(OR(tbTasks[[#This Row],[Completed On]]="",tbTasks[[#This Row],[Started On]]=""),"",
IF(NETWORKDAYS(tbTasks[[#This Row],[Started On]],tbTasks[[#This Row],[Completed On]])=0,1,
NETWORKDAYS(tbTasks[[#This Row],[Started On]],tbTasks[[#This Row],[Completed On]])))</f>
        <v>2</v>
      </c>
      <c r="Q31" s="117" t="str">
        <f>_xlfn.CONCAT(tbTasks[[#This Row],[Client]],"_",tbTasks[[#This Row],[Project]])</f>
        <v>Personal_ToDo</v>
      </c>
      <c r="R31" s="133" t="s">
        <v>110</v>
      </c>
    </row>
    <row r="32" spans="1:18" x14ac:dyDescent="0.25">
      <c r="A32" s="128" t="s">
        <v>20</v>
      </c>
      <c r="B32" s="129" t="s">
        <v>29</v>
      </c>
      <c r="C32" s="129" t="s">
        <v>23</v>
      </c>
      <c r="D32" s="130" t="s">
        <v>112</v>
      </c>
      <c r="E32" s="131">
        <v>1</v>
      </c>
      <c r="F32" s="132">
        <v>43466</v>
      </c>
      <c r="G32" s="132">
        <v>43466</v>
      </c>
      <c r="H32" s="132">
        <v>43466</v>
      </c>
      <c r="I32" s="120" t="str">
        <f ca="1">IFERROR(
IF(tbTasks[[#This Row],[Added On]]="","",
IF(tbTasks[[#This Row],[Completed On]]&lt;&gt;"","",
IF(tbTasks[[#This Row],[Started On]]="",TODAY()+VLOOKUP(tbTasks[[#This Row],[Client]],tbClients[],8,0),
tbTasks[[#This Row],[Started On]]+VLOOKUP(tbTasks[[#This Row],[Client]],tbClients[],7,0)))),
"")</f>
        <v/>
      </c>
      <c r="J32" s="129"/>
      <c r="K32" s="116" t="str">
        <f>IF(tbTasks[[#This Row],[Completed On]]&lt;&gt;"","Complete",
IF(tbTasks[[#This Row],[Started On]]&lt;&gt;"","Started",
"Not Started"))</f>
        <v>Complete</v>
      </c>
      <c r="L32" s="121">
        <f>WEEKDAY(tbTasks[[#This Row],[Added On]])</f>
        <v>3</v>
      </c>
      <c r="M32" s="121">
        <f>WEEKDAY(tbTasks[[#This Row],[Started On]])</f>
        <v>3</v>
      </c>
      <c r="N32" s="121">
        <f>WEEKDAY(tbTasks[[#This Row],[Completed On]])</f>
        <v>3</v>
      </c>
      <c r="O32" s="121">
        <f>IF(OR(tbTasks[[#This Row],[Added On]]="",tbTasks[[#This Row],[Started On]]=""),"",
IF(NETWORKDAYS(tbTasks[[#This Row],[Added On]],tbTasks[[#This Row],[Started On]])=0,1,
NETWORKDAYS(tbTasks[[#This Row],[Added On]],tbTasks[[#This Row],[Started On]])))</f>
        <v>1</v>
      </c>
      <c r="P32" s="121">
        <f>IF(OR(tbTasks[[#This Row],[Completed On]]="",tbTasks[[#This Row],[Started On]]=""),"",
IF(NETWORKDAYS(tbTasks[[#This Row],[Started On]],tbTasks[[#This Row],[Completed On]])=0,1,
NETWORKDAYS(tbTasks[[#This Row],[Started On]],tbTasks[[#This Row],[Completed On]])))</f>
        <v>1</v>
      </c>
      <c r="Q32" s="117" t="str">
        <f>_xlfn.CONCAT(tbTasks[[#This Row],[Client]],"_",tbTasks[[#This Row],[Project]])</f>
        <v>Personal_ToDo</v>
      </c>
      <c r="R32" s="133" t="s">
        <v>113</v>
      </c>
    </row>
    <row r="33" spans="1:18" x14ac:dyDescent="0.25">
      <c r="A33" s="128" t="s">
        <v>20</v>
      </c>
      <c r="B33" s="129" t="s">
        <v>29</v>
      </c>
      <c r="C33" s="129" t="s">
        <v>23</v>
      </c>
      <c r="D33" s="130" t="s">
        <v>136</v>
      </c>
      <c r="E33" s="131">
        <v>1</v>
      </c>
      <c r="F33" s="132">
        <v>43466</v>
      </c>
      <c r="G33" s="132">
        <v>43467.373333333337</v>
      </c>
      <c r="H33" s="132">
        <v>43469</v>
      </c>
      <c r="I33" s="120" t="str">
        <f ca="1">IFERROR(
IF(tbTasks[[#This Row],[Added On]]="","",
IF(tbTasks[[#This Row],[Completed On]]&lt;&gt;"","",
IF(tbTasks[[#This Row],[Started On]]="",TODAY()+VLOOKUP(tbTasks[[#This Row],[Client]],tbClients[],8,0),
tbTasks[[#This Row],[Started On]]+VLOOKUP(tbTasks[[#This Row],[Client]],tbClients[],7,0)))),
"")</f>
        <v/>
      </c>
      <c r="J33" s="129"/>
      <c r="K33" s="116" t="str">
        <f>IF(tbTasks[[#This Row],[Completed On]]&lt;&gt;"","Complete",
IF(tbTasks[[#This Row],[Started On]]&lt;&gt;"","Started",
"Not Started"))</f>
        <v>Complete</v>
      </c>
      <c r="L33" s="121">
        <f>WEEKDAY(tbTasks[[#This Row],[Added On]])</f>
        <v>3</v>
      </c>
      <c r="M33" s="121">
        <f>WEEKDAY(tbTasks[[#This Row],[Started On]])</f>
        <v>4</v>
      </c>
      <c r="N33" s="121">
        <f>WEEKDAY(tbTasks[[#This Row],[Completed On]])</f>
        <v>6</v>
      </c>
      <c r="O33" s="121">
        <f>IF(OR(tbTasks[[#This Row],[Added On]]="",tbTasks[[#This Row],[Started On]]=""),"",
IF(NETWORKDAYS(tbTasks[[#This Row],[Added On]],tbTasks[[#This Row],[Started On]])=0,1,
NETWORKDAYS(tbTasks[[#This Row],[Added On]],tbTasks[[#This Row],[Started On]])))</f>
        <v>2</v>
      </c>
      <c r="P33" s="121">
        <f>IF(OR(tbTasks[[#This Row],[Completed On]]="",tbTasks[[#This Row],[Started On]]=""),"",
IF(NETWORKDAYS(tbTasks[[#This Row],[Started On]],tbTasks[[#This Row],[Completed On]])=0,1,
NETWORKDAYS(tbTasks[[#This Row],[Started On]],tbTasks[[#This Row],[Completed On]])))</f>
        <v>3</v>
      </c>
      <c r="Q33" s="117" t="str">
        <f>_xlfn.CONCAT(tbTasks[[#This Row],[Client]],"_",tbTasks[[#This Row],[Project]])</f>
        <v>Personal_ToDo</v>
      </c>
      <c r="R33" s="133"/>
    </row>
    <row r="34" spans="1:18" x14ac:dyDescent="0.25">
      <c r="A34" s="128" t="s">
        <v>20</v>
      </c>
      <c r="B34" s="129" t="s">
        <v>29</v>
      </c>
      <c r="C34" s="129" t="s">
        <v>23</v>
      </c>
      <c r="D34" s="130" t="s">
        <v>115</v>
      </c>
      <c r="E34" s="131">
        <v>1</v>
      </c>
      <c r="F34" s="132">
        <v>43467</v>
      </c>
      <c r="G34" s="132">
        <v>43469.373333333337</v>
      </c>
      <c r="H34" s="132">
        <v>43471</v>
      </c>
      <c r="I34" s="120" t="str">
        <f ca="1">IFERROR(
IF(tbTasks[[#This Row],[Added On]]="","",
IF(tbTasks[[#This Row],[Completed On]]&lt;&gt;"","",
IF(tbTasks[[#This Row],[Started On]]="",TODAY()+VLOOKUP(tbTasks[[#This Row],[Client]],tbClients[],8,0),
tbTasks[[#This Row],[Started On]]+VLOOKUP(tbTasks[[#This Row],[Client]],tbClients[],7,0)))),
"")</f>
        <v/>
      </c>
      <c r="J34" s="129"/>
      <c r="K34" s="116" t="str">
        <f>IF(tbTasks[[#This Row],[Completed On]]&lt;&gt;"","Complete",
IF(tbTasks[[#This Row],[Started On]]&lt;&gt;"","Started",
"Not Started"))</f>
        <v>Complete</v>
      </c>
      <c r="L34" s="121">
        <f>WEEKDAY(tbTasks[[#This Row],[Added On]])</f>
        <v>4</v>
      </c>
      <c r="M34" s="121">
        <f>WEEKDAY(tbTasks[[#This Row],[Started On]])</f>
        <v>6</v>
      </c>
      <c r="N34" s="121">
        <f>WEEKDAY(tbTasks[[#This Row],[Completed On]])</f>
        <v>1</v>
      </c>
      <c r="O34" s="121">
        <f>IF(OR(tbTasks[[#This Row],[Added On]]="",tbTasks[[#This Row],[Started On]]=""),"",
IF(NETWORKDAYS(tbTasks[[#This Row],[Added On]],tbTasks[[#This Row],[Started On]])=0,1,
NETWORKDAYS(tbTasks[[#This Row],[Added On]],tbTasks[[#This Row],[Started On]])))</f>
        <v>3</v>
      </c>
      <c r="P34" s="121">
        <f>IF(OR(tbTasks[[#This Row],[Completed On]]="",tbTasks[[#This Row],[Started On]]=""),"",
IF(NETWORKDAYS(tbTasks[[#This Row],[Started On]],tbTasks[[#This Row],[Completed On]])=0,1,
NETWORKDAYS(tbTasks[[#This Row],[Started On]],tbTasks[[#This Row],[Completed On]])))</f>
        <v>1</v>
      </c>
      <c r="Q34" s="117" t="str">
        <f>_xlfn.CONCAT(tbTasks[[#This Row],[Client]],"_",tbTasks[[#This Row],[Project]])</f>
        <v>Personal_ToDo</v>
      </c>
      <c r="R34" s="133"/>
    </row>
    <row r="35" spans="1:18" x14ac:dyDescent="0.25">
      <c r="A35" s="128" t="s">
        <v>20</v>
      </c>
      <c r="B35" s="129" t="s">
        <v>29</v>
      </c>
      <c r="C35" s="129" t="s">
        <v>23</v>
      </c>
      <c r="D35" s="130" t="s">
        <v>137</v>
      </c>
      <c r="E35" s="131">
        <v>1</v>
      </c>
      <c r="F35" s="132">
        <v>43470</v>
      </c>
      <c r="G35" s="132">
        <v>43470</v>
      </c>
      <c r="H35" s="132">
        <v>43470</v>
      </c>
      <c r="I35" s="120" t="str">
        <f ca="1">IFERROR(
IF(tbTasks[[#This Row],[Added On]]="","",
IF(tbTasks[[#This Row],[Completed On]]&lt;&gt;"","",
IF(tbTasks[[#This Row],[Started On]]="",TODAY()+VLOOKUP(tbTasks[[#This Row],[Client]],tbClients[],8,0),
tbTasks[[#This Row],[Started On]]+VLOOKUP(tbTasks[[#This Row],[Client]],tbClients[],7,0)))),
"")</f>
        <v/>
      </c>
      <c r="J35" s="129"/>
      <c r="K35" s="116" t="str">
        <f>IF(tbTasks[[#This Row],[Completed On]]&lt;&gt;"","Complete",
IF(tbTasks[[#This Row],[Started On]]&lt;&gt;"","Started",
"Not Started"))</f>
        <v>Complete</v>
      </c>
      <c r="L35" s="121">
        <f>WEEKDAY(tbTasks[[#This Row],[Added On]])</f>
        <v>7</v>
      </c>
      <c r="M35" s="121">
        <f>WEEKDAY(tbTasks[[#This Row],[Started On]])</f>
        <v>7</v>
      </c>
      <c r="N35" s="121">
        <f>WEEKDAY(tbTasks[[#This Row],[Completed On]])</f>
        <v>7</v>
      </c>
      <c r="O35" s="121">
        <f>IF(OR(tbTasks[[#This Row],[Added On]]="",tbTasks[[#This Row],[Started On]]=""),"",
IF(NETWORKDAYS(tbTasks[[#This Row],[Added On]],tbTasks[[#This Row],[Started On]])=0,1,
NETWORKDAYS(tbTasks[[#This Row],[Added On]],tbTasks[[#This Row],[Started On]])))</f>
        <v>1</v>
      </c>
      <c r="P35" s="121">
        <f>IF(OR(tbTasks[[#This Row],[Completed On]]="",tbTasks[[#This Row],[Started On]]=""),"",
IF(NETWORKDAYS(tbTasks[[#This Row],[Started On]],tbTasks[[#This Row],[Completed On]])=0,1,
NETWORKDAYS(tbTasks[[#This Row],[Started On]],tbTasks[[#This Row],[Completed On]])))</f>
        <v>1</v>
      </c>
      <c r="Q35" s="117" t="str">
        <f>_xlfn.CONCAT(tbTasks[[#This Row],[Client]],"_",tbTasks[[#This Row],[Project]])</f>
        <v>Personal_ToDo</v>
      </c>
      <c r="R35" s="133"/>
    </row>
    <row r="36" spans="1:18" x14ac:dyDescent="0.25">
      <c r="A36" s="128" t="s">
        <v>20</v>
      </c>
      <c r="B36" s="129" t="s">
        <v>29</v>
      </c>
      <c r="C36" s="129" t="s">
        <v>23</v>
      </c>
      <c r="D36" s="130" t="s">
        <v>139</v>
      </c>
      <c r="E36" s="131">
        <v>1</v>
      </c>
      <c r="F36" s="132">
        <v>43471</v>
      </c>
      <c r="G36" s="132">
        <v>43471</v>
      </c>
      <c r="H36" s="132">
        <v>43471</v>
      </c>
      <c r="I36" s="120" t="str">
        <f ca="1">IFERROR(
IF(tbTasks[[#This Row],[Added On]]="","",
IF(tbTasks[[#This Row],[Completed On]]&lt;&gt;"","",
IF(tbTasks[[#This Row],[Started On]]="",TODAY()+VLOOKUP(tbTasks[[#This Row],[Client]],tbClients[],8,0),
tbTasks[[#This Row],[Started On]]+VLOOKUP(tbTasks[[#This Row],[Client]],tbClients[],7,0)))),
"")</f>
        <v/>
      </c>
      <c r="J36" s="129"/>
      <c r="K36" s="116" t="str">
        <f>IF(tbTasks[[#This Row],[Completed On]]&lt;&gt;"","Complete",
IF(tbTasks[[#This Row],[Started On]]&lt;&gt;"","Started",
"Not Started"))</f>
        <v>Complete</v>
      </c>
      <c r="L36" s="121">
        <f>WEEKDAY(tbTasks[[#This Row],[Added On]])</f>
        <v>1</v>
      </c>
      <c r="M36" s="121">
        <f>WEEKDAY(tbTasks[[#This Row],[Started On]])</f>
        <v>1</v>
      </c>
      <c r="N36" s="121">
        <f>WEEKDAY(tbTasks[[#This Row],[Completed On]])</f>
        <v>1</v>
      </c>
      <c r="O36" s="121">
        <f>IF(OR(tbTasks[[#This Row],[Added On]]="",tbTasks[[#This Row],[Started On]]=""),"",
IF(NETWORKDAYS(tbTasks[[#This Row],[Added On]],tbTasks[[#This Row],[Started On]])=0,1,
NETWORKDAYS(tbTasks[[#This Row],[Added On]],tbTasks[[#This Row],[Started On]])))</f>
        <v>1</v>
      </c>
      <c r="P36" s="121">
        <f>IF(OR(tbTasks[[#This Row],[Completed On]]="",tbTasks[[#This Row],[Started On]]=""),"",
IF(NETWORKDAYS(tbTasks[[#This Row],[Started On]],tbTasks[[#This Row],[Completed On]])=0,1,
NETWORKDAYS(tbTasks[[#This Row],[Started On]],tbTasks[[#This Row],[Completed On]])))</f>
        <v>1</v>
      </c>
      <c r="Q36" s="117" t="str">
        <f>_xlfn.CONCAT(tbTasks[[#This Row],[Client]],"_",tbTasks[[#This Row],[Project]])</f>
        <v>Personal_ToDo</v>
      </c>
      <c r="R36" s="133"/>
    </row>
    <row r="37" spans="1:18" ht="60" x14ac:dyDescent="0.25">
      <c r="A37" s="128" t="s">
        <v>20</v>
      </c>
      <c r="B37" s="129" t="s">
        <v>29</v>
      </c>
      <c r="C37" s="129" t="s">
        <v>23</v>
      </c>
      <c r="D37" s="130" t="s">
        <v>140</v>
      </c>
      <c r="E37" s="131">
        <v>1</v>
      </c>
      <c r="F37" s="132">
        <v>43471</v>
      </c>
      <c r="G37" s="132">
        <v>43471</v>
      </c>
      <c r="H37" s="132">
        <v>43472</v>
      </c>
      <c r="I37" s="120" t="str">
        <f ca="1">IFERROR(
IF(tbTasks[[#This Row],[Added On]]="","",
IF(tbTasks[[#This Row],[Completed On]]&lt;&gt;"","",
IF(tbTasks[[#This Row],[Started On]]="",TODAY()+VLOOKUP(tbTasks[[#This Row],[Client]],tbClients[],8,0),
tbTasks[[#This Row],[Started On]]+VLOOKUP(tbTasks[[#This Row],[Client]],tbClients[],7,0)))),
"")</f>
        <v/>
      </c>
      <c r="J37" s="129"/>
      <c r="K37" s="116" t="str">
        <f>IF(tbTasks[[#This Row],[Completed On]]&lt;&gt;"","Complete",
IF(tbTasks[[#This Row],[Started On]]&lt;&gt;"","Started",
"Not Started"))</f>
        <v>Complete</v>
      </c>
      <c r="L37" s="121">
        <f>WEEKDAY(tbTasks[[#This Row],[Added On]])</f>
        <v>1</v>
      </c>
      <c r="M37" s="121">
        <f>WEEKDAY(tbTasks[[#This Row],[Started On]])</f>
        <v>1</v>
      </c>
      <c r="N37" s="121">
        <f>WEEKDAY(tbTasks[[#This Row],[Completed On]])</f>
        <v>2</v>
      </c>
      <c r="O37" s="121">
        <f>IF(OR(tbTasks[[#This Row],[Added On]]="",tbTasks[[#This Row],[Started On]]=""),"",
IF(NETWORKDAYS(tbTasks[[#This Row],[Added On]],tbTasks[[#This Row],[Started On]])=0,1,
NETWORKDAYS(tbTasks[[#This Row],[Added On]],tbTasks[[#This Row],[Started On]])))</f>
        <v>1</v>
      </c>
      <c r="P37" s="121">
        <f>IF(OR(tbTasks[[#This Row],[Completed On]]="",tbTasks[[#This Row],[Started On]]=""),"",
IF(NETWORKDAYS(tbTasks[[#This Row],[Started On]],tbTasks[[#This Row],[Completed On]])=0,1,
NETWORKDAYS(tbTasks[[#This Row],[Started On]],tbTasks[[#This Row],[Completed On]])))</f>
        <v>1</v>
      </c>
      <c r="Q37" s="117" t="str">
        <f>_xlfn.CONCAT(tbTasks[[#This Row],[Client]],"_",tbTasks[[#This Row],[Project]])</f>
        <v>Personal_ToDo</v>
      </c>
      <c r="R37" s="133"/>
    </row>
    <row r="38" spans="1:18" x14ac:dyDescent="0.25">
      <c r="A38" s="128" t="s">
        <v>20</v>
      </c>
      <c r="B38" s="129" t="s">
        <v>29</v>
      </c>
      <c r="C38" s="129" t="s">
        <v>23</v>
      </c>
      <c r="D38" s="130" t="s">
        <v>43</v>
      </c>
      <c r="E38" s="131">
        <v>1</v>
      </c>
      <c r="F38" s="132">
        <v>43572</v>
      </c>
      <c r="G38" s="132">
        <v>43572</v>
      </c>
      <c r="H38" s="132">
        <v>43572</v>
      </c>
      <c r="I38" s="120" t="str">
        <f ca="1">IFERROR(
IF(tbTasks[[#This Row],[Added On]]="","",
IF(tbTasks[[#This Row],[Completed On]]&lt;&gt;"","",
IF(tbTasks[[#This Row],[Started On]]="",TODAY()+VLOOKUP(tbTasks[[#This Row],[Client]],tbClients[],8,0),
tbTasks[[#This Row],[Started On]]+VLOOKUP(tbTasks[[#This Row],[Client]],tbClients[],7,0)))),
"")</f>
        <v/>
      </c>
      <c r="J38" s="129"/>
      <c r="K38" s="116" t="str">
        <f>IF(tbTasks[[#This Row],[Completed On]]&lt;&gt;"","Complete",
IF(tbTasks[[#This Row],[Started On]]&lt;&gt;"","Started",
"Not Started"))</f>
        <v>Complete</v>
      </c>
      <c r="L38" s="121">
        <f>WEEKDAY(tbTasks[[#This Row],[Added On]])</f>
        <v>4</v>
      </c>
      <c r="M38" s="121">
        <f>WEEKDAY(tbTasks[[#This Row],[Started On]])</f>
        <v>4</v>
      </c>
      <c r="N38" s="121">
        <f>WEEKDAY(tbTasks[[#This Row],[Completed On]])</f>
        <v>4</v>
      </c>
      <c r="O38" s="121">
        <f>IF(OR(tbTasks[[#This Row],[Added On]]="",tbTasks[[#This Row],[Started On]]=""),"",
IF(NETWORKDAYS(tbTasks[[#This Row],[Added On]],tbTasks[[#This Row],[Started On]])=0,1,
NETWORKDAYS(tbTasks[[#This Row],[Added On]],tbTasks[[#This Row],[Started On]])))</f>
        <v>1</v>
      </c>
      <c r="P38" s="121">
        <f>IF(OR(tbTasks[[#This Row],[Completed On]]="",tbTasks[[#This Row],[Started On]]=""),"",
IF(NETWORKDAYS(tbTasks[[#This Row],[Started On]],tbTasks[[#This Row],[Completed On]])=0,1,
NETWORKDAYS(tbTasks[[#This Row],[Started On]],tbTasks[[#This Row],[Completed On]])))</f>
        <v>1</v>
      </c>
      <c r="Q38" s="117" t="str">
        <f>_xlfn.CONCAT(tbTasks[[#This Row],[Client]],"_",tbTasks[[#This Row],[Project]])</f>
        <v>Personal_ToDo</v>
      </c>
      <c r="R38" s="133"/>
    </row>
    <row r="39" spans="1:18" x14ac:dyDescent="0.25">
      <c r="A39" s="128" t="s">
        <v>20</v>
      </c>
      <c r="B39" s="129" t="s">
        <v>29</v>
      </c>
      <c r="C39" s="129" t="s">
        <v>23</v>
      </c>
      <c r="D39" s="130" t="s">
        <v>35</v>
      </c>
      <c r="E39" s="131">
        <v>2</v>
      </c>
      <c r="F39" s="132">
        <v>43613</v>
      </c>
      <c r="G39" s="132">
        <v>43613</v>
      </c>
      <c r="H39" s="132">
        <v>43613</v>
      </c>
      <c r="I39" s="120" t="str">
        <f ca="1">IFERROR(
IF(tbTasks[[#This Row],[Added On]]="","",
IF(tbTasks[[#This Row],[Completed On]]&lt;&gt;"","",
IF(tbTasks[[#This Row],[Started On]]="",TODAY()+VLOOKUP(tbTasks[[#This Row],[Client]],tbClients[],8,0),
tbTasks[[#This Row],[Started On]]+VLOOKUP(tbTasks[[#This Row],[Client]],tbClients[],7,0)))),
"")</f>
        <v/>
      </c>
      <c r="J39" s="129"/>
      <c r="K39" s="116" t="str">
        <f>IF(tbTasks[[#This Row],[Completed On]]&lt;&gt;"","Complete",
IF(tbTasks[[#This Row],[Started On]]&lt;&gt;"","Started",
"Not Started"))</f>
        <v>Complete</v>
      </c>
      <c r="L39" s="121">
        <f>WEEKDAY(tbTasks[[#This Row],[Added On]])</f>
        <v>3</v>
      </c>
      <c r="M39" s="121">
        <f>WEEKDAY(tbTasks[[#This Row],[Started On]])</f>
        <v>3</v>
      </c>
      <c r="N39" s="121">
        <f>WEEKDAY(tbTasks[[#This Row],[Completed On]])</f>
        <v>3</v>
      </c>
      <c r="O39" s="121">
        <f>IF(OR(tbTasks[[#This Row],[Added On]]="",tbTasks[[#This Row],[Started On]]=""),"",
IF(NETWORKDAYS(tbTasks[[#This Row],[Added On]],tbTasks[[#This Row],[Started On]])=0,1,
NETWORKDAYS(tbTasks[[#This Row],[Added On]],tbTasks[[#This Row],[Started On]])))</f>
        <v>1</v>
      </c>
      <c r="P39" s="121">
        <f>IF(OR(tbTasks[[#This Row],[Completed On]]="",tbTasks[[#This Row],[Started On]]=""),"",
IF(NETWORKDAYS(tbTasks[[#This Row],[Started On]],tbTasks[[#This Row],[Completed On]])=0,1,
NETWORKDAYS(tbTasks[[#This Row],[Started On]],tbTasks[[#This Row],[Completed On]])))</f>
        <v>1</v>
      </c>
      <c r="Q39" s="117" t="str">
        <f>_xlfn.CONCAT(tbTasks[[#This Row],[Client]],"_",tbTasks[[#This Row],[Project]])</f>
        <v>Personal_ToDo</v>
      </c>
      <c r="R39" s="133"/>
    </row>
    <row r="40" spans="1:18" ht="75" x14ac:dyDescent="0.25">
      <c r="A40" s="128" t="s">
        <v>20</v>
      </c>
      <c r="B40" s="129" t="s">
        <v>29</v>
      </c>
      <c r="C40" s="129" t="s">
        <v>23</v>
      </c>
      <c r="D40" s="130" t="s">
        <v>52</v>
      </c>
      <c r="E40" s="131">
        <v>3</v>
      </c>
      <c r="F40" s="132">
        <v>43613</v>
      </c>
      <c r="G40" s="132">
        <v>43651</v>
      </c>
      <c r="H40" s="132">
        <v>43651</v>
      </c>
      <c r="I40" s="120" t="str">
        <f ca="1">IFERROR(
IF(tbTasks[[#This Row],[Added On]]="","",
IF(tbTasks[[#This Row],[Completed On]]&lt;&gt;"","",
IF(tbTasks[[#This Row],[Started On]]="",TODAY()+VLOOKUP(tbTasks[[#This Row],[Client]],tbClients[],8,0),
tbTasks[[#This Row],[Started On]]+VLOOKUP(tbTasks[[#This Row],[Client]],tbClients[],7,0)))),
"")</f>
        <v/>
      </c>
      <c r="J40" s="129"/>
      <c r="K40" s="116" t="str">
        <f>IF(tbTasks[[#This Row],[Completed On]]&lt;&gt;"","Complete",
IF(tbTasks[[#This Row],[Started On]]&lt;&gt;"","Started",
"Not Started"))</f>
        <v>Complete</v>
      </c>
      <c r="L40" s="121">
        <f>WEEKDAY(tbTasks[[#This Row],[Added On]])</f>
        <v>3</v>
      </c>
      <c r="M40" s="121">
        <f>WEEKDAY(tbTasks[[#This Row],[Started On]])</f>
        <v>6</v>
      </c>
      <c r="N40" s="121">
        <f>WEEKDAY(tbTasks[[#This Row],[Completed On]])</f>
        <v>6</v>
      </c>
      <c r="O40" s="121">
        <f>IF(OR(tbTasks[[#This Row],[Added On]]="",tbTasks[[#This Row],[Started On]]=""),"",
IF(NETWORKDAYS(tbTasks[[#This Row],[Added On]],tbTasks[[#This Row],[Started On]])=0,1,
NETWORKDAYS(tbTasks[[#This Row],[Added On]],tbTasks[[#This Row],[Started On]])))</f>
        <v>29</v>
      </c>
      <c r="P40" s="121">
        <f>IF(OR(tbTasks[[#This Row],[Completed On]]="",tbTasks[[#This Row],[Started On]]=""),"",
IF(NETWORKDAYS(tbTasks[[#This Row],[Started On]],tbTasks[[#This Row],[Completed On]])=0,1,
NETWORKDAYS(tbTasks[[#This Row],[Started On]],tbTasks[[#This Row],[Completed On]])))</f>
        <v>1</v>
      </c>
      <c r="Q40" s="117" t="str">
        <f>_xlfn.CONCAT(tbTasks[[#This Row],[Client]],"_",tbTasks[[#This Row],[Project]])</f>
        <v>Personal_ToDo</v>
      </c>
      <c r="R40" s="133"/>
    </row>
    <row r="41" spans="1:18" x14ac:dyDescent="0.25">
      <c r="A41" s="128" t="s">
        <v>20</v>
      </c>
      <c r="B41" s="129" t="s">
        <v>29</v>
      </c>
      <c r="C41" s="129" t="s">
        <v>23</v>
      </c>
      <c r="D41" s="130" t="s">
        <v>156</v>
      </c>
      <c r="E41" s="131">
        <v>3</v>
      </c>
      <c r="F41" s="132">
        <v>43613</v>
      </c>
      <c r="G41" s="132">
        <v>43678</v>
      </c>
      <c r="H41" s="132">
        <v>43680</v>
      </c>
      <c r="I41" s="120" t="str">
        <f ca="1">IFERROR(
IF(tbTasks[[#This Row],[Added On]]="","",
IF(tbTasks[[#This Row],[Completed On]]&lt;&gt;"","",
IF(tbTasks[[#This Row],[Started On]]="",TODAY()+VLOOKUP(tbTasks[[#This Row],[Client]],tbClients[],8,0),
tbTasks[[#This Row],[Started On]]+VLOOKUP(tbTasks[[#This Row],[Client]],tbClients[],7,0)))),
"")</f>
        <v/>
      </c>
      <c r="J41" s="129"/>
      <c r="K41" s="116" t="str">
        <f>IF(tbTasks[[#This Row],[Completed On]]&lt;&gt;"","Complete",
IF(tbTasks[[#This Row],[Started On]]&lt;&gt;"","Started",
"Not Started"))</f>
        <v>Complete</v>
      </c>
      <c r="L41" s="121">
        <f>WEEKDAY(tbTasks[[#This Row],[Added On]])</f>
        <v>3</v>
      </c>
      <c r="M41" s="121">
        <f>WEEKDAY(tbTasks[[#This Row],[Started On]])</f>
        <v>5</v>
      </c>
      <c r="N41" s="121">
        <f>WEEKDAY(tbTasks[[#This Row],[Completed On]])</f>
        <v>7</v>
      </c>
      <c r="O41" s="121">
        <f>IF(OR(tbTasks[[#This Row],[Added On]]="",tbTasks[[#This Row],[Started On]]=""),"",
IF(NETWORKDAYS(tbTasks[[#This Row],[Added On]],tbTasks[[#This Row],[Started On]])=0,1,
NETWORKDAYS(tbTasks[[#This Row],[Added On]],tbTasks[[#This Row],[Started On]])))</f>
        <v>48</v>
      </c>
      <c r="P41" s="121">
        <f>IF(OR(tbTasks[[#This Row],[Completed On]]="",tbTasks[[#This Row],[Started On]]=""),"",
IF(NETWORKDAYS(tbTasks[[#This Row],[Started On]],tbTasks[[#This Row],[Completed On]])=0,1,
NETWORKDAYS(tbTasks[[#This Row],[Started On]],tbTasks[[#This Row],[Completed On]])))</f>
        <v>2</v>
      </c>
      <c r="Q41" s="117" t="str">
        <f>_xlfn.CONCAT(tbTasks[[#This Row],[Client]],"_",tbTasks[[#This Row],[Project]])</f>
        <v>Personal_ToDo</v>
      </c>
      <c r="R41" s="133"/>
    </row>
    <row r="42" spans="1:18" x14ac:dyDescent="0.25">
      <c r="A42" s="128" t="s">
        <v>20</v>
      </c>
      <c r="B42" s="129" t="s">
        <v>29</v>
      </c>
      <c r="C42" s="129" t="s">
        <v>23</v>
      </c>
      <c r="D42" s="130" t="s">
        <v>44</v>
      </c>
      <c r="E42" s="131">
        <v>2</v>
      </c>
      <c r="F42" s="132">
        <v>43625</v>
      </c>
      <c r="G42" s="132">
        <v>43625</v>
      </c>
      <c r="H42" s="132">
        <v>43625</v>
      </c>
      <c r="I42" s="120" t="str">
        <f ca="1">IFERROR(
IF(tbTasks[[#This Row],[Added On]]="","",
IF(tbTasks[[#This Row],[Completed On]]&lt;&gt;"","",
IF(tbTasks[[#This Row],[Started On]]="",TODAY()+VLOOKUP(tbTasks[[#This Row],[Client]],tbClients[],8,0),
tbTasks[[#This Row],[Started On]]+VLOOKUP(tbTasks[[#This Row],[Client]],tbClients[],7,0)))),
"")</f>
        <v/>
      </c>
      <c r="J42" s="129"/>
      <c r="K42" s="116" t="str">
        <f>IF(tbTasks[[#This Row],[Completed On]]&lt;&gt;"","Complete",
IF(tbTasks[[#This Row],[Started On]]&lt;&gt;"","Started",
"Not Started"))</f>
        <v>Complete</v>
      </c>
      <c r="L42" s="121">
        <f>WEEKDAY(tbTasks[[#This Row],[Added On]])</f>
        <v>1</v>
      </c>
      <c r="M42" s="121">
        <f>WEEKDAY(tbTasks[[#This Row],[Started On]])</f>
        <v>1</v>
      </c>
      <c r="N42" s="121">
        <f>WEEKDAY(tbTasks[[#This Row],[Completed On]])</f>
        <v>1</v>
      </c>
      <c r="O42" s="121">
        <f>IF(OR(tbTasks[[#This Row],[Added On]]="",tbTasks[[#This Row],[Started On]]=""),"",
IF(NETWORKDAYS(tbTasks[[#This Row],[Added On]],tbTasks[[#This Row],[Started On]])=0,1,
NETWORKDAYS(tbTasks[[#This Row],[Added On]],tbTasks[[#This Row],[Started On]])))</f>
        <v>1</v>
      </c>
      <c r="P42" s="121">
        <f>IF(OR(tbTasks[[#This Row],[Completed On]]="",tbTasks[[#This Row],[Started On]]=""),"",
IF(NETWORKDAYS(tbTasks[[#This Row],[Started On]],tbTasks[[#This Row],[Completed On]])=0,1,
NETWORKDAYS(tbTasks[[#This Row],[Started On]],tbTasks[[#This Row],[Completed On]])))</f>
        <v>1</v>
      </c>
      <c r="Q42" s="117" t="str">
        <f>_xlfn.CONCAT(tbTasks[[#This Row],[Client]],"_",tbTasks[[#This Row],[Project]])</f>
        <v>Personal_ToDo</v>
      </c>
      <c r="R42" s="133"/>
    </row>
    <row r="43" spans="1:18" x14ac:dyDescent="0.25">
      <c r="A43" s="128" t="s">
        <v>20</v>
      </c>
      <c r="B43" s="129" t="s">
        <v>29</v>
      </c>
      <c r="C43" s="129" t="s">
        <v>23</v>
      </c>
      <c r="D43" s="130" t="s">
        <v>45</v>
      </c>
      <c r="E43" s="131">
        <v>1</v>
      </c>
      <c r="F43" s="132">
        <v>43628</v>
      </c>
      <c r="G43" s="132">
        <v>43628</v>
      </c>
      <c r="H43" s="132">
        <v>43651</v>
      </c>
      <c r="I43" s="120" t="str">
        <f ca="1">IFERROR(
IF(tbTasks[[#This Row],[Added On]]="","",
IF(tbTasks[[#This Row],[Completed On]]&lt;&gt;"","",
IF(tbTasks[[#This Row],[Started On]]="",TODAY()+VLOOKUP(tbTasks[[#This Row],[Client]],tbClients[],8,0),
tbTasks[[#This Row],[Started On]]+VLOOKUP(tbTasks[[#This Row],[Client]],tbClients[],7,0)))),
"")</f>
        <v/>
      </c>
      <c r="J43" s="129"/>
      <c r="K43" s="116" t="str">
        <f>IF(tbTasks[[#This Row],[Completed On]]&lt;&gt;"","Complete",
IF(tbTasks[[#This Row],[Started On]]&lt;&gt;"","Started",
"Not Started"))</f>
        <v>Complete</v>
      </c>
      <c r="L43" s="121">
        <f>WEEKDAY(tbTasks[[#This Row],[Added On]])</f>
        <v>4</v>
      </c>
      <c r="M43" s="121">
        <f>WEEKDAY(tbTasks[[#This Row],[Started On]])</f>
        <v>4</v>
      </c>
      <c r="N43" s="121">
        <f>WEEKDAY(tbTasks[[#This Row],[Completed On]])</f>
        <v>6</v>
      </c>
      <c r="O43" s="121">
        <f>IF(OR(tbTasks[[#This Row],[Added On]]="",tbTasks[[#This Row],[Started On]]=""),"",
IF(NETWORKDAYS(tbTasks[[#This Row],[Added On]],tbTasks[[#This Row],[Started On]])=0,1,
NETWORKDAYS(tbTasks[[#This Row],[Added On]],tbTasks[[#This Row],[Started On]])))</f>
        <v>1</v>
      </c>
      <c r="P43" s="121">
        <f>IF(OR(tbTasks[[#This Row],[Completed On]]="",tbTasks[[#This Row],[Started On]]=""),"",
IF(NETWORKDAYS(tbTasks[[#This Row],[Started On]],tbTasks[[#This Row],[Completed On]])=0,1,
NETWORKDAYS(tbTasks[[#This Row],[Started On]],tbTasks[[#This Row],[Completed On]])))</f>
        <v>18</v>
      </c>
      <c r="Q43" s="117" t="str">
        <f>_xlfn.CONCAT(tbTasks[[#This Row],[Client]],"_",tbTasks[[#This Row],[Project]])</f>
        <v>Personal_ToDo</v>
      </c>
      <c r="R43" s="133"/>
    </row>
    <row r="44" spans="1:18" x14ac:dyDescent="0.25">
      <c r="A44" s="128" t="s">
        <v>20</v>
      </c>
      <c r="B44" s="129" t="s">
        <v>29</v>
      </c>
      <c r="C44" s="129" t="s">
        <v>23</v>
      </c>
      <c r="D44" s="130" t="s">
        <v>46</v>
      </c>
      <c r="E44" s="131">
        <v>1</v>
      </c>
      <c r="F44" s="132">
        <v>43628</v>
      </c>
      <c r="G44" s="132">
        <v>43628</v>
      </c>
      <c r="H44" s="132">
        <v>43651</v>
      </c>
      <c r="I44" s="120" t="str">
        <f ca="1">IFERROR(
IF(tbTasks[[#This Row],[Added On]]="","",
IF(tbTasks[[#This Row],[Completed On]]&lt;&gt;"","",
IF(tbTasks[[#This Row],[Started On]]="",TODAY()+VLOOKUP(tbTasks[[#This Row],[Client]],tbClients[],8,0),
tbTasks[[#This Row],[Started On]]+VLOOKUP(tbTasks[[#This Row],[Client]],tbClients[],7,0)))),
"")</f>
        <v/>
      </c>
      <c r="J44" s="129"/>
      <c r="K44" s="116" t="str">
        <f>IF(tbTasks[[#This Row],[Completed On]]&lt;&gt;"","Complete",
IF(tbTasks[[#This Row],[Started On]]&lt;&gt;"","Started",
"Not Started"))</f>
        <v>Complete</v>
      </c>
      <c r="L44" s="121">
        <f>WEEKDAY(tbTasks[[#This Row],[Added On]])</f>
        <v>4</v>
      </c>
      <c r="M44" s="121">
        <f>WEEKDAY(tbTasks[[#This Row],[Started On]])</f>
        <v>4</v>
      </c>
      <c r="N44" s="121">
        <f>WEEKDAY(tbTasks[[#This Row],[Completed On]])</f>
        <v>6</v>
      </c>
      <c r="O44" s="121">
        <f>IF(OR(tbTasks[[#This Row],[Added On]]="",tbTasks[[#This Row],[Started On]]=""),"",
IF(NETWORKDAYS(tbTasks[[#This Row],[Added On]],tbTasks[[#This Row],[Started On]])=0,1,
NETWORKDAYS(tbTasks[[#This Row],[Added On]],tbTasks[[#This Row],[Started On]])))</f>
        <v>1</v>
      </c>
      <c r="P44" s="121">
        <f>IF(OR(tbTasks[[#This Row],[Completed On]]="",tbTasks[[#This Row],[Started On]]=""),"",
IF(NETWORKDAYS(tbTasks[[#This Row],[Started On]],tbTasks[[#This Row],[Completed On]])=0,1,
NETWORKDAYS(tbTasks[[#This Row],[Started On]],tbTasks[[#This Row],[Completed On]])))</f>
        <v>18</v>
      </c>
      <c r="Q44" s="117" t="str">
        <f>_xlfn.CONCAT(tbTasks[[#This Row],[Client]],"_",tbTasks[[#This Row],[Project]])</f>
        <v>Personal_ToDo</v>
      </c>
      <c r="R44" s="133"/>
    </row>
    <row r="45" spans="1:18" x14ac:dyDescent="0.25">
      <c r="A45" s="128" t="s">
        <v>20</v>
      </c>
      <c r="B45" s="129" t="s">
        <v>29</v>
      </c>
      <c r="C45" s="129" t="s">
        <v>23</v>
      </c>
      <c r="D45" s="130" t="s">
        <v>47</v>
      </c>
      <c r="E45" s="131">
        <v>1</v>
      </c>
      <c r="F45" s="132">
        <v>43641</v>
      </c>
      <c r="G45" s="132">
        <v>43643</v>
      </c>
      <c r="H45" s="132">
        <v>43643</v>
      </c>
      <c r="I45" s="120" t="str">
        <f ca="1">IFERROR(
IF(tbTasks[[#This Row],[Added On]]="","",
IF(tbTasks[[#This Row],[Completed On]]&lt;&gt;"","",
IF(tbTasks[[#This Row],[Started On]]="",TODAY()+VLOOKUP(tbTasks[[#This Row],[Client]],tbClients[],8,0),
tbTasks[[#This Row],[Started On]]+VLOOKUP(tbTasks[[#This Row],[Client]],tbClients[],7,0)))),
"")</f>
        <v/>
      </c>
      <c r="J45" s="129"/>
      <c r="K45" s="116" t="str">
        <f>IF(tbTasks[[#This Row],[Completed On]]&lt;&gt;"","Complete",
IF(tbTasks[[#This Row],[Started On]]&lt;&gt;"","Started",
"Not Started"))</f>
        <v>Complete</v>
      </c>
      <c r="L45" s="121">
        <f>WEEKDAY(tbTasks[[#This Row],[Added On]])</f>
        <v>3</v>
      </c>
      <c r="M45" s="121">
        <f>WEEKDAY(tbTasks[[#This Row],[Started On]])</f>
        <v>5</v>
      </c>
      <c r="N45" s="121">
        <f>WEEKDAY(tbTasks[[#This Row],[Completed On]])</f>
        <v>5</v>
      </c>
      <c r="O45" s="121">
        <f>IF(OR(tbTasks[[#This Row],[Added On]]="",tbTasks[[#This Row],[Started On]]=""),"",
IF(NETWORKDAYS(tbTasks[[#This Row],[Added On]],tbTasks[[#This Row],[Started On]])=0,1,
NETWORKDAYS(tbTasks[[#This Row],[Added On]],tbTasks[[#This Row],[Started On]])))</f>
        <v>3</v>
      </c>
      <c r="P45" s="121">
        <f>IF(OR(tbTasks[[#This Row],[Completed On]]="",tbTasks[[#This Row],[Started On]]=""),"",
IF(NETWORKDAYS(tbTasks[[#This Row],[Started On]],tbTasks[[#This Row],[Completed On]])=0,1,
NETWORKDAYS(tbTasks[[#This Row],[Started On]],tbTasks[[#This Row],[Completed On]])))</f>
        <v>1</v>
      </c>
      <c r="Q45" s="117" t="str">
        <f>_xlfn.CONCAT(tbTasks[[#This Row],[Client]],"_",tbTasks[[#This Row],[Project]])</f>
        <v>Personal_ToDo</v>
      </c>
      <c r="R45" s="133"/>
    </row>
    <row r="46" spans="1:18" x14ac:dyDescent="0.25">
      <c r="A46" s="128" t="s">
        <v>20</v>
      </c>
      <c r="B46" s="129" t="s">
        <v>29</v>
      </c>
      <c r="C46" s="129" t="s">
        <v>23</v>
      </c>
      <c r="D46" s="130" t="s">
        <v>48</v>
      </c>
      <c r="E46" s="131">
        <v>1</v>
      </c>
      <c r="F46" s="132">
        <v>43643</v>
      </c>
      <c r="G46" s="132">
        <v>43643</v>
      </c>
      <c r="H46" s="132">
        <v>43643</v>
      </c>
      <c r="I46" s="120" t="str">
        <f ca="1">IFERROR(
IF(tbTasks[[#This Row],[Added On]]="","",
IF(tbTasks[[#This Row],[Completed On]]&lt;&gt;"","",
IF(tbTasks[[#This Row],[Started On]]="",TODAY()+VLOOKUP(tbTasks[[#This Row],[Client]],tbClients[],8,0),
tbTasks[[#This Row],[Started On]]+VLOOKUP(tbTasks[[#This Row],[Client]],tbClients[],7,0)))),
"")</f>
        <v/>
      </c>
      <c r="J46" s="129"/>
      <c r="K46" s="116" t="str">
        <f>IF(tbTasks[[#This Row],[Completed On]]&lt;&gt;"","Complete",
IF(tbTasks[[#This Row],[Started On]]&lt;&gt;"","Started",
"Not Started"))</f>
        <v>Complete</v>
      </c>
      <c r="L46" s="121">
        <f>WEEKDAY(tbTasks[[#This Row],[Added On]])</f>
        <v>5</v>
      </c>
      <c r="M46" s="121">
        <f>WEEKDAY(tbTasks[[#This Row],[Started On]])</f>
        <v>5</v>
      </c>
      <c r="N46" s="121">
        <f>WEEKDAY(tbTasks[[#This Row],[Completed On]])</f>
        <v>5</v>
      </c>
      <c r="O46" s="121">
        <f>IF(OR(tbTasks[[#This Row],[Added On]]="",tbTasks[[#This Row],[Started On]]=""),"",
IF(NETWORKDAYS(tbTasks[[#This Row],[Added On]],tbTasks[[#This Row],[Started On]])=0,1,
NETWORKDAYS(tbTasks[[#This Row],[Added On]],tbTasks[[#This Row],[Started On]])))</f>
        <v>1</v>
      </c>
      <c r="P46" s="121">
        <f>IF(OR(tbTasks[[#This Row],[Completed On]]="",tbTasks[[#This Row],[Started On]]=""),"",
IF(NETWORKDAYS(tbTasks[[#This Row],[Started On]],tbTasks[[#This Row],[Completed On]])=0,1,
NETWORKDAYS(tbTasks[[#This Row],[Started On]],tbTasks[[#This Row],[Completed On]])))</f>
        <v>1</v>
      </c>
      <c r="Q46" s="117" t="str">
        <f>_xlfn.CONCAT(tbTasks[[#This Row],[Client]],"_",tbTasks[[#This Row],[Project]])</f>
        <v>Personal_ToDo</v>
      </c>
      <c r="R46" s="133"/>
    </row>
    <row r="47" spans="1:18" x14ac:dyDescent="0.25">
      <c r="A47" s="128" t="s">
        <v>20</v>
      </c>
      <c r="B47" s="129" t="s">
        <v>29</v>
      </c>
      <c r="C47" s="129" t="s">
        <v>23</v>
      </c>
      <c r="D47" s="130" t="s">
        <v>49</v>
      </c>
      <c r="E47" s="131">
        <v>4</v>
      </c>
      <c r="F47" s="132">
        <v>43645</v>
      </c>
      <c r="G47" s="132">
        <v>43645</v>
      </c>
      <c r="H47" s="132">
        <v>43645</v>
      </c>
      <c r="I47" s="120" t="str">
        <f ca="1">IFERROR(
IF(tbTasks[[#This Row],[Added On]]="","",
IF(tbTasks[[#This Row],[Completed On]]&lt;&gt;"","",
IF(tbTasks[[#This Row],[Started On]]="",TODAY()+VLOOKUP(tbTasks[[#This Row],[Client]],tbClients[],8,0),
tbTasks[[#This Row],[Started On]]+VLOOKUP(tbTasks[[#This Row],[Client]],tbClients[],7,0)))),
"")</f>
        <v/>
      </c>
      <c r="J47" s="129"/>
      <c r="K47" s="116" t="str">
        <f>IF(tbTasks[[#This Row],[Completed On]]&lt;&gt;"","Complete",
IF(tbTasks[[#This Row],[Started On]]&lt;&gt;"","Started",
"Not Started"))</f>
        <v>Complete</v>
      </c>
      <c r="L47" s="121">
        <f>WEEKDAY(tbTasks[[#This Row],[Added On]])</f>
        <v>7</v>
      </c>
      <c r="M47" s="121">
        <f>WEEKDAY(tbTasks[[#This Row],[Started On]])</f>
        <v>7</v>
      </c>
      <c r="N47" s="121">
        <f>WEEKDAY(tbTasks[[#This Row],[Completed On]])</f>
        <v>7</v>
      </c>
      <c r="O47" s="121">
        <f>IF(OR(tbTasks[[#This Row],[Added On]]="",tbTasks[[#This Row],[Started On]]=""),"",
IF(NETWORKDAYS(tbTasks[[#This Row],[Added On]],tbTasks[[#This Row],[Started On]])=0,1,
NETWORKDAYS(tbTasks[[#This Row],[Added On]],tbTasks[[#This Row],[Started On]])))</f>
        <v>1</v>
      </c>
      <c r="P47" s="121">
        <f>IF(OR(tbTasks[[#This Row],[Completed On]]="",tbTasks[[#This Row],[Started On]]=""),"",
IF(NETWORKDAYS(tbTasks[[#This Row],[Started On]],tbTasks[[#This Row],[Completed On]])=0,1,
NETWORKDAYS(tbTasks[[#This Row],[Started On]],tbTasks[[#This Row],[Completed On]])))</f>
        <v>1</v>
      </c>
      <c r="Q47" s="117" t="str">
        <f>_xlfn.CONCAT(tbTasks[[#This Row],[Client]],"_",tbTasks[[#This Row],[Project]])</f>
        <v>Personal_ToDo</v>
      </c>
      <c r="R47" s="133"/>
    </row>
    <row r="48" spans="1:18" ht="30" x14ac:dyDescent="0.25">
      <c r="A48" s="128" t="s">
        <v>20</v>
      </c>
      <c r="B48" s="129" t="s">
        <v>29</v>
      </c>
      <c r="C48" s="129" t="s">
        <v>23</v>
      </c>
      <c r="D48" s="130" t="s">
        <v>50</v>
      </c>
      <c r="E48" s="131">
        <v>2</v>
      </c>
      <c r="F48" s="132">
        <v>43645</v>
      </c>
      <c r="G48" s="132">
        <v>43645</v>
      </c>
      <c r="H48" s="132">
        <v>43645</v>
      </c>
      <c r="I48" s="120" t="str">
        <f ca="1">IFERROR(
IF(tbTasks[[#This Row],[Added On]]="","",
IF(tbTasks[[#This Row],[Completed On]]&lt;&gt;"","",
IF(tbTasks[[#This Row],[Started On]]="",TODAY()+VLOOKUP(tbTasks[[#This Row],[Client]],tbClients[],8,0),
tbTasks[[#This Row],[Started On]]+VLOOKUP(tbTasks[[#This Row],[Client]],tbClients[],7,0)))),
"")</f>
        <v/>
      </c>
      <c r="J48" s="129"/>
      <c r="K48" s="116" t="str">
        <f>IF(tbTasks[[#This Row],[Completed On]]&lt;&gt;"","Complete",
IF(tbTasks[[#This Row],[Started On]]&lt;&gt;"","Started",
"Not Started"))</f>
        <v>Complete</v>
      </c>
      <c r="L48" s="121">
        <f>WEEKDAY(tbTasks[[#This Row],[Added On]])</f>
        <v>7</v>
      </c>
      <c r="M48" s="121">
        <f>WEEKDAY(tbTasks[[#This Row],[Started On]])</f>
        <v>7</v>
      </c>
      <c r="N48" s="121">
        <f>WEEKDAY(tbTasks[[#This Row],[Completed On]])</f>
        <v>7</v>
      </c>
      <c r="O48" s="121">
        <f>IF(OR(tbTasks[[#This Row],[Added On]]="",tbTasks[[#This Row],[Started On]]=""),"",
IF(NETWORKDAYS(tbTasks[[#This Row],[Added On]],tbTasks[[#This Row],[Started On]])=0,1,
NETWORKDAYS(tbTasks[[#This Row],[Added On]],tbTasks[[#This Row],[Started On]])))</f>
        <v>1</v>
      </c>
      <c r="P48" s="121">
        <f>IF(OR(tbTasks[[#This Row],[Completed On]]="",tbTasks[[#This Row],[Started On]]=""),"",
IF(NETWORKDAYS(tbTasks[[#This Row],[Started On]],tbTasks[[#This Row],[Completed On]])=0,1,
NETWORKDAYS(tbTasks[[#This Row],[Started On]],tbTasks[[#This Row],[Completed On]])))</f>
        <v>1</v>
      </c>
      <c r="Q48" s="117" t="str">
        <f>_xlfn.CONCAT(tbTasks[[#This Row],[Client]],"_",tbTasks[[#This Row],[Project]])</f>
        <v>Personal_ToDo</v>
      </c>
      <c r="R48" s="133"/>
    </row>
    <row r="49" spans="1:18" x14ac:dyDescent="0.25">
      <c r="A49" s="128" t="s">
        <v>20</v>
      </c>
      <c r="B49" s="129" t="s">
        <v>29</v>
      </c>
      <c r="C49" s="129" t="s">
        <v>23</v>
      </c>
      <c r="D49" s="130" t="s">
        <v>51</v>
      </c>
      <c r="E49" s="131">
        <v>2</v>
      </c>
      <c r="F49" s="132">
        <v>43650</v>
      </c>
      <c r="G49" s="132">
        <v>43650</v>
      </c>
      <c r="H49" s="132">
        <v>43650</v>
      </c>
      <c r="I49" s="120" t="str">
        <f ca="1">IFERROR(
IF(tbTasks[[#This Row],[Added On]]="","",
IF(tbTasks[[#This Row],[Completed On]]&lt;&gt;"","",
IF(tbTasks[[#This Row],[Started On]]="",TODAY()+VLOOKUP(tbTasks[[#This Row],[Client]],tbClients[],8,0),
tbTasks[[#This Row],[Started On]]+VLOOKUP(tbTasks[[#This Row],[Client]],tbClients[],7,0)))),
"")</f>
        <v/>
      </c>
      <c r="J49" s="129"/>
      <c r="K49" s="116" t="str">
        <f>IF(tbTasks[[#This Row],[Completed On]]&lt;&gt;"","Complete",
IF(tbTasks[[#This Row],[Started On]]&lt;&gt;"","Started",
"Not Started"))</f>
        <v>Complete</v>
      </c>
      <c r="L49" s="121">
        <f>WEEKDAY(tbTasks[[#This Row],[Added On]])</f>
        <v>5</v>
      </c>
      <c r="M49" s="121">
        <f>WEEKDAY(tbTasks[[#This Row],[Started On]])</f>
        <v>5</v>
      </c>
      <c r="N49" s="121">
        <f>WEEKDAY(tbTasks[[#This Row],[Completed On]])</f>
        <v>5</v>
      </c>
      <c r="O49" s="121">
        <f>IF(OR(tbTasks[[#This Row],[Added On]]="",tbTasks[[#This Row],[Started On]]=""),"",
IF(NETWORKDAYS(tbTasks[[#This Row],[Added On]],tbTasks[[#This Row],[Started On]])=0,1,
NETWORKDAYS(tbTasks[[#This Row],[Added On]],tbTasks[[#This Row],[Started On]])))</f>
        <v>1</v>
      </c>
      <c r="P49" s="121">
        <f>IF(OR(tbTasks[[#This Row],[Completed On]]="",tbTasks[[#This Row],[Started On]]=""),"",
IF(NETWORKDAYS(tbTasks[[#This Row],[Started On]],tbTasks[[#This Row],[Completed On]])=0,1,
NETWORKDAYS(tbTasks[[#This Row],[Started On]],tbTasks[[#This Row],[Completed On]])))</f>
        <v>1</v>
      </c>
      <c r="Q49" s="117" t="str">
        <f>_xlfn.CONCAT(tbTasks[[#This Row],[Client]],"_",tbTasks[[#This Row],[Project]])</f>
        <v>Personal_ToDo</v>
      </c>
      <c r="R49" s="133"/>
    </row>
    <row r="50" spans="1:18" ht="30" x14ac:dyDescent="0.25">
      <c r="A50" s="128" t="s">
        <v>20</v>
      </c>
      <c r="B50" s="129" t="s">
        <v>29</v>
      </c>
      <c r="C50" s="129" t="s">
        <v>23</v>
      </c>
      <c r="D50" s="130" t="s">
        <v>73</v>
      </c>
      <c r="E50" s="131">
        <v>3</v>
      </c>
      <c r="F50" s="132">
        <v>43656</v>
      </c>
      <c r="G50" s="132">
        <v>43659</v>
      </c>
      <c r="H50" s="132">
        <v>43659</v>
      </c>
      <c r="I50" s="120" t="str">
        <f ca="1">IFERROR(
IF(tbTasks[[#This Row],[Added On]]="","",
IF(tbTasks[[#This Row],[Completed On]]&lt;&gt;"","",
IF(tbTasks[[#This Row],[Started On]]="",TODAY()+VLOOKUP(tbTasks[[#This Row],[Client]],tbClients[],8,0),
tbTasks[[#This Row],[Started On]]+VLOOKUP(tbTasks[[#This Row],[Client]],tbClients[],7,0)))),
"")</f>
        <v/>
      </c>
      <c r="J50" s="129"/>
      <c r="K50" s="116" t="str">
        <f>IF(tbTasks[[#This Row],[Completed On]]&lt;&gt;"","Complete",
IF(tbTasks[[#This Row],[Started On]]&lt;&gt;"","Started",
"Not Started"))</f>
        <v>Complete</v>
      </c>
      <c r="L50" s="121">
        <f>WEEKDAY(tbTasks[[#This Row],[Added On]])</f>
        <v>4</v>
      </c>
      <c r="M50" s="121">
        <f>WEEKDAY(tbTasks[[#This Row],[Started On]])</f>
        <v>7</v>
      </c>
      <c r="N50" s="121">
        <f>WEEKDAY(tbTasks[[#This Row],[Completed On]])</f>
        <v>7</v>
      </c>
      <c r="O50" s="121">
        <f>IF(OR(tbTasks[[#This Row],[Added On]]="",tbTasks[[#This Row],[Started On]]=""),"",
IF(NETWORKDAYS(tbTasks[[#This Row],[Added On]],tbTasks[[#This Row],[Started On]])=0,1,
NETWORKDAYS(tbTasks[[#This Row],[Added On]],tbTasks[[#This Row],[Started On]])))</f>
        <v>3</v>
      </c>
      <c r="P50" s="121">
        <f>IF(OR(tbTasks[[#This Row],[Completed On]]="",tbTasks[[#This Row],[Started On]]=""),"",
IF(NETWORKDAYS(tbTasks[[#This Row],[Started On]],tbTasks[[#This Row],[Completed On]])=0,1,
NETWORKDAYS(tbTasks[[#This Row],[Started On]],tbTasks[[#This Row],[Completed On]])))</f>
        <v>1</v>
      </c>
      <c r="Q50" s="117" t="str">
        <f>_xlfn.CONCAT(tbTasks[[#This Row],[Client]],"_",tbTasks[[#This Row],[Project]])</f>
        <v>Personal_ToDo</v>
      </c>
      <c r="R50" s="133"/>
    </row>
    <row r="51" spans="1:18" ht="120" x14ac:dyDescent="0.25">
      <c r="A51" s="128" t="s">
        <v>20</v>
      </c>
      <c r="B51" s="129" t="s">
        <v>29</v>
      </c>
      <c r="C51" s="129" t="s">
        <v>23</v>
      </c>
      <c r="D51" s="130" t="s">
        <v>84</v>
      </c>
      <c r="E51" s="131">
        <v>5</v>
      </c>
      <c r="F51" s="132">
        <v>43670</v>
      </c>
      <c r="G51" s="132">
        <v>43701</v>
      </c>
      <c r="H51" s="132">
        <v>43701</v>
      </c>
      <c r="I51" s="120" t="str">
        <f ca="1">IFERROR(
IF(tbTasks[[#This Row],[Added On]]="","",
IF(tbTasks[[#This Row],[Completed On]]&lt;&gt;"","",
IF(tbTasks[[#This Row],[Started On]]="",TODAY()+VLOOKUP(tbTasks[[#This Row],[Client]],tbClients[],8,0),
tbTasks[[#This Row],[Started On]]+VLOOKUP(tbTasks[[#This Row],[Client]],tbClients[],7,0)))),
"")</f>
        <v/>
      </c>
      <c r="J51" s="129"/>
      <c r="K51" s="116" t="str">
        <f>IF(tbTasks[[#This Row],[Completed On]]&lt;&gt;"","Complete",
IF(tbTasks[[#This Row],[Started On]]&lt;&gt;"","Started",
"Not Started"))</f>
        <v>Complete</v>
      </c>
      <c r="L51" s="121">
        <f>WEEKDAY(tbTasks[[#This Row],[Added On]])</f>
        <v>4</v>
      </c>
      <c r="M51" s="121">
        <f>WEEKDAY(tbTasks[[#This Row],[Started On]])</f>
        <v>7</v>
      </c>
      <c r="N51" s="121">
        <f>WEEKDAY(tbTasks[[#This Row],[Completed On]])</f>
        <v>7</v>
      </c>
      <c r="O51" s="121">
        <f>IF(OR(tbTasks[[#This Row],[Added On]]="",tbTasks[[#This Row],[Started On]]=""),"",
IF(NETWORKDAYS(tbTasks[[#This Row],[Added On]],tbTasks[[#This Row],[Started On]])=0,1,
NETWORKDAYS(tbTasks[[#This Row],[Added On]],tbTasks[[#This Row],[Started On]])))</f>
        <v>23</v>
      </c>
      <c r="P51" s="121">
        <f>IF(OR(tbTasks[[#This Row],[Completed On]]="",tbTasks[[#This Row],[Started On]]=""),"",
IF(NETWORKDAYS(tbTasks[[#This Row],[Started On]],tbTasks[[#This Row],[Completed On]])=0,1,
NETWORKDAYS(tbTasks[[#This Row],[Started On]],tbTasks[[#This Row],[Completed On]])))</f>
        <v>1</v>
      </c>
      <c r="Q51" s="117" t="str">
        <f>_xlfn.CONCAT(tbTasks[[#This Row],[Client]],"_",tbTasks[[#This Row],[Project]])</f>
        <v>Personal_ToDo</v>
      </c>
      <c r="R51" s="133" t="s">
        <v>85</v>
      </c>
    </row>
    <row r="52" spans="1:18" ht="30" x14ac:dyDescent="0.25">
      <c r="A52" s="128" t="s">
        <v>20</v>
      </c>
      <c r="B52" s="129" t="s">
        <v>29</v>
      </c>
      <c r="C52" s="129" t="s">
        <v>23</v>
      </c>
      <c r="D52" s="130" t="s">
        <v>86</v>
      </c>
      <c r="E52" s="131">
        <v>3</v>
      </c>
      <c r="F52" s="132">
        <v>43692</v>
      </c>
      <c r="G52" s="132">
        <v>43692</v>
      </c>
      <c r="H52" s="132">
        <v>43701</v>
      </c>
      <c r="I52" s="120" t="str">
        <f ca="1">IFERROR(
IF(tbTasks[[#This Row],[Added On]]="","",
IF(tbTasks[[#This Row],[Completed On]]&lt;&gt;"","",
IF(tbTasks[[#This Row],[Started On]]="",TODAY()+VLOOKUP(tbTasks[[#This Row],[Client]],tbClients[],8,0),
tbTasks[[#This Row],[Started On]]+VLOOKUP(tbTasks[[#This Row],[Client]],tbClients[],7,0)))),
"")</f>
        <v/>
      </c>
      <c r="J52" s="129"/>
      <c r="K52" s="116" t="str">
        <f>IF(tbTasks[[#This Row],[Completed On]]&lt;&gt;"","Complete",
IF(tbTasks[[#This Row],[Started On]]&lt;&gt;"","Started",
"Not Started"))</f>
        <v>Complete</v>
      </c>
      <c r="L52" s="121">
        <f>WEEKDAY(tbTasks[[#This Row],[Added On]])</f>
        <v>5</v>
      </c>
      <c r="M52" s="121">
        <f>WEEKDAY(tbTasks[[#This Row],[Started On]])</f>
        <v>5</v>
      </c>
      <c r="N52" s="121">
        <f>WEEKDAY(tbTasks[[#This Row],[Completed On]])</f>
        <v>7</v>
      </c>
      <c r="O52" s="121">
        <f>IF(OR(tbTasks[[#This Row],[Added On]]="",tbTasks[[#This Row],[Started On]]=""),"",
IF(NETWORKDAYS(tbTasks[[#This Row],[Added On]],tbTasks[[#This Row],[Started On]])=0,1,
NETWORKDAYS(tbTasks[[#This Row],[Added On]],tbTasks[[#This Row],[Started On]])))</f>
        <v>1</v>
      </c>
      <c r="P52" s="121">
        <f>IF(OR(tbTasks[[#This Row],[Completed On]]="",tbTasks[[#This Row],[Started On]]=""),"",
IF(NETWORKDAYS(tbTasks[[#This Row],[Started On]],tbTasks[[#This Row],[Completed On]])=0,1,
NETWORKDAYS(tbTasks[[#This Row],[Started On]],tbTasks[[#This Row],[Completed On]])))</f>
        <v>7</v>
      </c>
      <c r="Q52" s="117" t="str">
        <f>_xlfn.CONCAT(tbTasks[[#This Row],[Client]],"_",tbTasks[[#This Row],[Project]])</f>
        <v>Personal_ToDo</v>
      </c>
      <c r="R52" s="133"/>
    </row>
    <row r="53" spans="1:18" x14ac:dyDescent="0.25">
      <c r="A53" s="128" t="s">
        <v>20</v>
      </c>
      <c r="B53" s="129" t="s">
        <v>29</v>
      </c>
      <c r="C53" s="129" t="s">
        <v>23</v>
      </c>
      <c r="D53" s="130" t="s">
        <v>87</v>
      </c>
      <c r="E53" s="131">
        <v>2</v>
      </c>
      <c r="F53" s="132">
        <v>43693</v>
      </c>
      <c r="G53" s="132">
        <v>43701</v>
      </c>
      <c r="H53" s="132">
        <v>43701</v>
      </c>
      <c r="I53" s="120" t="str">
        <f ca="1">IFERROR(
IF(tbTasks[[#This Row],[Added On]]="","",
IF(tbTasks[[#This Row],[Completed On]]&lt;&gt;"","",
IF(tbTasks[[#This Row],[Started On]]="",TODAY()+VLOOKUP(tbTasks[[#This Row],[Client]],tbClients[],8,0),
tbTasks[[#This Row],[Started On]]+VLOOKUP(tbTasks[[#This Row],[Client]],tbClients[],7,0)))),
"")</f>
        <v/>
      </c>
      <c r="J53" s="129"/>
      <c r="K53" s="116" t="str">
        <f>IF(tbTasks[[#This Row],[Completed On]]&lt;&gt;"","Complete",
IF(tbTasks[[#This Row],[Started On]]&lt;&gt;"","Started",
"Not Started"))</f>
        <v>Complete</v>
      </c>
      <c r="L53" s="121">
        <f>WEEKDAY(tbTasks[[#This Row],[Added On]])</f>
        <v>6</v>
      </c>
      <c r="M53" s="121">
        <f>WEEKDAY(tbTasks[[#This Row],[Started On]])</f>
        <v>7</v>
      </c>
      <c r="N53" s="121">
        <f>WEEKDAY(tbTasks[[#This Row],[Completed On]])</f>
        <v>7</v>
      </c>
      <c r="O53" s="121">
        <f>IF(OR(tbTasks[[#This Row],[Added On]]="",tbTasks[[#This Row],[Started On]]=""),"",
IF(NETWORKDAYS(tbTasks[[#This Row],[Added On]],tbTasks[[#This Row],[Started On]])=0,1,
NETWORKDAYS(tbTasks[[#This Row],[Added On]],tbTasks[[#This Row],[Started On]])))</f>
        <v>6</v>
      </c>
      <c r="P53" s="121">
        <f>IF(OR(tbTasks[[#This Row],[Completed On]]="",tbTasks[[#This Row],[Started On]]=""),"",
IF(NETWORKDAYS(tbTasks[[#This Row],[Started On]],tbTasks[[#This Row],[Completed On]])=0,1,
NETWORKDAYS(tbTasks[[#This Row],[Started On]],tbTasks[[#This Row],[Completed On]])))</f>
        <v>1</v>
      </c>
      <c r="Q53" s="117" t="str">
        <f>_xlfn.CONCAT(tbTasks[[#This Row],[Client]],"_",tbTasks[[#This Row],[Project]])</f>
        <v>Personal_ToDo</v>
      </c>
      <c r="R53" s="133"/>
    </row>
    <row r="54" spans="1:18" ht="60" x14ac:dyDescent="0.25">
      <c r="A54" s="128" t="s">
        <v>20</v>
      </c>
      <c r="B54" s="129" t="s">
        <v>29</v>
      </c>
      <c r="C54" s="129" t="s">
        <v>23</v>
      </c>
      <c r="D54" s="130" t="s">
        <v>88</v>
      </c>
      <c r="E54" s="131">
        <v>3</v>
      </c>
      <c r="F54" s="132">
        <v>43697</v>
      </c>
      <c r="G54" s="132">
        <v>43701</v>
      </c>
      <c r="H54" s="132">
        <v>43701</v>
      </c>
      <c r="I54" s="120" t="str">
        <f ca="1">IFERROR(
IF(tbTasks[[#This Row],[Added On]]="","",
IF(tbTasks[[#This Row],[Completed On]]&lt;&gt;"","",
IF(tbTasks[[#This Row],[Started On]]="",TODAY()+VLOOKUP(tbTasks[[#This Row],[Client]],tbClients[],8,0),
tbTasks[[#This Row],[Started On]]+VLOOKUP(tbTasks[[#This Row],[Client]],tbClients[],7,0)))),
"")</f>
        <v/>
      </c>
      <c r="J54" s="129"/>
      <c r="K54" s="116" t="str">
        <f>IF(tbTasks[[#This Row],[Completed On]]&lt;&gt;"","Complete",
IF(tbTasks[[#This Row],[Started On]]&lt;&gt;"","Started",
"Not Started"))</f>
        <v>Complete</v>
      </c>
      <c r="L54" s="121">
        <f>WEEKDAY(tbTasks[[#This Row],[Added On]])</f>
        <v>3</v>
      </c>
      <c r="M54" s="121">
        <f>WEEKDAY(tbTasks[[#This Row],[Started On]])</f>
        <v>7</v>
      </c>
      <c r="N54" s="121">
        <f>WEEKDAY(tbTasks[[#This Row],[Completed On]])</f>
        <v>7</v>
      </c>
      <c r="O54" s="121">
        <f>IF(OR(tbTasks[[#This Row],[Added On]]="",tbTasks[[#This Row],[Started On]]=""),"",
IF(NETWORKDAYS(tbTasks[[#This Row],[Added On]],tbTasks[[#This Row],[Started On]])=0,1,
NETWORKDAYS(tbTasks[[#This Row],[Added On]],tbTasks[[#This Row],[Started On]])))</f>
        <v>4</v>
      </c>
      <c r="P54" s="121">
        <f>IF(OR(tbTasks[[#This Row],[Completed On]]="",tbTasks[[#This Row],[Started On]]=""),"",
IF(NETWORKDAYS(tbTasks[[#This Row],[Started On]],tbTasks[[#This Row],[Completed On]])=0,1,
NETWORKDAYS(tbTasks[[#This Row],[Started On]],tbTasks[[#This Row],[Completed On]])))</f>
        <v>1</v>
      </c>
      <c r="Q54" s="117" t="str">
        <f>_xlfn.CONCAT(tbTasks[[#This Row],[Client]],"_",tbTasks[[#This Row],[Project]])</f>
        <v>Personal_ToDo</v>
      </c>
      <c r="R54" s="133" t="s">
        <v>89</v>
      </c>
    </row>
    <row r="55" spans="1:18" x14ac:dyDescent="0.25">
      <c r="A55" s="128" t="s">
        <v>20</v>
      </c>
      <c r="B55" s="129" t="s">
        <v>29</v>
      </c>
      <c r="C55" s="129" t="s">
        <v>23</v>
      </c>
      <c r="D55" s="130" t="s">
        <v>146</v>
      </c>
      <c r="E55" s="131">
        <v>2</v>
      </c>
      <c r="F55" s="132">
        <v>43725</v>
      </c>
      <c r="G55" s="132">
        <v>43725</v>
      </c>
      <c r="H55" s="132">
        <v>43725</v>
      </c>
      <c r="I55" s="120" t="str">
        <f ca="1">IFERROR(
IF(tbTasks[[#This Row],[Added On]]="","",
IF(tbTasks[[#This Row],[Completed On]]&lt;&gt;"","",
IF(tbTasks[[#This Row],[Started On]]="",TODAY()+VLOOKUP(tbTasks[[#This Row],[Client]],tbClients[],8,0),
tbTasks[[#This Row],[Started On]]+VLOOKUP(tbTasks[[#This Row],[Client]],tbClients[],7,0)))),
"")</f>
        <v/>
      </c>
      <c r="J55" s="129"/>
      <c r="K55" s="116" t="str">
        <f>IF(tbTasks[[#This Row],[Completed On]]&lt;&gt;"","Complete",
IF(tbTasks[[#This Row],[Started On]]&lt;&gt;"","Started",
"Not Started"))</f>
        <v>Complete</v>
      </c>
      <c r="L55" s="121">
        <f>WEEKDAY(tbTasks[[#This Row],[Added On]])</f>
        <v>3</v>
      </c>
      <c r="M55" s="121">
        <f>WEEKDAY(tbTasks[[#This Row],[Started On]])</f>
        <v>3</v>
      </c>
      <c r="N55" s="121">
        <f>WEEKDAY(tbTasks[[#This Row],[Completed On]])</f>
        <v>3</v>
      </c>
      <c r="O55" s="121">
        <f>IF(OR(tbTasks[[#This Row],[Added On]]="",tbTasks[[#This Row],[Started On]]=""),"",
IF(NETWORKDAYS(tbTasks[[#This Row],[Added On]],tbTasks[[#This Row],[Started On]])=0,1,
NETWORKDAYS(tbTasks[[#This Row],[Added On]],tbTasks[[#This Row],[Started On]])))</f>
        <v>1</v>
      </c>
      <c r="P55" s="121">
        <f>IF(OR(tbTasks[[#This Row],[Completed On]]="",tbTasks[[#This Row],[Started On]]=""),"",
IF(NETWORKDAYS(tbTasks[[#This Row],[Started On]],tbTasks[[#This Row],[Completed On]])=0,1,
NETWORKDAYS(tbTasks[[#This Row],[Started On]],tbTasks[[#This Row],[Completed On]])))</f>
        <v>1</v>
      </c>
      <c r="Q55" s="117" t="str">
        <f>_xlfn.CONCAT(tbTasks[[#This Row],[Client]],"_",tbTasks[[#This Row],[Project]])</f>
        <v>Personal_ToDo</v>
      </c>
      <c r="R55" s="133"/>
    </row>
    <row r="56" spans="1:18" ht="30" x14ac:dyDescent="0.25">
      <c r="A56" s="128" t="s">
        <v>20</v>
      </c>
      <c r="B56" s="129" t="s">
        <v>29</v>
      </c>
      <c r="C56" s="129" t="s">
        <v>23</v>
      </c>
      <c r="D56" s="130" t="s">
        <v>151</v>
      </c>
      <c r="E56" s="131">
        <v>3</v>
      </c>
      <c r="F56" s="132">
        <v>43725</v>
      </c>
      <c r="G56" s="132">
        <v>43725</v>
      </c>
      <c r="H56" s="132">
        <v>43727</v>
      </c>
      <c r="I56" s="120" t="str">
        <f ca="1">IFERROR(
IF(tbTasks[[#This Row],[Added On]]="","",
IF(tbTasks[[#This Row],[Completed On]]&lt;&gt;"","",
IF(tbTasks[[#This Row],[Started On]]="",TODAY()+VLOOKUP(tbTasks[[#This Row],[Client]],tbClients[],8,0),
tbTasks[[#This Row],[Started On]]+VLOOKUP(tbTasks[[#This Row],[Client]],tbClients[],7,0)))),
"")</f>
        <v/>
      </c>
      <c r="J56" s="129"/>
      <c r="K56" s="116" t="str">
        <f>IF(tbTasks[[#This Row],[Completed On]]&lt;&gt;"","Complete",
IF(tbTasks[[#This Row],[Started On]]&lt;&gt;"","Started",
"Not Started"))</f>
        <v>Complete</v>
      </c>
      <c r="L56" s="121">
        <f>WEEKDAY(tbTasks[[#This Row],[Added On]])</f>
        <v>3</v>
      </c>
      <c r="M56" s="121">
        <f>WEEKDAY(tbTasks[[#This Row],[Started On]])</f>
        <v>3</v>
      </c>
      <c r="N56" s="121">
        <f>WEEKDAY(tbTasks[[#This Row],[Completed On]])</f>
        <v>5</v>
      </c>
      <c r="O56" s="121">
        <f>IF(OR(tbTasks[[#This Row],[Added On]]="",tbTasks[[#This Row],[Started On]]=""),"",
IF(NETWORKDAYS(tbTasks[[#This Row],[Added On]],tbTasks[[#This Row],[Started On]])=0,1,
NETWORKDAYS(tbTasks[[#This Row],[Added On]],tbTasks[[#This Row],[Started On]])))</f>
        <v>1</v>
      </c>
      <c r="P56" s="121">
        <f>IF(OR(tbTasks[[#This Row],[Completed On]]="",tbTasks[[#This Row],[Started On]]=""),"",
IF(NETWORKDAYS(tbTasks[[#This Row],[Started On]],tbTasks[[#This Row],[Completed On]])=0,1,
NETWORKDAYS(tbTasks[[#This Row],[Started On]],tbTasks[[#This Row],[Completed On]])))</f>
        <v>3</v>
      </c>
      <c r="Q56" s="117" t="str">
        <f>_xlfn.CONCAT(tbTasks[[#This Row],[Client]],"_",tbTasks[[#This Row],[Project]])</f>
        <v>Personal_ToDo</v>
      </c>
      <c r="R56" s="133" t="s">
        <v>152</v>
      </c>
    </row>
    <row r="57" spans="1:18" x14ac:dyDescent="0.25">
      <c r="A57" s="128" t="s">
        <v>20</v>
      </c>
      <c r="B57" s="129" t="s">
        <v>29</v>
      </c>
      <c r="C57" s="129" t="s">
        <v>23</v>
      </c>
      <c r="D57" s="130" t="s">
        <v>155</v>
      </c>
      <c r="E57" s="131">
        <v>1</v>
      </c>
      <c r="F57" s="132">
        <v>43745</v>
      </c>
      <c r="G57" s="132">
        <v>43745</v>
      </c>
      <c r="H57" s="132">
        <v>43745</v>
      </c>
      <c r="I57" s="120" t="str">
        <f ca="1">IFERROR(
IF(tbTasks[[#This Row],[Added On]]="","",
IF(tbTasks[[#This Row],[Completed On]]&lt;&gt;"","",
IF(tbTasks[[#This Row],[Started On]]="",TODAY()+VLOOKUP(tbTasks[[#This Row],[Client]],tbClients[],8,0),
tbTasks[[#This Row],[Started On]]+VLOOKUP(tbTasks[[#This Row],[Client]],tbClients[],7,0)))),
"")</f>
        <v/>
      </c>
      <c r="J57" s="129"/>
      <c r="K57" s="116" t="str">
        <f>IF(tbTasks[[#This Row],[Completed On]]&lt;&gt;"","Complete",
IF(tbTasks[[#This Row],[Started On]]&lt;&gt;"","Started",
"Not Started"))</f>
        <v>Complete</v>
      </c>
      <c r="L57" s="121">
        <f>WEEKDAY(tbTasks[[#This Row],[Added On]])</f>
        <v>2</v>
      </c>
      <c r="M57" s="121">
        <f>WEEKDAY(tbTasks[[#This Row],[Started On]])</f>
        <v>2</v>
      </c>
      <c r="N57" s="121">
        <f>WEEKDAY(tbTasks[[#This Row],[Completed On]])</f>
        <v>2</v>
      </c>
      <c r="O57" s="121">
        <f>IF(OR(tbTasks[[#This Row],[Added On]]="",tbTasks[[#This Row],[Started On]]=""),"",
IF(NETWORKDAYS(tbTasks[[#This Row],[Added On]],tbTasks[[#This Row],[Started On]])=0,1,
NETWORKDAYS(tbTasks[[#This Row],[Added On]],tbTasks[[#This Row],[Started On]])))</f>
        <v>1</v>
      </c>
      <c r="P57" s="121">
        <f>IF(OR(tbTasks[[#This Row],[Completed On]]="",tbTasks[[#This Row],[Started On]]=""),"",
IF(NETWORKDAYS(tbTasks[[#This Row],[Started On]],tbTasks[[#This Row],[Completed On]])=0,1,
NETWORKDAYS(tbTasks[[#This Row],[Started On]],tbTasks[[#This Row],[Completed On]])))</f>
        <v>1</v>
      </c>
      <c r="Q57" s="117" t="str">
        <f>_xlfn.CONCAT(tbTasks[[#This Row],[Client]],"_",tbTasks[[#This Row],[Project]])</f>
        <v>Personal_ToDo</v>
      </c>
      <c r="R57" s="133"/>
    </row>
    <row r="58" spans="1:18" ht="90" x14ac:dyDescent="0.25">
      <c r="A58" s="128" t="s">
        <v>20</v>
      </c>
      <c r="B58" s="129" t="s">
        <v>29</v>
      </c>
      <c r="C58" s="129" t="s">
        <v>23</v>
      </c>
      <c r="D58" s="130" t="s">
        <v>158</v>
      </c>
      <c r="E58" s="131">
        <v>5</v>
      </c>
      <c r="F58" s="132">
        <v>43756</v>
      </c>
      <c r="G58" s="132">
        <v>43798</v>
      </c>
      <c r="H58" s="132">
        <v>43799</v>
      </c>
      <c r="I58" s="120" t="str">
        <f ca="1">IFERROR(
IF(tbTasks[[#This Row],[Added On]]="","",
IF(tbTasks[[#This Row],[Completed On]]&lt;&gt;"","",
IF(tbTasks[[#This Row],[Started On]]="",TODAY()+VLOOKUP(tbTasks[[#This Row],[Client]],tbClients[],8,0),
tbTasks[[#This Row],[Started On]]+VLOOKUP(tbTasks[[#This Row],[Client]],tbClients[],7,0)))),
"")</f>
        <v/>
      </c>
      <c r="J58" s="129"/>
      <c r="K58" s="116" t="str">
        <f>IF(tbTasks[[#This Row],[Completed On]]&lt;&gt;"","Complete",
IF(tbTasks[[#This Row],[Started On]]&lt;&gt;"","Started",
"Not Started"))</f>
        <v>Complete</v>
      </c>
      <c r="L58" s="121">
        <f>WEEKDAY(tbTasks[[#This Row],[Added On]])</f>
        <v>6</v>
      </c>
      <c r="M58" s="121">
        <f>WEEKDAY(tbTasks[[#This Row],[Started On]])</f>
        <v>6</v>
      </c>
      <c r="N58" s="121">
        <f>WEEKDAY(tbTasks[[#This Row],[Completed On]])</f>
        <v>7</v>
      </c>
      <c r="O58" s="121">
        <f>IF(OR(tbTasks[[#This Row],[Added On]]="",tbTasks[[#This Row],[Started On]]=""),"",
IF(NETWORKDAYS(tbTasks[[#This Row],[Added On]],tbTasks[[#This Row],[Started On]])=0,1,
NETWORKDAYS(tbTasks[[#This Row],[Added On]],tbTasks[[#This Row],[Started On]])))</f>
        <v>31</v>
      </c>
      <c r="P58" s="121">
        <f>IF(OR(tbTasks[[#This Row],[Completed On]]="",tbTasks[[#This Row],[Started On]]=""),"",
IF(NETWORKDAYS(tbTasks[[#This Row],[Started On]],tbTasks[[#This Row],[Completed On]])=0,1,
NETWORKDAYS(tbTasks[[#This Row],[Started On]],tbTasks[[#This Row],[Completed On]])))</f>
        <v>1</v>
      </c>
      <c r="Q58" s="117" t="str">
        <f>_xlfn.CONCAT(tbTasks[[#This Row],[Client]],"_",tbTasks[[#This Row],[Project]])</f>
        <v>Personal_ToDo</v>
      </c>
      <c r="R58" s="133" t="s">
        <v>159</v>
      </c>
    </row>
    <row r="59" spans="1:18" x14ac:dyDescent="0.25">
      <c r="A59" s="128" t="s">
        <v>20</v>
      </c>
      <c r="B59" s="129" t="s">
        <v>29</v>
      </c>
      <c r="C59" s="129" t="s">
        <v>23</v>
      </c>
      <c r="D59" s="130" t="s">
        <v>164</v>
      </c>
      <c r="E59" s="131">
        <v>3</v>
      </c>
      <c r="F59" s="132">
        <v>43807</v>
      </c>
      <c r="G59" s="132">
        <v>43807</v>
      </c>
      <c r="H59" s="132">
        <v>43807</v>
      </c>
      <c r="I59" s="120" t="str">
        <f ca="1">IFERROR(
IF(tbTasks[[#This Row],[Added On]]="","",
IF(tbTasks[[#This Row],[Completed On]]&lt;&gt;"","",
IF(tbTasks[[#This Row],[Started On]]="",TODAY()+VLOOKUP(tbTasks[[#This Row],[Client]],tbClients[],8,0),
tbTasks[[#This Row],[Started On]]+VLOOKUP(tbTasks[[#This Row],[Client]],tbClients[],7,0)))),
"")</f>
        <v/>
      </c>
      <c r="J59" s="129"/>
      <c r="K59" s="116" t="str">
        <f>IF(tbTasks[[#This Row],[Completed On]]&lt;&gt;"","Complete",
IF(tbTasks[[#This Row],[Started On]]&lt;&gt;"","Started",
"Not Started"))</f>
        <v>Complete</v>
      </c>
      <c r="L59" s="121">
        <f>WEEKDAY(tbTasks[[#This Row],[Added On]])</f>
        <v>1</v>
      </c>
      <c r="M59" s="121">
        <f>WEEKDAY(tbTasks[[#This Row],[Started On]])</f>
        <v>1</v>
      </c>
      <c r="N59" s="121">
        <f>WEEKDAY(tbTasks[[#This Row],[Completed On]])</f>
        <v>1</v>
      </c>
      <c r="O59" s="121">
        <f>IF(OR(tbTasks[[#This Row],[Added On]]="",tbTasks[[#This Row],[Started On]]=""),"",
IF(NETWORKDAYS(tbTasks[[#This Row],[Added On]],tbTasks[[#This Row],[Started On]])=0,1,
NETWORKDAYS(tbTasks[[#This Row],[Added On]],tbTasks[[#This Row],[Started On]])))</f>
        <v>1</v>
      </c>
      <c r="P59" s="121">
        <f>IF(OR(tbTasks[[#This Row],[Completed On]]="",tbTasks[[#This Row],[Started On]]=""),"",
IF(NETWORKDAYS(tbTasks[[#This Row],[Started On]],tbTasks[[#This Row],[Completed On]])=0,1,
NETWORKDAYS(tbTasks[[#This Row],[Started On]],tbTasks[[#This Row],[Completed On]])))</f>
        <v>1</v>
      </c>
      <c r="Q59" s="117" t="str">
        <f>_xlfn.CONCAT(tbTasks[[#This Row],[Client]],"_",tbTasks[[#This Row],[Project]])</f>
        <v>Personal_ToDo</v>
      </c>
      <c r="R59" s="133"/>
    </row>
    <row r="60" spans="1:18" x14ac:dyDescent="0.25">
      <c r="A60" s="128" t="s">
        <v>20</v>
      </c>
      <c r="B60" s="129" t="s">
        <v>29</v>
      </c>
      <c r="C60" s="129" t="s">
        <v>23</v>
      </c>
      <c r="D60" s="130" t="s">
        <v>165</v>
      </c>
      <c r="E60" s="131">
        <v>3</v>
      </c>
      <c r="F60" s="132">
        <v>43807</v>
      </c>
      <c r="G60" s="132">
        <v>43807</v>
      </c>
      <c r="H60" s="132">
        <v>43807</v>
      </c>
      <c r="I60" s="120" t="str">
        <f ca="1">IFERROR(
IF(tbTasks[[#This Row],[Added On]]="","",
IF(tbTasks[[#This Row],[Completed On]]&lt;&gt;"","",
IF(tbTasks[[#This Row],[Started On]]="",TODAY()+VLOOKUP(tbTasks[[#This Row],[Client]],tbClients[],8,0),
tbTasks[[#This Row],[Started On]]+VLOOKUP(tbTasks[[#This Row],[Client]],tbClients[],7,0)))),
"")</f>
        <v/>
      </c>
      <c r="J60" s="129"/>
      <c r="K60" s="116" t="str">
        <f>IF(tbTasks[[#This Row],[Completed On]]&lt;&gt;"","Complete",
IF(tbTasks[[#This Row],[Started On]]&lt;&gt;"","Started",
"Not Started"))</f>
        <v>Complete</v>
      </c>
      <c r="L60" s="121">
        <f>WEEKDAY(tbTasks[[#This Row],[Added On]])</f>
        <v>1</v>
      </c>
      <c r="M60" s="121">
        <f>WEEKDAY(tbTasks[[#This Row],[Started On]])</f>
        <v>1</v>
      </c>
      <c r="N60" s="121">
        <f>WEEKDAY(tbTasks[[#This Row],[Completed On]])</f>
        <v>1</v>
      </c>
      <c r="O60" s="121">
        <f>IF(OR(tbTasks[[#This Row],[Added On]]="",tbTasks[[#This Row],[Started On]]=""),"",
IF(NETWORKDAYS(tbTasks[[#This Row],[Added On]],tbTasks[[#This Row],[Started On]])=0,1,
NETWORKDAYS(tbTasks[[#This Row],[Added On]],tbTasks[[#This Row],[Started On]])))</f>
        <v>1</v>
      </c>
      <c r="P60" s="121">
        <f>IF(OR(tbTasks[[#This Row],[Completed On]]="",tbTasks[[#This Row],[Started On]]=""),"",
IF(NETWORKDAYS(tbTasks[[#This Row],[Started On]],tbTasks[[#This Row],[Completed On]])=0,1,
NETWORKDAYS(tbTasks[[#This Row],[Started On]],tbTasks[[#This Row],[Completed On]])))</f>
        <v>1</v>
      </c>
      <c r="Q60" s="117" t="str">
        <f>_xlfn.CONCAT(tbTasks[[#This Row],[Client]],"_",tbTasks[[#This Row],[Project]])</f>
        <v>Personal_ToDo</v>
      </c>
      <c r="R60" s="133"/>
    </row>
    <row r="61" spans="1:18" x14ac:dyDescent="0.25">
      <c r="A61" s="128" t="s">
        <v>20</v>
      </c>
      <c r="B61" s="129" t="s">
        <v>29</v>
      </c>
      <c r="C61" s="129" t="s">
        <v>23</v>
      </c>
      <c r="D61" s="130" t="s">
        <v>166</v>
      </c>
      <c r="E61" s="131">
        <v>3</v>
      </c>
      <c r="F61" s="132">
        <v>43807</v>
      </c>
      <c r="G61" s="132">
        <v>43807</v>
      </c>
      <c r="H61" s="132">
        <v>43807</v>
      </c>
      <c r="I61" s="120" t="str">
        <f ca="1">IFERROR(
IF(tbTasks[[#This Row],[Added On]]="","",
IF(tbTasks[[#This Row],[Completed On]]&lt;&gt;"","",
IF(tbTasks[[#This Row],[Started On]]="",TODAY()+VLOOKUP(tbTasks[[#This Row],[Client]],tbClients[],8,0),
tbTasks[[#This Row],[Started On]]+VLOOKUP(tbTasks[[#This Row],[Client]],tbClients[],7,0)))),
"")</f>
        <v/>
      </c>
      <c r="J61" s="129"/>
      <c r="K61" s="116" t="str">
        <f>IF(tbTasks[[#This Row],[Completed On]]&lt;&gt;"","Complete",
IF(tbTasks[[#This Row],[Started On]]&lt;&gt;"","Started",
"Not Started"))</f>
        <v>Complete</v>
      </c>
      <c r="L61" s="121">
        <f>WEEKDAY(tbTasks[[#This Row],[Added On]])</f>
        <v>1</v>
      </c>
      <c r="M61" s="121">
        <f>WEEKDAY(tbTasks[[#This Row],[Started On]])</f>
        <v>1</v>
      </c>
      <c r="N61" s="121">
        <f>WEEKDAY(tbTasks[[#This Row],[Completed On]])</f>
        <v>1</v>
      </c>
      <c r="O61" s="121">
        <f>IF(OR(tbTasks[[#This Row],[Added On]]="",tbTasks[[#This Row],[Started On]]=""),"",
IF(NETWORKDAYS(tbTasks[[#This Row],[Added On]],tbTasks[[#This Row],[Started On]])=0,1,
NETWORKDAYS(tbTasks[[#This Row],[Added On]],tbTasks[[#This Row],[Started On]])))</f>
        <v>1</v>
      </c>
      <c r="P61" s="121">
        <f>IF(OR(tbTasks[[#This Row],[Completed On]]="",tbTasks[[#This Row],[Started On]]=""),"",
IF(NETWORKDAYS(tbTasks[[#This Row],[Started On]],tbTasks[[#This Row],[Completed On]])=0,1,
NETWORKDAYS(tbTasks[[#This Row],[Started On]],tbTasks[[#This Row],[Completed On]])))</f>
        <v>1</v>
      </c>
      <c r="Q61" s="117" t="str">
        <f>_xlfn.CONCAT(tbTasks[[#This Row],[Client]],"_",tbTasks[[#This Row],[Project]])</f>
        <v>Personal_ToDo</v>
      </c>
      <c r="R61" s="133"/>
    </row>
    <row r="62" spans="1:18" x14ac:dyDescent="0.25">
      <c r="A62" s="128" t="s">
        <v>20</v>
      </c>
      <c r="B62" s="129" t="s">
        <v>29</v>
      </c>
      <c r="C62" s="129" t="s">
        <v>23</v>
      </c>
      <c r="D62" s="130" t="s">
        <v>167</v>
      </c>
      <c r="E62" s="131">
        <v>3</v>
      </c>
      <c r="F62" s="132">
        <v>43807</v>
      </c>
      <c r="G62" s="132">
        <v>43807</v>
      </c>
      <c r="H62" s="132">
        <v>43807</v>
      </c>
      <c r="I62" s="120" t="str">
        <f ca="1">IFERROR(
IF(tbTasks[[#This Row],[Added On]]="","",
IF(tbTasks[[#This Row],[Completed On]]&lt;&gt;"","",
IF(tbTasks[[#This Row],[Started On]]="",TODAY()+VLOOKUP(tbTasks[[#This Row],[Client]],tbClients[],8,0),
tbTasks[[#This Row],[Started On]]+VLOOKUP(tbTasks[[#This Row],[Client]],tbClients[],7,0)))),
"")</f>
        <v/>
      </c>
      <c r="J62" s="129"/>
      <c r="K62" s="116" t="str">
        <f>IF(tbTasks[[#This Row],[Completed On]]&lt;&gt;"","Complete",
IF(tbTasks[[#This Row],[Started On]]&lt;&gt;"","Started",
"Not Started"))</f>
        <v>Complete</v>
      </c>
      <c r="L62" s="121">
        <f>WEEKDAY(tbTasks[[#This Row],[Added On]])</f>
        <v>1</v>
      </c>
      <c r="M62" s="121">
        <f>WEEKDAY(tbTasks[[#This Row],[Started On]])</f>
        <v>1</v>
      </c>
      <c r="N62" s="121">
        <f>WEEKDAY(tbTasks[[#This Row],[Completed On]])</f>
        <v>1</v>
      </c>
      <c r="O62" s="121">
        <f>IF(OR(tbTasks[[#This Row],[Added On]]="",tbTasks[[#This Row],[Started On]]=""),"",
IF(NETWORKDAYS(tbTasks[[#This Row],[Added On]],tbTasks[[#This Row],[Started On]])=0,1,
NETWORKDAYS(tbTasks[[#This Row],[Added On]],tbTasks[[#This Row],[Started On]])))</f>
        <v>1</v>
      </c>
      <c r="P62" s="121">
        <f>IF(OR(tbTasks[[#This Row],[Completed On]]="",tbTasks[[#This Row],[Started On]]=""),"",
IF(NETWORKDAYS(tbTasks[[#This Row],[Started On]],tbTasks[[#This Row],[Completed On]])=0,1,
NETWORKDAYS(tbTasks[[#This Row],[Started On]],tbTasks[[#This Row],[Completed On]])))</f>
        <v>1</v>
      </c>
      <c r="Q62" s="117" t="str">
        <f>_xlfn.CONCAT(tbTasks[[#This Row],[Client]],"_",tbTasks[[#This Row],[Project]])</f>
        <v>Personal_ToDo</v>
      </c>
      <c r="R62" s="133"/>
    </row>
    <row r="63" spans="1:18" x14ac:dyDescent="0.25">
      <c r="A63" s="128" t="s">
        <v>20</v>
      </c>
      <c r="B63" s="129" t="s">
        <v>29</v>
      </c>
      <c r="C63" s="129" t="s">
        <v>23</v>
      </c>
      <c r="D63" s="130" t="s">
        <v>168</v>
      </c>
      <c r="E63" s="131">
        <v>2</v>
      </c>
      <c r="F63" s="132">
        <v>43809</v>
      </c>
      <c r="G63" s="132">
        <v>43814</v>
      </c>
      <c r="H63" s="132">
        <v>43814</v>
      </c>
      <c r="I63" s="120" t="str">
        <f ca="1">IFERROR(
IF(tbTasks[[#This Row],[Added On]]="","",
IF(tbTasks[[#This Row],[Completed On]]&lt;&gt;"","",
IF(tbTasks[[#This Row],[Started On]]="",TODAY()+VLOOKUP(tbTasks[[#This Row],[Client]],tbClients[],8,0),
tbTasks[[#This Row],[Started On]]+VLOOKUP(tbTasks[[#This Row],[Client]],tbClients[],7,0)))),
"")</f>
        <v/>
      </c>
      <c r="J63" s="129"/>
      <c r="K63" s="116" t="str">
        <f>IF(tbTasks[[#This Row],[Completed On]]&lt;&gt;"","Complete",
IF(tbTasks[[#This Row],[Started On]]&lt;&gt;"","Started",
"Not Started"))</f>
        <v>Complete</v>
      </c>
      <c r="L63" s="121">
        <f>WEEKDAY(tbTasks[[#This Row],[Added On]])</f>
        <v>3</v>
      </c>
      <c r="M63" s="121">
        <f>WEEKDAY(tbTasks[[#This Row],[Started On]])</f>
        <v>1</v>
      </c>
      <c r="N63" s="121">
        <f>WEEKDAY(tbTasks[[#This Row],[Completed On]])</f>
        <v>1</v>
      </c>
      <c r="O63" s="121">
        <f>IF(OR(tbTasks[[#This Row],[Added On]]="",tbTasks[[#This Row],[Started On]]=""),"",
IF(NETWORKDAYS(tbTasks[[#This Row],[Added On]],tbTasks[[#This Row],[Started On]])=0,1,
NETWORKDAYS(tbTasks[[#This Row],[Added On]],tbTasks[[#This Row],[Started On]])))</f>
        <v>4</v>
      </c>
      <c r="P63" s="121">
        <f>IF(OR(tbTasks[[#This Row],[Completed On]]="",tbTasks[[#This Row],[Started On]]=""),"",
IF(NETWORKDAYS(tbTasks[[#This Row],[Started On]],tbTasks[[#This Row],[Completed On]])=0,1,
NETWORKDAYS(tbTasks[[#This Row],[Started On]],tbTasks[[#This Row],[Completed On]])))</f>
        <v>1</v>
      </c>
      <c r="Q63" s="117" t="str">
        <f>_xlfn.CONCAT(tbTasks[[#This Row],[Client]],"_",tbTasks[[#This Row],[Project]])</f>
        <v>Personal_ToDo</v>
      </c>
      <c r="R63" s="133"/>
    </row>
    <row r="64" spans="1:18" x14ac:dyDescent="0.25">
      <c r="A64" s="128" t="s">
        <v>20</v>
      </c>
      <c r="B64" s="129" t="s">
        <v>29</v>
      </c>
      <c r="C64" s="129" t="s">
        <v>23</v>
      </c>
      <c r="D64" s="135" t="s">
        <v>303</v>
      </c>
      <c r="E64" s="131">
        <v>2</v>
      </c>
      <c r="F64" s="132">
        <v>43818</v>
      </c>
      <c r="G64" s="132">
        <v>43819</v>
      </c>
      <c r="H64" s="132">
        <v>43819</v>
      </c>
      <c r="I64" s="119" t="str">
        <f ca="1">IFERROR(
IF(tbTasks[[#This Row],[Added On]]="","",
IF(tbTasks[[#This Row],[Completed On]]&lt;&gt;"","",
IF(tbTasks[[#This Row],[Started On]]="",TODAY()+VLOOKUP(tbTasks[[#This Row],[Client]],tbClients[],8,0),
tbTasks[[#This Row],[Started On]]+VLOOKUP(tbTasks[[#This Row],[Client]],tbClients[],7,0)))),
"")</f>
        <v/>
      </c>
      <c r="J64" s="129"/>
      <c r="K64" s="117" t="str">
        <f>IF(tbTasks[[#This Row],[Completed On]]&lt;&gt;"","Complete",
IF(tbTasks[[#This Row],[Started On]]&lt;&gt;"","Started",
"Not Started"))</f>
        <v>Complete</v>
      </c>
      <c r="L64" s="121">
        <f>WEEKDAY(tbTasks[[#This Row],[Added On]])</f>
        <v>5</v>
      </c>
      <c r="M64" s="121">
        <f>WEEKDAY(tbTasks[[#This Row],[Started On]])</f>
        <v>6</v>
      </c>
      <c r="N64" s="121">
        <f>WEEKDAY(tbTasks[[#This Row],[Completed On]])</f>
        <v>6</v>
      </c>
      <c r="O64" s="121">
        <f>IF(OR(tbTasks[[#This Row],[Added On]]="",tbTasks[[#This Row],[Started On]]=""),"",
IF(NETWORKDAYS(tbTasks[[#This Row],[Added On]],tbTasks[[#This Row],[Started On]])=0,1,
NETWORKDAYS(tbTasks[[#This Row],[Added On]],tbTasks[[#This Row],[Started On]])))</f>
        <v>2</v>
      </c>
      <c r="P64" s="121">
        <f>IF(OR(tbTasks[[#This Row],[Completed On]]="",tbTasks[[#This Row],[Started On]]=""),"",
IF(NETWORKDAYS(tbTasks[[#This Row],[Started On]],tbTasks[[#This Row],[Completed On]])=0,1,
NETWORKDAYS(tbTasks[[#This Row],[Started On]],tbTasks[[#This Row],[Completed On]])))</f>
        <v>1</v>
      </c>
      <c r="Q64" s="117" t="str">
        <f>_xlfn.CONCAT(tbTasks[[#This Row],[Client]],"_",tbTasks[[#This Row],[Project]])</f>
        <v>Personal_ToDo</v>
      </c>
      <c r="R64" s="133"/>
    </row>
    <row r="65" spans="1:18" ht="30" x14ac:dyDescent="0.25">
      <c r="A65" s="128" t="s">
        <v>20</v>
      </c>
      <c r="B65" s="129" t="s">
        <v>29</v>
      </c>
      <c r="C65" s="129" t="s">
        <v>23</v>
      </c>
      <c r="D65" s="135" t="s">
        <v>307</v>
      </c>
      <c r="E65" s="131">
        <v>2</v>
      </c>
      <c r="F65" s="132">
        <v>43818</v>
      </c>
      <c r="G65" s="132">
        <v>43819</v>
      </c>
      <c r="H65" s="132">
        <v>43819</v>
      </c>
      <c r="I65" s="119" t="str">
        <f ca="1">IFERROR(
IF(tbTasks[[#This Row],[Added On]]="","",
IF(tbTasks[[#This Row],[Completed On]]&lt;&gt;"","",
IF(tbTasks[[#This Row],[Started On]]="",TODAY()+VLOOKUP(tbTasks[[#This Row],[Client]],tbClients[],8,0),
tbTasks[[#This Row],[Started On]]+VLOOKUP(tbTasks[[#This Row],[Client]],tbClients[],7,0)))),
"")</f>
        <v/>
      </c>
      <c r="J65" s="129"/>
      <c r="K65" s="117" t="str">
        <f>IF(tbTasks[[#This Row],[Completed On]]&lt;&gt;"","Complete",
IF(tbTasks[[#This Row],[Started On]]&lt;&gt;"","Started",
"Not Started"))</f>
        <v>Complete</v>
      </c>
      <c r="L65" s="118">
        <f>WEEKDAY(tbTasks[[#This Row],[Added On]])</f>
        <v>5</v>
      </c>
      <c r="M65" s="118">
        <f>WEEKDAY(tbTasks[[#This Row],[Started On]])</f>
        <v>6</v>
      </c>
      <c r="N65" s="118">
        <f>WEEKDAY(tbTasks[[#This Row],[Completed On]])</f>
        <v>6</v>
      </c>
      <c r="O65" s="118">
        <f>IF(OR(tbTasks[[#This Row],[Added On]]="",tbTasks[[#This Row],[Started On]]=""),"",
IF(NETWORKDAYS(tbTasks[[#This Row],[Added On]],tbTasks[[#This Row],[Started On]])=0,1,
NETWORKDAYS(tbTasks[[#This Row],[Added On]],tbTasks[[#This Row],[Started On]])))</f>
        <v>2</v>
      </c>
      <c r="P65" s="118">
        <f>IF(OR(tbTasks[[#This Row],[Completed On]]="",tbTasks[[#This Row],[Started On]]=""),"",
IF(NETWORKDAYS(tbTasks[[#This Row],[Started On]],tbTasks[[#This Row],[Completed On]])=0,1,
NETWORKDAYS(tbTasks[[#This Row],[Started On]],tbTasks[[#This Row],[Completed On]])))</f>
        <v>1</v>
      </c>
      <c r="Q65" s="117" t="str">
        <f>_xlfn.CONCAT(tbTasks[[#This Row],[Client]],"_",tbTasks[[#This Row],[Project]])</f>
        <v>Personal_ToDo</v>
      </c>
      <c r="R65" s="133"/>
    </row>
    <row r="66" spans="1:18" ht="75" x14ac:dyDescent="0.25">
      <c r="A66" s="128" t="s">
        <v>20</v>
      </c>
      <c r="B66" s="129" t="s">
        <v>29</v>
      </c>
      <c r="C66" s="129" t="s">
        <v>76</v>
      </c>
      <c r="D66" s="130" t="s">
        <v>118</v>
      </c>
      <c r="E66" s="131">
        <v>1</v>
      </c>
      <c r="F66" s="132">
        <v>43179</v>
      </c>
      <c r="G66" s="132">
        <v>43288.373333333337</v>
      </c>
      <c r="H66" s="132">
        <v>43290</v>
      </c>
      <c r="I66" s="120" t="str">
        <f ca="1">IFERROR(
IF(tbTasks[[#This Row],[Added On]]="","",
IF(tbTasks[[#This Row],[Completed On]]&lt;&gt;"","",
IF(tbTasks[[#This Row],[Started On]]="",TODAY()+VLOOKUP(tbTasks[[#This Row],[Client]],tbClients[],8,0),
tbTasks[[#This Row],[Started On]]+VLOOKUP(tbTasks[[#This Row],[Client]],tbClients[],7,0)))),
"")</f>
        <v/>
      </c>
      <c r="J66" s="129"/>
      <c r="K66" s="116" t="str">
        <f>IF(tbTasks[[#This Row],[Completed On]]&lt;&gt;"","Complete",
IF(tbTasks[[#This Row],[Started On]]&lt;&gt;"","Started",
"Not Started"))</f>
        <v>Complete</v>
      </c>
      <c r="L66" s="121">
        <f>WEEKDAY(tbTasks[[#This Row],[Added On]])</f>
        <v>3</v>
      </c>
      <c r="M66" s="121">
        <f>WEEKDAY(tbTasks[[#This Row],[Started On]])</f>
        <v>7</v>
      </c>
      <c r="N66" s="121">
        <f>WEEKDAY(tbTasks[[#This Row],[Completed On]])</f>
        <v>2</v>
      </c>
      <c r="O66" s="121">
        <f>IF(OR(tbTasks[[#This Row],[Added On]]="",tbTasks[[#This Row],[Started On]]=""),"",
IF(NETWORKDAYS(tbTasks[[#This Row],[Added On]],tbTasks[[#This Row],[Started On]])=0,1,
NETWORKDAYS(tbTasks[[#This Row],[Added On]],tbTasks[[#This Row],[Started On]])))</f>
        <v>79</v>
      </c>
      <c r="P66" s="121">
        <f>IF(OR(tbTasks[[#This Row],[Completed On]]="",tbTasks[[#This Row],[Started On]]=""),"",
IF(NETWORKDAYS(tbTasks[[#This Row],[Started On]],tbTasks[[#This Row],[Completed On]])=0,1,
NETWORKDAYS(tbTasks[[#This Row],[Started On]],tbTasks[[#This Row],[Completed On]])))</f>
        <v>1</v>
      </c>
      <c r="Q66" s="117" t="str">
        <f>_xlfn.CONCAT(tbTasks[[#This Row],[Client]],"_",tbTasks[[#This Row],[Project]])</f>
        <v>Personal_ToDo</v>
      </c>
      <c r="R66" s="133" t="s">
        <v>119</v>
      </c>
    </row>
    <row r="67" spans="1:18" ht="60" x14ac:dyDescent="0.25">
      <c r="A67" s="128" t="s">
        <v>20</v>
      </c>
      <c r="B67" s="129" t="s">
        <v>29</v>
      </c>
      <c r="C67" s="129" t="s">
        <v>76</v>
      </c>
      <c r="D67" s="130" t="s">
        <v>129</v>
      </c>
      <c r="E67" s="131">
        <v>1</v>
      </c>
      <c r="F67" s="132">
        <v>43432</v>
      </c>
      <c r="G67" s="132">
        <v>43432</v>
      </c>
      <c r="H67" s="132">
        <v>43432</v>
      </c>
      <c r="I67" s="120" t="str">
        <f ca="1">IFERROR(
IF(tbTasks[[#This Row],[Added On]]="","",
IF(tbTasks[[#This Row],[Completed On]]&lt;&gt;"","",
IF(tbTasks[[#This Row],[Started On]]="",TODAY()+VLOOKUP(tbTasks[[#This Row],[Client]],tbClients[],8,0),
tbTasks[[#This Row],[Started On]]+VLOOKUP(tbTasks[[#This Row],[Client]],tbClients[],7,0)))),
"")</f>
        <v/>
      </c>
      <c r="J67" s="129"/>
      <c r="K67" s="116" t="str">
        <f>IF(tbTasks[[#This Row],[Completed On]]&lt;&gt;"","Complete",
IF(tbTasks[[#This Row],[Started On]]&lt;&gt;"","Started",
"Not Started"))</f>
        <v>Complete</v>
      </c>
      <c r="L67" s="121">
        <f>WEEKDAY(tbTasks[[#This Row],[Added On]])</f>
        <v>4</v>
      </c>
      <c r="M67" s="121">
        <f>WEEKDAY(tbTasks[[#This Row],[Started On]])</f>
        <v>4</v>
      </c>
      <c r="N67" s="121">
        <f>WEEKDAY(tbTasks[[#This Row],[Completed On]])</f>
        <v>4</v>
      </c>
      <c r="O67" s="121">
        <f>IF(OR(tbTasks[[#This Row],[Added On]]="",tbTasks[[#This Row],[Started On]]=""),"",
IF(NETWORKDAYS(tbTasks[[#This Row],[Added On]],tbTasks[[#This Row],[Started On]])=0,1,
NETWORKDAYS(tbTasks[[#This Row],[Added On]],tbTasks[[#This Row],[Started On]])))</f>
        <v>1</v>
      </c>
      <c r="P67" s="121">
        <f>IF(OR(tbTasks[[#This Row],[Completed On]]="",tbTasks[[#This Row],[Started On]]=""),"",
IF(NETWORKDAYS(tbTasks[[#This Row],[Started On]],tbTasks[[#This Row],[Completed On]])=0,1,
NETWORKDAYS(tbTasks[[#This Row],[Started On]],tbTasks[[#This Row],[Completed On]])))</f>
        <v>1</v>
      </c>
      <c r="Q67" s="117" t="str">
        <f>_xlfn.CONCAT(tbTasks[[#This Row],[Client]],"_",tbTasks[[#This Row],[Project]])</f>
        <v>Personal_ToDo</v>
      </c>
      <c r="R67" s="133" t="s">
        <v>130</v>
      </c>
    </row>
    <row r="68" spans="1:18" ht="30" x14ac:dyDescent="0.25">
      <c r="A68" s="128" t="s">
        <v>20</v>
      </c>
      <c r="B68" s="129" t="s">
        <v>29</v>
      </c>
      <c r="C68" s="129" t="s">
        <v>76</v>
      </c>
      <c r="D68" s="130" t="s">
        <v>131</v>
      </c>
      <c r="E68" s="131">
        <v>1</v>
      </c>
      <c r="F68" s="132">
        <v>43439</v>
      </c>
      <c r="G68" s="132">
        <v>43442.373333333337</v>
      </c>
      <c r="H68" s="132">
        <v>43444</v>
      </c>
      <c r="I68" s="120" t="str">
        <f ca="1">IFERROR(
IF(tbTasks[[#This Row],[Added On]]="","",
IF(tbTasks[[#This Row],[Completed On]]&lt;&gt;"","",
IF(tbTasks[[#This Row],[Started On]]="",TODAY()+VLOOKUP(tbTasks[[#This Row],[Client]],tbClients[],8,0),
tbTasks[[#This Row],[Started On]]+VLOOKUP(tbTasks[[#This Row],[Client]],tbClients[],7,0)))),
"")</f>
        <v/>
      </c>
      <c r="J68" s="129"/>
      <c r="K68" s="116" t="str">
        <f>IF(tbTasks[[#This Row],[Completed On]]&lt;&gt;"","Complete",
IF(tbTasks[[#This Row],[Started On]]&lt;&gt;"","Started",
"Not Started"))</f>
        <v>Complete</v>
      </c>
      <c r="L68" s="121">
        <f>WEEKDAY(tbTasks[[#This Row],[Added On]])</f>
        <v>4</v>
      </c>
      <c r="M68" s="121">
        <f>WEEKDAY(tbTasks[[#This Row],[Started On]])</f>
        <v>7</v>
      </c>
      <c r="N68" s="121">
        <f>WEEKDAY(tbTasks[[#This Row],[Completed On]])</f>
        <v>2</v>
      </c>
      <c r="O68" s="121">
        <f>IF(OR(tbTasks[[#This Row],[Added On]]="",tbTasks[[#This Row],[Started On]]=""),"",
IF(NETWORKDAYS(tbTasks[[#This Row],[Added On]],tbTasks[[#This Row],[Started On]])=0,1,
NETWORKDAYS(tbTasks[[#This Row],[Added On]],tbTasks[[#This Row],[Started On]])))</f>
        <v>3</v>
      </c>
      <c r="P68" s="121">
        <f>IF(OR(tbTasks[[#This Row],[Completed On]]="",tbTasks[[#This Row],[Started On]]=""),"",
IF(NETWORKDAYS(tbTasks[[#This Row],[Started On]],tbTasks[[#This Row],[Completed On]])=0,1,
NETWORKDAYS(tbTasks[[#This Row],[Started On]],tbTasks[[#This Row],[Completed On]])))</f>
        <v>1</v>
      </c>
      <c r="Q68" s="117" t="str">
        <f>_xlfn.CONCAT(tbTasks[[#This Row],[Client]],"_",tbTasks[[#This Row],[Project]])</f>
        <v>Personal_ToDo</v>
      </c>
      <c r="R68" s="133"/>
    </row>
    <row r="69" spans="1:18" x14ac:dyDescent="0.25">
      <c r="A69" s="128" t="s">
        <v>20</v>
      </c>
      <c r="B69" s="129" t="s">
        <v>29</v>
      </c>
      <c r="C69" s="129" t="s">
        <v>76</v>
      </c>
      <c r="D69" s="130" t="s">
        <v>132</v>
      </c>
      <c r="E69" s="131">
        <v>1</v>
      </c>
      <c r="F69" s="132">
        <v>43466</v>
      </c>
      <c r="G69" s="132">
        <v>43467.373333333337</v>
      </c>
      <c r="H69" s="132">
        <v>43469</v>
      </c>
      <c r="I69" s="120" t="str">
        <f ca="1">IFERROR(
IF(tbTasks[[#This Row],[Added On]]="","",
IF(tbTasks[[#This Row],[Completed On]]&lt;&gt;"","",
IF(tbTasks[[#This Row],[Started On]]="",TODAY()+VLOOKUP(tbTasks[[#This Row],[Client]],tbClients[],8,0),
tbTasks[[#This Row],[Started On]]+VLOOKUP(tbTasks[[#This Row],[Client]],tbClients[],7,0)))),
"")</f>
        <v/>
      </c>
      <c r="J69" s="129"/>
      <c r="K69" s="116" t="str">
        <f>IF(tbTasks[[#This Row],[Completed On]]&lt;&gt;"","Complete",
IF(tbTasks[[#This Row],[Started On]]&lt;&gt;"","Started",
"Not Started"))</f>
        <v>Complete</v>
      </c>
      <c r="L69" s="121">
        <f>WEEKDAY(tbTasks[[#This Row],[Added On]])</f>
        <v>3</v>
      </c>
      <c r="M69" s="121">
        <f>WEEKDAY(tbTasks[[#This Row],[Started On]])</f>
        <v>4</v>
      </c>
      <c r="N69" s="121">
        <f>WEEKDAY(tbTasks[[#This Row],[Completed On]])</f>
        <v>6</v>
      </c>
      <c r="O69" s="121">
        <f>IF(OR(tbTasks[[#This Row],[Added On]]="",tbTasks[[#This Row],[Started On]]=""),"",
IF(NETWORKDAYS(tbTasks[[#This Row],[Added On]],tbTasks[[#This Row],[Started On]])=0,1,
NETWORKDAYS(tbTasks[[#This Row],[Added On]],tbTasks[[#This Row],[Started On]])))</f>
        <v>2</v>
      </c>
      <c r="P69" s="121">
        <f>IF(OR(tbTasks[[#This Row],[Completed On]]="",tbTasks[[#This Row],[Started On]]=""),"",
IF(NETWORKDAYS(tbTasks[[#This Row],[Started On]],tbTasks[[#This Row],[Completed On]])=0,1,
NETWORKDAYS(tbTasks[[#This Row],[Started On]],tbTasks[[#This Row],[Completed On]])))</f>
        <v>3</v>
      </c>
      <c r="Q69" s="117" t="str">
        <f>_xlfn.CONCAT(tbTasks[[#This Row],[Client]],"_",tbTasks[[#This Row],[Project]])</f>
        <v>Personal_ToDo</v>
      </c>
      <c r="R69" s="133"/>
    </row>
    <row r="70" spans="1:18" x14ac:dyDescent="0.25">
      <c r="A70" s="128" t="s">
        <v>20</v>
      </c>
      <c r="B70" s="129" t="s">
        <v>29</v>
      </c>
      <c r="C70" s="129" t="s">
        <v>76</v>
      </c>
      <c r="D70" s="130" t="s">
        <v>114</v>
      </c>
      <c r="E70" s="131">
        <v>1</v>
      </c>
      <c r="F70" s="132">
        <v>43467</v>
      </c>
      <c r="G70" s="132">
        <v>43467</v>
      </c>
      <c r="H70" s="132">
        <v>43467</v>
      </c>
      <c r="I70" s="120" t="str">
        <f ca="1">IFERROR(
IF(tbTasks[[#This Row],[Added On]]="","",
IF(tbTasks[[#This Row],[Completed On]]&lt;&gt;"","",
IF(tbTasks[[#This Row],[Started On]]="",TODAY()+VLOOKUP(tbTasks[[#This Row],[Client]],tbClients[],8,0),
tbTasks[[#This Row],[Started On]]+VLOOKUP(tbTasks[[#This Row],[Client]],tbClients[],7,0)))),
"")</f>
        <v/>
      </c>
      <c r="J70" s="129"/>
      <c r="K70" s="116" t="str">
        <f>IF(tbTasks[[#This Row],[Completed On]]&lt;&gt;"","Complete",
IF(tbTasks[[#This Row],[Started On]]&lt;&gt;"","Started",
"Not Started"))</f>
        <v>Complete</v>
      </c>
      <c r="L70" s="121">
        <f>WEEKDAY(tbTasks[[#This Row],[Added On]])</f>
        <v>4</v>
      </c>
      <c r="M70" s="121">
        <f>WEEKDAY(tbTasks[[#This Row],[Started On]])</f>
        <v>4</v>
      </c>
      <c r="N70" s="121">
        <f>WEEKDAY(tbTasks[[#This Row],[Completed On]])</f>
        <v>4</v>
      </c>
      <c r="O70" s="121">
        <f>IF(OR(tbTasks[[#This Row],[Added On]]="",tbTasks[[#This Row],[Started On]]=""),"",
IF(NETWORKDAYS(tbTasks[[#This Row],[Added On]],tbTasks[[#This Row],[Started On]])=0,1,
NETWORKDAYS(tbTasks[[#This Row],[Added On]],tbTasks[[#This Row],[Started On]])))</f>
        <v>1</v>
      </c>
      <c r="P70" s="121">
        <f>IF(OR(tbTasks[[#This Row],[Completed On]]="",tbTasks[[#This Row],[Started On]]=""),"",
IF(NETWORKDAYS(tbTasks[[#This Row],[Started On]],tbTasks[[#This Row],[Completed On]])=0,1,
NETWORKDAYS(tbTasks[[#This Row],[Started On]],tbTasks[[#This Row],[Completed On]])))</f>
        <v>1</v>
      </c>
      <c r="Q70" s="117" t="str">
        <f>_xlfn.CONCAT(tbTasks[[#This Row],[Client]],"_",tbTasks[[#This Row],[Project]])</f>
        <v>Personal_ToDo</v>
      </c>
      <c r="R70" s="133"/>
    </row>
    <row r="71" spans="1:18" x14ac:dyDescent="0.25">
      <c r="A71" s="128" t="s">
        <v>20</v>
      </c>
      <c r="B71" s="129" t="s">
        <v>29</v>
      </c>
      <c r="C71" s="129" t="s">
        <v>76</v>
      </c>
      <c r="D71" s="130" t="s">
        <v>138</v>
      </c>
      <c r="E71" s="131">
        <v>1</v>
      </c>
      <c r="F71" s="132">
        <v>43471</v>
      </c>
      <c r="G71" s="132">
        <v>43471</v>
      </c>
      <c r="H71" s="132">
        <v>43471</v>
      </c>
      <c r="I71" s="120" t="str">
        <f ca="1">IFERROR(
IF(tbTasks[[#This Row],[Added On]]="","",
IF(tbTasks[[#This Row],[Completed On]]&lt;&gt;"","",
IF(tbTasks[[#This Row],[Started On]]="",TODAY()+VLOOKUP(tbTasks[[#This Row],[Client]],tbClients[],8,0),
tbTasks[[#This Row],[Started On]]+VLOOKUP(tbTasks[[#This Row],[Client]],tbClients[],7,0)))),
"")</f>
        <v/>
      </c>
      <c r="J71" s="129"/>
      <c r="K71" s="116" t="str">
        <f>IF(tbTasks[[#This Row],[Completed On]]&lt;&gt;"","Complete",
IF(tbTasks[[#This Row],[Started On]]&lt;&gt;"","Started",
"Not Started"))</f>
        <v>Complete</v>
      </c>
      <c r="L71" s="121">
        <f>WEEKDAY(tbTasks[[#This Row],[Added On]])</f>
        <v>1</v>
      </c>
      <c r="M71" s="121">
        <f>WEEKDAY(tbTasks[[#This Row],[Started On]])</f>
        <v>1</v>
      </c>
      <c r="N71" s="121">
        <f>WEEKDAY(tbTasks[[#This Row],[Completed On]])</f>
        <v>1</v>
      </c>
      <c r="O71" s="121">
        <f>IF(OR(tbTasks[[#This Row],[Added On]]="",tbTasks[[#This Row],[Started On]]=""),"",
IF(NETWORKDAYS(tbTasks[[#This Row],[Added On]],tbTasks[[#This Row],[Started On]])=0,1,
NETWORKDAYS(tbTasks[[#This Row],[Added On]],tbTasks[[#This Row],[Started On]])))</f>
        <v>1</v>
      </c>
      <c r="P71" s="121">
        <f>IF(OR(tbTasks[[#This Row],[Completed On]]="",tbTasks[[#This Row],[Started On]]=""),"",
IF(NETWORKDAYS(tbTasks[[#This Row],[Started On]],tbTasks[[#This Row],[Completed On]])=0,1,
NETWORKDAYS(tbTasks[[#This Row],[Started On]],tbTasks[[#This Row],[Completed On]])))</f>
        <v>1</v>
      </c>
      <c r="Q71" s="117" t="str">
        <f>_xlfn.CONCAT(tbTasks[[#This Row],[Client]],"_",tbTasks[[#This Row],[Project]])</f>
        <v>Personal_ToDo</v>
      </c>
      <c r="R71" s="133"/>
    </row>
    <row r="72" spans="1:18" ht="30" x14ac:dyDescent="0.25">
      <c r="A72" s="128" t="s">
        <v>20</v>
      </c>
      <c r="B72" s="129" t="s">
        <v>29</v>
      </c>
      <c r="C72" s="129" t="s">
        <v>76</v>
      </c>
      <c r="D72" s="130" t="s">
        <v>81</v>
      </c>
      <c r="E72" s="131">
        <v>1</v>
      </c>
      <c r="F72" s="132">
        <v>43698</v>
      </c>
      <c r="G72" s="132">
        <v>43698</v>
      </c>
      <c r="H72" s="132">
        <v>43698</v>
      </c>
      <c r="I72" s="120" t="str">
        <f ca="1">IFERROR(
IF(tbTasks[[#This Row],[Added On]]="","",
IF(tbTasks[[#This Row],[Completed On]]&lt;&gt;"","",
IF(tbTasks[[#This Row],[Started On]]="",TODAY()+VLOOKUP(tbTasks[[#This Row],[Client]],tbClients[],8,0),
tbTasks[[#This Row],[Started On]]+VLOOKUP(tbTasks[[#This Row],[Client]],tbClients[],7,0)))),
"")</f>
        <v/>
      </c>
      <c r="J72" s="129"/>
      <c r="K72" s="116" t="str">
        <f>IF(tbTasks[[#This Row],[Completed On]]&lt;&gt;"","Complete",
IF(tbTasks[[#This Row],[Started On]]&lt;&gt;"","Started",
"Not Started"))</f>
        <v>Complete</v>
      </c>
      <c r="L72" s="121">
        <f>WEEKDAY(tbTasks[[#This Row],[Added On]])</f>
        <v>4</v>
      </c>
      <c r="M72" s="121">
        <f>WEEKDAY(tbTasks[[#This Row],[Started On]])</f>
        <v>4</v>
      </c>
      <c r="N72" s="121">
        <f>WEEKDAY(tbTasks[[#This Row],[Completed On]])</f>
        <v>4</v>
      </c>
      <c r="O72" s="121">
        <f>IF(OR(tbTasks[[#This Row],[Added On]]="",tbTasks[[#This Row],[Started On]]=""),"",
IF(NETWORKDAYS(tbTasks[[#This Row],[Added On]],tbTasks[[#This Row],[Started On]])=0,1,
NETWORKDAYS(tbTasks[[#This Row],[Added On]],tbTasks[[#This Row],[Started On]])))</f>
        <v>1</v>
      </c>
      <c r="P72" s="121">
        <f>IF(OR(tbTasks[[#This Row],[Completed On]]="",tbTasks[[#This Row],[Started On]]=""),"",
IF(NETWORKDAYS(tbTasks[[#This Row],[Started On]],tbTasks[[#This Row],[Completed On]])=0,1,
NETWORKDAYS(tbTasks[[#This Row],[Started On]],tbTasks[[#This Row],[Completed On]])))</f>
        <v>1</v>
      </c>
      <c r="Q72" s="117" t="str">
        <f>_xlfn.CONCAT(tbTasks[[#This Row],[Client]],"_",tbTasks[[#This Row],[Project]])</f>
        <v>Personal_ToDo</v>
      </c>
      <c r="R72" s="133" t="s">
        <v>82</v>
      </c>
    </row>
    <row r="73" spans="1:18" x14ac:dyDescent="0.25">
      <c r="A73" s="128" t="s">
        <v>20</v>
      </c>
      <c r="B73" s="129" t="s">
        <v>29</v>
      </c>
      <c r="C73" s="129" t="s">
        <v>76</v>
      </c>
      <c r="D73" s="130" t="s">
        <v>147</v>
      </c>
      <c r="E73" s="131">
        <v>1</v>
      </c>
      <c r="F73" s="132">
        <v>43725</v>
      </c>
      <c r="G73" s="132">
        <v>43725</v>
      </c>
      <c r="H73" s="132">
        <v>43725</v>
      </c>
      <c r="I73" s="120" t="str">
        <f ca="1">IFERROR(
IF(tbTasks[[#This Row],[Added On]]="","",
IF(tbTasks[[#This Row],[Completed On]]&lt;&gt;"","",
IF(tbTasks[[#This Row],[Started On]]="",TODAY()+VLOOKUP(tbTasks[[#This Row],[Client]],tbClients[],8,0),
tbTasks[[#This Row],[Started On]]+VLOOKUP(tbTasks[[#This Row],[Client]],tbClients[],7,0)))),
"")</f>
        <v/>
      </c>
      <c r="J73" s="129"/>
      <c r="K73" s="116" t="str">
        <f>IF(tbTasks[[#This Row],[Completed On]]&lt;&gt;"","Complete",
IF(tbTasks[[#This Row],[Started On]]&lt;&gt;"","Started",
"Not Started"))</f>
        <v>Complete</v>
      </c>
      <c r="L73" s="121">
        <f>WEEKDAY(tbTasks[[#This Row],[Added On]])</f>
        <v>3</v>
      </c>
      <c r="M73" s="121">
        <f>WEEKDAY(tbTasks[[#This Row],[Started On]])</f>
        <v>3</v>
      </c>
      <c r="N73" s="121">
        <f>WEEKDAY(tbTasks[[#This Row],[Completed On]])</f>
        <v>3</v>
      </c>
      <c r="O73" s="121">
        <f>IF(OR(tbTasks[[#This Row],[Added On]]="",tbTasks[[#This Row],[Started On]]=""),"",
IF(NETWORKDAYS(tbTasks[[#This Row],[Added On]],tbTasks[[#This Row],[Started On]])=0,1,
NETWORKDAYS(tbTasks[[#This Row],[Added On]],tbTasks[[#This Row],[Started On]])))</f>
        <v>1</v>
      </c>
      <c r="P73" s="121">
        <f>IF(OR(tbTasks[[#This Row],[Completed On]]="",tbTasks[[#This Row],[Started On]]=""),"",
IF(NETWORKDAYS(tbTasks[[#This Row],[Started On]],tbTasks[[#This Row],[Completed On]])=0,1,
NETWORKDAYS(tbTasks[[#This Row],[Started On]],tbTasks[[#This Row],[Completed On]])))</f>
        <v>1</v>
      </c>
      <c r="Q73" s="117" t="str">
        <f>_xlfn.CONCAT(tbTasks[[#This Row],[Client]],"_",tbTasks[[#This Row],[Project]])</f>
        <v>Personal_ToDo</v>
      </c>
      <c r="R73" s="133"/>
    </row>
    <row r="74" spans="1:18" x14ac:dyDescent="0.25">
      <c r="A74" s="128" t="s">
        <v>20</v>
      </c>
      <c r="B74" s="129" t="s">
        <v>29</v>
      </c>
      <c r="C74" s="129" t="s">
        <v>76</v>
      </c>
      <c r="D74" s="130" t="s">
        <v>148</v>
      </c>
      <c r="E74" s="131">
        <v>1</v>
      </c>
      <c r="F74" s="132">
        <v>43725</v>
      </c>
      <c r="G74" s="132">
        <v>43725</v>
      </c>
      <c r="H74" s="132">
        <v>43725</v>
      </c>
      <c r="I74" s="120" t="str">
        <f ca="1">IFERROR(
IF(tbTasks[[#This Row],[Added On]]="","",
IF(tbTasks[[#This Row],[Completed On]]&lt;&gt;"","",
IF(tbTasks[[#This Row],[Started On]]="",TODAY()+VLOOKUP(tbTasks[[#This Row],[Client]],tbClients[],8,0),
tbTasks[[#This Row],[Started On]]+VLOOKUP(tbTasks[[#This Row],[Client]],tbClients[],7,0)))),
"")</f>
        <v/>
      </c>
      <c r="J74" s="129"/>
      <c r="K74" s="116" t="str">
        <f>IF(tbTasks[[#This Row],[Completed On]]&lt;&gt;"","Complete",
IF(tbTasks[[#This Row],[Started On]]&lt;&gt;"","Started",
"Not Started"))</f>
        <v>Complete</v>
      </c>
      <c r="L74" s="121">
        <f>WEEKDAY(tbTasks[[#This Row],[Added On]])</f>
        <v>3</v>
      </c>
      <c r="M74" s="121">
        <f>WEEKDAY(tbTasks[[#This Row],[Started On]])</f>
        <v>3</v>
      </c>
      <c r="N74" s="121">
        <f>WEEKDAY(tbTasks[[#This Row],[Completed On]])</f>
        <v>3</v>
      </c>
      <c r="O74" s="121">
        <f>IF(OR(tbTasks[[#This Row],[Added On]]="",tbTasks[[#This Row],[Started On]]=""),"",
IF(NETWORKDAYS(tbTasks[[#This Row],[Added On]],tbTasks[[#This Row],[Started On]])=0,1,
NETWORKDAYS(tbTasks[[#This Row],[Added On]],tbTasks[[#This Row],[Started On]])))</f>
        <v>1</v>
      </c>
      <c r="P74" s="121">
        <f>IF(OR(tbTasks[[#This Row],[Completed On]]="",tbTasks[[#This Row],[Started On]]=""),"",
IF(NETWORKDAYS(tbTasks[[#This Row],[Started On]],tbTasks[[#This Row],[Completed On]])=0,1,
NETWORKDAYS(tbTasks[[#This Row],[Started On]],tbTasks[[#This Row],[Completed On]])))</f>
        <v>1</v>
      </c>
      <c r="Q74" s="117" t="str">
        <f>_xlfn.CONCAT(tbTasks[[#This Row],[Client]],"_",tbTasks[[#This Row],[Project]])</f>
        <v>Personal_ToDo</v>
      </c>
      <c r="R74" s="133"/>
    </row>
    <row r="75" spans="1:18" ht="45" x14ac:dyDescent="0.25">
      <c r="A75" s="128" t="s">
        <v>20</v>
      </c>
      <c r="B75" s="129" t="s">
        <v>29</v>
      </c>
      <c r="C75" s="129" t="s">
        <v>76</v>
      </c>
      <c r="D75" s="130" t="s">
        <v>162</v>
      </c>
      <c r="E75" s="131">
        <v>1</v>
      </c>
      <c r="F75" s="132">
        <v>43803</v>
      </c>
      <c r="G75" s="132">
        <v>43805</v>
      </c>
      <c r="H75" s="132">
        <v>43805</v>
      </c>
      <c r="I75" s="120" t="str">
        <f ca="1">IFERROR(
IF(tbTasks[[#This Row],[Added On]]="","",
IF(tbTasks[[#This Row],[Completed On]]&lt;&gt;"","",
IF(tbTasks[[#This Row],[Started On]]="",TODAY()+VLOOKUP(tbTasks[[#This Row],[Client]],tbClients[],8,0),
tbTasks[[#This Row],[Started On]]+VLOOKUP(tbTasks[[#This Row],[Client]],tbClients[],7,0)))),
"")</f>
        <v/>
      </c>
      <c r="J75" s="129"/>
      <c r="K75" s="116" t="str">
        <f>IF(tbTasks[[#This Row],[Completed On]]&lt;&gt;"","Complete",
IF(tbTasks[[#This Row],[Started On]]&lt;&gt;"","Started",
"Not Started"))</f>
        <v>Complete</v>
      </c>
      <c r="L75" s="121">
        <f>WEEKDAY(tbTasks[[#This Row],[Added On]])</f>
        <v>4</v>
      </c>
      <c r="M75" s="121">
        <f>WEEKDAY(tbTasks[[#This Row],[Started On]])</f>
        <v>6</v>
      </c>
      <c r="N75" s="121">
        <f>WEEKDAY(tbTasks[[#This Row],[Completed On]])</f>
        <v>6</v>
      </c>
      <c r="O75" s="121">
        <f>IF(OR(tbTasks[[#This Row],[Added On]]="",tbTasks[[#This Row],[Started On]]=""),"",
IF(NETWORKDAYS(tbTasks[[#This Row],[Added On]],tbTasks[[#This Row],[Started On]])=0,1,
NETWORKDAYS(tbTasks[[#This Row],[Added On]],tbTasks[[#This Row],[Started On]])))</f>
        <v>3</v>
      </c>
      <c r="P75" s="121">
        <f>IF(OR(tbTasks[[#This Row],[Completed On]]="",tbTasks[[#This Row],[Started On]]=""),"",
IF(NETWORKDAYS(tbTasks[[#This Row],[Started On]],tbTasks[[#This Row],[Completed On]])=0,1,
NETWORKDAYS(tbTasks[[#This Row],[Started On]],tbTasks[[#This Row],[Completed On]])))</f>
        <v>1</v>
      </c>
      <c r="Q75" s="117" t="str">
        <f>_xlfn.CONCAT(tbTasks[[#This Row],[Client]],"_",tbTasks[[#This Row],[Project]])</f>
        <v>Personal_ToDo</v>
      </c>
      <c r="R75" s="133"/>
    </row>
    <row r="76" spans="1:18" x14ac:dyDescent="0.25">
      <c r="A76" s="128" t="s">
        <v>20</v>
      </c>
      <c r="B76" s="129" t="s">
        <v>29</v>
      </c>
      <c r="C76" s="129" t="s">
        <v>76</v>
      </c>
      <c r="D76" s="135" t="s">
        <v>305</v>
      </c>
      <c r="E76" s="131">
        <v>2</v>
      </c>
      <c r="F76" s="132">
        <v>43819</v>
      </c>
      <c r="G76" s="132">
        <v>43819</v>
      </c>
      <c r="H76" s="132">
        <v>43819</v>
      </c>
      <c r="I76" s="119" t="str">
        <f ca="1">IFERROR(
IF(tbTasks[[#This Row],[Added On]]="","",
IF(tbTasks[[#This Row],[Completed On]]&lt;&gt;"","",
IF(tbTasks[[#This Row],[Started On]]="",TODAY()+VLOOKUP(tbTasks[[#This Row],[Client]],tbClients[],8,0),
tbTasks[[#This Row],[Started On]]+VLOOKUP(tbTasks[[#This Row],[Client]],tbClients[],7,0)))),
"")</f>
        <v/>
      </c>
      <c r="J76" s="129"/>
      <c r="K76" s="117" t="str">
        <f>IF(tbTasks[[#This Row],[Completed On]]&lt;&gt;"","Complete",
IF(tbTasks[[#This Row],[Started On]]&lt;&gt;"","Started",
"Not Started"))</f>
        <v>Complete</v>
      </c>
      <c r="L76" s="118">
        <f>WEEKDAY(tbTasks[[#This Row],[Added On]])</f>
        <v>6</v>
      </c>
      <c r="M76" s="118">
        <f>WEEKDAY(tbTasks[[#This Row],[Started On]])</f>
        <v>6</v>
      </c>
      <c r="N76" s="118">
        <f>WEEKDAY(tbTasks[[#This Row],[Completed On]])</f>
        <v>6</v>
      </c>
      <c r="O76" s="118">
        <f>IF(OR(tbTasks[[#This Row],[Added On]]="",tbTasks[[#This Row],[Started On]]=""),"",
IF(NETWORKDAYS(tbTasks[[#This Row],[Added On]],tbTasks[[#This Row],[Started On]])=0,1,
NETWORKDAYS(tbTasks[[#This Row],[Added On]],tbTasks[[#This Row],[Started On]])))</f>
        <v>1</v>
      </c>
      <c r="P76" s="118">
        <f>IF(OR(tbTasks[[#This Row],[Completed On]]="",tbTasks[[#This Row],[Started On]]=""),"",
IF(NETWORKDAYS(tbTasks[[#This Row],[Started On]],tbTasks[[#This Row],[Completed On]])=0,1,
NETWORKDAYS(tbTasks[[#This Row],[Started On]],tbTasks[[#This Row],[Completed On]])))</f>
        <v>1</v>
      </c>
      <c r="Q76" s="117" t="str">
        <f>_xlfn.CONCAT(tbTasks[[#This Row],[Client]],"_",tbTasks[[#This Row],[Project]])</f>
        <v>Personal_ToDo</v>
      </c>
      <c r="R76" s="133"/>
    </row>
    <row r="77" spans="1:18" x14ac:dyDescent="0.25">
      <c r="A77" s="128" t="s">
        <v>20</v>
      </c>
      <c r="B77" s="129" t="s">
        <v>29</v>
      </c>
      <c r="C77" s="129" t="s">
        <v>53</v>
      </c>
      <c r="D77" s="130" t="s">
        <v>54</v>
      </c>
      <c r="E77" s="131">
        <v>3</v>
      </c>
      <c r="F77" s="132">
        <v>43643</v>
      </c>
      <c r="G77" s="132">
        <v>43645</v>
      </c>
      <c r="H77" s="132">
        <v>43651</v>
      </c>
      <c r="I77" s="120" t="str">
        <f ca="1">IFERROR(
IF(tbTasks[[#This Row],[Added On]]="","",
IF(tbTasks[[#This Row],[Completed On]]&lt;&gt;"","",
IF(tbTasks[[#This Row],[Started On]]="",TODAY()+VLOOKUP(tbTasks[[#This Row],[Client]],tbClients[],8,0),
tbTasks[[#This Row],[Started On]]+VLOOKUP(tbTasks[[#This Row],[Client]],tbClients[],7,0)))),
"")</f>
        <v/>
      </c>
      <c r="J77" s="129"/>
      <c r="K77" s="116" t="str">
        <f>IF(tbTasks[[#This Row],[Completed On]]&lt;&gt;"","Complete",
IF(tbTasks[[#This Row],[Started On]]&lt;&gt;"","Started",
"Not Started"))</f>
        <v>Complete</v>
      </c>
      <c r="L77" s="121">
        <f>WEEKDAY(tbTasks[[#This Row],[Added On]])</f>
        <v>5</v>
      </c>
      <c r="M77" s="121">
        <f>WEEKDAY(tbTasks[[#This Row],[Started On]])</f>
        <v>7</v>
      </c>
      <c r="N77" s="121">
        <f>WEEKDAY(tbTasks[[#This Row],[Completed On]])</f>
        <v>6</v>
      </c>
      <c r="O77" s="121">
        <f>IF(OR(tbTasks[[#This Row],[Added On]]="",tbTasks[[#This Row],[Started On]]=""),"",
IF(NETWORKDAYS(tbTasks[[#This Row],[Added On]],tbTasks[[#This Row],[Started On]])=0,1,
NETWORKDAYS(tbTasks[[#This Row],[Added On]],tbTasks[[#This Row],[Started On]])))</f>
        <v>2</v>
      </c>
      <c r="P77" s="121">
        <f>IF(OR(tbTasks[[#This Row],[Completed On]]="",tbTasks[[#This Row],[Started On]]=""),"",
IF(NETWORKDAYS(tbTasks[[#This Row],[Started On]],tbTasks[[#This Row],[Completed On]])=0,1,
NETWORKDAYS(tbTasks[[#This Row],[Started On]],tbTasks[[#This Row],[Completed On]])))</f>
        <v>5</v>
      </c>
      <c r="Q77" s="117" t="str">
        <f>_xlfn.CONCAT(tbTasks[[#This Row],[Client]],"_",tbTasks[[#This Row],[Project]])</f>
        <v>Personal_ToDo</v>
      </c>
      <c r="R77" s="133"/>
    </row>
    <row r="78" spans="1:18" x14ac:dyDescent="0.25">
      <c r="A78" s="128" t="s">
        <v>20</v>
      </c>
      <c r="B78" s="129" t="s">
        <v>29</v>
      </c>
      <c r="C78" s="129" t="s">
        <v>36</v>
      </c>
      <c r="D78" s="130" t="s">
        <v>153</v>
      </c>
      <c r="E78" s="131">
        <v>2</v>
      </c>
      <c r="F78" s="132">
        <v>43734</v>
      </c>
      <c r="G78" s="132">
        <v>43744</v>
      </c>
      <c r="H78" s="132">
        <v>43744</v>
      </c>
      <c r="I78" s="120" t="str">
        <f ca="1">IFERROR(
IF(tbTasks[[#This Row],[Added On]]="","",
IF(tbTasks[[#This Row],[Completed On]]&lt;&gt;"","",
IF(tbTasks[[#This Row],[Started On]]="",TODAY()+VLOOKUP(tbTasks[[#This Row],[Client]],tbClients[],8,0),
tbTasks[[#This Row],[Started On]]+VLOOKUP(tbTasks[[#This Row],[Client]],tbClients[],7,0)))),
"")</f>
        <v/>
      </c>
      <c r="J78" s="129"/>
      <c r="K78" s="116" t="str">
        <f>IF(tbTasks[[#This Row],[Completed On]]&lt;&gt;"","Complete",
IF(tbTasks[[#This Row],[Started On]]&lt;&gt;"","Started",
"Not Started"))</f>
        <v>Complete</v>
      </c>
      <c r="L78" s="121">
        <f>WEEKDAY(tbTasks[[#This Row],[Added On]])</f>
        <v>5</v>
      </c>
      <c r="M78" s="121">
        <f>WEEKDAY(tbTasks[[#This Row],[Started On]])</f>
        <v>1</v>
      </c>
      <c r="N78" s="121">
        <f>WEEKDAY(tbTasks[[#This Row],[Completed On]])</f>
        <v>1</v>
      </c>
      <c r="O78" s="121">
        <f>IF(OR(tbTasks[[#This Row],[Added On]]="",tbTasks[[#This Row],[Started On]]=""),"",
IF(NETWORKDAYS(tbTasks[[#This Row],[Added On]],tbTasks[[#This Row],[Started On]])=0,1,
NETWORKDAYS(tbTasks[[#This Row],[Added On]],tbTasks[[#This Row],[Started On]])))</f>
        <v>7</v>
      </c>
      <c r="P78" s="121">
        <f>IF(OR(tbTasks[[#This Row],[Completed On]]="",tbTasks[[#This Row],[Started On]]=""),"",
IF(NETWORKDAYS(tbTasks[[#This Row],[Started On]],tbTasks[[#This Row],[Completed On]])=0,1,
NETWORKDAYS(tbTasks[[#This Row],[Started On]],tbTasks[[#This Row],[Completed On]])))</f>
        <v>1</v>
      </c>
      <c r="Q78" s="117" t="str">
        <f>_xlfn.CONCAT(tbTasks[[#This Row],[Client]],"_",tbTasks[[#This Row],[Project]])</f>
        <v>Personal_ToDo</v>
      </c>
      <c r="R78" s="133"/>
    </row>
    <row r="79" spans="1:18" ht="30" x14ac:dyDescent="0.25">
      <c r="A79" s="128" t="s">
        <v>20</v>
      </c>
      <c r="B79" s="129" t="s">
        <v>29</v>
      </c>
      <c r="C79" s="129" t="s">
        <v>36</v>
      </c>
      <c r="D79" s="130" t="s">
        <v>154</v>
      </c>
      <c r="E79" s="131">
        <v>2</v>
      </c>
      <c r="F79" s="132">
        <v>43735</v>
      </c>
      <c r="G79" s="132">
        <v>43743</v>
      </c>
      <c r="H79" s="132">
        <v>43743</v>
      </c>
      <c r="I79" s="120" t="str">
        <f ca="1">IFERROR(
IF(tbTasks[[#This Row],[Added On]]="","",
IF(tbTasks[[#This Row],[Completed On]]&lt;&gt;"","",
IF(tbTasks[[#This Row],[Started On]]="",TODAY()+VLOOKUP(tbTasks[[#This Row],[Client]],tbClients[],8,0),
tbTasks[[#This Row],[Started On]]+VLOOKUP(tbTasks[[#This Row],[Client]],tbClients[],7,0)))),
"")</f>
        <v/>
      </c>
      <c r="J79" s="129"/>
      <c r="K79" s="116" t="str">
        <f>IF(tbTasks[[#This Row],[Completed On]]&lt;&gt;"","Complete",
IF(tbTasks[[#This Row],[Started On]]&lt;&gt;"","Started",
"Not Started"))</f>
        <v>Complete</v>
      </c>
      <c r="L79" s="121">
        <f>WEEKDAY(tbTasks[[#This Row],[Added On]])</f>
        <v>6</v>
      </c>
      <c r="M79" s="121">
        <f>WEEKDAY(tbTasks[[#This Row],[Started On]])</f>
        <v>7</v>
      </c>
      <c r="N79" s="121">
        <f>WEEKDAY(tbTasks[[#This Row],[Completed On]])</f>
        <v>7</v>
      </c>
      <c r="O79" s="121">
        <f>IF(OR(tbTasks[[#This Row],[Added On]]="",tbTasks[[#This Row],[Started On]]=""),"",
IF(NETWORKDAYS(tbTasks[[#This Row],[Added On]],tbTasks[[#This Row],[Started On]])=0,1,
NETWORKDAYS(tbTasks[[#This Row],[Added On]],tbTasks[[#This Row],[Started On]])))</f>
        <v>6</v>
      </c>
      <c r="P79" s="121">
        <f>IF(OR(tbTasks[[#This Row],[Completed On]]="",tbTasks[[#This Row],[Started On]]=""),"",
IF(NETWORKDAYS(tbTasks[[#This Row],[Started On]],tbTasks[[#This Row],[Completed On]])=0,1,
NETWORKDAYS(tbTasks[[#This Row],[Started On]],tbTasks[[#This Row],[Completed On]])))</f>
        <v>1</v>
      </c>
      <c r="Q79" s="117" t="str">
        <f>_xlfn.CONCAT(tbTasks[[#This Row],[Client]],"_",tbTasks[[#This Row],[Project]])</f>
        <v>Personal_ToDo</v>
      </c>
      <c r="R79" s="133"/>
    </row>
    <row r="80" spans="1:18" x14ac:dyDescent="0.25">
      <c r="A80" s="128" t="s">
        <v>20</v>
      </c>
      <c r="B80" s="129" t="s">
        <v>29</v>
      </c>
      <c r="C80" s="129" t="s">
        <v>36</v>
      </c>
      <c r="D80" s="135" t="s">
        <v>304</v>
      </c>
      <c r="E80" s="131">
        <v>2</v>
      </c>
      <c r="F80" s="132">
        <v>43819</v>
      </c>
      <c r="G80" s="132">
        <v>43819</v>
      </c>
      <c r="H80" s="132">
        <v>43819</v>
      </c>
      <c r="I80" s="119" t="str">
        <f ca="1">IFERROR(
IF(tbTasks[[#This Row],[Added On]]="","",
IF(tbTasks[[#This Row],[Completed On]]&lt;&gt;"","",
IF(tbTasks[[#This Row],[Started On]]="",TODAY()+VLOOKUP(tbTasks[[#This Row],[Client]],tbClients[],8,0),
tbTasks[[#This Row],[Started On]]+VLOOKUP(tbTasks[[#This Row],[Client]],tbClients[],7,0)))),
"")</f>
        <v/>
      </c>
      <c r="J80" s="129"/>
      <c r="K80" s="117" t="str">
        <f>IF(tbTasks[[#This Row],[Completed On]]&lt;&gt;"","Complete",
IF(tbTasks[[#This Row],[Started On]]&lt;&gt;"","Started",
"Not Started"))</f>
        <v>Complete</v>
      </c>
      <c r="L80" s="121">
        <f>WEEKDAY(tbTasks[[#This Row],[Added On]])</f>
        <v>6</v>
      </c>
      <c r="M80" s="121">
        <f>WEEKDAY(tbTasks[[#This Row],[Started On]])</f>
        <v>6</v>
      </c>
      <c r="N80" s="121">
        <f>WEEKDAY(tbTasks[[#This Row],[Completed On]])</f>
        <v>6</v>
      </c>
      <c r="O80" s="121">
        <f>IF(OR(tbTasks[[#This Row],[Added On]]="",tbTasks[[#This Row],[Started On]]=""),"",
IF(NETWORKDAYS(tbTasks[[#This Row],[Added On]],tbTasks[[#This Row],[Started On]])=0,1,
NETWORKDAYS(tbTasks[[#This Row],[Added On]],tbTasks[[#This Row],[Started On]])))</f>
        <v>1</v>
      </c>
      <c r="P80" s="121">
        <f>IF(OR(tbTasks[[#This Row],[Completed On]]="",tbTasks[[#This Row],[Started On]]=""),"",
IF(NETWORKDAYS(tbTasks[[#This Row],[Started On]],tbTasks[[#This Row],[Completed On]])=0,1,
NETWORKDAYS(tbTasks[[#This Row],[Started On]],tbTasks[[#This Row],[Completed On]])))</f>
        <v>1</v>
      </c>
      <c r="Q80" s="117" t="str">
        <f>_xlfn.CONCAT(tbTasks[[#This Row],[Client]],"_",tbTasks[[#This Row],[Project]])</f>
        <v>Personal_ToDo</v>
      </c>
      <c r="R80" s="133"/>
    </row>
    <row r="81" spans="1:18" x14ac:dyDescent="0.25">
      <c r="A81" s="128" t="s">
        <v>20</v>
      </c>
      <c r="B81" s="129" t="s">
        <v>29</v>
      </c>
      <c r="C81" s="129" t="s">
        <v>36</v>
      </c>
      <c r="D81" s="135" t="s">
        <v>326</v>
      </c>
      <c r="E81" s="131">
        <v>2</v>
      </c>
      <c r="F81" s="132">
        <v>43819</v>
      </c>
      <c r="G81" s="132">
        <v>43819</v>
      </c>
      <c r="H81" s="132">
        <v>43819</v>
      </c>
      <c r="I81" s="119" t="str">
        <f ca="1">IFERROR(
IF(tbTasks[[#This Row],[Added On]]="","",
IF(tbTasks[[#This Row],[Completed On]]&lt;&gt;"","",
IF(tbTasks[[#This Row],[Started On]]="",TODAY()+VLOOKUP(tbTasks[[#This Row],[Client]],tbClients[],8,0),
tbTasks[[#This Row],[Started On]]+VLOOKUP(tbTasks[[#This Row],[Client]],tbClients[],7,0)))),
"")</f>
        <v/>
      </c>
      <c r="J81" s="129"/>
      <c r="K81" s="117" t="str">
        <f>IF(tbTasks[[#This Row],[Completed On]]&lt;&gt;"","Complete",
IF(tbTasks[[#This Row],[Started On]]&lt;&gt;"","Started",
"Not Started"))</f>
        <v>Complete</v>
      </c>
      <c r="L81" s="118">
        <f>WEEKDAY(tbTasks[[#This Row],[Added On]])</f>
        <v>6</v>
      </c>
      <c r="M81" s="118">
        <f>WEEKDAY(tbTasks[[#This Row],[Started On]])</f>
        <v>6</v>
      </c>
      <c r="N81" s="118">
        <f>WEEKDAY(tbTasks[[#This Row],[Completed On]])</f>
        <v>6</v>
      </c>
      <c r="O81" s="118">
        <f>IF(OR(tbTasks[[#This Row],[Added On]]="",tbTasks[[#This Row],[Started On]]=""),"",
IF(NETWORKDAYS(tbTasks[[#This Row],[Added On]],tbTasks[[#This Row],[Started On]])=0,1,
NETWORKDAYS(tbTasks[[#This Row],[Added On]],tbTasks[[#This Row],[Started On]])))</f>
        <v>1</v>
      </c>
      <c r="P81" s="118">
        <f>IF(OR(tbTasks[[#This Row],[Completed On]]="",tbTasks[[#This Row],[Started On]]=""),"",
IF(NETWORKDAYS(tbTasks[[#This Row],[Started On]],tbTasks[[#This Row],[Completed On]])=0,1,
NETWORKDAYS(tbTasks[[#This Row],[Started On]],tbTasks[[#This Row],[Completed On]])))</f>
        <v>1</v>
      </c>
      <c r="Q81" s="117" t="str">
        <f>_xlfn.CONCAT(tbTasks[[#This Row],[Client]],"_",tbTasks[[#This Row],[Project]])</f>
        <v>Personal_ToDo</v>
      </c>
      <c r="R81" s="133"/>
    </row>
    <row r="82" spans="1:18" x14ac:dyDescent="0.25">
      <c r="A82" s="128" t="s">
        <v>20</v>
      </c>
      <c r="B82" s="129" t="s">
        <v>29</v>
      </c>
      <c r="C82" s="129" t="s">
        <v>34</v>
      </c>
      <c r="D82" s="130" t="s">
        <v>55</v>
      </c>
      <c r="E82" s="131">
        <v>1</v>
      </c>
      <c r="F82" s="132">
        <v>43648</v>
      </c>
      <c r="G82" s="132">
        <v>43648</v>
      </c>
      <c r="H82" s="132">
        <v>43648</v>
      </c>
      <c r="I82" s="120" t="str">
        <f ca="1">IFERROR(
IF(tbTasks[[#This Row],[Added On]]="","",
IF(tbTasks[[#This Row],[Completed On]]&lt;&gt;"","",
IF(tbTasks[[#This Row],[Started On]]="",TODAY()+VLOOKUP(tbTasks[[#This Row],[Client]],tbClients[],8,0),
tbTasks[[#This Row],[Started On]]+VLOOKUP(tbTasks[[#This Row],[Client]],tbClients[],7,0)))),
"")</f>
        <v/>
      </c>
      <c r="J82" s="129"/>
      <c r="K82" s="116" t="str">
        <f>IF(tbTasks[[#This Row],[Completed On]]&lt;&gt;"","Complete",
IF(tbTasks[[#This Row],[Started On]]&lt;&gt;"","Started",
"Not Started"))</f>
        <v>Complete</v>
      </c>
      <c r="L82" s="121">
        <f>WEEKDAY(tbTasks[[#This Row],[Added On]])</f>
        <v>3</v>
      </c>
      <c r="M82" s="121">
        <f>WEEKDAY(tbTasks[[#This Row],[Started On]])</f>
        <v>3</v>
      </c>
      <c r="N82" s="121">
        <f>WEEKDAY(tbTasks[[#This Row],[Completed On]])</f>
        <v>3</v>
      </c>
      <c r="O82" s="121">
        <f>IF(OR(tbTasks[[#This Row],[Added On]]="",tbTasks[[#This Row],[Started On]]=""),"",
IF(NETWORKDAYS(tbTasks[[#This Row],[Added On]],tbTasks[[#This Row],[Started On]])=0,1,
NETWORKDAYS(tbTasks[[#This Row],[Added On]],tbTasks[[#This Row],[Started On]])))</f>
        <v>1</v>
      </c>
      <c r="P82" s="121">
        <f>IF(OR(tbTasks[[#This Row],[Completed On]]="",tbTasks[[#This Row],[Started On]]=""),"",
IF(NETWORKDAYS(tbTasks[[#This Row],[Started On]],tbTasks[[#This Row],[Completed On]])=0,1,
NETWORKDAYS(tbTasks[[#This Row],[Started On]],tbTasks[[#This Row],[Completed On]])))</f>
        <v>1</v>
      </c>
      <c r="Q82" s="117" t="str">
        <f>_xlfn.CONCAT(tbTasks[[#This Row],[Client]],"_",tbTasks[[#This Row],[Project]])</f>
        <v>Personal_ToDo</v>
      </c>
      <c r="R82" s="133"/>
    </row>
    <row r="83" spans="1:18" ht="30" x14ac:dyDescent="0.25">
      <c r="A83" s="128" t="s">
        <v>20</v>
      </c>
      <c r="B83" s="129" t="s">
        <v>29</v>
      </c>
      <c r="C83" s="129" t="s">
        <v>34</v>
      </c>
      <c r="D83" s="130" t="s">
        <v>74</v>
      </c>
      <c r="E83" s="131">
        <v>2</v>
      </c>
      <c r="F83" s="132">
        <v>43673</v>
      </c>
      <c r="G83" s="132">
        <v>43673</v>
      </c>
      <c r="H83" s="132">
        <v>43673</v>
      </c>
      <c r="I83" s="120" t="str">
        <f ca="1">IFERROR(
IF(tbTasks[[#This Row],[Added On]]="","",
IF(tbTasks[[#This Row],[Completed On]]&lt;&gt;"","",
IF(tbTasks[[#This Row],[Started On]]="",TODAY()+VLOOKUP(tbTasks[[#This Row],[Client]],tbClients[],8,0),
tbTasks[[#This Row],[Started On]]+VLOOKUP(tbTasks[[#This Row],[Client]],tbClients[],7,0)))),
"")</f>
        <v/>
      </c>
      <c r="J83" s="129"/>
      <c r="K83" s="116" t="str">
        <f>IF(tbTasks[[#This Row],[Completed On]]&lt;&gt;"","Complete",
IF(tbTasks[[#This Row],[Started On]]&lt;&gt;"","Started",
"Not Started"))</f>
        <v>Complete</v>
      </c>
      <c r="L83" s="121">
        <f>WEEKDAY(tbTasks[[#This Row],[Added On]])</f>
        <v>7</v>
      </c>
      <c r="M83" s="121">
        <f>WEEKDAY(tbTasks[[#This Row],[Started On]])</f>
        <v>7</v>
      </c>
      <c r="N83" s="121">
        <f>WEEKDAY(tbTasks[[#This Row],[Completed On]])</f>
        <v>7</v>
      </c>
      <c r="O83" s="121">
        <f>IF(OR(tbTasks[[#This Row],[Added On]]="",tbTasks[[#This Row],[Started On]]=""),"",
IF(NETWORKDAYS(tbTasks[[#This Row],[Added On]],tbTasks[[#This Row],[Started On]])=0,1,
NETWORKDAYS(tbTasks[[#This Row],[Added On]],tbTasks[[#This Row],[Started On]])))</f>
        <v>1</v>
      </c>
      <c r="P83" s="121">
        <f>IF(OR(tbTasks[[#This Row],[Completed On]]="",tbTasks[[#This Row],[Started On]]=""),"",
IF(NETWORKDAYS(tbTasks[[#This Row],[Started On]],tbTasks[[#This Row],[Completed On]])=0,1,
NETWORKDAYS(tbTasks[[#This Row],[Started On]],tbTasks[[#This Row],[Completed On]])))</f>
        <v>1</v>
      </c>
      <c r="Q83" s="117" t="str">
        <f>_xlfn.CONCAT(tbTasks[[#This Row],[Client]],"_",tbTasks[[#This Row],[Project]])</f>
        <v>Personal_ToDo</v>
      </c>
      <c r="R83" s="133"/>
    </row>
    <row r="84" spans="1:18" ht="90" x14ac:dyDescent="0.25">
      <c r="A84" s="128" t="s">
        <v>20</v>
      </c>
      <c r="B84" s="129" t="s">
        <v>29</v>
      </c>
      <c r="C84" s="129" t="s">
        <v>34</v>
      </c>
      <c r="D84" s="130" t="s">
        <v>160</v>
      </c>
      <c r="E84" s="131">
        <v>3</v>
      </c>
      <c r="F84" s="132">
        <v>43711</v>
      </c>
      <c r="G84" s="132">
        <v>43800</v>
      </c>
      <c r="H84" s="132">
        <v>43801</v>
      </c>
      <c r="I84" s="120" t="str">
        <f ca="1">IFERROR(
IF(tbTasks[[#This Row],[Added On]]="","",
IF(tbTasks[[#This Row],[Completed On]]&lt;&gt;"","",
IF(tbTasks[[#This Row],[Started On]]="",TODAY()+VLOOKUP(tbTasks[[#This Row],[Client]],tbClients[],8,0),
tbTasks[[#This Row],[Started On]]+VLOOKUP(tbTasks[[#This Row],[Client]],tbClients[],7,0)))),
"")</f>
        <v/>
      </c>
      <c r="J84" s="129"/>
      <c r="K84" s="116" t="str">
        <f>IF(tbTasks[[#This Row],[Completed On]]&lt;&gt;"","Complete",
IF(tbTasks[[#This Row],[Started On]]&lt;&gt;"","Started",
"Not Started"))</f>
        <v>Complete</v>
      </c>
      <c r="L84" s="121">
        <f>WEEKDAY(tbTasks[[#This Row],[Added On]])</f>
        <v>3</v>
      </c>
      <c r="M84" s="121">
        <f>WEEKDAY(tbTasks[[#This Row],[Started On]])</f>
        <v>1</v>
      </c>
      <c r="N84" s="121">
        <f>WEEKDAY(tbTasks[[#This Row],[Completed On]])</f>
        <v>2</v>
      </c>
      <c r="O84" s="121">
        <f>IF(OR(tbTasks[[#This Row],[Added On]]="",tbTasks[[#This Row],[Started On]]=""),"",
IF(NETWORKDAYS(tbTasks[[#This Row],[Added On]],tbTasks[[#This Row],[Started On]])=0,1,
NETWORKDAYS(tbTasks[[#This Row],[Added On]],tbTasks[[#This Row],[Started On]])))</f>
        <v>64</v>
      </c>
      <c r="P84" s="121">
        <f>IF(OR(tbTasks[[#This Row],[Completed On]]="",tbTasks[[#This Row],[Started On]]=""),"",
IF(NETWORKDAYS(tbTasks[[#This Row],[Started On]],tbTasks[[#This Row],[Completed On]])=0,1,
NETWORKDAYS(tbTasks[[#This Row],[Started On]],tbTasks[[#This Row],[Completed On]])))</f>
        <v>1</v>
      </c>
      <c r="Q84" s="117" t="str">
        <f>_xlfn.CONCAT(tbTasks[[#This Row],[Client]],"_",tbTasks[[#This Row],[Project]])</f>
        <v>Personal_ToDo</v>
      </c>
      <c r="R84" s="133" t="s">
        <v>161</v>
      </c>
    </row>
    <row r="85" spans="1:18" x14ac:dyDescent="0.25">
      <c r="A85" s="128" t="s">
        <v>20</v>
      </c>
      <c r="B85" s="129" t="s">
        <v>29</v>
      </c>
      <c r="C85" s="129" t="s">
        <v>34</v>
      </c>
      <c r="D85" s="134" t="s">
        <v>210</v>
      </c>
      <c r="E85" s="131">
        <v>3</v>
      </c>
      <c r="F85" s="132">
        <v>43814</v>
      </c>
      <c r="G85" s="132">
        <v>43814</v>
      </c>
      <c r="H85" s="132">
        <v>43814</v>
      </c>
      <c r="I85" s="120" t="str">
        <f ca="1">IFERROR(
IF(tbTasks[[#This Row],[Added On]]="","",
IF(tbTasks[[#This Row],[Completed On]]&lt;&gt;"","",
IF(tbTasks[[#This Row],[Started On]]="",TODAY()+VLOOKUP(tbTasks[[#This Row],[Client]],tbClients[],8,0),
tbTasks[[#This Row],[Started On]]+VLOOKUP(tbTasks[[#This Row],[Client]],tbClients[],7,0)))),
"")</f>
        <v/>
      </c>
      <c r="J85" s="129"/>
      <c r="K85" s="116" t="str">
        <f>IF(tbTasks[[#This Row],[Completed On]]&lt;&gt;"","Complete",
IF(tbTasks[[#This Row],[Started On]]&lt;&gt;"","Started",
"Not Started"))</f>
        <v>Complete</v>
      </c>
      <c r="L85" s="121">
        <f>WEEKDAY(tbTasks[[#This Row],[Added On]])</f>
        <v>1</v>
      </c>
      <c r="M85" s="121">
        <f>WEEKDAY(tbTasks[[#This Row],[Started On]])</f>
        <v>1</v>
      </c>
      <c r="N85" s="121">
        <f>WEEKDAY(tbTasks[[#This Row],[Completed On]])</f>
        <v>1</v>
      </c>
      <c r="O85" s="121">
        <f>IF(OR(tbTasks[[#This Row],[Added On]]="",tbTasks[[#This Row],[Started On]]=""),"",
IF(NETWORKDAYS(tbTasks[[#This Row],[Added On]],tbTasks[[#This Row],[Started On]])=0,1,
NETWORKDAYS(tbTasks[[#This Row],[Added On]],tbTasks[[#This Row],[Started On]])))</f>
        <v>1</v>
      </c>
      <c r="P85" s="121">
        <f>IF(OR(tbTasks[[#This Row],[Completed On]]="",tbTasks[[#This Row],[Started On]]=""),"",
IF(NETWORKDAYS(tbTasks[[#This Row],[Started On]],tbTasks[[#This Row],[Completed On]])=0,1,
NETWORKDAYS(tbTasks[[#This Row],[Started On]],tbTasks[[#This Row],[Completed On]])))</f>
        <v>1</v>
      </c>
      <c r="Q85" s="117" t="str">
        <f>_xlfn.CONCAT(tbTasks[[#This Row],[Client]],"_",tbTasks[[#This Row],[Project]])</f>
        <v>Personal_ToDo</v>
      </c>
      <c r="R85" s="133"/>
    </row>
    <row r="86" spans="1:18" x14ac:dyDescent="0.25">
      <c r="A86" s="128" t="s">
        <v>20</v>
      </c>
      <c r="B86" s="129" t="s">
        <v>29</v>
      </c>
      <c r="C86" s="129" t="s">
        <v>34</v>
      </c>
      <c r="D86" s="135" t="s">
        <v>299</v>
      </c>
      <c r="E86" s="131">
        <v>3</v>
      </c>
      <c r="F86" s="132">
        <v>43818</v>
      </c>
      <c r="G86" s="132">
        <v>43818</v>
      </c>
      <c r="H86" s="132">
        <v>43818</v>
      </c>
      <c r="I86" s="120" t="str">
        <f ca="1">IFERROR(
IF(tbTasks[[#This Row],[Added On]]="","",
IF(tbTasks[[#This Row],[Completed On]]&lt;&gt;"","",
IF(tbTasks[[#This Row],[Started On]]="",TODAY()+VLOOKUP(tbTasks[[#This Row],[Client]],tbClients[],8,0),
tbTasks[[#This Row],[Started On]]+VLOOKUP(tbTasks[[#This Row],[Client]],tbClients[],7,0)))),
"")</f>
        <v/>
      </c>
      <c r="J86" s="129"/>
      <c r="K86" s="116" t="str">
        <f>IF(tbTasks[[#This Row],[Completed On]]&lt;&gt;"","Complete",
IF(tbTasks[[#This Row],[Started On]]&lt;&gt;"","Started",
"Not Started"))</f>
        <v>Complete</v>
      </c>
      <c r="L86" s="121">
        <f>WEEKDAY(tbTasks[[#This Row],[Added On]])</f>
        <v>5</v>
      </c>
      <c r="M86" s="121">
        <f>WEEKDAY(tbTasks[[#This Row],[Started On]])</f>
        <v>5</v>
      </c>
      <c r="N86" s="121">
        <f>WEEKDAY(tbTasks[[#This Row],[Completed On]])</f>
        <v>5</v>
      </c>
      <c r="O86" s="121">
        <f>IF(OR(tbTasks[[#This Row],[Added On]]="",tbTasks[[#This Row],[Started On]]=""),"",
IF(NETWORKDAYS(tbTasks[[#This Row],[Added On]],tbTasks[[#This Row],[Started On]])=0,1,
NETWORKDAYS(tbTasks[[#This Row],[Added On]],tbTasks[[#This Row],[Started On]])))</f>
        <v>1</v>
      </c>
      <c r="P86" s="121">
        <f>IF(OR(tbTasks[[#This Row],[Completed On]]="",tbTasks[[#This Row],[Started On]]=""),"",
IF(NETWORKDAYS(tbTasks[[#This Row],[Started On]],tbTasks[[#This Row],[Completed On]])=0,1,
NETWORKDAYS(tbTasks[[#This Row],[Started On]],tbTasks[[#This Row],[Completed On]])))</f>
        <v>1</v>
      </c>
      <c r="Q86" s="117" t="str">
        <f>_xlfn.CONCAT(tbTasks[[#This Row],[Client]],"_",tbTasks[[#This Row],[Project]])</f>
        <v>Personal_ToDo</v>
      </c>
      <c r="R86" s="133"/>
    </row>
    <row r="87" spans="1:18" x14ac:dyDescent="0.25">
      <c r="A87" s="128" t="s">
        <v>20</v>
      </c>
      <c r="B87" s="129" t="s">
        <v>29</v>
      </c>
      <c r="C87" s="129" t="s">
        <v>34</v>
      </c>
      <c r="D87" s="135" t="s">
        <v>301</v>
      </c>
      <c r="E87" s="131">
        <v>3</v>
      </c>
      <c r="F87" s="132">
        <v>43818</v>
      </c>
      <c r="G87" s="132">
        <v>43818</v>
      </c>
      <c r="H87" s="132">
        <v>43818</v>
      </c>
      <c r="I87" s="119" t="str">
        <f ca="1">IFERROR(
IF(tbTasks[[#This Row],[Added On]]="","",
IF(tbTasks[[#This Row],[Completed On]]&lt;&gt;"","",
IF(tbTasks[[#This Row],[Started On]]="",TODAY()+VLOOKUP(tbTasks[[#This Row],[Client]],tbClients[],8,0),
tbTasks[[#This Row],[Started On]]+VLOOKUP(tbTasks[[#This Row],[Client]],tbClients[],7,0)))),
"")</f>
        <v/>
      </c>
      <c r="J87" s="129"/>
      <c r="K87" s="117" t="str">
        <f>IF(tbTasks[[#This Row],[Completed On]]&lt;&gt;"","Complete",
IF(tbTasks[[#This Row],[Started On]]&lt;&gt;"","Started",
"Not Started"))</f>
        <v>Complete</v>
      </c>
      <c r="L87" s="121">
        <f>WEEKDAY(tbTasks[[#This Row],[Added On]])</f>
        <v>5</v>
      </c>
      <c r="M87" s="121">
        <f>WEEKDAY(tbTasks[[#This Row],[Started On]])</f>
        <v>5</v>
      </c>
      <c r="N87" s="121">
        <f>WEEKDAY(tbTasks[[#This Row],[Completed On]])</f>
        <v>5</v>
      </c>
      <c r="O87" s="121">
        <f>IF(OR(tbTasks[[#This Row],[Added On]]="",tbTasks[[#This Row],[Started On]]=""),"",
IF(NETWORKDAYS(tbTasks[[#This Row],[Added On]],tbTasks[[#This Row],[Started On]])=0,1,
NETWORKDAYS(tbTasks[[#This Row],[Added On]],tbTasks[[#This Row],[Started On]])))</f>
        <v>1</v>
      </c>
      <c r="P87" s="121">
        <f>IF(OR(tbTasks[[#This Row],[Completed On]]="",tbTasks[[#This Row],[Started On]]=""),"",
IF(NETWORKDAYS(tbTasks[[#This Row],[Started On]],tbTasks[[#This Row],[Completed On]])=0,1,
NETWORKDAYS(tbTasks[[#This Row],[Started On]],tbTasks[[#This Row],[Completed On]])))</f>
        <v>1</v>
      </c>
      <c r="Q87" s="117" t="str">
        <f>_xlfn.CONCAT(tbTasks[[#This Row],[Client]],"_",tbTasks[[#This Row],[Project]])</f>
        <v>Personal_ToDo</v>
      </c>
      <c r="R87" s="133"/>
    </row>
    <row r="88" spans="1:18" x14ac:dyDescent="0.25">
      <c r="A88" s="128" t="s">
        <v>20</v>
      </c>
      <c r="B88" s="129" t="s">
        <v>29</v>
      </c>
      <c r="C88" s="129" t="s">
        <v>34</v>
      </c>
      <c r="D88" s="135" t="s">
        <v>302</v>
      </c>
      <c r="E88" s="131">
        <v>2</v>
      </c>
      <c r="F88" s="132">
        <v>43818</v>
      </c>
      <c r="G88" s="132">
        <v>43818</v>
      </c>
      <c r="H88" s="132">
        <v>43818</v>
      </c>
      <c r="I88" s="119" t="str">
        <f ca="1">IFERROR(
IF(tbTasks[[#This Row],[Added On]]="","",
IF(tbTasks[[#This Row],[Completed On]]&lt;&gt;"","",
IF(tbTasks[[#This Row],[Started On]]="",TODAY()+VLOOKUP(tbTasks[[#This Row],[Client]],tbClients[],8,0),
tbTasks[[#This Row],[Started On]]+VLOOKUP(tbTasks[[#This Row],[Client]],tbClients[],7,0)))),
"")</f>
        <v/>
      </c>
      <c r="J88" s="129"/>
      <c r="K88" s="117" t="str">
        <f>IF(tbTasks[[#This Row],[Completed On]]&lt;&gt;"","Complete",
IF(tbTasks[[#This Row],[Started On]]&lt;&gt;"","Started",
"Not Started"))</f>
        <v>Complete</v>
      </c>
      <c r="L88" s="121">
        <f>WEEKDAY(tbTasks[[#This Row],[Added On]])</f>
        <v>5</v>
      </c>
      <c r="M88" s="121">
        <f>WEEKDAY(tbTasks[[#This Row],[Started On]])</f>
        <v>5</v>
      </c>
      <c r="N88" s="121">
        <f>WEEKDAY(tbTasks[[#This Row],[Completed On]])</f>
        <v>5</v>
      </c>
      <c r="O88" s="121">
        <f>IF(OR(tbTasks[[#This Row],[Added On]]="",tbTasks[[#This Row],[Started On]]=""),"",
IF(NETWORKDAYS(tbTasks[[#This Row],[Added On]],tbTasks[[#This Row],[Started On]])=0,1,
NETWORKDAYS(tbTasks[[#This Row],[Added On]],tbTasks[[#This Row],[Started On]])))</f>
        <v>1</v>
      </c>
      <c r="P88" s="121">
        <f>IF(OR(tbTasks[[#This Row],[Completed On]]="",tbTasks[[#This Row],[Started On]]=""),"",
IF(NETWORKDAYS(tbTasks[[#This Row],[Started On]],tbTasks[[#This Row],[Completed On]])=0,1,
NETWORKDAYS(tbTasks[[#This Row],[Started On]],tbTasks[[#This Row],[Completed On]])))</f>
        <v>1</v>
      </c>
      <c r="Q88" s="117" t="str">
        <f>_xlfn.CONCAT(tbTasks[[#This Row],[Client]],"_",tbTasks[[#This Row],[Project]])</f>
        <v>Personal_ToDo</v>
      </c>
      <c r="R88" s="133"/>
    </row>
    <row r="89" spans="1:18" ht="30" x14ac:dyDescent="0.25">
      <c r="A89" s="128" t="s">
        <v>20</v>
      </c>
      <c r="B89" s="129" t="s">
        <v>29</v>
      </c>
      <c r="C89" s="129" t="s">
        <v>34</v>
      </c>
      <c r="D89" s="135" t="s">
        <v>306</v>
      </c>
      <c r="E89" s="131">
        <v>2</v>
      </c>
      <c r="F89" s="132">
        <v>43818</v>
      </c>
      <c r="G89" s="132">
        <v>43819</v>
      </c>
      <c r="H89" s="132">
        <v>43819</v>
      </c>
      <c r="I89" s="119" t="str">
        <f ca="1">IFERROR(
IF(tbTasks[[#This Row],[Added On]]="","",
IF(tbTasks[[#This Row],[Completed On]]&lt;&gt;"","",
IF(tbTasks[[#This Row],[Started On]]="",TODAY()+VLOOKUP(tbTasks[[#This Row],[Client]],tbClients[],8,0),
tbTasks[[#This Row],[Started On]]+VLOOKUP(tbTasks[[#This Row],[Client]],tbClients[],7,0)))),
"")</f>
        <v/>
      </c>
      <c r="J89" s="129"/>
      <c r="K89" s="117" t="str">
        <f>IF(tbTasks[[#This Row],[Completed On]]&lt;&gt;"","Complete",
IF(tbTasks[[#This Row],[Started On]]&lt;&gt;"","Started",
"Not Started"))</f>
        <v>Complete</v>
      </c>
      <c r="L89" s="121">
        <f>WEEKDAY(tbTasks[[#This Row],[Added On]])</f>
        <v>5</v>
      </c>
      <c r="M89" s="121">
        <f>WEEKDAY(tbTasks[[#This Row],[Started On]])</f>
        <v>6</v>
      </c>
      <c r="N89" s="121">
        <f>WEEKDAY(tbTasks[[#This Row],[Completed On]])</f>
        <v>6</v>
      </c>
      <c r="O89" s="121">
        <f>IF(OR(tbTasks[[#This Row],[Added On]]="",tbTasks[[#This Row],[Started On]]=""),"",
IF(NETWORKDAYS(tbTasks[[#This Row],[Added On]],tbTasks[[#This Row],[Started On]])=0,1,
NETWORKDAYS(tbTasks[[#This Row],[Added On]],tbTasks[[#This Row],[Started On]])))</f>
        <v>2</v>
      </c>
      <c r="P89" s="121">
        <f>IF(OR(tbTasks[[#This Row],[Completed On]]="",tbTasks[[#This Row],[Started On]]=""),"",
IF(NETWORKDAYS(tbTasks[[#This Row],[Started On]],tbTasks[[#This Row],[Completed On]])=0,1,
NETWORKDAYS(tbTasks[[#This Row],[Started On]],tbTasks[[#This Row],[Completed On]])))</f>
        <v>1</v>
      </c>
      <c r="Q89" s="117" t="str">
        <f>_xlfn.CONCAT(tbTasks[[#This Row],[Client]],"_",tbTasks[[#This Row],[Project]])</f>
        <v>Personal_ToDo</v>
      </c>
      <c r="R89" s="133"/>
    </row>
    <row r="90" spans="1:18" ht="30" x14ac:dyDescent="0.25">
      <c r="A90" s="128" t="s">
        <v>20</v>
      </c>
      <c r="B90" s="129" t="s">
        <v>29</v>
      </c>
      <c r="C90" s="129" t="s">
        <v>34</v>
      </c>
      <c r="D90" s="135" t="s">
        <v>308</v>
      </c>
      <c r="E90" s="131">
        <v>2</v>
      </c>
      <c r="F90" s="132">
        <v>43819</v>
      </c>
      <c r="G90" s="132">
        <v>43819</v>
      </c>
      <c r="H90" s="132">
        <v>43819</v>
      </c>
      <c r="I90" s="119" t="str">
        <f ca="1">IFERROR(
IF(tbTasks[[#This Row],[Added On]]="","",
IF(tbTasks[[#This Row],[Completed On]]&lt;&gt;"","",
IF(tbTasks[[#This Row],[Started On]]="",TODAY()+VLOOKUP(tbTasks[[#This Row],[Client]],tbClients[],8,0),
tbTasks[[#This Row],[Started On]]+VLOOKUP(tbTasks[[#This Row],[Client]],tbClients[],7,0)))),
"")</f>
        <v/>
      </c>
      <c r="J90" s="129"/>
      <c r="K90" s="117" t="str">
        <f>IF(tbTasks[[#This Row],[Completed On]]&lt;&gt;"","Complete",
IF(tbTasks[[#This Row],[Started On]]&lt;&gt;"","Started",
"Not Started"))</f>
        <v>Complete</v>
      </c>
      <c r="L90" s="118">
        <f>WEEKDAY(tbTasks[[#This Row],[Added On]])</f>
        <v>6</v>
      </c>
      <c r="M90" s="118">
        <f>WEEKDAY(tbTasks[[#This Row],[Started On]])</f>
        <v>6</v>
      </c>
      <c r="N90" s="118">
        <f>WEEKDAY(tbTasks[[#This Row],[Completed On]])</f>
        <v>6</v>
      </c>
      <c r="O90" s="118">
        <f>IF(OR(tbTasks[[#This Row],[Added On]]="",tbTasks[[#This Row],[Started On]]=""),"",
IF(NETWORKDAYS(tbTasks[[#This Row],[Added On]],tbTasks[[#This Row],[Started On]])=0,1,
NETWORKDAYS(tbTasks[[#This Row],[Added On]],tbTasks[[#This Row],[Started On]])))</f>
        <v>1</v>
      </c>
      <c r="P90" s="118">
        <f>IF(OR(tbTasks[[#This Row],[Completed On]]="",tbTasks[[#This Row],[Started On]]=""),"",
IF(NETWORKDAYS(tbTasks[[#This Row],[Started On]],tbTasks[[#This Row],[Completed On]])=0,1,
NETWORKDAYS(tbTasks[[#This Row],[Started On]],tbTasks[[#This Row],[Completed On]])))</f>
        <v>1</v>
      </c>
      <c r="Q90" s="117" t="str">
        <f>_xlfn.CONCAT(tbTasks[[#This Row],[Client]],"_",tbTasks[[#This Row],[Project]])</f>
        <v>Personal_ToDo</v>
      </c>
      <c r="R90" s="133"/>
    </row>
    <row r="91" spans="1:18" x14ac:dyDescent="0.25">
      <c r="A91" s="128" t="s">
        <v>20</v>
      </c>
      <c r="B91" s="129" t="s">
        <v>29</v>
      </c>
      <c r="C91" s="129" t="s">
        <v>31</v>
      </c>
      <c r="D91" s="130" t="s">
        <v>122</v>
      </c>
      <c r="E91" s="131">
        <v>1</v>
      </c>
      <c r="F91" s="132">
        <v>43284</v>
      </c>
      <c r="G91" s="132">
        <v>43284</v>
      </c>
      <c r="H91" s="132">
        <v>43284</v>
      </c>
      <c r="I91" s="120" t="str">
        <f ca="1">IFERROR(
IF(tbTasks[[#This Row],[Added On]]="","",
IF(tbTasks[[#This Row],[Completed On]]&lt;&gt;"","",
IF(tbTasks[[#This Row],[Started On]]="",TODAY()+VLOOKUP(tbTasks[[#This Row],[Client]],tbClients[],8,0),
tbTasks[[#This Row],[Started On]]+VLOOKUP(tbTasks[[#This Row],[Client]],tbClients[],7,0)))),
"")</f>
        <v/>
      </c>
      <c r="J91" s="129"/>
      <c r="K91" s="116" t="str">
        <f>IF(tbTasks[[#This Row],[Completed On]]&lt;&gt;"","Complete",
IF(tbTasks[[#This Row],[Started On]]&lt;&gt;"","Started",
"Not Started"))</f>
        <v>Complete</v>
      </c>
      <c r="L91" s="121">
        <f>WEEKDAY(tbTasks[[#This Row],[Added On]])</f>
        <v>3</v>
      </c>
      <c r="M91" s="121">
        <f>WEEKDAY(tbTasks[[#This Row],[Started On]])</f>
        <v>3</v>
      </c>
      <c r="N91" s="121">
        <f>WEEKDAY(tbTasks[[#This Row],[Completed On]])</f>
        <v>3</v>
      </c>
      <c r="O91" s="121">
        <f>IF(OR(tbTasks[[#This Row],[Added On]]="",tbTasks[[#This Row],[Started On]]=""),"",
IF(NETWORKDAYS(tbTasks[[#This Row],[Added On]],tbTasks[[#This Row],[Started On]])=0,1,
NETWORKDAYS(tbTasks[[#This Row],[Added On]],tbTasks[[#This Row],[Started On]])))</f>
        <v>1</v>
      </c>
      <c r="P91" s="121">
        <f>IF(OR(tbTasks[[#This Row],[Completed On]]="",tbTasks[[#This Row],[Started On]]=""),"",
IF(NETWORKDAYS(tbTasks[[#This Row],[Started On]],tbTasks[[#This Row],[Completed On]])=0,1,
NETWORKDAYS(tbTasks[[#This Row],[Started On]],tbTasks[[#This Row],[Completed On]])))</f>
        <v>1</v>
      </c>
      <c r="Q91" s="117" t="str">
        <f>_xlfn.CONCAT(tbTasks[[#This Row],[Client]],"_",tbTasks[[#This Row],[Project]])</f>
        <v>Personal_ToDo</v>
      </c>
      <c r="R91" s="133"/>
    </row>
    <row r="92" spans="1:18" x14ac:dyDescent="0.25">
      <c r="A92" s="128" t="s">
        <v>20</v>
      </c>
      <c r="B92" s="129" t="s">
        <v>29</v>
      </c>
      <c r="C92" s="129" t="s">
        <v>31</v>
      </c>
      <c r="D92" s="130" t="s">
        <v>135</v>
      </c>
      <c r="E92" s="131">
        <v>1</v>
      </c>
      <c r="F92" s="132">
        <v>43469</v>
      </c>
      <c r="G92" s="132">
        <v>43469</v>
      </c>
      <c r="H92" s="132">
        <v>43469</v>
      </c>
      <c r="I92" s="120" t="str">
        <f ca="1">IFERROR(
IF(tbTasks[[#This Row],[Added On]]="","",
IF(tbTasks[[#This Row],[Completed On]]&lt;&gt;"","",
IF(tbTasks[[#This Row],[Started On]]="",TODAY()+VLOOKUP(tbTasks[[#This Row],[Client]],tbClients[],8,0),
tbTasks[[#This Row],[Started On]]+VLOOKUP(tbTasks[[#This Row],[Client]],tbClients[],7,0)))),
"")</f>
        <v/>
      </c>
      <c r="J92" s="129"/>
      <c r="K92" s="116" t="str">
        <f>IF(tbTasks[[#This Row],[Completed On]]&lt;&gt;"","Complete",
IF(tbTasks[[#This Row],[Started On]]&lt;&gt;"","Started",
"Not Started"))</f>
        <v>Complete</v>
      </c>
      <c r="L92" s="121">
        <f>WEEKDAY(tbTasks[[#This Row],[Added On]])</f>
        <v>6</v>
      </c>
      <c r="M92" s="121">
        <f>WEEKDAY(tbTasks[[#This Row],[Started On]])</f>
        <v>6</v>
      </c>
      <c r="N92" s="121">
        <f>WEEKDAY(tbTasks[[#This Row],[Completed On]])</f>
        <v>6</v>
      </c>
      <c r="O92" s="121">
        <f>IF(OR(tbTasks[[#This Row],[Added On]]="",tbTasks[[#This Row],[Started On]]=""),"",
IF(NETWORKDAYS(tbTasks[[#This Row],[Added On]],tbTasks[[#This Row],[Started On]])=0,1,
NETWORKDAYS(tbTasks[[#This Row],[Added On]],tbTasks[[#This Row],[Started On]])))</f>
        <v>1</v>
      </c>
      <c r="P92" s="121">
        <f>IF(OR(tbTasks[[#This Row],[Completed On]]="",tbTasks[[#This Row],[Started On]]=""),"",
IF(NETWORKDAYS(tbTasks[[#This Row],[Started On]],tbTasks[[#This Row],[Completed On]])=0,1,
NETWORKDAYS(tbTasks[[#This Row],[Started On]],tbTasks[[#This Row],[Completed On]])))</f>
        <v>1</v>
      </c>
      <c r="Q92" s="117" t="str">
        <f>_xlfn.CONCAT(tbTasks[[#This Row],[Client]],"_",tbTasks[[#This Row],[Project]])</f>
        <v>Personal_ToDo</v>
      </c>
      <c r="R92" s="133"/>
    </row>
    <row r="93" spans="1:18" x14ac:dyDescent="0.25">
      <c r="A93" s="128" t="s">
        <v>20</v>
      </c>
      <c r="B93" s="129" t="s">
        <v>29</v>
      </c>
      <c r="C93" s="129" t="s">
        <v>21</v>
      </c>
      <c r="D93" s="130" t="s">
        <v>116</v>
      </c>
      <c r="E93" s="131">
        <v>1</v>
      </c>
      <c r="F93" s="132">
        <v>43161</v>
      </c>
      <c r="G93" s="132">
        <v>43163.373333333337</v>
      </c>
      <c r="H93" s="132">
        <v>43165</v>
      </c>
      <c r="I93" s="120" t="str">
        <f ca="1">IFERROR(
IF(tbTasks[[#This Row],[Added On]]="","",
IF(tbTasks[[#This Row],[Completed On]]&lt;&gt;"","",
IF(tbTasks[[#This Row],[Started On]]="",TODAY()+VLOOKUP(tbTasks[[#This Row],[Client]],tbClients[],8,0),
tbTasks[[#This Row],[Started On]]+VLOOKUP(tbTasks[[#This Row],[Client]],tbClients[],7,0)))),
"")</f>
        <v/>
      </c>
      <c r="J93" s="129"/>
      <c r="K93" s="116" t="str">
        <f>IF(tbTasks[[#This Row],[Completed On]]&lt;&gt;"","Complete",
IF(tbTasks[[#This Row],[Started On]]&lt;&gt;"","Started",
"Not Started"))</f>
        <v>Complete</v>
      </c>
      <c r="L93" s="121">
        <f>WEEKDAY(tbTasks[[#This Row],[Added On]])</f>
        <v>6</v>
      </c>
      <c r="M93" s="121">
        <f>WEEKDAY(tbTasks[[#This Row],[Started On]])</f>
        <v>1</v>
      </c>
      <c r="N93" s="121">
        <f>WEEKDAY(tbTasks[[#This Row],[Completed On]])</f>
        <v>3</v>
      </c>
      <c r="O93" s="121">
        <f>IF(OR(tbTasks[[#This Row],[Added On]]="",tbTasks[[#This Row],[Started On]]=""),"",
IF(NETWORKDAYS(tbTasks[[#This Row],[Added On]],tbTasks[[#This Row],[Started On]])=0,1,
NETWORKDAYS(tbTasks[[#This Row],[Added On]],tbTasks[[#This Row],[Started On]])))</f>
        <v>1</v>
      </c>
      <c r="P93" s="121">
        <f>IF(OR(tbTasks[[#This Row],[Completed On]]="",tbTasks[[#This Row],[Started On]]=""),"",
IF(NETWORKDAYS(tbTasks[[#This Row],[Started On]],tbTasks[[#This Row],[Completed On]])=0,1,
NETWORKDAYS(tbTasks[[#This Row],[Started On]],tbTasks[[#This Row],[Completed On]])))</f>
        <v>2</v>
      </c>
      <c r="Q93" s="117" t="str">
        <f>_xlfn.CONCAT(tbTasks[[#This Row],[Client]],"_",tbTasks[[#This Row],[Project]])</f>
        <v>Personal_ToDo</v>
      </c>
      <c r="R93" s="133"/>
    </row>
    <row r="94" spans="1:18" x14ac:dyDescent="0.25">
      <c r="A94" s="128" t="s">
        <v>20</v>
      </c>
      <c r="B94" s="129" t="s">
        <v>29</v>
      </c>
      <c r="C94" s="129" t="s">
        <v>21</v>
      </c>
      <c r="D94" s="130" t="s">
        <v>93</v>
      </c>
      <c r="E94" s="131">
        <v>1</v>
      </c>
      <c r="F94" s="132">
        <v>43283</v>
      </c>
      <c r="G94" s="132">
        <v>43283</v>
      </c>
      <c r="H94" s="132">
        <v>43283</v>
      </c>
      <c r="I94" s="120" t="str">
        <f ca="1">IFERROR(
IF(tbTasks[[#This Row],[Added On]]="","",
IF(tbTasks[[#This Row],[Completed On]]&lt;&gt;"","",
IF(tbTasks[[#This Row],[Started On]]="",TODAY()+VLOOKUP(tbTasks[[#This Row],[Client]],tbClients[],8,0),
tbTasks[[#This Row],[Started On]]+VLOOKUP(tbTasks[[#This Row],[Client]],tbClients[],7,0)))),
"")</f>
        <v/>
      </c>
      <c r="J94" s="129"/>
      <c r="K94" s="116" t="str">
        <f>IF(tbTasks[[#This Row],[Completed On]]&lt;&gt;"","Complete",
IF(tbTasks[[#This Row],[Started On]]&lt;&gt;"","Started",
"Not Started"))</f>
        <v>Complete</v>
      </c>
      <c r="L94" s="121">
        <f>WEEKDAY(tbTasks[[#This Row],[Added On]])</f>
        <v>2</v>
      </c>
      <c r="M94" s="121">
        <f>WEEKDAY(tbTasks[[#This Row],[Started On]])</f>
        <v>2</v>
      </c>
      <c r="N94" s="121">
        <f>WEEKDAY(tbTasks[[#This Row],[Completed On]])</f>
        <v>2</v>
      </c>
      <c r="O94" s="121">
        <f>IF(OR(tbTasks[[#This Row],[Added On]]="",tbTasks[[#This Row],[Started On]]=""),"",
IF(NETWORKDAYS(tbTasks[[#This Row],[Added On]],tbTasks[[#This Row],[Started On]])=0,1,
NETWORKDAYS(tbTasks[[#This Row],[Added On]],tbTasks[[#This Row],[Started On]])))</f>
        <v>1</v>
      </c>
      <c r="P94" s="121">
        <f>IF(OR(tbTasks[[#This Row],[Completed On]]="",tbTasks[[#This Row],[Started On]]=""),"",
IF(NETWORKDAYS(tbTasks[[#This Row],[Started On]],tbTasks[[#This Row],[Completed On]])=0,1,
NETWORKDAYS(tbTasks[[#This Row],[Started On]],tbTasks[[#This Row],[Completed On]])))</f>
        <v>1</v>
      </c>
      <c r="Q94" s="117" t="str">
        <f>_xlfn.CONCAT(tbTasks[[#This Row],[Client]],"_",tbTasks[[#This Row],[Project]])</f>
        <v>Personal_ToDo</v>
      </c>
      <c r="R94" s="133"/>
    </row>
    <row r="95" spans="1:18" x14ac:dyDescent="0.25">
      <c r="A95" s="128" t="s">
        <v>20</v>
      </c>
      <c r="B95" s="129" t="s">
        <v>29</v>
      </c>
      <c r="C95" s="129" t="s">
        <v>21</v>
      </c>
      <c r="D95" s="130" t="s">
        <v>133</v>
      </c>
      <c r="E95" s="131">
        <v>1</v>
      </c>
      <c r="F95" s="132">
        <v>43467</v>
      </c>
      <c r="G95" s="132">
        <v>43468.373333333337</v>
      </c>
      <c r="H95" s="132">
        <v>43470</v>
      </c>
      <c r="I95" s="120" t="str">
        <f ca="1">IFERROR(
IF(tbTasks[[#This Row],[Added On]]="","",
IF(tbTasks[[#This Row],[Completed On]]&lt;&gt;"","",
IF(tbTasks[[#This Row],[Started On]]="",TODAY()+VLOOKUP(tbTasks[[#This Row],[Client]],tbClients[],8,0),
tbTasks[[#This Row],[Started On]]+VLOOKUP(tbTasks[[#This Row],[Client]],tbClients[],7,0)))),
"")</f>
        <v/>
      </c>
      <c r="J95" s="129"/>
      <c r="K95" s="116" t="str">
        <f>IF(tbTasks[[#This Row],[Completed On]]&lt;&gt;"","Complete",
IF(tbTasks[[#This Row],[Started On]]&lt;&gt;"","Started",
"Not Started"))</f>
        <v>Complete</v>
      </c>
      <c r="L95" s="121">
        <f>WEEKDAY(tbTasks[[#This Row],[Added On]])</f>
        <v>4</v>
      </c>
      <c r="M95" s="121">
        <f>WEEKDAY(tbTasks[[#This Row],[Started On]])</f>
        <v>5</v>
      </c>
      <c r="N95" s="121">
        <f>WEEKDAY(tbTasks[[#This Row],[Completed On]])</f>
        <v>7</v>
      </c>
      <c r="O95" s="121">
        <f>IF(OR(tbTasks[[#This Row],[Added On]]="",tbTasks[[#This Row],[Started On]]=""),"",
IF(NETWORKDAYS(tbTasks[[#This Row],[Added On]],tbTasks[[#This Row],[Started On]])=0,1,
NETWORKDAYS(tbTasks[[#This Row],[Added On]],tbTasks[[#This Row],[Started On]])))</f>
        <v>2</v>
      </c>
      <c r="P95" s="121">
        <f>IF(OR(tbTasks[[#This Row],[Completed On]]="",tbTasks[[#This Row],[Started On]]=""),"",
IF(NETWORKDAYS(tbTasks[[#This Row],[Started On]],tbTasks[[#This Row],[Completed On]])=0,1,
NETWORKDAYS(tbTasks[[#This Row],[Started On]],tbTasks[[#This Row],[Completed On]])))</f>
        <v>2</v>
      </c>
      <c r="Q95" s="117" t="str">
        <f>_xlfn.CONCAT(tbTasks[[#This Row],[Client]],"_",tbTasks[[#This Row],[Project]])</f>
        <v>Personal_ToDo</v>
      </c>
      <c r="R95" s="133"/>
    </row>
    <row r="96" spans="1:18" x14ac:dyDescent="0.25">
      <c r="A96" s="128" t="s">
        <v>20</v>
      </c>
      <c r="B96" s="129" t="s">
        <v>29</v>
      </c>
      <c r="C96" s="129" t="s">
        <v>21</v>
      </c>
      <c r="D96" s="130" t="s">
        <v>134</v>
      </c>
      <c r="E96" s="131">
        <v>1</v>
      </c>
      <c r="F96" s="132">
        <v>43469</v>
      </c>
      <c r="G96" s="132">
        <v>43469</v>
      </c>
      <c r="H96" s="132">
        <v>43469</v>
      </c>
      <c r="I96" s="120" t="str">
        <f ca="1">IFERROR(
IF(tbTasks[[#This Row],[Added On]]="","",
IF(tbTasks[[#This Row],[Completed On]]&lt;&gt;"","",
IF(tbTasks[[#This Row],[Started On]]="",TODAY()+VLOOKUP(tbTasks[[#This Row],[Client]],tbClients[],8,0),
tbTasks[[#This Row],[Started On]]+VLOOKUP(tbTasks[[#This Row],[Client]],tbClients[],7,0)))),
"")</f>
        <v/>
      </c>
      <c r="J96" s="129"/>
      <c r="K96" s="116" t="str">
        <f>IF(tbTasks[[#This Row],[Completed On]]&lt;&gt;"","Complete",
IF(tbTasks[[#This Row],[Started On]]&lt;&gt;"","Started",
"Not Started"))</f>
        <v>Complete</v>
      </c>
      <c r="L96" s="121">
        <f>WEEKDAY(tbTasks[[#This Row],[Added On]])</f>
        <v>6</v>
      </c>
      <c r="M96" s="121">
        <f>WEEKDAY(tbTasks[[#This Row],[Started On]])</f>
        <v>6</v>
      </c>
      <c r="N96" s="121">
        <f>WEEKDAY(tbTasks[[#This Row],[Completed On]])</f>
        <v>6</v>
      </c>
      <c r="O96" s="121">
        <f>IF(OR(tbTasks[[#This Row],[Added On]]="",tbTasks[[#This Row],[Started On]]=""),"",
IF(NETWORKDAYS(tbTasks[[#This Row],[Added On]],tbTasks[[#This Row],[Started On]])=0,1,
NETWORKDAYS(tbTasks[[#This Row],[Added On]],tbTasks[[#This Row],[Started On]])))</f>
        <v>1</v>
      </c>
      <c r="P96" s="121">
        <f>IF(OR(tbTasks[[#This Row],[Completed On]]="",tbTasks[[#This Row],[Started On]]=""),"",
IF(NETWORKDAYS(tbTasks[[#This Row],[Started On]],tbTasks[[#This Row],[Completed On]])=0,1,
NETWORKDAYS(tbTasks[[#This Row],[Started On]],tbTasks[[#This Row],[Completed On]])))</f>
        <v>1</v>
      </c>
      <c r="Q96" s="117" t="str">
        <f>_xlfn.CONCAT(tbTasks[[#This Row],[Client]],"_",tbTasks[[#This Row],[Project]])</f>
        <v>Personal_ToDo</v>
      </c>
      <c r="R96" s="133"/>
    </row>
    <row r="97" spans="1:18" x14ac:dyDescent="0.25">
      <c r="A97" s="128" t="s">
        <v>20</v>
      </c>
      <c r="B97" s="129" t="s">
        <v>29</v>
      </c>
      <c r="C97" s="129" t="s">
        <v>25</v>
      </c>
      <c r="D97" s="130" t="s">
        <v>56</v>
      </c>
      <c r="E97" s="131">
        <v>2</v>
      </c>
      <c r="F97" s="132">
        <v>43620</v>
      </c>
      <c r="G97" s="132">
        <v>43650</v>
      </c>
      <c r="H97" s="132">
        <v>43650</v>
      </c>
      <c r="I97" s="120" t="str">
        <f ca="1">IFERROR(
IF(tbTasks[[#This Row],[Added On]]="","",
IF(tbTasks[[#This Row],[Completed On]]&lt;&gt;"","",
IF(tbTasks[[#This Row],[Started On]]="",TODAY()+VLOOKUP(tbTasks[[#This Row],[Client]],tbClients[],8,0),
tbTasks[[#This Row],[Started On]]+VLOOKUP(tbTasks[[#This Row],[Client]],tbClients[],7,0)))),
"")</f>
        <v/>
      </c>
      <c r="J97" s="129"/>
      <c r="K97" s="116" t="str">
        <f>IF(tbTasks[[#This Row],[Completed On]]&lt;&gt;"","Complete",
IF(tbTasks[[#This Row],[Started On]]&lt;&gt;"","Started",
"Not Started"))</f>
        <v>Complete</v>
      </c>
      <c r="L97" s="121">
        <f>WEEKDAY(tbTasks[[#This Row],[Added On]])</f>
        <v>3</v>
      </c>
      <c r="M97" s="121">
        <f>WEEKDAY(tbTasks[[#This Row],[Started On]])</f>
        <v>5</v>
      </c>
      <c r="N97" s="121">
        <f>WEEKDAY(tbTasks[[#This Row],[Completed On]])</f>
        <v>5</v>
      </c>
      <c r="O97" s="121">
        <f>IF(OR(tbTasks[[#This Row],[Added On]]="",tbTasks[[#This Row],[Started On]]=""),"",
IF(NETWORKDAYS(tbTasks[[#This Row],[Added On]],tbTasks[[#This Row],[Started On]])=0,1,
NETWORKDAYS(tbTasks[[#This Row],[Added On]],tbTasks[[#This Row],[Started On]])))</f>
        <v>23</v>
      </c>
      <c r="P97" s="121">
        <f>IF(OR(tbTasks[[#This Row],[Completed On]]="",tbTasks[[#This Row],[Started On]]=""),"",
IF(NETWORKDAYS(tbTasks[[#This Row],[Started On]],tbTasks[[#This Row],[Completed On]])=0,1,
NETWORKDAYS(tbTasks[[#This Row],[Started On]],tbTasks[[#This Row],[Completed On]])))</f>
        <v>1</v>
      </c>
      <c r="Q97" s="117" t="str">
        <f>_xlfn.CONCAT(tbTasks[[#This Row],[Client]],"_",tbTasks[[#This Row],[Project]])</f>
        <v>Personal_ToDo</v>
      </c>
      <c r="R97" s="133"/>
    </row>
    <row r="98" spans="1:18" x14ac:dyDescent="0.25">
      <c r="A98" s="128" t="s">
        <v>20</v>
      </c>
      <c r="B98" s="129" t="s">
        <v>29</v>
      </c>
      <c r="C98" s="129" t="s">
        <v>25</v>
      </c>
      <c r="D98" s="130" t="s">
        <v>57</v>
      </c>
      <c r="E98" s="131">
        <v>2</v>
      </c>
      <c r="F98" s="132">
        <v>43645</v>
      </c>
      <c r="G98" s="132">
        <v>43645</v>
      </c>
      <c r="H98" s="132">
        <v>43645</v>
      </c>
      <c r="I98" s="120" t="str">
        <f ca="1">IFERROR(
IF(tbTasks[[#This Row],[Added On]]="","",
IF(tbTasks[[#This Row],[Completed On]]&lt;&gt;"","",
IF(tbTasks[[#This Row],[Started On]]="",TODAY()+VLOOKUP(tbTasks[[#This Row],[Client]],tbClients[],8,0),
tbTasks[[#This Row],[Started On]]+VLOOKUP(tbTasks[[#This Row],[Client]],tbClients[],7,0)))),
"")</f>
        <v/>
      </c>
      <c r="J98" s="129"/>
      <c r="K98" s="116" t="str">
        <f>IF(tbTasks[[#This Row],[Completed On]]&lt;&gt;"","Complete",
IF(tbTasks[[#This Row],[Started On]]&lt;&gt;"","Started",
"Not Started"))</f>
        <v>Complete</v>
      </c>
      <c r="L98" s="121">
        <f>WEEKDAY(tbTasks[[#This Row],[Added On]])</f>
        <v>7</v>
      </c>
      <c r="M98" s="121">
        <f>WEEKDAY(tbTasks[[#This Row],[Started On]])</f>
        <v>7</v>
      </c>
      <c r="N98" s="121">
        <f>WEEKDAY(tbTasks[[#This Row],[Completed On]])</f>
        <v>7</v>
      </c>
      <c r="O98" s="121">
        <f>IF(OR(tbTasks[[#This Row],[Added On]]="",tbTasks[[#This Row],[Started On]]=""),"",
IF(NETWORKDAYS(tbTasks[[#This Row],[Added On]],tbTasks[[#This Row],[Started On]])=0,1,
NETWORKDAYS(tbTasks[[#This Row],[Added On]],tbTasks[[#This Row],[Started On]])))</f>
        <v>1</v>
      </c>
      <c r="P98" s="121">
        <f>IF(OR(tbTasks[[#This Row],[Completed On]]="",tbTasks[[#This Row],[Started On]]=""),"",
IF(NETWORKDAYS(tbTasks[[#This Row],[Started On]],tbTasks[[#This Row],[Completed On]])=0,1,
NETWORKDAYS(tbTasks[[#This Row],[Started On]],tbTasks[[#This Row],[Completed On]])))</f>
        <v>1</v>
      </c>
      <c r="Q98" s="117" t="str">
        <f>_xlfn.CONCAT(tbTasks[[#This Row],[Client]],"_",tbTasks[[#This Row],[Project]])</f>
        <v>Personal_ToDo</v>
      </c>
      <c r="R98" s="133"/>
    </row>
    <row r="99" spans="1:18" x14ac:dyDescent="0.25">
      <c r="A99" s="128" t="s">
        <v>20</v>
      </c>
      <c r="B99" s="129" t="s">
        <v>29</v>
      </c>
      <c r="C99" s="129" t="s">
        <v>25</v>
      </c>
      <c r="D99" s="130" t="s">
        <v>58</v>
      </c>
      <c r="E99" s="131">
        <v>2</v>
      </c>
      <c r="F99" s="132">
        <v>43645</v>
      </c>
      <c r="G99" s="132">
        <v>43645</v>
      </c>
      <c r="H99" s="132">
        <v>43645</v>
      </c>
      <c r="I99" s="120" t="str">
        <f ca="1">IFERROR(
IF(tbTasks[[#This Row],[Added On]]="","",
IF(tbTasks[[#This Row],[Completed On]]&lt;&gt;"","",
IF(tbTasks[[#This Row],[Started On]]="",TODAY()+VLOOKUP(tbTasks[[#This Row],[Client]],tbClients[],8,0),
tbTasks[[#This Row],[Started On]]+VLOOKUP(tbTasks[[#This Row],[Client]],tbClients[],7,0)))),
"")</f>
        <v/>
      </c>
      <c r="J99" s="129"/>
      <c r="K99" s="116" t="str">
        <f>IF(tbTasks[[#This Row],[Completed On]]&lt;&gt;"","Complete",
IF(tbTasks[[#This Row],[Started On]]&lt;&gt;"","Started",
"Not Started"))</f>
        <v>Complete</v>
      </c>
      <c r="L99" s="121">
        <f>WEEKDAY(tbTasks[[#This Row],[Added On]])</f>
        <v>7</v>
      </c>
      <c r="M99" s="121">
        <f>WEEKDAY(tbTasks[[#This Row],[Started On]])</f>
        <v>7</v>
      </c>
      <c r="N99" s="121">
        <f>WEEKDAY(tbTasks[[#This Row],[Completed On]])</f>
        <v>7</v>
      </c>
      <c r="O99" s="121">
        <f>IF(OR(tbTasks[[#This Row],[Added On]]="",tbTasks[[#This Row],[Started On]]=""),"",
IF(NETWORKDAYS(tbTasks[[#This Row],[Added On]],tbTasks[[#This Row],[Started On]])=0,1,
NETWORKDAYS(tbTasks[[#This Row],[Added On]],tbTasks[[#This Row],[Started On]])))</f>
        <v>1</v>
      </c>
      <c r="P99" s="121">
        <f>IF(OR(tbTasks[[#This Row],[Completed On]]="",tbTasks[[#This Row],[Started On]]=""),"",
IF(NETWORKDAYS(tbTasks[[#This Row],[Started On]],tbTasks[[#This Row],[Completed On]])=0,1,
NETWORKDAYS(tbTasks[[#This Row],[Started On]],tbTasks[[#This Row],[Completed On]])))</f>
        <v>1</v>
      </c>
      <c r="Q99" s="117" t="str">
        <f>_xlfn.CONCAT(tbTasks[[#This Row],[Client]],"_",tbTasks[[#This Row],[Project]])</f>
        <v>Personal_ToDo</v>
      </c>
      <c r="R99" s="133"/>
    </row>
    <row r="100" spans="1:18" x14ac:dyDescent="0.25">
      <c r="A100" s="128" t="s">
        <v>20</v>
      </c>
      <c r="B100" s="129" t="s">
        <v>29</v>
      </c>
      <c r="C100" s="129" t="s">
        <v>25</v>
      </c>
      <c r="D100" s="130" t="s">
        <v>59</v>
      </c>
      <c r="E100" s="131">
        <v>2</v>
      </c>
      <c r="F100" s="132">
        <v>43645</v>
      </c>
      <c r="G100" s="132">
        <v>43645</v>
      </c>
      <c r="H100" s="132">
        <v>43645</v>
      </c>
      <c r="I100" s="120" t="str">
        <f ca="1">IFERROR(
IF(tbTasks[[#This Row],[Added On]]="","",
IF(tbTasks[[#This Row],[Completed On]]&lt;&gt;"","",
IF(tbTasks[[#This Row],[Started On]]="",TODAY()+VLOOKUP(tbTasks[[#This Row],[Client]],tbClients[],8,0),
tbTasks[[#This Row],[Started On]]+VLOOKUP(tbTasks[[#This Row],[Client]],tbClients[],7,0)))),
"")</f>
        <v/>
      </c>
      <c r="J100" s="129"/>
      <c r="K100" s="116" t="str">
        <f>IF(tbTasks[[#This Row],[Completed On]]&lt;&gt;"","Complete",
IF(tbTasks[[#This Row],[Started On]]&lt;&gt;"","Started",
"Not Started"))</f>
        <v>Complete</v>
      </c>
      <c r="L100" s="121">
        <f>WEEKDAY(tbTasks[[#This Row],[Added On]])</f>
        <v>7</v>
      </c>
      <c r="M100" s="121">
        <f>WEEKDAY(tbTasks[[#This Row],[Started On]])</f>
        <v>7</v>
      </c>
      <c r="N100" s="121">
        <f>WEEKDAY(tbTasks[[#This Row],[Completed On]])</f>
        <v>7</v>
      </c>
      <c r="O100" s="121">
        <f>IF(OR(tbTasks[[#This Row],[Added On]]="",tbTasks[[#This Row],[Started On]]=""),"",
IF(NETWORKDAYS(tbTasks[[#This Row],[Added On]],tbTasks[[#This Row],[Started On]])=0,1,
NETWORKDAYS(tbTasks[[#This Row],[Added On]],tbTasks[[#This Row],[Started On]])))</f>
        <v>1</v>
      </c>
      <c r="P100" s="121">
        <f>IF(OR(tbTasks[[#This Row],[Completed On]]="",tbTasks[[#This Row],[Started On]]=""),"",
IF(NETWORKDAYS(tbTasks[[#This Row],[Started On]],tbTasks[[#This Row],[Completed On]])=0,1,
NETWORKDAYS(tbTasks[[#This Row],[Started On]],tbTasks[[#This Row],[Completed On]])))</f>
        <v>1</v>
      </c>
      <c r="Q100" s="117" t="str">
        <f>_xlfn.CONCAT(tbTasks[[#This Row],[Client]],"_",tbTasks[[#This Row],[Project]])</f>
        <v>Personal_ToDo</v>
      </c>
      <c r="R100" s="133"/>
    </row>
    <row r="101" spans="1:18" x14ac:dyDescent="0.25">
      <c r="A101" s="128" t="s">
        <v>20</v>
      </c>
      <c r="B101" s="129" t="s">
        <v>29</v>
      </c>
      <c r="C101" s="129" t="s">
        <v>25</v>
      </c>
      <c r="D101" s="130" t="s">
        <v>60</v>
      </c>
      <c r="E101" s="131">
        <v>2</v>
      </c>
      <c r="F101" s="132">
        <v>43645</v>
      </c>
      <c r="G101" s="132">
        <v>43645</v>
      </c>
      <c r="H101" s="132">
        <v>43645</v>
      </c>
      <c r="I101" s="120" t="str">
        <f ca="1">IFERROR(
IF(tbTasks[[#This Row],[Added On]]="","",
IF(tbTasks[[#This Row],[Completed On]]&lt;&gt;"","",
IF(tbTasks[[#This Row],[Started On]]="",TODAY()+VLOOKUP(tbTasks[[#This Row],[Client]],tbClients[],8,0),
tbTasks[[#This Row],[Started On]]+VLOOKUP(tbTasks[[#This Row],[Client]],tbClients[],7,0)))),
"")</f>
        <v/>
      </c>
      <c r="J101" s="129"/>
      <c r="K101" s="116" t="str">
        <f>IF(tbTasks[[#This Row],[Completed On]]&lt;&gt;"","Complete",
IF(tbTasks[[#This Row],[Started On]]&lt;&gt;"","Started",
"Not Started"))</f>
        <v>Complete</v>
      </c>
      <c r="L101" s="121">
        <f>WEEKDAY(tbTasks[[#This Row],[Added On]])</f>
        <v>7</v>
      </c>
      <c r="M101" s="121">
        <f>WEEKDAY(tbTasks[[#This Row],[Started On]])</f>
        <v>7</v>
      </c>
      <c r="N101" s="121">
        <f>WEEKDAY(tbTasks[[#This Row],[Completed On]])</f>
        <v>7</v>
      </c>
      <c r="O101" s="121">
        <f>IF(OR(tbTasks[[#This Row],[Added On]]="",tbTasks[[#This Row],[Started On]]=""),"",
IF(NETWORKDAYS(tbTasks[[#This Row],[Added On]],tbTasks[[#This Row],[Started On]])=0,1,
NETWORKDAYS(tbTasks[[#This Row],[Added On]],tbTasks[[#This Row],[Started On]])))</f>
        <v>1</v>
      </c>
      <c r="P101" s="121">
        <f>IF(OR(tbTasks[[#This Row],[Completed On]]="",tbTasks[[#This Row],[Started On]]=""),"",
IF(NETWORKDAYS(tbTasks[[#This Row],[Started On]],tbTasks[[#This Row],[Completed On]])=0,1,
NETWORKDAYS(tbTasks[[#This Row],[Started On]],tbTasks[[#This Row],[Completed On]])))</f>
        <v>1</v>
      </c>
      <c r="Q101" s="117" t="str">
        <f>_xlfn.CONCAT(tbTasks[[#This Row],[Client]],"_",tbTasks[[#This Row],[Project]])</f>
        <v>Personal_ToDo</v>
      </c>
      <c r="R101" s="133"/>
    </row>
    <row r="102" spans="1:18" x14ac:dyDescent="0.25">
      <c r="A102" s="128" t="s">
        <v>20</v>
      </c>
      <c r="B102" s="129" t="s">
        <v>29</v>
      </c>
      <c r="C102" s="129" t="s">
        <v>25</v>
      </c>
      <c r="D102" s="130" t="s">
        <v>61</v>
      </c>
      <c r="E102" s="131">
        <v>2</v>
      </c>
      <c r="F102" s="132">
        <v>43647</v>
      </c>
      <c r="G102" s="132">
        <v>43647</v>
      </c>
      <c r="H102" s="132">
        <v>43647</v>
      </c>
      <c r="I102" s="120" t="str">
        <f ca="1">IFERROR(
IF(tbTasks[[#This Row],[Added On]]="","",
IF(tbTasks[[#This Row],[Completed On]]&lt;&gt;"","",
IF(tbTasks[[#This Row],[Started On]]="",TODAY()+VLOOKUP(tbTasks[[#This Row],[Client]],tbClients[],8,0),
tbTasks[[#This Row],[Started On]]+VLOOKUP(tbTasks[[#This Row],[Client]],tbClients[],7,0)))),
"")</f>
        <v/>
      </c>
      <c r="J102" s="129"/>
      <c r="K102" s="116" t="str">
        <f>IF(tbTasks[[#This Row],[Completed On]]&lt;&gt;"","Complete",
IF(tbTasks[[#This Row],[Started On]]&lt;&gt;"","Started",
"Not Started"))</f>
        <v>Complete</v>
      </c>
      <c r="L102" s="121">
        <f>WEEKDAY(tbTasks[[#This Row],[Added On]])</f>
        <v>2</v>
      </c>
      <c r="M102" s="121">
        <f>WEEKDAY(tbTasks[[#This Row],[Started On]])</f>
        <v>2</v>
      </c>
      <c r="N102" s="121">
        <f>WEEKDAY(tbTasks[[#This Row],[Completed On]])</f>
        <v>2</v>
      </c>
      <c r="O102" s="121">
        <f>IF(OR(tbTasks[[#This Row],[Added On]]="",tbTasks[[#This Row],[Started On]]=""),"",
IF(NETWORKDAYS(tbTasks[[#This Row],[Added On]],tbTasks[[#This Row],[Started On]])=0,1,
NETWORKDAYS(tbTasks[[#This Row],[Added On]],tbTasks[[#This Row],[Started On]])))</f>
        <v>1</v>
      </c>
      <c r="P102" s="121">
        <f>IF(OR(tbTasks[[#This Row],[Completed On]]="",tbTasks[[#This Row],[Started On]]=""),"",
IF(NETWORKDAYS(tbTasks[[#This Row],[Started On]],tbTasks[[#This Row],[Completed On]])=0,1,
NETWORKDAYS(tbTasks[[#This Row],[Started On]],tbTasks[[#This Row],[Completed On]])))</f>
        <v>1</v>
      </c>
      <c r="Q102" s="117" t="str">
        <f>_xlfn.CONCAT(tbTasks[[#This Row],[Client]],"_",tbTasks[[#This Row],[Project]])</f>
        <v>Personal_ToDo</v>
      </c>
      <c r="R102" s="133"/>
    </row>
    <row r="103" spans="1:18" x14ac:dyDescent="0.25">
      <c r="A103" s="128" t="s">
        <v>20</v>
      </c>
      <c r="B103" s="129" t="s">
        <v>29</v>
      </c>
      <c r="C103" s="129" t="s">
        <v>25</v>
      </c>
      <c r="D103" s="130" t="s">
        <v>62</v>
      </c>
      <c r="E103" s="131">
        <v>1</v>
      </c>
      <c r="F103" s="132">
        <v>43647</v>
      </c>
      <c r="G103" s="132">
        <v>43647</v>
      </c>
      <c r="H103" s="132">
        <v>43647</v>
      </c>
      <c r="I103" s="120" t="str">
        <f ca="1">IFERROR(
IF(tbTasks[[#This Row],[Added On]]="","",
IF(tbTasks[[#This Row],[Completed On]]&lt;&gt;"","",
IF(tbTasks[[#This Row],[Started On]]="",TODAY()+VLOOKUP(tbTasks[[#This Row],[Client]],tbClients[],8,0),
tbTasks[[#This Row],[Started On]]+VLOOKUP(tbTasks[[#This Row],[Client]],tbClients[],7,0)))),
"")</f>
        <v/>
      </c>
      <c r="J103" s="129"/>
      <c r="K103" s="116" t="str">
        <f>IF(tbTasks[[#This Row],[Completed On]]&lt;&gt;"","Complete",
IF(tbTasks[[#This Row],[Started On]]&lt;&gt;"","Started",
"Not Started"))</f>
        <v>Complete</v>
      </c>
      <c r="L103" s="121">
        <f>WEEKDAY(tbTasks[[#This Row],[Added On]])</f>
        <v>2</v>
      </c>
      <c r="M103" s="121">
        <f>WEEKDAY(tbTasks[[#This Row],[Started On]])</f>
        <v>2</v>
      </c>
      <c r="N103" s="121">
        <f>WEEKDAY(tbTasks[[#This Row],[Completed On]])</f>
        <v>2</v>
      </c>
      <c r="O103" s="121">
        <f>IF(OR(tbTasks[[#This Row],[Added On]]="",tbTasks[[#This Row],[Started On]]=""),"",
IF(NETWORKDAYS(tbTasks[[#This Row],[Added On]],tbTasks[[#This Row],[Started On]])=0,1,
NETWORKDAYS(tbTasks[[#This Row],[Added On]],tbTasks[[#This Row],[Started On]])))</f>
        <v>1</v>
      </c>
      <c r="P103" s="121">
        <f>IF(OR(tbTasks[[#This Row],[Completed On]]="",tbTasks[[#This Row],[Started On]]=""),"",
IF(NETWORKDAYS(tbTasks[[#This Row],[Started On]],tbTasks[[#This Row],[Completed On]])=0,1,
NETWORKDAYS(tbTasks[[#This Row],[Started On]],tbTasks[[#This Row],[Completed On]])))</f>
        <v>1</v>
      </c>
      <c r="Q103" s="117" t="str">
        <f>_xlfn.CONCAT(tbTasks[[#This Row],[Client]],"_",tbTasks[[#This Row],[Project]])</f>
        <v>Personal_ToDo</v>
      </c>
      <c r="R103" s="133"/>
    </row>
    <row r="104" spans="1:18" x14ac:dyDescent="0.25">
      <c r="A104" s="128" t="s">
        <v>20</v>
      </c>
      <c r="B104" s="129" t="s">
        <v>29</v>
      </c>
      <c r="C104" s="129" t="s">
        <v>25</v>
      </c>
      <c r="D104" s="130" t="s">
        <v>63</v>
      </c>
      <c r="E104" s="131">
        <v>2</v>
      </c>
      <c r="F104" s="132">
        <v>43650</v>
      </c>
      <c r="G104" s="132">
        <v>43650</v>
      </c>
      <c r="H104" s="132">
        <v>43650</v>
      </c>
      <c r="I104" s="120" t="str">
        <f ca="1">IFERROR(
IF(tbTasks[[#This Row],[Added On]]="","",
IF(tbTasks[[#This Row],[Completed On]]&lt;&gt;"","",
IF(tbTasks[[#This Row],[Started On]]="",TODAY()+VLOOKUP(tbTasks[[#This Row],[Client]],tbClients[],8,0),
tbTasks[[#This Row],[Started On]]+VLOOKUP(tbTasks[[#This Row],[Client]],tbClients[],7,0)))),
"")</f>
        <v/>
      </c>
      <c r="J104" s="129"/>
      <c r="K104" s="116" t="str">
        <f>IF(tbTasks[[#This Row],[Completed On]]&lt;&gt;"","Complete",
IF(tbTasks[[#This Row],[Started On]]&lt;&gt;"","Started",
"Not Started"))</f>
        <v>Complete</v>
      </c>
      <c r="L104" s="121">
        <f>WEEKDAY(tbTasks[[#This Row],[Added On]])</f>
        <v>5</v>
      </c>
      <c r="M104" s="121">
        <f>WEEKDAY(tbTasks[[#This Row],[Started On]])</f>
        <v>5</v>
      </c>
      <c r="N104" s="121">
        <f>WEEKDAY(tbTasks[[#This Row],[Completed On]])</f>
        <v>5</v>
      </c>
      <c r="O104" s="121">
        <f>IF(OR(tbTasks[[#This Row],[Added On]]="",tbTasks[[#This Row],[Started On]]=""),"",
IF(NETWORKDAYS(tbTasks[[#This Row],[Added On]],tbTasks[[#This Row],[Started On]])=0,1,
NETWORKDAYS(tbTasks[[#This Row],[Added On]],tbTasks[[#This Row],[Started On]])))</f>
        <v>1</v>
      </c>
      <c r="P104" s="121">
        <f>IF(OR(tbTasks[[#This Row],[Completed On]]="",tbTasks[[#This Row],[Started On]]=""),"",
IF(NETWORKDAYS(tbTasks[[#This Row],[Started On]],tbTasks[[#This Row],[Completed On]])=0,1,
NETWORKDAYS(tbTasks[[#This Row],[Started On]],tbTasks[[#This Row],[Completed On]])))</f>
        <v>1</v>
      </c>
      <c r="Q104" s="117" t="str">
        <f>_xlfn.CONCAT(tbTasks[[#This Row],[Client]],"_",tbTasks[[#This Row],[Project]])</f>
        <v>Personal_ToDo</v>
      </c>
      <c r="R104" s="133"/>
    </row>
    <row r="105" spans="1:18" x14ac:dyDescent="0.25">
      <c r="A105" s="128" t="s">
        <v>20</v>
      </c>
      <c r="B105" s="129" t="s">
        <v>29</v>
      </c>
      <c r="C105" s="129" t="s">
        <v>25</v>
      </c>
      <c r="D105" s="130" t="s">
        <v>64</v>
      </c>
      <c r="E105" s="131">
        <v>3</v>
      </c>
      <c r="F105" s="132">
        <v>43650</v>
      </c>
      <c r="G105" s="132">
        <v>43650</v>
      </c>
      <c r="H105" s="132">
        <v>43650</v>
      </c>
      <c r="I105" s="120" t="str">
        <f ca="1">IFERROR(
IF(tbTasks[[#This Row],[Added On]]="","",
IF(tbTasks[[#This Row],[Completed On]]&lt;&gt;"","",
IF(tbTasks[[#This Row],[Started On]]="",TODAY()+VLOOKUP(tbTasks[[#This Row],[Client]],tbClients[],8,0),
tbTasks[[#This Row],[Started On]]+VLOOKUP(tbTasks[[#This Row],[Client]],tbClients[],7,0)))),
"")</f>
        <v/>
      </c>
      <c r="J105" s="129"/>
      <c r="K105" s="116" t="str">
        <f>IF(tbTasks[[#This Row],[Completed On]]&lt;&gt;"","Complete",
IF(tbTasks[[#This Row],[Started On]]&lt;&gt;"","Started",
"Not Started"))</f>
        <v>Complete</v>
      </c>
      <c r="L105" s="121">
        <f>WEEKDAY(tbTasks[[#This Row],[Added On]])</f>
        <v>5</v>
      </c>
      <c r="M105" s="121">
        <f>WEEKDAY(tbTasks[[#This Row],[Started On]])</f>
        <v>5</v>
      </c>
      <c r="N105" s="121">
        <f>WEEKDAY(tbTasks[[#This Row],[Completed On]])</f>
        <v>5</v>
      </c>
      <c r="O105" s="121">
        <f>IF(OR(tbTasks[[#This Row],[Added On]]="",tbTasks[[#This Row],[Started On]]=""),"",
IF(NETWORKDAYS(tbTasks[[#This Row],[Added On]],tbTasks[[#This Row],[Started On]])=0,1,
NETWORKDAYS(tbTasks[[#This Row],[Added On]],tbTasks[[#This Row],[Started On]])))</f>
        <v>1</v>
      </c>
      <c r="P105" s="121">
        <f>IF(OR(tbTasks[[#This Row],[Completed On]]="",tbTasks[[#This Row],[Started On]]=""),"",
IF(NETWORKDAYS(tbTasks[[#This Row],[Started On]],tbTasks[[#This Row],[Completed On]])=0,1,
NETWORKDAYS(tbTasks[[#This Row],[Started On]],tbTasks[[#This Row],[Completed On]])))</f>
        <v>1</v>
      </c>
      <c r="Q105" s="117" t="str">
        <f>_xlfn.CONCAT(tbTasks[[#This Row],[Client]],"_",tbTasks[[#This Row],[Project]])</f>
        <v>Personal_ToDo</v>
      </c>
      <c r="R105" s="133"/>
    </row>
    <row r="106" spans="1:18" x14ac:dyDescent="0.25">
      <c r="A106" s="128" t="s">
        <v>20</v>
      </c>
      <c r="B106" s="129" t="s">
        <v>29</v>
      </c>
      <c r="C106" s="129" t="s">
        <v>25</v>
      </c>
      <c r="D106" s="130" t="s">
        <v>65</v>
      </c>
      <c r="E106" s="131">
        <v>2</v>
      </c>
      <c r="F106" s="132">
        <v>43650</v>
      </c>
      <c r="G106" s="132">
        <v>43650</v>
      </c>
      <c r="H106" s="132">
        <v>43650</v>
      </c>
      <c r="I106" s="120" t="str">
        <f ca="1">IFERROR(
IF(tbTasks[[#This Row],[Added On]]="","",
IF(tbTasks[[#This Row],[Completed On]]&lt;&gt;"","",
IF(tbTasks[[#This Row],[Started On]]="",TODAY()+VLOOKUP(tbTasks[[#This Row],[Client]],tbClients[],8,0),
tbTasks[[#This Row],[Started On]]+VLOOKUP(tbTasks[[#This Row],[Client]],tbClients[],7,0)))),
"")</f>
        <v/>
      </c>
      <c r="J106" s="129"/>
      <c r="K106" s="116" t="str">
        <f>IF(tbTasks[[#This Row],[Completed On]]&lt;&gt;"","Complete",
IF(tbTasks[[#This Row],[Started On]]&lt;&gt;"","Started",
"Not Started"))</f>
        <v>Complete</v>
      </c>
      <c r="L106" s="121">
        <f>WEEKDAY(tbTasks[[#This Row],[Added On]])</f>
        <v>5</v>
      </c>
      <c r="M106" s="121">
        <f>WEEKDAY(tbTasks[[#This Row],[Started On]])</f>
        <v>5</v>
      </c>
      <c r="N106" s="121">
        <f>WEEKDAY(tbTasks[[#This Row],[Completed On]])</f>
        <v>5</v>
      </c>
      <c r="O106" s="121">
        <f>IF(OR(tbTasks[[#This Row],[Added On]]="",tbTasks[[#This Row],[Started On]]=""),"",
IF(NETWORKDAYS(tbTasks[[#This Row],[Added On]],tbTasks[[#This Row],[Started On]])=0,1,
NETWORKDAYS(tbTasks[[#This Row],[Added On]],tbTasks[[#This Row],[Started On]])))</f>
        <v>1</v>
      </c>
      <c r="P106" s="121">
        <f>IF(OR(tbTasks[[#This Row],[Completed On]]="",tbTasks[[#This Row],[Started On]]=""),"",
IF(NETWORKDAYS(tbTasks[[#This Row],[Started On]],tbTasks[[#This Row],[Completed On]])=0,1,
NETWORKDAYS(tbTasks[[#This Row],[Started On]],tbTasks[[#This Row],[Completed On]])))</f>
        <v>1</v>
      </c>
      <c r="Q106" s="117" t="str">
        <f>_xlfn.CONCAT(tbTasks[[#This Row],[Client]],"_",tbTasks[[#This Row],[Project]])</f>
        <v>Personal_ToDo</v>
      </c>
      <c r="R106" s="133"/>
    </row>
    <row r="107" spans="1:18" x14ac:dyDescent="0.25">
      <c r="A107" s="128" t="s">
        <v>20</v>
      </c>
      <c r="B107" s="129" t="s">
        <v>29</v>
      </c>
      <c r="C107" s="129" t="s">
        <v>25</v>
      </c>
      <c r="D107" s="130" t="s">
        <v>66</v>
      </c>
      <c r="E107" s="131">
        <v>3</v>
      </c>
      <c r="F107" s="132">
        <v>43650</v>
      </c>
      <c r="G107" s="132">
        <v>43651</v>
      </c>
      <c r="H107" s="132">
        <v>43651</v>
      </c>
      <c r="I107" s="120" t="str">
        <f ca="1">IFERROR(
IF(tbTasks[[#This Row],[Added On]]="","",
IF(tbTasks[[#This Row],[Completed On]]&lt;&gt;"","",
IF(tbTasks[[#This Row],[Started On]]="",TODAY()+VLOOKUP(tbTasks[[#This Row],[Client]],tbClients[],8,0),
tbTasks[[#This Row],[Started On]]+VLOOKUP(tbTasks[[#This Row],[Client]],tbClients[],7,0)))),
"")</f>
        <v/>
      </c>
      <c r="J107" s="129"/>
      <c r="K107" s="116" t="str">
        <f>IF(tbTasks[[#This Row],[Completed On]]&lt;&gt;"","Complete",
IF(tbTasks[[#This Row],[Started On]]&lt;&gt;"","Started",
"Not Started"))</f>
        <v>Complete</v>
      </c>
      <c r="L107" s="121">
        <f>WEEKDAY(tbTasks[[#This Row],[Added On]])</f>
        <v>5</v>
      </c>
      <c r="M107" s="121">
        <f>WEEKDAY(tbTasks[[#This Row],[Started On]])</f>
        <v>6</v>
      </c>
      <c r="N107" s="121">
        <f>WEEKDAY(tbTasks[[#This Row],[Completed On]])</f>
        <v>6</v>
      </c>
      <c r="O107" s="121">
        <f>IF(OR(tbTasks[[#This Row],[Added On]]="",tbTasks[[#This Row],[Started On]]=""),"",
IF(NETWORKDAYS(tbTasks[[#This Row],[Added On]],tbTasks[[#This Row],[Started On]])=0,1,
NETWORKDAYS(tbTasks[[#This Row],[Added On]],tbTasks[[#This Row],[Started On]])))</f>
        <v>2</v>
      </c>
      <c r="P107" s="121">
        <f>IF(OR(tbTasks[[#This Row],[Completed On]]="",tbTasks[[#This Row],[Started On]]=""),"",
IF(NETWORKDAYS(tbTasks[[#This Row],[Started On]],tbTasks[[#This Row],[Completed On]])=0,1,
NETWORKDAYS(tbTasks[[#This Row],[Started On]],tbTasks[[#This Row],[Completed On]])))</f>
        <v>1</v>
      </c>
      <c r="Q107" s="117" t="str">
        <f>_xlfn.CONCAT(tbTasks[[#This Row],[Client]],"_",tbTasks[[#This Row],[Project]])</f>
        <v>Personal_ToDo</v>
      </c>
      <c r="R107" s="133"/>
    </row>
    <row r="108" spans="1:18" x14ac:dyDescent="0.25">
      <c r="A108" s="128" t="s">
        <v>20</v>
      </c>
      <c r="B108" s="129" t="s">
        <v>29</v>
      </c>
      <c r="C108" s="129" t="s">
        <v>25</v>
      </c>
      <c r="D108" s="130" t="s">
        <v>67</v>
      </c>
      <c r="E108" s="131">
        <v>3</v>
      </c>
      <c r="F108" s="132">
        <v>43650</v>
      </c>
      <c r="G108" s="132">
        <v>43651</v>
      </c>
      <c r="H108" s="132">
        <v>43651</v>
      </c>
      <c r="I108" s="120" t="str">
        <f ca="1">IFERROR(
IF(tbTasks[[#This Row],[Added On]]="","",
IF(tbTasks[[#This Row],[Completed On]]&lt;&gt;"","",
IF(tbTasks[[#This Row],[Started On]]="",TODAY()+VLOOKUP(tbTasks[[#This Row],[Client]],tbClients[],8,0),
tbTasks[[#This Row],[Started On]]+VLOOKUP(tbTasks[[#This Row],[Client]],tbClients[],7,0)))),
"")</f>
        <v/>
      </c>
      <c r="J108" s="129"/>
      <c r="K108" s="116" t="str">
        <f>IF(tbTasks[[#This Row],[Completed On]]&lt;&gt;"","Complete",
IF(tbTasks[[#This Row],[Started On]]&lt;&gt;"","Started",
"Not Started"))</f>
        <v>Complete</v>
      </c>
      <c r="L108" s="121">
        <f>WEEKDAY(tbTasks[[#This Row],[Added On]])</f>
        <v>5</v>
      </c>
      <c r="M108" s="121">
        <f>WEEKDAY(tbTasks[[#This Row],[Started On]])</f>
        <v>6</v>
      </c>
      <c r="N108" s="121">
        <f>WEEKDAY(tbTasks[[#This Row],[Completed On]])</f>
        <v>6</v>
      </c>
      <c r="O108" s="121">
        <f>IF(OR(tbTasks[[#This Row],[Added On]]="",tbTasks[[#This Row],[Started On]]=""),"",
IF(NETWORKDAYS(tbTasks[[#This Row],[Added On]],tbTasks[[#This Row],[Started On]])=0,1,
NETWORKDAYS(tbTasks[[#This Row],[Added On]],tbTasks[[#This Row],[Started On]])))</f>
        <v>2</v>
      </c>
      <c r="P108" s="121">
        <f>IF(OR(tbTasks[[#This Row],[Completed On]]="",tbTasks[[#This Row],[Started On]]=""),"",
IF(NETWORKDAYS(tbTasks[[#This Row],[Started On]],tbTasks[[#This Row],[Completed On]])=0,1,
NETWORKDAYS(tbTasks[[#This Row],[Started On]],tbTasks[[#This Row],[Completed On]])))</f>
        <v>1</v>
      </c>
      <c r="Q108" s="117" t="str">
        <f>_xlfn.CONCAT(tbTasks[[#This Row],[Client]],"_",tbTasks[[#This Row],[Project]])</f>
        <v>Personal_ToDo</v>
      </c>
      <c r="R108" s="133"/>
    </row>
    <row r="109" spans="1:18" x14ac:dyDescent="0.25">
      <c r="A109" s="128" t="s">
        <v>20</v>
      </c>
      <c r="B109" s="129" t="s">
        <v>29</v>
      </c>
      <c r="C109" s="129" t="s">
        <v>25</v>
      </c>
      <c r="D109" s="130" t="s">
        <v>68</v>
      </c>
      <c r="E109" s="131">
        <v>2</v>
      </c>
      <c r="F109" s="132">
        <v>43651</v>
      </c>
      <c r="G109" s="132">
        <v>43651</v>
      </c>
      <c r="H109" s="132">
        <v>43651</v>
      </c>
      <c r="I109" s="120" t="str">
        <f ca="1">IFERROR(
IF(tbTasks[[#This Row],[Added On]]="","",
IF(tbTasks[[#This Row],[Completed On]]&lt;&gt;"","",
IF(tbTasks[[#This Row],[Started On]]="",TODAY()+VLOOKUP(tbTasks[[#This Row],[Client]],tbClients[],8,0),
tbTasks[[#This Row],[Started On]]+VLOOKUP(tbTasks[[#This Row],[Client]],tbClients[],7,0)))),
"")</f>
        <v/>
      </c>
      <c r="J109" s="129"/>
      <c r="K109" s="116" t="str">
        <f>IF(tbTasks[[#This Row],[Completed On]]&lt;&gt;"","Complete",
IF(tbTasks[[#This Row],[Started On]]&lt;&gt;"","Started",
"Not Started"))</f>
        <v>Complete</v>
      </c>
      <c r="L109" s="121">
        <f>WEEKDAY(tbTasks[[#This Row],[Added On]])</f>
        <v>6</v>
      </c>
      <c r="M109" s="121">
        <f>WEEKDAY(tbTasks[[#This Row],[Started On]])</f>
        <v>6</v>
      </c>
      <c r="N109" s="121">
        <f>WEEKDAY(tbTasks[[#This Row],[Completed On]])</f>
        <v>6</v>
      </c>
      <c r="O109" s="121">
        <f>IF(OR(tbTasks[[#This Row],[Added On]]="",tbTasks[[#This Row],[Started On]]=""),"",
IF(NETWORKDAYS(tbTasks[[#This Row],[Added On]],tbTasks[[#This Row],[Started On]])=0,1,
NETWORKDAYS(tbTasks[[#This Row],[Added On]],tbTasks[[#This Row],[Started On]])))</f>
        <v>1</v>
      </c>
      <c r="P109" s="121">
        <f>IF(OR(tbTasks[[#This Row],[Completed On]]="",tbTasks[[#This Row],[Started On]]=""),"",
IF(NETWORKDAYS(tbTasks[[#This Row],[Started On]],tbTasks[[#This Row],[Completed On]])=0,1,
NETWORKDAYS(tbTasks[[#This Row],[Started On]],tbTasks[[#This Row],[Completed On]])))</f>
        <v>1</v>
      </c>
      <c r="Q109" s="117" t="str">
        <f>_xlfn.CONCAT(tbTasks[[#This Row],[Client]],"_",tbTasks[[#This Row],[Project]])</f>
        <v>Personal_ToDo</v>
      </c>
      <c r="R109" s="133"/>
    </row>
    <row r="110" spans="1:18" x14ac:dyDescent="0.25">
      <c r="A110" s="128" t="s">
        <v>20</v>
      </c>
      <c r="B110" s="129" t="s">
        <v>29</v>
      </c>
      <c r="C110" s="129" t="s">
        <v>25</v>
      </c>
      <c r="D110" s="130" t="s">
        <v>69</v>
      </c>
      <c r="E110" s="131">
        <v>2</v>
      </c>
      <c r="F110" s="132">
        <v>43651</v>
      </c>
      <c r="G110" s="132">
        <v>43651</v>
      </c>
      <c r="H110" s="132">
        <v>43651</v>
      </c>
      <c r="I110" s="120" t="str">
        <f ca="1">IFERROR(
IF(tbTasks[[#This Row],[Added On]]="","",
IF(tbTasks[[#This Row],[Completed On]]&lt;&gt;"","",
IF(tbTasks[[#This Row],[Started On]]="",TODAY()+VLOOKUP(tbTasks[[#This Row],[Client]],tbClients[],8,0),
tbTasks[[#This Row],[Started On]]+VLOOKUP(tbTasks[[#This Row],[Client]],tbClients[],7,0)))),
"")</f>
        <v/>
      </c>
      <c r="J110" s="129"/>
      <c r="K110" s="116" t="str">
        <f>IF(tbTasks[[#This Row],[Completed On]]&lt;&gt;"","Complete",
IF(tbTasks[[#This Row],[Started On]]&lt;&gt;"","Started",
"Not Started"))</f>
        <v>Complete</v>
      </c>
      <c r="L110" s="121">
        <f>WEEKDAY(tbTasks[[#This Row],[Added On]])</f>
        <v>6</v>
      </c>
      <c r="M110" s="121">
        <f>WEEKDAY(tbTasks[[#This Row],[Started On]])</f>
        <v>6</v>
      </c>
      <c r="N110" s="121">
        <f>WEEKDAY(tbTasks[[#This Row],[Completed On]])</f>
        <v>6</v>
      </c>
      <c r="O110" s="121">
        <f>IF(OR(tbTasks[[#This Row],[Added On]]="",tbTasks[[#This Row],[Started On]]=""),"",
IF(NETWORKDAYS(tbTasks[[#This Row],[Added On]],tbTasks[[#This Row],[Started On]])=0,1,
NETWORKDAYS(tbTasks[[#This Row],[Added On]],tbTasks[[#This Row],[Started On]])))</f>
        <v>1</v>
      </c>
      <c r="P110" s="121">
        <f>IF(OR(tbTasks[[#This Row],[Completed On]]="",tbTasks[[#This Row],[Started On]]=""),"",
IF(NETWORKDAYS(tbTasks[[#This Row],[Started On]],tbTasks[[#This Row],[Completed On]])=0,1,
NETWORKDAYS(tbTasks[[#This Row],[Started On]],tbTasks[[#This Row],[Completed On]])))</f>
        <v>1</v>
      </c>
      <c r="Q110" s="117" t="str">
        <f>_xlfn.CONCAT(tbTasks[[#This Row],[Client]],"_",tbTasks[[#This Row],[Project]])</f>
        <v>Personal_ToDo</v>
      </c>
      <c r="R110" s="133"/>
    </row>
    <row r="111" spans="1:18" x14ac:dyDescent="0.25">
      <c r="A111" s="128" t="s">
        <v>20</v>
      </c>
      <c r="B111" s="129" t="s">
        <v>29</v>
      </c>
      <c r="C111" s="129" t="s">
        <v>25</v>
      </c>
      <c r="D111" s="130" t="s">
        <v>70</v>
      </c>
      <c r="E111" s="131">
        <v>2</v>
      </c>
      <c r="F111" s="132">
        <v>43651</v>
      </c>
      <c r="G111" s="132">
        <v>43651</v>
      </c>
      <c r="H111" s="132">
        <v>43651</v>
      </c>
      <c r="I111" s="120" t="str">
        <f ca="1">IFERROR(
IF(tbTasks[[#This Row],[Added On]]="","",
IF(tbTasks[[#This Row],[Completed On]]&lt;&gt;"","",
IF(tbTasks[[#This Row],[Started On]]="",TODAY()+VLOOKUP(tbTasks[[#This Row],[Client]],tbClients[],8,0),
tbTasks[[#This Row],[Started On]]+VLOOKUP(tbTasks[[#This Row],[Client]],tbClients[],7,0)))),
"")</f>
        <v/>
      </c>
      <c r="J111" s="129"/>
      <c r="K111" s="116" t="str">
        <f>IF(tbTasks[[#This Row],[Completed On]]&lt;&gt;"","Complete",
IF(tbTasks[[#This Row],[Started On]]&lt;&gt;"","Started",
"Not Started"))</f>
        <v>Complete</v>
      </c>
      <c r="L111" s="121">
        <f>WEEKDAY(tbTasks[[#This Row],[Added On]])</f>
        <v>6</v>
      </c>
      <c r="M111" s="121">
        <f>WEEKDAY(tbTasks[[#This Row],[Started On]])</f>
        <v>6</v>
      </c>
      <c r="N111" s="121">
        <f>WEEKDAY(tbTasks[[#This Row],[Completed On]])</f>
        <v>6</v>
      </c>
      <c r="O111" s="121">
        <f>IF(OR(tbTasks[[#This Row],[Added On]]="",tbTasks[[#This Row],[Started On]]=""),"",
IF(NETWORKDAYS(tbTasks[[#This Row],[Added On]],tbTasks[[#This Row],[Started On]])=0,1,
NETWORKDAYS(tbTasks[[#This Row],[Added On]],tbTasks[[#This Row],[Started On]])))</f>
        <v>1</v>
      </c>
      <c r="P111" s="121">
        <f>IF(OR(tbTasks[[#This Row],[Completed On]]="",tbTasks[[#This Row],[Started On]]=""),"",
IF(NETWORKDAYS(tbTasks[[#This Row],[Started On]],tbTasks[[#This Row],[Completed On]])=0,1,
NETWORKDAYS(tbTasks[[#This Row],[Started On]],tbTasks[[#This Row],[Completed On]])))</f>
        <v>1</v>
      </c>
      <c r="Q111" s="117" t="str">
        <f>_xlfn.CONCAT(tbTasks[[#This Row],[Client]],"_",tbTasks[[#This Row],[Project]])</f>
        <v>Personal_ToDo</v>
      </c>
      <c r="R111" s="133"/>
    </row>
    <row r="112" spans="1:18" x14ac:dyDescent="0.25">
      <c r="A112" s="128" t="s">
        <v>20</v>
      </c>
      <c r="B112" s="129" t="s">
        <v>29</v>
      </c>
      <c r="C112" s="129" t="s">
        <v>25</v>
      </c>
      <c r="D112" s="130" t="s">
        <v>71</v>
      </c>
      <c r="E112" s="131">
        <v>2</v>
      </c>
      <c r="F112" s="132">
        <v>43651</v>
      </c>
      <c r="G112" s="132">
        <v>43651</v>
      </c>
      <c r="H112" s="132">
        <v>43651</v>
      </c>
      <c r="I112" s="120" t="str">
        <f ca="1">IFERROR(
IF(tbTasks[[#This Row],[Added On]]="","",
IF(tbTasks[[#This Row],[Completed On]]&lt;&gt;"","",
IF(tbTasks[[#This Row],[Started On]]="",TODAY()+VLOOKUP(tbTasks[[#This Row],[Client]],tbClients[],8,0),
tbTasks[[#This Row],[Started On]]+VLOOKUP(tbTasks[[#This Row],[Client]],tbClients[],7,0)))),
"")</f>
        <v/>
      </c>
      <c r="J112" s="129"/>
      <c r="K112" s="116" t="str">
        <f>IF(tbTasks[[#This Row],[Completed On]]&lt;&gt;"","Complete",
IF(tbTasks[[#This Row],[Started On]]&lt;&gt;"","Started",
"Not Started"))</f>
        <v>Complete</v>
      </c>
      <c r="L112" s="121">
        <f>WEEKDAY(tbTasks[[#This Row],[Added On]])</f>
        <v>6</v>
      </c>
      <c r="M112" s="121">
        <f>WEEKDAY(tbTasks[[#This Row],[Started On]])</f>
        <v>6</v>
      </c>
      <c r="N112" s="121">
        <f>WEEKDAY(tbTasks[[#This Row],[Completed On]])</f>
        <v>6</v>
      </c>
      <c r="O112" s="121">
        <f>IF(OR(tbTasks[[#This Row],[Added On]]="",tbTasks[[#This Row],[Started On]]=""),"",
IF(NETWORKDAYS(tbTasks[[#This Row],[Added On]],tbTasks[[#This Row],[Started On]])=0,1,
NETWORKDAYS(tbTasks[[#This Row],[Added On]],tbTasks[[#This Row],[Started On]])))</f>
        <v>1</v>
      </c>
      <c r="P112" s="121">
        <f>IF(OR(tbTasks[[#This Row],[Completed On]]="",tbTasks[[#This Row],[Started On]]=""),"",
IF(NETWORKDAYS(tbTasks[[#This Row],[Started On]],tbTasks[[#This Row],[Completed On]])=0,1,
NETWORKDAYS(tbTasks[[#This Row],[Started On]],tbTasks[[#This Row],[Completed On]])))</f>
        <v>1</v>
      </c>
      <c r="Q112" s="117" t="str">
        <f>_xlfn.CONCAT(tbTasks[[#This Row],[Client]],"_",tbTasks[[#This Row],[Project]])</f>
        <v>Personal_ToDo</v>
      </c>
      <c r="R112" s="133"/>
    </row>
    <row r="113" spans="1:18" x14ac:dyDescent="0.25">
      <c r="A113" s="128" t="s">
        <v>20</v>
      </c>
      <c r="B113" s="129" t="s">
        <v>29</v>
      </c>
      <c r="C113" s="129" t="s">
        <v>25</v>
      </c>
      <c r="D113" s="130" t="s">
        <v>72</v>
      </c>
      <c r="E113" s="131">
        <v>2</v>
      </c>
      <c r="F113" s="132">
        <v>43651</v>
      </c>
      <c r="G113" s="132">
        <v>43651</v>
      </c>
      <c r="H113" s="132">
        <v>43651</v>
      </c>
      <c r="I113" s="120" t="str">
        <f ca="1">IFERROR(
IF(tbTasks[[#This Row],[Added On]]="","",
IF(tbTasks[[#This Row],[Completed On]]&lt;&gt;"","",
IF(tbTasks[[#This Row],[Started On]]="",TODAY()+VLOOKUP(tbTasks[[#This Row],[Client]],tbClients[],8,0),
tbTasks[[#This Row],[Started On]]+VLOOKUP(tbTasks[[#This Row],[Client]],tbClients[],7,0)))),
"")</f>
        <v/>
      </c>
      <c r="J113" s="129"/>
      <c r="K113" s="116" t="str">
        <f>IF(tbTasks[[#This Row],[Completed On]]&lt;&gt;"","Complete",
IF(tbTasks[[#This Row],[Started On]]&lt;&gt;"","Started",
"Not Started"))</f>
        <v>Complete</v>
      </c>
      <c r="L113" s="121">
        <f>WEEKDAY(tbTasks[[#This Row],[Added On]])</f>
        <v>6</v>
      </c>
      <c r="M113" s="121">
        <f>WEEKDAY(tbTasks[[#This Row],[Started On]])</f>
        <v>6</v>
      </c>
      <c r="N113" s="121">
        <f>WEEKDAY(tbTasks[[#This Row],[Completed On]])</f>
        <v>6</v>
      </c>
      <c r="O113" s="121">
        <f>IF(OR(tbTasks[[#This Row],[Added On]]="",tbTasks[[#This Row],[Started On]]=""),"",
IF(NETWORKDAYS(tbTasks[[#This Row],[Added On]],tbTasks[[#This Row],[Started On]])=0,1,
NETWORKDAYS(tbTasks[[#This Row],[Added On]],tbTasks[[#This Row],[Started On]])))</f>
        <v>1</v>
      </c>
      <c r="P113" s="121">
        <f>IF(OR(tbTasks[[#This Row],[Completed On]]="",tbTasks[[#This Row],[Started On]]=""),"",
IF(NETWORKDAYS(tbTasks[[#This Row],[Started On]],tbTasks[[#This Row],[Completed On]])=0,1,
NETWORKDAYS(tbTasks[[#This Row],[Started On]],tbTasks[[#This Row],[Completed On]])))</f>
        <v>1</v>
      </c>
      <c r="Q113" s="117" t="str">
        <f>_xlfn.CONCAT(tbTasks[[#This Row],[Client]],"_",tbTasks[[#This Row],[Project]])</f>
        <v>Personal_ToDo</v>
      </c>
      <c r="R113" s="133"/>
    </row>
    <row r="114" spans="1:18" x14ac:dyDescent="0.25">
      <c r="A114" s="128" t="s">
        <v>20</v>
      </c>
      <c r="B114" s="129" t="s">
        <v>29</v>
      </c>
      <c r="C114" s="129" t="s">
        <v>25</v>
      </c>
      <c r="D114" s="130" t="s">
        <v>77</v>
      </c>
      <c r="E114" s="131">
        <v>2</v>
      </c>
      <c r="F114" s="132">
        <v>43670</v>
      </c>
      <c r="G114" s="132">
        <v>43692</v>
      </c>
      <c r="H114" s="132">
        <v>43692</v>
      </c>
      <c r="I114" s="120" t="str">
        <f ca="1">IFERROR(
IF(tbTasks[[#This Row],[Added On]]="","",
IF(tbTasks[[#This Row],[Completed On]]&lt;&gt;"","",
IF(tbTasks[[#This Row],[Started On]]="",TODAY()+VLOOKUP(tbTasks[[#This Row],[Client]],tbClients[],8,0),
tbTasks[[#This Row],[Started On]]+VLOOKUP(tbTasks[[#This Row],[Client]],tbClients[],7,0)))),
"")</f>
        <v/>
      </c>
      <c r="J114" s="129"/>
      <c r="K114" s="116" t="str">
        <f>IF(tbTasks[[#This Row],[Completed On]]&lt;&gt;"","Complete",
IF(tbTasks[[#This Row],[Started On]]&lt;&gt;"","Started",
"Not Started"))</f>
        <v>Complete</v>
      </c>
      <c r="L114" s="121">
        <f>WEEKDAY(tbTasks[[#This Row],[Added On]])</f>
        <v>4</v>
      </c>
      <c r="M114" s="121">
        <f>WEEKDAY(tbTasks[[#This Row],[Started On]])</f>
        <v>5</v>
      </c>
      <c r="N114" s="121">
        <f>WEEKDAY(tbTasks[[#This Row],[Completed On]])</f>
        <v>5</v>
      </c>
      <c r="O114" s="121">
        <f>IF(OR(tbTasks[[#This Row],[Added On]]="",tbTasks[[#This Row],[Started On]]=""),"",
IF(NETWORKDAYS(tbTasks[[#This Row],[Added On]],tbTasks[[#This Row],[Started On]])=0,1,
NETWORKDAYS(tbTasks[[#This Row],[Added On]],tbTasks[[#This Row],[Started On]])))</f>
        <v>17</v>
      </c>
      <c r="P114" s="121">
        <f>IF(OR(tbTasks[[#This Row],[Completed On]]="",tbTasks[[#This Row],[Started On]]=""),"",
IF(NETWORKDAYS(tbTasks[[#This Row],[Started On]],tbTasks[[#This Row],[Completed On]])=0,1,
NETWORKDAYS(tbTasks[[#This Row],[Started On]],tbTasks[[#This Row],[Completed On]])))</f>
        <v>1</v>
      </c>
      <c r="Q114" s="117" t="str">
        <f>_xlfn.CONCAT(tbTasks[[#This Row],[Client]],"_",tbTasks[[#This Row],[Project]])</f>
        <v>Personal_ToDo</v>
      </c>
      <c r="R114" s="133"/>
    </row>
    <row r="115" spans="1:18" x14ac:dyDescent="0.25">
      <c r="A115" s="128" t="s">
        <v>20</v>
      </c>
      <c r="B115" s="129" t="s">
        <v>29</v>
      </c>
      <c r="C115" s="129" t="s">
        <v>25</v>
      </c>
      <c r="D115" s="130" t="s">
        <v>75</v>
      </c>
      <c r="E115" s="131">
        <v>3</v>
      </c>
      <c r="F115" s="132">
        <v>43673</v>
      </c>
      <c r="G115" s="132">
        <v>43673</v>
      </c>
      <c r="H115" s="132">
        <v>43673</v>
      </c>
      <c r="I115" s="120" t="str">
        <f ca="1">IFERROR(
IF(tbTasks[[#This Row],[Added On]]="","",
IF(tbTasks[[#This Row],[Completed On]]&lt;&gt;"","",
IF(tbTasks[[#This Row],[Started On]]="",TODAY()+VLOOKUP(tbTasks[[#This Row],[Client]],tbClients[],8,0),
tbTasks[[#This Row],[Started On]]+VLOOKUP(tbTasks[[#This Row],[Client]],tbClients[],7,0)))),
"")</f>
        <v/>
      </c>
      <c r="J115" s="129"/>
      <c r="K115" s="116" t="str">
        <f>IF(tbTasks[[#This Row],[Completed On]]&lt;&gt;"","Complete",
IF(tbTasks[[#This Row],[Started On]]&lt;&gt;"","Started",
"Not Started"))</f>
        <v>Complete</v>
      </c>
      <c r="L115" s="121">
        <f>WEEKDAY(tbTasks[[#This Row],[Added On]])</f>
        <v>7</v>
      </c>
      <c r="M115" s="121">
        <f>WEEKDAY(tbTasks[[#This Row],[Started On]])</f>
        <v>7</v>
      </c>
      <c r="N115" s="121">
        <f>WEEKDAY(tbTasks[[#This Row],[Completed On]])</f>
        <v>7</v>
      </c>
      <c r="O115" s="121">
        <f>IF(OR(tbTasks[[#This Row],[Added On]]="",tbTasks[[#This Row],[Started On]]=""),"",
IF(NETWORKDAYS(tbTasks[[#This Row],[Added On]],tbTasks[[#This Row],[Started On]])=0,1,
NETWORKDAYS(tbTasks[[#This Row],[Added On]],tbTasks[[#This Row],[Started On]])))</f>
        <v>1</v>
      </c>
      <c r="P115" s="121">
        <f>IF(OR(tbTasks[[#This Row],[Completed On]]="",tbTasks[[#This Row],[Started On]]=""),"",
IF(NETWORKDAYS(tbTasks[[#This Row],[Started On]],tbTasks[[#This Row],[Completed On]])=0,1,
NETWORKDAYS(tbTasks[[#This Row],[Started On]],tbTasks[[#This Row],[Completed On]])))</f>
        <v>1</v>
      </c>
      <c r="Q115" s="117" t="str">
        <f>_xlfn.CONCAT(tbTasks[[#This Row],[Client]],"_",tbTasks[[#This Row],[Project]])</f>
        <v>Personal_ToDo</v>
      </c>
      <c r="R115" s="133"/>
    </row>
    <row r="116" spans="1:18" ht="45" x14ac:dyDescent="0.25">
      <c r="A116" s="128" t="s">
        <v>20</v>
      </c>
      <c r="B116" s="129" t="s">
        <v>29</v>
      </c>
      <c r="C116" s="129" t="s">
        <v>25</v>
      </c>
      <c r="D116" s="130" t="s">
        <v>149</v>
      </c>
      <c r="E116" s="131">
        <v>2</v>
      </c>
      <c r="F116" s="132">
        <v>43726</v>
      </c>
      <c r="G116" s="132">
        <v>43726</v>
      </c>
      <c r="H116" s="132">
        <v>43726</v>
      </c>
      <c r="I116" s="120" t="str">
        <f ca="1">IFERROR(
IF(tbTasks[[#This Row],[Added On]]="","",
IF(tbTasks[[#This Row],[Completed On]]&lt;&gt;"","",
IF(tbTasks[[#This Row],[Started On]]="",TODAY()+VLOOKUP(tbTasks[[#This Row],[Client]],tbClients[],8,0),
tbTasks[[#This Row],[Started On]]+VLOOKUP(tbTasks[[#This Row],[Client]],tbClients[],7,0)))),
"")</f>
        <v/>
      </c>
      <c r="J116" s="129"/>
      <c r="K116" s="116" t="str">
        <f>IF(tbTasks[[#This Row],[Completed On]]&lt;&gt;"","Complete",
IF(tbTasks[[#This Row],[Started On]]&lt;&gt;"","Started",
"Not Started"))</f>
        <v>Complete</v>
      </c>
      <c r="L116" s="121">
        <f>WEEKDAY(tbTasks[[#This Row],[Added On]])</f>
        <v>4</v>
      </c>
      <c r="M116" s="121">
        <f>WEEKDAY(tbTasks[[#This Row],[Started On]])</f>
        <v>4</v>
      </c>
      <c r="N116" s="121">
        <f>WEEKDAY(tbTasks[[#This Row],[Completed On]])</f>
        <v>4</v>
      </c>
      <c r="O116" s="121">
        <f>IF(OR(tbTasks[[#This Row],[Added On]]="",tbTasks[[#This Row],[Started On]]=""),"",
IF(NETWORKDAYS(tbTasks[[#This Row],[Added On]],tbTasks[[#This Row],[Started On]])=0,1,
NETWORKDAYS(tbTasks[[#This Row],[Added On]],tbTasks[[#This Row],[Started On]])))</f>
        <v>1</v>
      </c>
      <c r="P116" s="121">
        <f>IF(OR(tbTasks[[#This Row],[Completed On]]="",tbTasks[[#This Row],[Started On]]=""),"",
IF(NETWORKDAYS(tbTasks[[#This Row],[Started On]],tbTasks[[#This Row],[Completed On]])=0,1,
NETWORKDAYS(tbTasks[[#This Row],[Started On]],tbTasks[[#This Row],[Completed On]])))</f>
        <v>1</v>
      </c>
      <c r="Q116" s="117" t="str">
        <f>_xlfn.CONCAT(tbTasks[[#This Row],[Client]],"_",tbTasks[[#This Row],[Project]])</f>
        <v>Personal_ToDo</v>
      </c>
      <c r="R116" s="133" t="s">
        <v>150</v>
      </c>
    </row>
  </sheetData>
  <sheetProtection insertRows="0" deleteRows="0" autoFilter="0"/>
  <conditionalFormatting sqref="D3:D116">
    <cfRule type="expression" dxfId="124" priority="3">
      <formula>K3="Started"</formula>
    </cfRule>
    <cfRule type="expression" dxfId="123" priority="4">
      <formula>K3="Complete"</formula>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28CBF-AA0F-447B-9D46-45086ADBDDBE}">
  <sheetPr codeName="Sheet7">
    <tabColor theme="4"/>
  </sheetPr>
  <dimension ref="A1:I2"/>
  <sheetViews>
    <sheetView showGridLines="0" workbookViewId="0">
      <selection activeCell="B14" sqref="B14"/>
    </sheetView>
  </sheetViews>
  <sheetFormatPr defaultRowHeight="15" x14ac:dyDescent="0.25"/>
  <cols>
    <col min="1" max="1" width="22.140625" bestFit="1" customWidth="1"/>
    <col min="2" max="3" width="25.7109375" customWidth="1"/>
    <col min="4" max="5" width="15.28515625" customWidth="1"/>
    <col min="6" max="8" width="24.7109375" customWidth="1"/>
    <col min="9" max="9" width="19.85546875" bestFit="1" customWidth="1"/>
  </cols>
  <sheetData>
    <row r="1" spans="1:9" x14ac:dyDescent="0.25">
      <c r="A1" s="40" t="s">
        <v>233</v>
      </c>
      <c r="B1" s="59" t="s">
        <v>234</v>
      </c>
      <c r="C1" s="59" t="s">
        <v>235</v>
      </c>
      <c r="D1" s="59" t="s">
        <v>236</v>
      </c>
      <c r="E1" s="59" t="s">
        <v>237</v>
      </c>
      <c r="F1" s="59" t="s">
        <v>238</v>
      </c>
      <c r="G1" s="60" t="s">
        <v>239</v>
      </c>
      <c r="H1" s="59" t="s">
        <v>240</v>
      </c>
      <c r="I1" s="59" t="s">
        <v>241</v>
      </c>
    </row>
    <row r="2" spans="1:9" x14ac:dyDescent="0.25">
      <c r="A2" s="51" t="s">
        <v>20</v>
      </c>
      <c r="B2" s="61">
        <f>_xlfn.MINIFS(tbTasks[Started On],tbTasks[Client],tbClients[[#This Row],[Clients]])</f>
        <v>43163.373333333337</v>
      </c>
      <c r="C2" s="61">
        <f>_xlfn.MAXIFS(tbTasks[Completed On],tbTasks[Client],tbClients[[#This Row],[Clients]])</f>
        <v>43819</v>
      </c>
      <c r="D2" s="62">
        <f>COUNTIFS(tbProjects[Client],tbClients[[#This Row],[Clients]])</f>
        <v>1</v>
      </c>
      <c r="E2" s="62">
        <f>COUNTIFS(tbTasks[Client],tbClients[[#This Row],[Clients]])</f>
        <v>114</v>
      </c>
      <c r="F2" s="64">
        <f>AVERAGEIFS(tbTasks[DaysInBacklog],
tbTasks[DaysInBacklog],"&lt;&gt;",
tbTasks[Client],tbClients[[#This Row],[Clients]])</f>
        <v>6.3157894736842106</v>
      </c>
      <c r="G2" s="65">
        <f>AVERAGEIFS(tbTasks[DaysInProgress],
tbTasks[DaysInBacklog],"&lt;&gt;",
tbTasks[Client],A2)</f>
        <v>1.6140350877192982</v>
      </c>
      <c r="H2" s="66">
        <f>SUM(F2,G2)</f>
        <v>7.9298245614035086</v>
      </c>
      <c r="I2" s="63">
        <f>SUMIFS(tbProjects[Total Tasks],tbProjects[Client],tbClients[[#This Row],[Clients]],tbProjects[Utilized],"Yes")/tbClients[[#This Row],[Task Count]]</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8CF4E-44A7-4723-A168-0F032E92F74A}">
  <sheetPr codeName="Sheet5">
    <tabColor theme="4"/>
  </sheetPr>
  <dimension ref="A1:X2"/>
  <sheetViews>
    <sheetView zoomScale="85" zoomScaleNormal="85" workbookViewId="0"/>
  </sheetViews>
  <sheetFormatPr defaultRowHeight="15" x14ac:dyDescent="0.25"/>
  <cols>
    <col min="2" max="2" width="33.28515625" bestFit="1" customWidth="1"/>
    <col min="3" max="3" width="59.85546875" customWidth="1"/>
    <col min="4" max="4" width="71.7109375" customWidth="1"/>
    <col min="5" max="5" width="28.140625" customWidth="1"/>
    <col min="6" max="6" width="33.140625" customWidth="1"/>
    <col min="7" max="7" width="88.140625" customWidth="1"/>
    <col min="8" max="8" width="46.28515625" customWidth="1"/>
    <col min="9" max="9" width="10.28515625" bestFit="1" customWidth="1"/>
    <col min="10" max="10" width="49.28515625" customWidth="1"/>
    <col min="11" max="11" width="53.42578125" customWidth="1"/>
    <col min="12" max="12" width="27" customWidth="1"/>
    <col min="13" max="13" width="17.140625" customWidth="1"/>
    <col min="14" max="14" width="18" customWidth="1"/>
    <col min="15" max="15" width="18.140625" customWidth="1"/>
    <col min="16" max="16" width="12.7109375" customWidth="1"/>
    <col min="17" max="17" width="10.7109375" customWidth="1"/>
    <col min="18" max="18" width="14.5703125" customWidth="1"/>
    <col min="19" max="19" width="20.5703125" customWidth="1"/>
    <col min="20" max="20" width="21.140625" customWidth="1"/>
    <col min="21" max="21" width="24.140625" customWidth="1"/>
    <col min="22" max="22" width="45.85546875" bestFit="1" customWidth="1"/>
    <col min="23" max="23" width="48.5703125" customWidth="1"/>
    <col min="24" max="24" width="41.5703125" customWidth="1"/>
  </cols>
  <sheetData>
    <row r="1" spans="1:24" x14ac:dyDescent="0.25">
      <c r="A1" s="37" t="s">
        <v>0</v>
      </c>
      <c r="B1" s="38" t="s">
        <v>1</v>
      </c>
      <c r="C1" s="38" t="s">
        <v>211</v>
      </c>
      <c r="D1" s="38" t="s">
        <v>212</v>
      </c>
      <c r="E1" s="38" t="s">
        <v>213</v>
      </c>
      <c r="F1" s="38" t="s">
        <v>214</v>
      </c>
      <c r="G1" s="38" t="s">
        <v>215</v>
      </c>
      <c r="H1" s="38" t="s">
        <v>216</v>
      </c>
      <c r="I1" s="38" t="s">
        <v>217</v>
      </c>
      <c r="J1" s="38" t="s">
        <v>219</v>
      </c>
      <c r="K1" s="38" t="s">
        <v>157</v>
      </c>
      <c r="L1" s="38" t="s">
        <v>17</v>
      </c>
      <c r="M1" s="39" t="s">
        <v>228</v>
      </c>
      <c r="N1" s="52" t="s">
        <v>220</v>
      </c>
      <c r="O1" s="52" t="s">
        <v>221</v>
      </c>
      <c r="P1" s="52" t="s">
        <v>222</v>
      </c>
      <c r="Q1" s="52" t="s">
        <v>223</v>
      </c>
      <c r="R1" s="52" t="s">
        <v>224</v>
      </c>
      <c r="S1" s="52" t="s">
        <v>10</v>
      </c>
      <c r="T1" s="52" t="s">
        <v>225</v>
      </c>
      <c r="U1" s="52" t="s">
        <v>226</v>
      </c>
      <c r="V1" s="52" t="s">
        <v>227</v>
      </c>
      <c r="W1" s="52" t="s">
        <v>16</v>
      </c>
      <c r="X1" s="38" t="s">
        <v>218</v>
      </c>
    </row>
    <row r="2" spans="1:24" ht="120" x14ac:dyDescent="0.25">
      <c r="A2" s="36" t="s">
        <v>20</v>
      </c>
      <c r="B2" s="36" t="s">
        <v>29</v>
      </c>
      <c r="C2" s="50" t="s">
        <v>334</v>
      </c>
      <c r="D2" s="49" t="s">
        <v>343</v>
      </c>
      <c r="E2" s="49" t="s">
        <v>232</v>
      </c>
      <c r="F2" s="49" t="s">
        <v>231</v>
      </c>
      <c r="G2" s="49"/>
      <c r="H2" s="49" t="s">
        <v>318</v>
      </c>
      <c r="I2" s="49" t="s">
        <v>229</v>
      </c>
      <c r="J2" s="69" t="s">
        <v>344</v>
      </c>
      <c r="K2" s="49"/>
      <c r="L2" s="49"/>
      <c r="M2" s="49"/>
      <c r="N2" s="54">
        <f>COUNTIFS(
tbTasks[Client_Project],tbProjects[[#This Row],[Client_Project]],
tbTasks[Status],"Not Started")</f>
        <v>0</v>
      </c>
      <c r="O2" s="54">
        <f>COUNTIFS(
tbTasks[Client_Project],tbProjects[[#This Row],[Client_Project]],
tbTasks[Status],"Started")</f>
        <v>0</v>
      </c>
      <c r="P2" s="54">
        <f>COUNTIFS(
tbTasks[Client_Project],tbProjects[[#This Row],[Client_Project]],
tbTasks[Status],"Complete")</f>
        <v>114</v>
      </c>
      <c r="Q2" s="54">
        <f>SUM(N2,O2,P2)</f>
        <v>114</v>
      </c>
      <c r="R2" s="55">
        <f>IFERROR(tbProjects[[#This Row],[Tasks Completed]]/tbProjects[[#This Row],[Total Tasks]],"")</f>
        <v>1</v>
      </c>
      <c r="S2" s="54" t="str">
        <f>IF(AND(tbProjects[[#This Row],[Tasks In Backlog]]&lt;&gt;0,tbProjects[[#This Row],[Tasks In Progress]]=0,tbProjects[[#This Row],[Tasks Completed]]=0),"Not Started",
IF(AND(tbProjects[[#This Row],[Tasks In Backlog]]=0,tbProjects[[#This Row],[Tasks In Progress]]=0,tbProjects[[#This Row],[Tasks Completed]]&lt;&gt;0),"Complete",
IF(AND(tbProjects[[#This Row],[Tasks In Backlog]]=0,tbProjects[[#This Row],[Tasks In Progress]]=0,tbProjects[[#This Row],[Tasks Completed]]=0),"Not Started",
"Started")))</f>
        <v>Complete</v>
      </c>
      <c r="T2" s="53">
        <f>IF(_xlfn.MINIFS(tbTasks[Added On],tbTasks[Project],tbProjects[[#This Row],[Project]])=0,"",_xlfn.MINIFS(tbTasks[Added On],tbTasks[Project],tbProjects[[#This Row],[Project]]))</f>
        <v>43161</v>
      </c>
      <c r="U2" s="53">
        <f>IF(_xlfn.MINIFS(tbTasks[Started On],tbTasks[Project],tbProjects[[#This Row],[Project]])=0,"",_xlfn.MINIFS(tbTasks[Started On],tbTasks[Project],tbProjects[[#This Row],[Project]]))</f>
        <v>43163.373333333337</v>
      </c>
      <c r="V2" s="53">
        <f>IF(_xlfn.MAXIFS(tbTasks[Completed On],tbTasks[Project],tbProjects[[#This Row],[Project]])=0,"",_xlfn.MAXIFS(tbTasks[Completed On],tbTasks[Project],tbProjects[[#This Row],[Project]]))</f>
        <v>43819</v>
      </c>
      <c r="W2" s="68" t="str">
        <f>_xlfn.CONCAT(tbProjects[[#This Row],[Client]],"_",tbProjects[[#This Row],[Project]])</f>
        <v>Personal_ToDo</v>
      </c>
      <c r="X2" s="49" t="s">
        <v>230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9D5A6-4E14-4984-ACAD-902D57CFE6A1}">
  <sheetPr codeName="Sheet6">
    <tabColor theme="4"/>
  </sheetPr>
  <dimension ref="A1:C31"/>
  <sheetViews>
    <sheetView showGridLines="0" workbookViewId="0"/>
  </sheetViews>
  <sheetFormatPr defaultRowHeight="15" x14ac:dyDescent="0.25"/>
  <cols>
    <col min="1" max="1" width="14.85546875" bestFit="1" customWidth="1"/>
    <col min="2" max="2" width="19" bestFit="1" customWidth="1"/>
    <col min="3" max="3" width="20.7109375" customWidth="1"/>
  </cols>
  <sheetData>
    <row r="1" spans="1:3" x14ac:dyDescent="0.25">
      <c r="A1" s="3" t="s">
        <v>2</v>
      </c>
      <c r="B1" s="29" t="s">
        <v>243</v>
      </c>
      <c r="C1" s="4" t="s">
        <v>242</v>
      </c>
    </row>
    <row r="2" spans="1:3" x14ac:dyDescent="0.25">
      <c r="A2" s="27" t="s">
        <v>26</v>
      </c>
      <c r="B2" s="56" t="s">
        <v>282</v>
      </c>
      <c r="C2" s="5"/>
    </row>
    <row r="3" spans="1:3" x14ac:dyDescent="0.25">
      <c r="A3" s="27" t="s">
        <v>19</v>
      </c>
      <c r="B3" s="56" t="s">
        <v>282</v>
      </c>
      <c r="C3" s="5"/>
    </row>
    <row r="4" spans="1:3" x14ac:dyDescent="0.25">
      <c r="A4" s="27" t="s">
        <v>90</v>
      </c>
      <c r="B4" s="56" t="s">
        <v>289</v>
      </c>
      <c r="C4" s="5"/>
    </row>
    <row r="5" spans="1:3" x14ac:dyDescent="0.25">
      <c r="A5" s="27" t="s">
        <v>37</v>
      </c>
      <c r="B5" s="56" t="s">
        <v>289</v>
      </c>
      <c r="C5" s="5"/>
    </row>
    <row r="6" spans="1:3" x14ac:dyDescent="0.25">
      <c r="A6" s="27" t="s">
        <v>24</v>
      </c>
      <c r="B6" s="56" t="s">
        <v>290</v>
      </c>
      <c r="C6" s="5"/>
    </row>
    <row r="7" spans="1:3" x14ac:dyDescent="0.25">
      <c r="A7" s="27" t="s">
        <v>91</v>
      </c>
      <c r="B7" s="56" t="s">
        <v>289</v>
      </c>
      <c r="C7" s="5"/>
    </row>
    <row r="8" spans="1:3" x14ac:dyDescent="0.25">
      <c r="A8" s="27" t="s">
        <v>39</v>
      </c>
      <c r="B8" s="56" t="s">
        <v>289</v>
      </c>
      <c r="C8" s="5"/>
    </row>
    <row r="9" spans="1:3" x14ac:dyDescent="0.25">
      <c r="A9" s="27" t="s">
        <v>92</v>
      </c>
      <c r="B9" s="56" t="s">
        <v>289</v>
      </c>
      <c r="C9" s="5"/>
    </row>
    <row r="10" spans="1:3" x14ac:dyDescent="0.25">
      <c r="A10" s="27" t="s">
        <v>18</v>
      </c>
      <c r="B10" s="56" t="s">
        <v>290</v>
      </c>
      <c r="C10" s="5"/>
    </row>
    <row r="11" spans="1:3" x14ac:dyDescent="0.25">
      <c r="A11" s="27" t="s">
        <v>27</v>
      </c>
      <c r="B11" s="56" t="s">
        <v>289</v>
      </c>
      <c r="C11" s="5"/>
    </row>
    <row r="12" spans="1:3" x14ac:dyDescent="0.25">
      <c r="A12" s="27" t="s">
        <v>23</v>
      </c>
      <c r="B12" s="56" t="s">
        <v>289</v>
      </c>
      <c r="C12" s="5"/>
    </row>
    <row r="13" spans="1:3" x14ac:dyDescent="0.25">
      <c r="A13" s="27" t="s">
        <v>76</v>
      </c>
      <c r="B13" s="56" t="s">
        <v>289</v>
      </c>
      <c r="C13" s="5"/>
    </row>
    <row r="14" spans="1:3" x14ac:dyDescent="0.25">
      <c r="A14" s="27" t="s">
        <v>53</v>
      </c>
      <c r="B14" s="56" t="s">
        <v>289</v>
      </c>
      <c r="C14" s="5"/>
    </row>
    <row r="15" spans="1:3" x14ac:dyDescent="0.25">
      <c r="A15" s="27" t="s">
        <v>95</v>
      </c>
      <c r="B15" s="56" t="s">
        <v>290</v>
      </c>
      <c r="C15" s="5"/>
    </row>
    <row r="16" spans="1:3" x14ac:dyDescent="0.25">
      <c r="A16" s="27" t="s">
        <v>141</v>
      </c>
      <c r="B16" s="56" t="s">
        <v>282</v>
      </c>
      <c r="C16" s="5"/>
    </row>
    <row r="17" spans="1:3" x14ac:dyDescent="0.25">
      <c r="A17" s="27" t="s">
        <v>22</v>
      </c>
      <c r="B17" s="56" t="s">
        <v>290</v>
      </c>
      <c r="C17" s="5"/>
    </row>
    <row r="18" spans="1:3" x14ac:dyDescent="0.25">
      <c r="A18" s="27" t="s">
        <v>96</v>
      </c>
      <c r="B18" s="56" t="s">
        <v>289</v>
      </c>
      <c r="C18" s="5"/>
    </row>
    <row r="19" spans="1:3" x14ac:dyDescent="0.25">
      <c r="A19" s="27" t="s">
        <v>97</v>
      </c>
      <c r="B19" s="56" t="s">
        <v>289</v>
      </c>
      <c r="C19" s="5"/>
    </row>
    <row r="20" spans="1:3" x14ac:dyDescent="0.25">
      <c r="A20" s="27" t="s">
        <v>28</v>
      </c>
      <c r="B20" s="56" t="s">
        <v>290</v>
      </c>
      <c r="C20" s="5"/>
    </row>
    <row r="21" spans="1:3" x14ac:dyDescent="0.25">
      <c r="A21" s="27" t="s">
        <v>36</v>
      </c>
      <c r="B21" s="56" t="s">
        <v>289</v>
      </c>
      <c r="C21" s="5"/>
    </row>
    <row r="22" spans="1:3" x14ac:dyDescent="0.25">
      <c r="A22" s="26" t="s">
        <v>34</v>
      </c>
      <c r="B22" s="28" t="s">
        <v>289</v>
      </c>
      <c r="C22" s="6"/>
    </row>
    <row r="23" spans="1:3" x14ac:dyDescent="0.25">
      <c r="A23" s="12" t="s">
        <v>32</v>
      </c>
      <c r="B23" s="57" t="s">
        <v>289</v>
      </c>
      <c r="C23" s="6"/>
    </row>
    <row r="24" spans="1:3" x14ac:dyDescent="0.25">
      <c r="A24" s="12" t="s">
        <v>33</v>
      </c>
      <c r="B24" s="57" t="s">
        <v>289</v>
      </c>
      <c r="C24" s="6"/>
    </row>
    <row r="25" spans="1:3" x14ac:dyDescent="0.25">
      <c r="A25" s="12" t="s">
        <v>80</v>
      </c>
      <c r="B25" s="57" t="s">
        <v>290</v>
      </c>
      <c r="C25" s="6"/>
    </row>
    <row r="26" spans="1:3" x14ac:dyDescent="0.25">
      <c r="A26" s="12" t="s">
        <v>103</v>
      </c>
      <c r="B26" s="57" t="s">
        <v>289</v>
      </c>
      <c r="C26" s="6"/>
    </row>
    <row r="27" spans="1:3" x14ac:dyDescent="0.25">
      <c r="A27" s="12" t="s">
        <v>41</v>
      </c>
      <c r="B27" s="57" t="s">
        <v>289</v>
      </c>
      <c r="C27" s="6"/>
    </row>
    <row r="28" spans="1:3" x14ac:dyDescent="0.25">
      <c r="A28" s="11" t="s">
        <v>94</v>
      </c>
      <c r="B28" s="58" t="s">
        <v>290</v>
      </c>
      <c r="C28" s="5"/>
    </row>
    <row r="29" spans="1:3" x14ac:dyDescent="0.25">
      <c r="A29" s="11" t="s">
        <v>31</v>
      </c>
      <c r="B29" s="58" t="s">
        <v>289</v>
      </c>
      <c r="C29" s="5"/>
    </row>
    <row r="30" spans="1:3" x14ac:dyDescent="0.25">
      <c r="A30" s="11" t="s">
        <v>21</v>
      </c>
      <c r="B30" s="58" t="s">
        <v>290</v>
      </c>
      <c r="C30" s="5"/>
    </row>
    <row r="31" spans="1:3" x14ac:dyDescent="0.25">
      <c r="A31" s="12" t="s">
        <v>25</v>
      </c>
      <c r="B31" s="57" t="s">
        <v>289</v>
      </c>
      <c r="C31"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D548-127D-42D0-8933-0E690D44781F}">
  <sheetPr codeName="Sheet30">
    <tabColor theme="5" tint="-0.499984740745262"/>
    <pageSetUpPr autoPageBreaks="0"/>
  </sheetPr>
  <dimension ref="B2:Z30"/>
  <sheetViews>
    <sheetView zoomScaleNormal="100" workbookViewId="0">
      <selection activeCell="Z3" sqref="Z2:Z3"/>
    </sheetView>
  </sheetViews>
  <sheetFormatPr defaultColWidth="9.140625" defaultRowHeight="15" x14ac:dyDescent="0.25"/>
  <cols>
    <col min="1" max="1" width="2.85546875" style="48" customWidth="1"/>
    <col min="2" max="2" width="20.5703125" style="48" customWidth="1"/>
    <col min="3" max="3" width="1.7109375" style="48" customWidth="1"/>
    <col min="4" max="4" width="19" style="48" bestFit="1" customWidth="1"/>
    <col min="5" max="5" width="2.85546875" style="48" customWidth="1"/>
    <col min="6" max="6" width="29.28515625" style="48" bestFit="1" customWidth="1"/>
    <col min="7" max="7" width="2.85546875" style="48" customWidth="1"/>
    <col min="8" max="8" width="16.42578125" style="48" customWidth="1"/>
    <col min="9" max="9" width="2.85546875" style="48" customWidth="1"/>
    <col min="10" max="10" width="13.42578125" style="48" customWidth="1"/>
    <col min="11" max="11" width="2.85546875" style="48" customWidth="1"/>
    <col min="12" max="16384" width="9.140625" style="48"/>
  </cols>
  <sheetData>
    <row r="2" spans="2:26" ht="15.75" customHeight="1" x14ac:dyDescent="0.25">
      <c r="B2" s="136" t="s">
        <v>297</v>
      </c>
      <c r="D2" s="100" t="s">
        <v>0</v>
      </c>
      <c r="F2" s="100" t="s">
        <v>1</v>
      </c>
      <c r="H2" s="100" t="s">
        <v>286</v>
      </c>
      <c r="J2" s="100" t="s">
        <v>291</v>
      </c>
      <c r="Z2" s="113" t="s">
        <v>298</v>
      </c>
    </row>
    <row r="3" spans="2:26" ht="15.75" customHeight="1" x14ac:dyDescent="0.25">
      <c r="B3" s="136"/>
      <c r="D3" s="101"/>
      <c r="F3" s="101" t="s">
        <v>29</v>
      </c>
      <c r="H3" s="101"/>
      <c r="J3" s="101"/>
      <c r="Z3" s="48" cm="1">
        <f t="array" ref="Z3">NonContiguousCounter_2Dates(tbTasks[Added On],tbTasks[Completed On],F3,tbTasks[Project])</f>
        <v>4</v>
      </c>
    </row>
    <row r="4" spans="2:26" x14ac:dyDescent="0.25">
      <c r="E4" s="102"/>
      <c r="G4" s="102"/>
    </row>
    <row r="5" spans="2:26" x14ac:dyDescent="0.25">
      <c r="E5" s="102"/>
      <c r="G5" s="102"/>
    </row>
    <row r="6" spans="2:26" x14ac:dyDescent="0.25">
      <c r="E6" s="102"/>
      <c r="G6" s="102"/>
    </row>
    <row r="12" spans="2:26" hidden="1" x14ac:dyDescent="0.25"/>
    <row r="13" spans="2:26" hidden="1" x14ac:dyDescent="0.25"/>
    <row r="14" spans="2:26" hidden="1" x14ac:dyDescent="0.25"/>
    <row r="16" spans="2:26" hidden="1" x14ac:dyDescent="0.25"/>
    <row r="17" hidden="1" x14ac:dyDescent="0.25"/>
    <row r="18"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sheetData>
  <mergeCells count="1">
    <mergeCell ref="B2:B3"/>
  </mergeCells>
  <dataValidations count="3">
    <dataValidation type="date" allowBlank="1" showInputMessage="1" showErrorMessage="1" sqref="H3 J3" xr:uid="{51F8400D-9843-4137-A057-C88B05CD7A0B}">
      <formula1>32874</formula1>
      <formula2>73415</formula2>
    </dataValidation>
    <dataValidation type="list" allowBlank="1" showInputMessage="1" showErrorMessage="1" sqref="D3" xr:uid="{C6D99CDA-326A-447C-A7CF-5872A50CE311}">
      <formula1>nrClients</formula1>
    </dataValidation>
    <dataValidation type="list" allowBlank="1" showInputMessage="1" showErrorMessage="1" sqref="F3" xr:uid="{9E46BDE1-F4CC-4F5B-A9C6-0BFCBE603CA6}">
      <formula1>nrProjects</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DF38D-2DDE-4514-93BE-C5FE6CCEAA54}">
  <sheetPr codeName="Sheet4">
    <tabColor theme="5" tint="-0.499984740745262"/>
  </sheetPr>
  <dimension ref="A1:Q255"/>
  <sheetViews>
    <sheetView showGridLines="0" topLeftCell="B1" workbookViewId="0">
      <selection activeCell="F17" sqref="F17"/>
    </sheetView>
  </sheetViews>
  <sheetFormatPr defaultRowHeight="15" x14ac:dyDescent="0.25"/>
  <cols>
    <col min="1" max="1" width="43.85546875" hidden="1" customWidth="1"/>
    <col min="2" max="2" width="22.140625" bestFit="1" customWidth="1"/>
    <col min="3" max="3" width="33" bestFit="1" customWidth="1"/>
    <col min="4" max="4" width="10.85546875" bestFit="1" customWidth="1"/>
    <col min="5" max="5" width="10.85546875" hidden="1" customWidth="1"/>
    <col min="6" max="17" width="9.5703125" customWidth="1"/>
  </cols>
  <sheetData>
    <row r="1" spans="1:17" x14ac:dyDescent="0.25">
      <c r="A1" s="112" t="s">
        <v>300</v>
      </c>
      <c r="B1" s="111" t="s">
        <v>0</v>
      </c>
      <c r="C1" s="111" t="s">
        <v>1</v>
      </c>
      <c r="D1" s="111" t="s">
        <v>224</v>
      </c>
      <c r="E1" s="110">
        <f ca="1">EOMONTH(F1,-1)</f>
        <v>43465</v>
      </c>
      <c r="F1" s="110">
        <f ca="1">EOMONTH(G1,-1)</f>
        <v>43496</v>
      </c>
      <c r="G1" s="110">
        <f ca="1">EOMONTH(H1,-1)</f>
        <v>43524</v>
      </c>
      <c r="H1" s="110">
        <f ca="1">EOMONTH(I1,-1)</f>
        <v>43555</v>
      </c>
      <c r="I1" s="110">
        <f ca="1">EOMONTH(J1,-1)</f>
        <v>43585</v>
      </c>
      <c r="J1" s="110">
        <f ca="1">EOMONTH(K1,-1)</f>
        <v>43616</v>
      </c>
      <c r="K1" s="110">
        <f ca="1">EOMONTH(L1,-1)</f>
        <v>43646</v>
      </c>
      <c r="L1" s="110">
        <f ca="1">EOMONTH(M1,-1)</f>
        <v>43677</v>
      </c>
      <c r="M1" s="110">
        <f ca="1">EOMONTH(N1,-1)</f>
        <v>43708</v>
      </c>
      <c r="N1" s="110">
        <f ca="1">EOMONTH(O1,-1)</f>
        <v>43738</v>
      </c>
      <c r="O1" s="110">
        <f ca="1">EOMONTH(P1,-1)</f>
        <v>43769</v>
      </c>
      <c r="P1" s="110">
        <f ca="1">EOMONTH(Q1,-1)</f>
        <v>43799</v>
      </c>
      <c r="Q1" s="109">
        <f ca="1">EOMONTH(TODAY(),0)</f>
        <v>43830</v>
      </c>
    </row>
    <row r="2" spans="1:17" x14ac:dyDescent="0.25">
      <c r="A2" s="108" t="str">
        <f>IFERROR(tbProjects[[#This Row],[Client_Project]],"")</f>
        <v>Personal_ToDo</v>
      </c>
      <c r="B2" s="106" t="str">
        <f>IFERROR(tbProjects[[#This Row],[Client]],"")</f>
        <v>Personal</v>
      </c>
      <c r="C2" s="106" t="str">
        <f>IFERROR(tbProjects[[#This Row],[Project]],"")</f>
        <v>ToDo</v>
      </c>
      <c r="D2" s="105">
        <f>IFERROR(INDEX(tbProjects[Progress],MATCH(A2,tbProjects[Client_Project],0)),"")</f>
        <v>1</v>
      </c>
      <c r="E2" s="105"/>
      <c r="F2" s="103">
        <f ca="1">IF($A$2="","",
COUNTIFS(
tbTasks[[Client_Project]:[Client_Project]],$A2,
tbTasks[[Completed On]:[Completed On]],"&lt;="&amp;F$1,
tbTasks[[Completed On]:[Completed On]],"&gt;"&amp;E$1))</f>
        <v>15</v>
      </c>
      <c r="G2" s="103">
        <f ca="1">IF($A$2="","",
COUNTIFS(
tbTasks[[Client_Project]:[Client_Project]],$A2,
tbTasks[[Completed On]:[Completed On]],"&lt;="&amp;G$1,
tbTasks[[Completed On]:[Completed On]],"&gt;"&amp;F$1))</f>
        <v>0</v>
      </c>
      <c r="H2" s="103">
        <f ca="1">IF($A$2="","",
COUNTIFS(
tbTasks[[Client_Project]:[Client_Project]],$A2,
tbTasks[[Completed On]:[Completed On]],"&lt;="&amp;H$1,
tbTasks[[Completed On]:[Completed On]],"&gt;"&amp;G$1))</f>
        <v>0</v>
      </c>
      <c r="I2" s="103">
        <f ca="1">IF($A$2="","",
COUNTIFS(
tbTasks[[Client_Project]:[Client_Project]],$A2,
tbTasks[[Completed On]:[Completed On]],"&lt;="&amp;I$1,
tbTasks[[Completed On]:[Completed On]],"&gt;"&amp;H$1))</f>
        <v>1</v>
      </c>
      <c r="J2" s="103">
        <f ca="1">IF($A$2="","",
COUNTIFS(
tbTasks[[Client_Project]:[Client_Project]],$A2,
tbTasks[[Completed On]:[Completed On]],"&lt;="&amp;J$1,
tbTasks[[Completed On]:[Completed On]],"&gt;"&amp;I$1))</f>
        <v>1</v>
      </c>
      <c r="K2" s="103">
        <f ca="1">IF($A$2="","",
COUNTIFS(
tbTasks[[Client_Project]:[Client_Project]],$A2,
tbTasks[[Completed On]:[Completed On]],"&lt;="&amp;K$1,
tbTasks[[Completed On]:[Completed On]],"&gt;"&amp;J$1))</f>
        <v>10</v>
      </c>
      <c r="L2" s="103">
        <f ca="1">IF($A$2="","",
COUNTIFS(
tbTasks[[Client_Project]:[Client_Project]],$A2,
tbTasks[[Completed On]:[Completed On]],"&lt;="&amp;L$1,
tbTasks[[Completed On]:[Completed On]],"&gt;"&amp;K$1))</f>
        <v>25</v>
      </c>
      <c r="M2" s="103">
        <f ca="1">IF($A$2="","",
COUNTIFS(
tbTasks[[Client_Project]:[Client_Project]],$A2,
tbTasks[[Completed On]:[Completed On]],"&lt;="&amp;M$1,
tbTasks[[Completed On]:[Completed On]],"&gt;"&amp;L$1))</f>
        <v>14</v>
      </c>
      <c r="N2" s="103">
        <f ca="1">IF($A$2="","",
COUNTIFS(
tbTasks[[Client_Project]:[Client_Project]],$A2,
tbTasks[[Completed On]:[Completed On]],"&lt;="&amp;N$1,
tbTasks[[Completed On]:[Completed On]],"&gt;"&amp;M$1))</f>
        <v>5</v>
      </c>
      <c r="O2" s="103">
        <f ca="1">IF($A$2="","",
COUNTIFS(
tbTasks[[Client_Project]:[Client_Project]],$A2,
tbTasks[[Completed On]:[Completed On]],"&lt;="&amp;O$1,
tbTasks[[Completed On]:[Completed On]],"&gt;"&amp;N$1))</f>
        <v>3</v>
      </c>
      <c r="P2" s="103">
        <f ca="1">IF($A$2="","",
COUNTIFS(
tbTasks[[Client_Project]:[Client_Project]],$A2,
tbTasks[[Completed On]:[Completed On]],"&lt;="&amp;P$1,
tbTasks[[Completed On]:[Completed On]],"&gt;"&amp;O$1))</f>
        <v>1</v>
      </c>
      <c r="Q2" s="103">
        <f ca="1">IF($A$2="","",
COUNTIFS(
tbTasks[[Client_Project]:[Client_Project]],$A2,
tbTasks[[Completed On]:[Completed On]],"&lt;="&amp;Q$1,
tbTasks[[Completed On]:[Completed On]],"&gt;"&amp;P$1))</f>
        <v>20</v>
      </c>
    </row>
    <row r="3" spans="1:17" x14ac:dyDescent="0.25">
      <c r="A3" s="108" t="str">
        <f>IFERROR(tbProjects[[#This Row],[Client_Project]],"")</f>
        <v/>
      </c>
      <c r="B3" s="106" t="str">
        <f>IFERROR(tbProjects[[#This Row],[Client]],"")</f>
        <v/>
      </c>
      <c r="C3" s="106" t="str">
        <f>IFERROR(tbProjects[[#This Row],[Project]],"")</f>
        <v/>
      </c>
      <c r="D3" s="105" t="str">
        <f>IFERROR(INDEX(tbProjects[Progress],MATCH(A3,tbProjects[Client_Project],0)),"")</f>
        <v/>
      </c>
      <c r="E3" s="105"/>
      <c r="F3" s="103">
        <f ca="1">IF($A$2="","",
COUNTIFS(
tbTasks[[Client_Project]:[Client_Project]],$A3,
tbTasks[[Completed On]:[Completed On]],"&lt;="&amp;F$1,
tbTasks[[Completed On]:[Completed On]],"&gt;"&amp;E$1))</f>
        <v>0</v>
      </c>
      <c r="G3" s="103">
        <f ca="1">IF($A$2="","",
COUNTIFS(
tbTasks[[Client_Project]:[Client_Project]],$A3,
tbTasks[[Completed On]:[Completed On]],"&lt;="&amp;G$1,
tbTasks[[Completed On]:[Completed On]],"&gt;"&amp;F$1))</f>
        <v>0</v>
      </c>
      <c r="H3" s="103">
        <f ca="1">IF($A$2="","",
COUNTIFS(
tbTasks[[Client_Project]:[Client_Project]],$A3,
tbTasks[[Completed On]:[Completed On]],"&lt;="&amp;H$1,
tbTasks[[Completed On]:[Completed On]],"&gt;"&amp;G$1))</f>
        <v>0</v>
      </c>
      <c r="I3" s="103">
        <f ca="1">IF($A$2="","",
COUNTIFS(
tbTasks[[Client_Project]:[Client_Project]],$A3,
tbTasks[[Completed On]:[Completed On]],"&lt;="&amp;I$1,
tbTasks[[Completed On]:[Completed On]],"&gt;"&amp;H$1))</f>
        <v>0</v>
      </c>
      <c r="J3" s="103">
        <f ca="1">IF($A$2="","",
COUNTIFS(
tbTasks[[Client_Project]:[Client_Project]],$A3,
tbTasks[[Completed On]:[Completed On]],"&lt;="&amp;J$1,
tbTasks[[Completed On]:[Completed On]],"&gt;"&amp;I$1))</f>
        <v>0</v>
      </c>
      <c r="K3" s="103">
        <f ca="1">IF($A$2="","",
COUNTIFS(
tbTasks[[Client_Project]:[Client_Project]],$A3,
tbTasks[[Completed On]:[Completed On]],"&lt;="&amp;K$1,
tbTasks[[Completed On]:[Completed On]],"&gt;"&amp;J$1))</f>
        <v>0</v>
      </c>
      <c r="L3" s="103">
        <f ca="1">IF($A$2="","",
COUNTIFS(
tbTasks[[Client_Project]:[Client_Project]],$A3,
tbTasks[[Completed On]:[Completed On]],"&lt;="&amp;L$1,
tbTasks[[Completed On]:[Completed On]],"&gt;"&amp;K$1))</f>
        <v>0</v>
      </c>
      <c r="M3" s="103">
        <f ca="1">IF($A$2="","",
COUNTIFS(
tbTasks[[Client_Project]:[Client_Project]],$A3,
tbTasks[[Completed On]:[Completed On]],"&lt;="&amp;M$1,
tbTasks[[Completed On]:[Completed On]],"&gt;"&amp;L$1))</f>
        <v>0</v>
      </c>
      <c r="N3" s="103">
        <f ca="1">IF($A$2="","",
COUNTIFS(
tbTasks[[Client_Project]:[Client_Project]],$A3,
tbTasks[[Completed On]:[Completed On]],"&lt;="&amp;N$1,
tbTasks[[Completed On]:[Completed On]],"&gt;"&amp;M$1))</f>
        <v>0</v>
      </c>
      <c r="O3" s="103">
        <f ca="1">IF($A$2="","",
COUNTIFS(
tbTasks[[Client_Project]:[Client_Project]],$A3,
tbTasks[[Completed On]:[Completed On]],"&lt;="&amp;O$1,
tbTasks[[Completed On]:[Completed On]],"&gt;"&amp;N$1))</f>
        <v>0</v>
      </c>
      <c r="P3" s="103">
        <f ca="1">IF($A$2="","",
COUNTIFS(
tbTasks[[Client_Project]:[Client_Project]],$A3,
tbTasks[[Completed On]:[Completed On]],"&lt;="&amp;P$1,
tbTasks[[Completed On]:[Completed On]],"&gt;"&amp;O$1))</f>
        <v>0</v>
      </c>
      <c r="Q3" s="103">
        <f ca="1">IF($A$2="","",
COUNTIFS(
tbTasks[[Client_Project]:[Client_Project]],$A3,
tbTasks[[Completed On]:[Completed On]],"&lt;="&amp;Q$1,
tbTasks[[Completed On]:[Completed On]],"&gt;"&amp;P$1))</f>
        <v>0</v>
      </c>
    </row>
    <row r="4" spans="1:17" x14ac:dyDescent="0.25">
      <c r="A4" s="108" t="str">
        <f>IFERROR(tbProjects[[#This Row],[Client_Project]],"")</f>
        <v/>
      </c>
      <c r="B4" s="106" t="str">
        <f>IFERROR(tbProjects[[#This Row],[Client]],"")</f>
        <v/>
      </c>
      <c r="C4" s="106" t="str">
        <f>IFERROR(tbProjects[[#This Row],[Project]],"")</f>
        <v/>
      </c>
      <c r="D4" s="105" t="str">
        <f>IFERROR(INDEX(tbProjects[Progress],MATCH(A4,tbProjects[Client_Project],0)),"")</f>
        <v/>
      </c>
      <c r="E4" s="105"/>
      <c r="F4" s="103">
        <f ca="1">IF($A$2="","",
COUNTIFS(
tbTasks[[Client_Project]:[Client_Project]],$A4,
tbTasks[[Completed On]:[Completed On]],"&lt;="&amp;F$1,
tbTasks[[Completed On]:[Completed On]],"&gt;"&amp;E$1))</f>
        <v>0</v>
      </c>
      <c r="G4" s="103">
        <f ca="1">IF($A$2="","",
COUNTIFS(
tbTasks[[Client_Project]:[Client_Project]],$A4,
tbTasks[[Completed On]:[Completed On]],"&lt;="&amp;G$1,
tbTasks[[Completed On]:[Completed On]],"&gt;"&amp;F$1))</f>
        <v>0</v>
      </c>
      <c r="H4" s="103">
        <f ca="1">IF($A$2="","",
COUNTIFS(
tbTasks[[Client_Project]:[Client_Project]],$A4,
tbTasks[[Completed On]:[Completed On]],"&lt;="&amp;H$1,
tbTasks[[Completed On]:[Completed On]],"&gt;"&amp;G$1))</f>
        <v>0</v>
      </c>
      <c r="I4" s="103">
        <f ca="1">IF($A$2="","",
COUNTIFS(
tbTasks[[Client_Project]:[Client_Project]],$A4,
tbTasks[[Completed On]:[Completed On]],"&lt;="&amp;I$1,
tbTasks[[Completed On]:[Completed On]],"&gt;"&amp;H$1))</f>
        <v>0</v>
      </c>
      <c r="J4" s="103">
        <f ca="1">IF($A$2="","",
COUNTIFS(
tbTasks[[Client_Project]:[Client_Project]],$A4,
tbTasks[[Completed On]:[Completed On]],"&lt;="&amp;J$1,
tbTasks[[Completed On]:[Completed On]],"&gt;"&amp;I$1))</f>
        <v>0</v>
      </c>
      <c r="K4" s="103">
        <f ca="1">IF($A$2="","",
COUNTIFS(
tbTasks[[Client_Project]:[Client_Project]],$A4,
tbTasks[[Completed On]:[Completed On]],"&lt;="&amp;K$1,
tbTasks[[Completed On]:[Completed On]],"&gt;"&amp;J$1))</f>
        <v>0</v>
      </c>
      <c r="L4" s="103">
        <f ca="1">IF($A$2="","",
COUNTIFS(
tbTasks[[Client_Project]:[Client_Project]],$A4,
tbTasks[[Completed On]:[Completed On]],"&lt;="&amp;L$1,
tbTasks[[Completed On]:[Completed On]],"&gt;"&amp;K$1))</f>
        <v>0</v>
      </c>
      <c r="M4" s="103">
        <f ca="1">IF($A$2="","",
COUNTIFS(
tbTasks[[Client_Project]:[Client_Project]],$A4,
tbTasks[[Completed On]:[Completed On]],"&lt;="&amp;M$1,
tbTasks[[Completed On]:[Completed On]],"&gt;"&amp;L$1))</f>
        <v>0</v>
      </c>
      <c r="N4" s="103">
        <f ca="1">IF($A$2="","",
COUNTIFS(
tbTasks[[Client_Project]:[Client_Project]],$A4,
tbTasks[[Completed On]:[Completed On]],"&lt;="&amp;N$1,
tbTasks[[Completed On]:[Completed On]],"&gt;"&amp;M$1))</f>
        <v>0</v>
      </c>
      <c r="O4" s="103">
        <f ca="1">IF($A$2="","",
COUNTIFS(
tbTasks[[Client_Project]:[Client_Project]],$A4,
tbTasks[[Completed On]:[Completed On]],"&lt;="&amp;O$1,
tbTasks[[Completed On]:[Completed On]],"&gt;"&amp;N$1))</f>
        <v>0</v>
      </c>
      <c r="P4" s="103">
        <f ca="1">IF($A$2="","",
COUNTIFS(
tbTasks[[Client_Project]:[Client_Project]],$A4,
tbTasks[[Completed On]:[Completed On]],"&lt;="&amp;P$1,
tbTasks[[Completed On]:[Completed On]],"&gt;"&amp;O$1))</f>
        <v>0</v>
      </c>
      <c r="Q4" s="103">
        <f ca="1">IF($A$2="","",
COUNTIFS(
tbTasks[[Client_Project]:[Client_Project]],$A4,
tbTasks[[Completed On]:[Completed On]],"&lt;="&amp;Q$1,
tbTasks[[Completed On]:[Completed On]],"&gt;"&amp;P$1))</f>
        <v>0</v>
      </c>
    </row>
    <row r="5" spans="1:17" x14ac:dyDescent="0.25">
      <c r="A5" s="108" t="str">
        <f>IFERROR(tbProjects[[#This Row],[Client_Project]],"")</f>
        <v/>
      </c>
      <c r="B5" s="106" t="str">
        <f>IFERROR(tbProjects[[#This Row],[Client]],"")</f>
        <v/>
      </c>
      <c r="C5" s="106" t="str">
        <f>IFERROR(tbProjects[[#This Row],[Project]],"")</f>
        <v/>
      </c>
      <c r="D5" s="105" t="str">
        <f>IFERROR(INDEX(tbProjects[Progress],MATCH(A5,tbProjects[Client_Project],0)),"")</f>
        <v/>
      </c>
      <c r="E5" s="105"/>
      <c r="F5" s="103">
        <f ca="1">IF($A$2="","",
COUNTIFS(
tbTasks[[Client_Project]:[Client_Project]],$A5,
tbTasks[[Completed On]:[Completed On]],"&lt;="&amp;F$1,
tbTasks[[Completed On]:[Completed On]],"&gt;"&amp;E$1))</f>
        <v>0</v>
      </c>
      <c r="G5" s="103">
        <f ca="1">IF($A$2="","",
COUNTIFS(
tbTasks[[Client_Project]:[Client_Project]],$A5,
tbTasks[[Completed On]:[Completed On]],"&lt;="&amp;G$1,
tbTasks[[Completed On]:[Completed On]],"&gt;"&amp;F$1))</f>
        <v>0</v>
      </c>
      <c r="H5" s="103">
        <f ca="1">IF($A$2="","",
COUNTIFS(
tbTasks[[Client_Project]:[Client_Project]],$A5,
tbTasks[[Completed On]:[Completed On]],"&lt;="&amp;H$1,
tbTasks[[Completed On]:[Completed On]],"&gt;"&amp;G$1))</f>
        <v>0</v>
      </c>
      <c r="I5" s="103">
        <f ca="1">IF($A$2="","",
COUNTIFS(
tbTasks[[Client_Project]:[Client_Project]],$A5,
tbTasks[[Completed On]:[Completed On]],"&lt;="&amp;I$1,
tbTasks[[Completed On]:[Completed On]],"&gt;"&amp;H$1))</f>
        <v>0</v>
      </c>
      <c r="J5" s="103">
        <f ca="1">IF($A$2="","",
COUNTIFS(
tbTasks[[Client_Project]:[Client_Project]],$A5,
tbTasks[[Completed On]:[Completed On]],"&lt;="&amp;J$1,
tbTasks[[Completed On]:[Completed On]],"&gt;"&amp;I$1))</f>
        <v>0</v>
      </c>
      <c r="K5" s="103">
        <f ca="1">IF($A$2="","",
COUNTIFS(
tbTasks[[Client_Project]:[Client_Project]],$A5,
tbTasks[[Completed On]:[Completed On]],"&lt;="&amp;K$1,
tbTasks[[Completed On]:[Completed On]],"&gt;"&amp;J$1))</f>
        <v>0</v>
      </c>
      <c r="L5" s="103">
        <f ca="1">IF($A$2="","",
COUNTIFS(
tbTasks[[Client_Project]:[Client_Project]],$A5,
tbTasks[[Completed On]:[Completed On]],"&lt;="&amp;L$1,
tbTasks[[Completed On]:[Completed On]],"&gt;"&amp;K$1))</f>
        <v>0</v>
      </c>
      <c r="M5" s="103">
        <f ca="1">IF($A$2="","",
COUNTIFS(
tbTasks[[Client_Project]:[Client_Project]],$A5,
tbTasks[[Completed On]:[Completed On]],"&lt;="&amp;M$1,
tbTasks[[Completed On]:[Completed On]],"&gt;"&amp;L$1))</f>
        <v>0</v>
      </c>
      <c r="N5" s="103">
        <f ca="1">IF($A$2="","",
COUNTIFS(
tbTasks[[Client_Project]:[Client_Project]],$A5,
tbTasks[[Completed On]:[Completed On]],"&lt;="&amp;N$1,
tbTasks[[Completed On]:[Completed On]],"&gt;"&amp;M$1))</f>
        <v>0</v>
      </c>
      <c r="O5" s="103">
        <f ca="1">IF($A$2="","",
COUNTIFS(
tbTasks[[Client_Project]:[Client_Project]],$A5,
tbTasks[[Completed On]:[Completed On]],"&lt;="&amp;O$1,
tbTasks[[Completed On]:[Completed On]],"&gt;"&amp;N$1))</f>
        <v>0</v>
      </c>
      <c r="P5" s="103">
        <f ca="1">IF($A$2="","",
COUNTIFS(
tbTasks[[Client_Project]:[Client_Project]],$A5,
tbTasks[[Completed On]:[Completed On]],"&lt;="&amp;P$1,
tbTasks[[Completed On]:[Completed On]],"&gt;"&amp;O$1))</f>
        <v>0</v>
      </c>
      <c r="Q5" s="103">
        <f ca="1">IF($A$2="","",
COUNTIFS(
tbTasks[[Client_Project]:[Client_Project]],$A5,
tbTasks[[Completed On]:[Completed On]],"&lt;="&amp;Q$1,
tbTasks[[Completed On]:[Completed On]],"&gt;"&amp;P$1))</f>
        <v>0</v>
      </c>
    </row>
    <row r="6" spans="1:17" x14ac:dyDescent="0.25">
      <c r="A6" s="108" t="str">
        <f>IFERROR(tbProjects[[#This Row],[Client_Project]],"")</f>
        <v/>
      </c>
      <c r="B6" s="106" t="str">
        <f>IFERROR(tbProjects[[#This Row],[Client]],"")</f>
        <v/>
      </c>
      <c r="C6" s="106" t="str">
        <f>IFERROR(tbProjects[[#This Row],[Project]],"")</f>
        <v/>
      </c>
      <c r="D6" s="105" t="str">
        <f>IFERROR(INDEX(tbProjects[Progress],MATCH(A6,tbProjects[Client_Project],0)),"")</f>
        <v/>
      </c>
      <c r="E6" s="105"/>
      <c r="F6" s="103">
        <f ca="1">IF($A$2="","",
COUNTIFS(
tbTasks[[Client_Project]:[Client_Project]],$A6,
tbTasks[[Completed On]:[Completed On]],"&lt;="&amp;F$1,
tbTasks[[Completed On]:[Completed On]],"&gt;"&amp;E$1))</f>
        <v>0</v>
      </c>
      <c r="G6" s="103">
        <f ca="1">IF($A$2="","",
COUNTIFS(
tbTasks[[Client_Project]:[Client_Project]],$A6,
tbTasks[[Completed On]:[Completed On]],"&lt;="&amp;G$1,
tbTasks[[Completed On]:[Completed On]],"&gt;"&amp;F$1))</f>
        <v>0</v>
      </c>
      <c r="H6" s="103">
        <f ca="1">IF($A$2="","",
COUNTIFS(
tbTasks[[Client_Project]:[Client_Project]],$A6,
tbTasks[[Completed On]:[Completed On]],"&lt;="&amp;H$1,
tbTasks[[Completed On]:[Completed On]],"&gt;"&amp;G$1))</f>
        <v>0</v>
      </c>
      <c r="I6" s="103">
        <f ca="1">IF($A$2="","",
COUNTIFS(
tbTasks[[Client_Project]:[Client_Project]],$A6,
tbTasks[[Completed On]:[Completed On]],"&lt;="&amp;I$1,
tbTasks[[Completed On]:[Completed On]],"&gt;"&amp;H$1))</f>
        <v>0</v>
      </c>
      <c r="J6" s="103">
        <f ca="1">IF($A$2="","",
COUNTIFS(
tbTasks[[Client_Project]:[Client_Project]],$A6,
tbTasks[[Completed On]:[Completed On]],"&lt;="&amp;J$1,
tbTasks[[Completed On]:[Completed On]],"&gt;"&amp;I$1))</f>
        <v>0</v>
      </c>
      <c r="K6" s="103">
        <f ca="1">IF($A$2="","",
COUNTIFS(
tbTasks[[Client_Project]:[Client_Project]],$A6,
tbTasks[[Completed On]:[Completed On]],"&lt;="&amp;K$1,
tbTasks[[Completed On]:[Completed On]],"&gt;"&amp;J$1))</f>
        <v>0</v>
      </c>
      <c r="L6" s="103">
        <f ca="1">IF($A$2="","",
COUNTIFS(
tbTasks[[Client_Project]:[Client_Project]],$A6,
tbTasks[[Completed On]:[Completed On]],"&lt;="&amp;L$1,
tbTasks[[Completed On]:[Completed On]],"&gt;"&amp;K$1))</f>
        <v>0</v>
      </c>
      <c r="M6" s="103">
        <f ca="1">IF($A$2="","",
COUNTIFS(
tbTasks[[Client_Project]:[Client_Project]],$A6,
tbTasks[[Completed On]:[Completed On]],"&lt;="&amp;M$1,
tbTasks[[Completed On]:[Completed On]],"&gt;"&amp;L$1))</f>
        <v>0</v>
      </c>
      <c r="N6" s="103">
        <f ca="1">IF($A$2="","",
COUNTIFS(
tbTasks[[Client_Project]:[Client_Project]],$A6,
tbTasks[[Completed On]:[Completed On]],"&lt;="&amp;N$1,
tbTasks[[Completed On]:[Completed On]],"&gt;"&amp;M$1))</f>
        <v>0</v>
      </c>
      <c r="O6" s="103">
        <f ca="1">IF($A$2="","",
COUNTIFS(
tbTasks[[Client_Project]:[Client_Project]],$A6,
tbTasks[[Completed On]:[Completed On]],"&lt;="&amp;O$1,
tbTasks[[Completed On]:[Completed On]],"&gt;"&amp;N$1))</f>
        <v>0</v>
      </c>
      <c r="P6" s="103">
        <f ca="1">IF($A$2="","",
COUNTIFS(
tbTasks[[Client_Project]:[Client_Project]],$A6,
tbTasks[[Completed On]:[Completed On]],"&lt;="&amp;P$1,
tbTasks[[Completed On]:[Completed On]],"&gt;"&amp;O$1))</f>
        <v>0</v>
      </c>
      <c r="Q6" s="103">
        <f ca="1">IF($A$2="","",
COUNTIFS(
tbTasks[[Client_Project]:[Client_Project]],$A6,
tbTasks[[Completed On]:[Completed On]],"&lt;="&amp;Q$1,
tbTasks[[Completed On]:[Completed On]],"&gt;"&amp;P$1))</f>
        <v>0</v>
      </c>
    </row>
    <row r="7" spans="1:17" x14ac:dyDescent="0.25">
      <c r="A7" s="108" t="str">
        <f>IFERROR(tbProjects[[#This Row],[Client_Project]],"")</f>
        <v/>
      </c>
      <c r="B7" s="106" t="str">
        <f>IFERROR(tbProjects[[#This Row],[Client]],"")</f>
        <v/>
      </c>
      <c r="C7" s="106" t="str">
        <f>IFERROR(tbProjects[[#This Row],[Project]],"")</f>
        <v/>
      </c>
      <c r="D7" s="105" t="str">
        <f>IFERROR(INDEX(tbProjects[Progress],MATCH(A7,tbProjects[Client_Project],0)),"")</f>
        <v/>
      </c>
      <c r="E7" s="105"/>
      <c r="F7" s="103">
        <f ca="1">IF($A$2="","",
COUNTIFS(
tbTasks[[Client_Project]:[Client_Project]],$A7,
tbTasks[[Completed On]:[Completed On]],"&lt;="&amp;F$1,
tbTasks[[Completed On]:[Completed On]],"&gt;"&amp;E$1))</f>
        <v>0</v>
      </c>
      <c r="G7" s="103">
        <f ca="1">IF($A$2="","",
COUNTIFS(
tbTasks[[Client_Project]:[Client_Project]],$A7,
tbTasks[[Completed On]:[Completed On]],"&lt;="&amp;G$1,
tbTasks[[Completed On]:[Completed On]],"&gt;"&amp;F$1))</f>
        <v>0</v>
      </c>
      <c r="H7" s="103">
        <f ca="1">IF($A$2="","",
COUNTIFS(
tbTasks[[Client_Project]:[Client_Project]],$A7,
tbTasks[[Completed On]:[Completed On]],"&lt;="&amp;H$1,
tbTasks[[Completed On]:[Completed On]],"&gt;"&amp;G$1))</f>
        <v>0</v>
      </c>
      <c r="I7" s="103">
        <f ca="1">IF($A$2="","",
COUNTIFS(
tbTasks[[Client_Project]:[Client_Project]],$A7,
tbTasks[[Completed On]:[Completed On]],"&lt;="&amp;I$1,
tbTasks[[Completed On]:[Completed On]],"&gt;"&amp;H$1))</f>
        <v>0</v>
      </c>
      <c r="J7" s="103">
        <f ca="1">IF($A$2="","",
COUNTIFS(
tbTasks[[Client_Project]:[Client_Project]],$A7,
tbTasks[[Completed On]:[Completed On]],"&lt;="&amp;J$1,
tbTasks[[Completed On]:[Completed On]],"&gt;"&amp;I$1))</f>
        <v>0</v>
      </c>
      <c r="K7" s="103">
        <f ca="1">IF($A$2="","",
COUNTIFS(
tbTasks[[Client_Project]:[Client_Project]],$A7,
tbTasks[[Completed On]:[Completed On]],"&lt;="&amp;K$1,
tbTasks[[Completed On]:[Completed On]],"&gt;"&amp;J$1))</f>
        <v>0</v>
      </c>
      <c r="L7" s="103">
        <f ca="1">IF($A$2="","",
COUNTIFS(
tbTasks[[Client_Project]:[Client_Project]],$A7,
tbTasks[[Completed On]:[Completed On]],"&lt;="&amp;L$1,
tbTasks[[Completed On]:[Completed On]],"&gt;"&amp;K$1))</f>
        <v>0</v>
      </c>
      <c r="M7" s="103">
        <f ca="1">IF($A$2="","",
COUNTIFS(
tbTasks[[Client_Project]:[Client_Project]],$A7,
tbTasks[[Completed On]:[Completed On]],"&lt;="&amp;M$1,
tbTasks[[Completed On]:[Completed On]],"&gt;"&amp;L$1))</f>
        <v>0</v>
      </c>
      <c r="N7" s="103">
        <f ca="1">IF($A$2="","",
COUNTIFS(
tbTasks[[Client_Project]:[Client_Project]],$A7,
tbTasks[[Completed On]:[Completed On]],"&lt;="&amp;N$1,
tbTasks[[Completed On]:[Completed On]],"&gt;"&amp;M$1))</f>
        <v>0</v>
      </c>
      <c r="O7" s="103">
        <f ca="1">IF($A$2="","",
COUNTIFS(
tbTasks[[Client_Project]:[Client_Project]],$A7,
tbTasks[[Completed On]:[Completed On]],"&lt;="&amp;O$1,
tbTasks[[Completed On]:[Completed On]],"&gt;"&amp;N$1))</f>
        <v>0</v>
      </c>
      <c r="P7" s="103">
        <f ca="1">IF($A$2="","",
COUNTIFS(
tbTasks[[Client_Project]:[Client_Project]],$A7,
tbTasks[[Completed On]:[Completed On]],"&lt;="&amp;P$1,
tbTasks[[Completed On]:[Completed On]],"&gt;"&amp;O$1))</f>
        <v>0</v>
      </c>
      <c r="Q7" s="103">
        <f ca="1">IF($A$2="","",
COUNTIFS(
tbTasks[[Client_Project]:[Client_Project]],$A7,
tbTasks[[Completed On]:[Completed On]],"&lt;="&amp;Q$1,
tbTasks[[Completed On]:[Completed On]],"&gt;"&amp;P$1))</f>
        <v>0</v>
      </c>
    </row>
    <row r="8" spans="1:17" x14ac:dyDescent="0.25">
      <c r="A8" s="108" t="str">
        <f>IFERROR(tbProjects[[#This Row],[Client_Project]],"")</f>
        <v/>
      </c>
      <c r="B8" s="106" t="str">
        <f>IFERROR(tbProjects[[#This Row],[Client]],"")</f>
        <v/>
      </c>
      <c r="C8" s="106" t="str">
        <f>IFERROR(tbProjects[[#This Row],[Project]],"")</f>
        <v/>
      </c>
      <c r="D8" s="105" t="str">
        <f>IFERROR(INDEX(tbProjects[Progress],MATCH(A8,tbProjects[Client_Project],0)),"")</f>
        <v/>
      </c>
      <c r="E8" s="105"/>
      <c r="F8" s="103">
        <f ca="1">IF($A$2="","",
COUNTIFS(
tbTasks[[Client_Project]:[Client_Project]],$A8,
tbTasks[[Completed On]:[Completed On]],"&lt;="&amp;F$1,
tbTasks[[Completed On]:[Completed On]],"&gt;"&amp;E$1))</f>
        <v>0</v>
      </c>
      <c r="G8" s="103">
        <f ca="1">IF($A$2="","",
COUNTIFS(
tbTasks[[Client_Project]:[Client_Project]],$A8,
tbTasks[[Completed On]:[Completed On]],"&lt;="&amp;G$1,
tbTasks[[Completed On]:[Completed On]],"&gt;"&amp;F$1))</f>
        <v>0</v>
      </c>
      <c r="H8" s="103">
        <f ca="1">IF($A$2="","",
COUNTIFS(
tbTasks[[Client_Project]:[Client_Project]],$A8,
tbTasks[[Completed On]:[Completed On]],"&lt;="&amp;H$1,
tbTasks[[Completed On]:[Completed On]],"&gt;"&amp;G$1))</f>
        <v>0</v>
      </c>
      <c r="I8" s="103">
        <f ca="1">IF($A$2="","",
COUNTIFS(
tbTasks[[Client_Project]:[Client_Project]],$A8,
tbTasks[[Completed On]:[Completed On]],"&lt;="&amp;I$1,
tbTasks[[Completed On]:[Completed On]],"&gt;"&amp;H$1))</f>
        <v>0</v>
      </c>
      <c r="J8" s="103">
        <f ca="1">IF($A$2="","",
COUNTIFS(
tbTasks[[Client_Project]:[Client_Project]],$A8,
tbTasks[[Completed On]:[Completed On]],"&lt;="&amp;J$1,
tbTasks[[Completed On]:[Completed On]],"&gt;"&amp;I$1))</f>
        <v>0</v>
      </c>
      <c r="K8" s="103">
        <f ca="1">IF($A$2="","",
COUNTIFS(
tbTasks[[Client_Project]:[Client_Project]],$A8,
tbTasks[[Completed On]:[Completed On]],"&lt;="&amp;K$1,
tbTasks[[Completed On]:[Completed On]],"&gt;"&amp;J$1))</f>
        <v>0</v>
      </c>
      <c r="L8" s="103">
        <f ca="1">IF($A$2="","",
COUNTIFS(
tbTasks[[Client_Project]:[Client_Project]],$A8,
tbTasks[[Completed On]:[Completed On]],"&lt;="&amp;L$1,
tbTasks[[Completed On]:[Completed On]],"&gt;"&amp;K$1))</f>
        <v>0</v>
      </c>
      <c r="M8" s="103">
        <f ca="1">IF($A$2="","",
COUNTIFS(
tbTasks[[Client_Project]:[Client_Project]],$A8,
tbTasks[[Completed On]:[Completed On]],"&lt;="&amp;M$1,
tbTasks[[Completed On]:[Completed On]],"&gt;"&amp;L$1))</f>
        <v>0</v>
      </c>
      <c r="N8" s="103">
        <f ca="1">IF($A$2="","",
COUNTIFS(
tbTasks[[Client_Project]:[Client_Project]],$A8,
tbTasks[[Completed On]:[Completed On]],"&lt;="&amp;N$1,
tbTasks[[Completed On]:[Completed On]],"&gt;"&amp;M$1))</f>
        <v>0</v>
      </c>
      <c r="O8" s="103">
        <f ca="1">IF($A$2="","",
COUNTIFS(
tbTasks[[Client_Project]:[Client_Project]],$A8,
tbTasks[[Completed On]:[Completed On]],"&lt;="&amp;O$1,
tbTasks[[Completed On]:[Completed On]],"&gt;"&amp;N$1))</f>
        <v>0</v>
      </c>
      <c r="P8" s="103">
        <f ca="1">IF($A$2="","",
COUNTIFS(
tbTasks[[Client_Project]:[Client_Project]],$A8,
tbTasks[[Completed On]:[Completed On]],"&lt;="&amp;P$1,
tbTasks[[Completed On]:[Completed On]],"&gt;"&amp;O$1))</f>
        <v>0</v>
      </c>
      <c r="Q8" s="103">
        <f ca="1">IF($A$2="","",
COUNTIFS(
tbTasks[[Client_Project]:[Client_Project]],$A8,
tbTasks[[Completed On]:[Completed On]],"&lt;="&amp;Q$1,
tbTasks[[Completed On]:[Completed On]],"&gt;"&amp;P$1))</f>
        <v>0</v>
      </c>
    </row>
    <row r="9" spans="1:17" x14ac:dyDescent="0.25">
      <c r="A9" s="108" t="str">
        <f>IFERROR(tbProjects[[#This Row],[Client_Project]],"")</f>
        <v/>
      </c>
      <c r="B9" s="106" t="str">
        <f>IFERROR(tbProjects[[#This Row],[Client]],"")</f>
        <v/>
      </c>
      <c r="C9" s="106" t="str">
        <f>IFERROR(tbProjects[[#This Row],[Project]],"")</f>
        <v/>
      </c>
      <c r="D9" s="105" t="str">
        <f>IFERROR(INDEX(tbProjects[Progress],MATCH(A9,tbProjects[Client_Project],0)),"")</f>
        <v/>
      </c>
      <c r="E9" s="105"/>
      <c r="F9" s="103">
        <f ca="1">IF($A$2="","",
COUNTIFS(
tbTasks[[Client_Project]:[Client_Project]],$A9,
tbTasks[[Completed On]:[Completed On]],"&lt;="&amp;F$1,
tbTasks[[Completed On]:[Completed On]],"&gt;"&amp;E$1))</f>
        <v>0</v>
      </c>
      <c r="G9" s="103">
        <f ca="1">IF($A$2="","",
COUNTIFS(
tbTasks[[Client_Project]:[Client_Project]],$A9,
tbTasks[[Completed On]:[Completed On]],"&lt;="&amp;G$1,
tbTasks[[Completed On]:[Completed On]],"&gt;"&amp;F$1))</f>
        <v>0</v>
      </c>
      <c r="H9" s="103">
        <f ca="1">IF($A$2="","",
COUNTIFS(
tbTasks[[Client_Project]:[Client_Project]],$A9,
tbTasks[[Completed On]:[Completed On]],"&lt;="&amp;H$1,
tbTasks[[Completed On]:[Completed On]],"&gt;"&amp;G$1))</f>
        <v>0</v>
      </c>
      <c r="I9" s="103">
        <f ca="1">IF($A$2="","",
COUNTIFS(
tbTasks[[Client_Project]:[Client_Project]],$A9,
tbTasks[[Completed On]:[Completed On]],"&lt;="&amp;I$1,
tbTasks[[Completed On]:[Completed On]],"&gt;"&amp;H$1))</f>
        <v>0</v>
      </c>
      <c r="J9" s="103">
        <f ca="1">IF($A$2="","",
COUNTIFS(
tbTasks[[Client_Project]:[Client_Project]],$A9,
tbTasks[[Completed On]:[Completed On]],"&lt;="&amp;J$1,
tbTasks[[Completed On]:[Completed On]],"&gt;"&amp;I$1))</f>
        <v>0</v>
      </c>
      <c r="K9" s="103">
        <f ca="1">IF($A$2="","",
COUNTIFS(
tbTasks[[Client_Project]:[Client_Project]],$A9,
tbTasks[[Completed On]:[Completed On]],"&lt;="&amp;K$1,
tbTasks[[Completed On]:[Completed On]],"&gt;"&amp;J$1))</f>
        <v>0</v>
      </c>
      <c r="L9" s="103">
        <f ca="1">IF($A$2="","",
COUNTIFS(
tbTasks[[Client_Project]:[Client_Project]],$A9,
tbTasks[[Completed On]:[Completed On]],"&lt;="&amp;L$1,
tbTasks[[Completed On]:[Completed On]],"&gt;"&amp;K$1))</f>
        <v>0</v>
      </c>
      <c r="M9" s="103">
        <f ca="1">IF($A$2="","",
COUNTIFS(
tbTasks[[Client_Project]:[Client_Project]],$A9,
tbTasks[[Completed On]:[Completed On]],"&lt;="&amp;M$1,
tbTasks[[Completed On]:[Completed On]],"&gt;"&amp;L$1))</f>
        <v>0</v>
      </c>
      <c r="N9" s="103">
        <f ca="1">IF($A$2="","",
COUNTIFS(
tbTasks[[Client_Project]:[Client_Project]],$A9,
tbTasks[[Completed On]:[Completed On]],"&lt;="&amp;N$1,
tbTasks[[Completed On]:[Completed On]],"&gt;"&amp;M$1))</f>
        <v>0</v>
      </c>
      <c r="O9" s="103">
        <f ca="1">IF($A$2="","",
COUNTIFS(
tbTasks[[Client_Project]:[Client_Project]],$A9,
tbTasks[[Completed On]:[Completed On]],"&lt;="&amp;O$1,
tbTasks[[Completed On]:[Completed On]],"&gt;"&amp;N$1))</f>
        <v>0</v>
      </c>
      <c r="P9" s="103">
        <f ca="1">IF($A$2="","",
COUNTIFS(
tbTasks[[Client_Project]:[Client_Project]],$A9,
tbTasks[[Completed On]:[Completed On]],"&lt;="&amp;P$1,
tbTasks[[Completed On]:[Completed On]],"&gt;"&amp;O$1))</f>
        <v>0</v>
      </c>
      <c r="Q9" s="103">
        <f ca="1">IF($A$2="","",
COUNTIFS(
tbTasks[[Client_Project]:[Client_Project]],$A9,
tbTasks[[Completed On]:[Completed On]],"&lt;="&amp;Q$1,
tbTasks[[Completed On]:[Completed On]],"&gt;"&amp;P$1))</f>
        <v>0</v>
      </c>
    </row>
    <row r="10" spans="1:17" x14ac:dyDescent="0.25">
      <c r="A10" s="108" t="str">
        <f>IFERROR(tbProjects[[#This Row],[Client_Project]],"")</f>
        <v/>
      </c>
      <c r="B10" s="106" t="str">
        <f>IFERROR(tbProjects[[#This Row],[Client]],"")</f>
        <v/>
      </c>
      <c r="C10" s="106" t="str">
        <f>IFERROR(tbProjects[[#This Row],[Project]],"")</f>
        <v/>
      </c>
      <c r="D10" s="105" t="str">
        <f>IFERROR(INDEX(tbProjects[Progress],MATCH(A10,tbProjects[Client_Project],0)),"")</f>
        <v/>
      </c>
      <c r="E10" s="105"/>
      <c r="F10" s="103">
        <f ca="1">IF($A$2="","",
COUNTIFS(
tbTasks[[Client_Project]:[Client_Project]],$A10,
tbTasks[[Completed On]:[Completed On]],"&lt;="&amp;F$1,
tbTasks[[Completed On]:[Completed On]],"&gt;"&amp;E$1))</f>
        <v>0</v>
      </c>
      <c r="G10" s="103">
        <f ca="1">IF($A$2="","",
COUNTIFS(
tbTasks[[Client_Project]:[Client_Project]],$A10,
tbTasks[[Completed On]:[Completed On]],"&lt;="&amp;G$1,
tbTasks[[Completed On]:[Completed On]],"&gt;"&amp;F$1))</f>
        <v>0</v>
      </c>
      <c r="H10" s="103">
        <f ca="1">IF($A$2="","",
COUNTIFS(
tbTasks[[Client_Project]:[Client_Project]],$A10,
tbTasks[[Completed On]:[Completed On]],"&lt;="&amp;H$1,
tbTasks[[Completed On]:[Completed On]],"&gt;"&amp;G$1))</f>
        <v>0</v>
      </c>
      <c r="I10" s="103">
        <f ca="1">IF($A$2="","",
COUNTIFS(
tbTasks[[Client_Project]:[Client_Project]],$A10,
tbTasks[[Completed On]:[Completed On]],"&lt;="&amp;I$1,
tbTasks[[Completed On]:[Completed On]],"&gt;"&amp;H$1))</f>
        <v>0</v>
      </c>
      <c r="J10" s="103">
        <f ca="1">IF($A$2="","",
COUNTIFS(
tbTasks[[Client_Project]:[Client_Project]],$A10,
tbTasks[[Completed On]:[Completed On]],"&lt;="&amp;J$1,
tbTasks[[Completed On]:[Completed On]],"&gt;"&amp;I$1))</f>
        <v>0</v>
      </c>
      <c r="K10" s="103">
        <f ca="1">IF($A$2="","",
COUNTIFS(
tbTasks[[Client_Project]:[Client_Project]],$A10,
tbTasks[[Completed On]:[Completed On]],"&lt;="&amp;K$1,
tbTasks[[Completed On]:[Completed On]],"&gt;"&amp;J$1))</f>
        <v>0</v>
      </c>
      <c r="L10" s="103">
        <f ca="1">IF($A$2="","",
COUNTIFS(
tbTasks[[Client_Project]:[Client_Project]],$A10,
tbTasks[[Completed On]:[Completed On]],"&lt;="&amp;L$1,
tbTasks[[Completed On]:[Completed On]],"&gt;"&amp;K$1))</f>
        <v>0</v>
      </c>
      <c r="M10" s="103">
        <f ca="1">IF($A$2="","",
COUNTIFS(
tbTasks[[Client_Project]:[Client_Project]],$A10,
tbTasks[[Completed On]:[Completed On]],"&lt;="&amp;M$1,
tbTasks[[Completed On]:[Completed On]],"&gt;"&amp;L$1))</f>
        <v>0</v>
      </c>
      <c r="N10" s="103">
        <f ca="1">IF($A$2="","",
COUNTIFS(
tbTasks[[Client_Project]:[Client_Project]],$A10,
tbTasks[[Completed On]:[Completed On]],"&lt;="&amp;N$1,
tbTasks[[Completed On]:[Completed On]],"&gt;"&amp;M$1))</f>
        <v>0</v>
      </c>
      <c r="O10" s="103">
        <f ca="1">IF($A$2="","",
COUNTIFS(
tbTasks[[Client_Project]:[Client_Project]],$A10,
tbTasks[[Completed On]:[Completed On]],"&lt;="&amp;O$1,
tbTasks[[Completed On]:[Completed On]],"&gt;"&amp;N$1))</f>
        <v>0</v>
      </c>
      <c r="P10" s="103">
        <f ca="1">IF($A$2="","",
COUNTIFS(
tbTasks[[Client_Project]:[Client_Project]],$A10,
tbTasks[[Completed On]:[Completed On]],"&lt;="&amp;P$1,
tbTasks[[Completed On]:[Completed On]],"&gt;"&amp;O$1))</f>
        <v>0</v>
      </c>
      <c r="Q10" s="103">
        <f ca="1">IF($A$2="","",
COUNTIFS(
tbTasks[[Client_Project]:[Client_Project]],$A10,
tbTasks[[Completed On]:[Completed On]],"&lt;="&amp;Q$1,
tbTasks[[Completed On]:[Completed On]],"&gt;"&amp;P$1))</f>
        <v>0</v>
      </c>
    </row>
    <row r="11" spans="1:17" x14ac:dyDescent="0.25">
      <c r="A11" s="108" t="str">
        <f>IFERROR(tbProjects[[#This Row],[Client_Project]],"")</f>
        <v/>
      </c>
      <c r="B11" s="106" t="str">
        <f>IFERROR(tbProjects[[#This Row],[Client]],"")</f>
        <v/>
      </c>
      <c r="C11" s="106" t="str">
        <f>IFERROR(tbProjects[[#This Row],[Project]],"")</f>
        <v/>
      </c>
      <c r="D11" s="105" t="str">
        <f>IFERROR(INDEX(tbProjects[Progress],MATCH(A11,tbProjects[Client_Project],0)),"")</f>
        <v/>
      </c>
      <c r="E11" s="105"/>
      <c r="F11" s="103">
        <f ca="1">IF($A$2="","",
COUNTIFS(
tbTasks[[Client_Project]:[Client_Project]],$A11,
tbTasks[[Completed On]:[Completed On]],"&lt;="&amp;F$1,
tbTasks[[Completed On]:[Completed On]],"&gt;"&amp;E$1))</f>
        <v>0</v>
      </c>
      <c r="G11" s="103">
        <f ca="1">IF($A$2="","",
COUNTIFS(
tbTasks[[Client_Project]:[Client_Project]],$A11,
tbTasks[[Completed On]:[Completed On]],"&lt;="&amp;G$1,
tbTasks[[Completed On]:[Completed On]],"&gt;"&amp;F$1))</f>
        <v>0</v>
      </c>
      <c r="H11" s="103">
        <f ca="1">IF($A$2="","",
COUNTIFS(
tbTasks[[Client_Project]:[Client_Project]],$A11,
tbTasks[[Completed On]:[Completed On]],"&lt;="&amp;H$1,
tbTasks[[Completed On]:[Completed On]],"&gt;"&amp;G$1))</f>
        <v>0</v>
      </c>
      <c r="I11" s="103">
        <f ca="1">IF($A$2="","",
COUNTIFS(
tbTasks[[Client_Project]:[Client_Project]],$A11,
tbTasks[[Completed On]:[Completed On]],"&lt;="&amp;I$1,
tbTasks[[Completed On]:[Completed On]],"&gt;"&amp;H$1))</f>
        <v>0</v>
      </c>
      <c r="J11" s="103">
        <f ca="1">IF($A$2="","",
COUNTIFS(
tbTasks[[Client_Project]:[Client_Project]],$A11,
tbTasks[[Completed On]:[Completed On]],"&lt;="&amp;J$1,
tbTasks[[Completed On]:[Completed On]],"&gt;"&amp;I$1))</f>
        <v>0</v>
      </c>
      <c r="K11" s="103">
        <f ca="1">IF($A$2="","",
COUNTIFS(
tbTasks[[Client_Project]:[Client_Project]],$A11,
tbTasks[[Completed On]:[Completed On]],"&lt;="&amp;K$1,
tbTasks[[Completed On]:[Completed On]],"&gt;"&amp;J$1))</f>
        <v>0</v>
      </c>
      <c r="L11" s="103">
        <f ca="1">IF($A$2="","",
COUNTIFS(
tbTasks[[Client_Project]:[Client_Project]],$A11,
tbTasks[[Completed On]:[Completed On]],"&lt;="&amp;L$1,
tbTasks[[Completed On]:[Completed On]],"&gt;"&amp;K$1))</f>
        <v>0</v>
      </c>
      <c r="M11" s="103">
        <f ca="1">IF($A$2="","",
COUNTIFS(
tbTasks[[Client_Project]:[Client_Project]],$A11,
tbTasks[[Completed On]:[Completed On]],"&lt;="&amp;M$1,
tbTasks[[Completed On]:[Completed On]],"&gt;"&amp;L$1))</f>
        <v>0</v>
      </c>
      <c r="N11" s="103">
        <f ca="1">IF($A$2="","",
COUNTIFS(
tbTasks[[Client_Project]:[Client_Project]],$A11,
tbTasks[[Completed On]:[Completed On]],"&lt;="&amp;N$1,
tbTasks[[Completed On]:[Completed On]],"&gt;"&amp;M$1))</f>
        <v>0</v>
      </c>
      <c r="O11" s="103">
        <f ca="1">IF($A$2="","",
COUNTIFS(
tbTasks[[Client_Project]:[Client_Project]],$A11,
tbTasks[[Completed On]:[Completed On]],"&lt;="&amp;O$1,
tbTasks[[Completed On]:[Completed On]],"&gt;"&amp;N$1))</f>
        <v>0</v>
      </c>
      <c r="P11" s="103">
        <f ca="1">IF($A$2="","",
COUNTIFS(
tbTasks[[Client_Project]:[Client_Project]],$A11,
tbTasks[[Completed On]:[Completed On]],"&lt;="&amp;P$1,
tbTasks[[Completed On]:[Completed On]],"&gt;"&amp;O$1))</f>
        <v>0</v>
      </c>
      <c r="Q11" s="103">
        <f ca="1">IF($A$2="","",
COUNTIFS(
tbTasks[[Client_Project]:[Client_Project]],$A11,
tbTasks[[Completed On]:[Completed On]],"&lt;="&amp;Q$1,
tbTasks[[Completed On]:[Completed On]],"&gt;"&amp;P$1))</f>
        <v>0</v>
      </c>
    </row>
    <row r="12" spans="1:17" x14ac:dyDescent="0.25">
      <c r="A12" s="108" t="str">
        <f>IFERROR(tbProjects[[#This Row],[Client_Project]],"")</f>
        <v/>
      </c>
      <c r="B12" s="106" t="str">
        <f>IFERROR(tbProjects[[#This Row],[Client]],"")</f>
        <v/>
      </c>
      <c r="C12" s="106" t="str">
        <f>IFERROR(tbProjects[[#This Row],[Project]],"")</f>
        <v/>
      </c>
      <c r="D12" s="105" t="str">
        <f>IFERROR(INDEX(tbProjects[Progress],MATCH(A12,tbProjects[Client_Project],0)),"")</f>
        <v/>
      </c>
      <c r="E12" s="105"/>
      <c r="F12" s="103">
        <f ca="1">IF($A$2="","",
COUNTIFS(
tbTasks[[Client_Project]:[Client_Project]],$A12,
tbTasks[[Completed On]:[Completed On]],"&lt;="&amp;F$1,
tbTasks[[Completed On]:[Completed On]],"&gt;"&amp;E$1))</f>
        <v>0</v>
      </c>
      <c r="G12" s="103">
        <f ca="1">IF($A$2="","",
COUNTIFS(
tbTasks[[Client_Project]:[Client_Project]],$A12,
tbTasks[[Completed On]:[Completed On]],"&lt;="&amp;G$1,
tbTasks[[Completed On]:[Completed On]],"&gt;"&amp;F$1))</f>
        <v>0</v>
      </c>
      <c r="H12" s="103">
        <f ca="1">IF($A$2="","",
COUNTIFS(
tbTasks[[Client_Project]:[Client_Project]],$A12,
tbTasks[[Completed On]:[Completed On]],"&lt;="&amp;H$1,
tbTasks[[Completed On]:[Completed On]],"&gt;"&amp;G$1))</f>
        <v>0</v>
      </c>
      <c r="I12" s="103">
        <f ca="1">IF($A$2="","",
COUNTIFS(
tbTasks[[Client_Project]:[Client_Project]],$A12,
tbTasks[[Completed On]:[Completed On]],"&lt;="&amp;I$1,
tbTasks[[Completed On]:[Completed On]],"&gt;"&amp;H$1))</f>
        <v>0</v>
      </c>
      <c r="J12" s="103">
        <f ca="1">IF($A$2="","",
COUNTIFS(
tbTasks[[Client_Project]:[Client_Project]],$A12,
tbTasks[[Completed On]:[Completed On]],"&lt;="&amp;J$1,
tbTasks[[Completed On]:[Completed On]],"&gt;"&amp;I$1))</f>
        <v>0</v>
      </c>
      <c r="K12" s="103">
        <f ca="1">IF($A$2="","",
COUNTIFS(
tbTasks[[Client_Project]:[Client_Project]],$A12,
tbTasks[[Completed On]:[Completed On]],"&lt;="&amp;K$1,
tbTasks[[Completed On]:[Completed On]],"&gt;"&amp;J$1))</f>
        <v>0</v>
      </c>
      <c r="L12" s="103">
        <f ca="1">IF($A$2="","",
COUNTIFS(
tbTasks[[Client_Project]:[Client_Project]],$A12,
tbTasks[[Completed On]:[Completed On]],"&lt;="&amp;L$1,
tbTasks[[Completed On]:[Completed On]],"&gt;"&amp;K$1))</f>
        <v>0</v>
      </c>
      <c r="M12" s="103">
        <f ca="1">IF($A$2="","",
COUNTIFS(
tbTasks[[Client_Project]:[Client_Project]],$A12,
tbTasks[[Completed On]:[Completed On]],"&lt;="&amp;M$1,
tbTasks[[Completed On]:[Completed On]],"&gt;"&amp;L$1))</f>
        <v>0</v>
      </c>
      <c r="N12" s="103">
        <f ca="1">IF($A$2="","",
COUNTIFS(
tbTasks[[Client_Project]:[Client_Project]],$A12,
tbTasks[[Completed On]:[Completed On]],"&lt;="&amp;N$1,
tbTasks[[Completed On]:[Completed On]],"&gt;"&amp;M$1))</f>
        <v>0</v>
      </c>
      <c r="O12" s="103">
        <f ca="1">IF($A$2="","",
COUNTIFS(
tbTasks[[Client_Project]:[Client_Project]],$A12,
tbTasks[[Completed On]:[Completed On]],"&lt;="&amp;O$1,
tbTasks[[Completed On]:[Completed On]],"&gt;"&amp;N$1))</f>
        <v>0</v>
      </c>
      <c r="P12" s="103">
        <f ca="1">IF($A$2="","",
COUNTIFS(
tbTasks[[Client_Project]:[Client_Project]],$A12,
tbTasks[[Completed On]:[Completed On]],"&lt;="&amp;P$1,
tbTasks[[Completed On]:[Completed On]],"&gt;"&amp;O$1))</f>
        <v>0</v>
      </c>
      <c r="Q12" s="103">
        <f ca="1">IF($A$2="","",
COUNTIFS(
tbTasks[[Client_Project]:[Client_Project]],$A12,
tbTasks[[Completed On]:[Completed On]],"&lt;="&amp;Q$1,
tbTasks[[Completed On]:[Completed On]],"&gt;"&amp;P$1))</f>
        <v>0</v>
      </c>
    </row>
    <row r="13" spans="1:17" x14ac:dyDescent="0.25">
      <c r="A13" s="108" t="str">
        <f>IFERROR(tbProjects[[#This Row],[Client_Project]],"")</f>
        <v/>
      </c>
      <c r="B13" s="106" t="str">
        <f>IFERROR(tbProjects[[#This Row],[Client]],"")</f>
        <v/>
      </c>
      <c r="C13" s="106" t="str">
        <f>IFERROR(tbProjects[[#This Row],[Project]],"")</f>
        <v/>
      </c>
      <c r="D13" s="105" t="str">
        <f>IFERROR(INDEX(tbProjects[Progress],MATCH(A13,tbProjects[Client_Project],0)),"")</f>
        <v/>
      </c>
      <c r="E13" s="105"/>
      <c r="F13" s="103">
        <f ca="1">IF($A$2="","",
COUNTIFS(
tbTasks[[Client_Project]:[Client_Project]],$A13,
tbTasks[[Completed On]:[Completed On]],"&lt;="&amp;F$1,
tbTasks[[Completed On]:[Completed On]],"&gt;"&amp;E$1))</f>
        <v>0</v>
      </c>
      <c r="G13" s="103">
        <f ca="1">IF($A$2="","",
COUNTIFS(
tbTasks[[Client_Project]:[Client_Project]],$A13,
tbTasks[[Completed On]:[Completed On]],"&lt;="&amp;G$1,
tbTasks[[Completed On]:[Completed On]],"&gt;"&amp;F$1))</f>
        <v>0</v>
      </c>
      <c r="H13" s="103">
        <f ca="1">IF($A$2="","",
COUNTIFS(
tbTasks[[Client_Project]:[Client_Project]],$A13,
tbTasks[[Completed On]:[Completed On]],"&lt;="&amp;H$1,
tbTasks[[Completed On]:[Completed On]],"&gt;"&amp;G$1))</f>
        <v>0</v>
      </c>
      <c r="I13" s="103">
        <f ca="1">IF($A$2="","",
COUNTIFS(
tbTasks[[Client_Project]:[Client_Project]],$A13,
tbTasks[[Completed On]:[Completed On]],"&lt;="&amp;I$1,
tbTasks[[Completed On]:[Completed On]],"&gt;"&amp;H$1))</f>
        <v>0</v>
      </c>
      <c r="J13" s="103">
        <f ca="1">IF($A$2="","",
COUNTIFS(
tbTasks[[Client_Project]:[Client_Project]],$A13,
tbTasks[[Completed On]:[Completed On]],"&lt;="&amp;J$1,
tbTasks[[Completed On]:[Completed On]],"&gt;"&amp;I$1))</f>
        <v>0</v>
      </c>
      <c r="K13" s="103">
        <f ca="1">IF($A$2="","",
COUNTIFS(
tbTasks[[Client_Project]:[Client_Project]],$A13,
tbTasks[[Completed On]:[Completed On]],"&lt;="&amp;K$1,
tbTasks[[Completed On]:[Completed On]],"&gt;"&amp;J$1))</f>
        <v>0</v>
      </c>
      <c r="L13" s="103">
        <f ca="1">IF($A$2="","",
COUNTIFS(
tbTasks[[Client_Project]:[Client_Project]],$A13,
tbTasks[[Completed On]:[Completed On]],"&lt;="&amp;L$1,
tbTasks[[Completed On]:[Completed On]],"&gt;"&amp;K$1))</f>
        <v>0</v>
      </c>
      <c r="M13" s="103">
        <f ca="1">IF($A$2="","",
COUNTIFS(
tbTasks[[Client_Project]:[Client_Project]],$A13,
tbTasks[[Completed On]:[Completed On]],"&lt;="&amp;M$1,
tbTasks[[Completed On]:[Completed On]],"&gt;"&amp;L$1))</f>
        <v>0</v>
      </c>
      <c r="N13" s="103">
        <f ca="1">IF($A$2="","",
COUNTIFS(
tbTasks[[Client_Project]:[Client_Project]],$A13,
tbTasks[[Completed On]:[Completed On]],"&lt;="&amp;N$1,
tbTasks[[Completed On]:[Completed On]],"&gt;"&amp;M$1))</f>
        <v>0</v>
      </c>
      <c r="O13" s="103">
        <f ca="1">IF($A$2="","",
COUNTIFS(
tbTasks[[Client_Project]:[Client_Project]],$A13,
tbTasks[[Completed On]:[Completed On]],"&lt;="&amp;O$1,
tbTasks[[Completed On]:[Completed On]],"&gt;"&amp;N$1))</f>
        <v>0</v>
      </c>
      <c r="P13" s="103">
        <f ca="1">IF($A$2="","",
COUNTIFS(
tbTasks[[Client_Project]:[Client_Project]],$A13,
tbTasks[[Completed On]:[Completed On]],"&lt;="&amp;P$1,
tbTasks[[Completed On]:[Completed On]],"&gt;"&amp;O$1))</f>
        <v>0</v>
      </c>
      <c r="Q13" s="103">
        <f ca="1">IF($A$2="","",
COUNTIFS(
tbTasks[[Client_Project]:[Client_Project]],$A13,
tbTasks[[Completed On]:[Completed On]],"&lt;="&amp;Q$1,
tbTasks[[Completed On]:[Completed On]],"&gt;"&amp;P$1))</f>
        <v>0</v>
      </c>
    </row>
    <row r="14" spans="1:17" x14ac:dyDescent="0.25">
      <c r="A14" s="108" t="str">
        <f>IFERROR(tbProjects[[#This Row],[Client_Project]],"")</f>
        <v/>
      </c>
      <c r="B14" s="106" t="str">
        <f>IFERROR(tbProjects[[#This Row],[Client]],"")</f>
        <v/>
      </c>
      <c r="C14" s="106" t="str">
        <f>IFERROR(tbProjects[[#This Row],[Project]],"")</f>
        <v/>
      </c>
      <c r="D14" s="105" t="str">
        <f>IFERROR(INDEX(tbProjects[Progress],MATCH(A14,tbProjects[Client_Project],0)),"")</f>
        <v/>
      </c>
      <c r="E14" s="105"/>
      <c r="F14" s="103">
        <f ca="1">IF($A$2="","",
COUNTIFS(
tbTasks[[Client_Project]:[Client_Project]],$A14,
tbTasks[[Completed On]:[Completed On]],"&lt;="&amp;F$1,
tbTasks[[Completed On]:[Completed On]],"&gt;"&amp;E$1))</f>
        <v>0</v>
      </c>
      <c r="G14" s="103">
        <f ca="1">IF($A$2="","",
COUNTIFS(
tbTasks[[Client_Project]:[Client_Project]],$A14,
tbTasks[[Completed On]:[Completed On]],"&lt;="&amp;G$1,
tbTasks[[Completed On]:[Completed On]],"&gt;"&amp;F$1))</f>
        <v>0</v>
      </c>
      <c r="H14" s="103">
        <f ca="1">IF($A$2="","",
COUNTIFS(
tbTasks[[Client_Project]:[Client_Project]],$A14,
tbTasks[[Completed On]:[Completed On]],"&lt;="&amp;H$1,
tbTasks[[Completed On]:[Completed On]],"&gt;"&amp;G$1))</f>
        <v>0</v>
      </c>
      <c r="I14" s="103">
        <f ca="1">IF($A$2="","",
COUNTIFS(
tbTasks[[Client_Project]:[Client_Project]],$A14,
tbTasks[[Completed On]:[Completed On]],"&lt;="&amp;I$1,
tbTasks[[Completed On]:[Completed On]],"&gt;"&amp;H$1))</f>
        <v>0</v>
      </c>
      <c r="J14" s="103">
        <f ca="1">IF($A$2="","",
COUNTIFS(
tbTasks[[Client_Project]:[Client_Project]],$A14,
tbTasks[[Completed On]:[Completed On]],"&lt;="&amp;J$1,
tbTasks[[Completed On]:[Completed On]],"&gt;"&amp;I$1))</f>
        <v>0</v>
      </c>
      <c r="K14" s="103">
        <f ca="1">IF($A$2="","",
COUNTIFS(
tbTasks[[Client_Project]:[Client_Project]],$A14,
tbTasks[[Completed On]:[Completed On]],"&lt;="&amp;K$1,
tbTasks[[Completed On]:[Completed On]],"&gt;"&amp;J$1))</f>
        <v>0</v>
      </c>
      <c r="L14" s="103">
        <f ca="1">IF($A$2="","",
COUNTIFS(
tbTasks[[Client_Project]:[Client_Project]],$A14,
tbTasks[[Completed On]:[Completed On]],"&lt;="&amp;L$1,
tbTasks[[Completed On]:[Completed On]],"&gt;"&amp;K$1))</f>
        <v>0</v>
      </c>
      <c r="M14" s="103">
        <f ca="1">IF($A$2="","",
COUNTIFS(
tbTasks[[Client_Project]:[Client_Project]],$A14,
tbTasks[[Completed On]:[Completed On]],"&lt;="&amp;M$1,
tbTasks[[Completed On]:[Completed On]],"&gt;"&amp;L$1))</f>
        <v>0</v>
      </c>
      <c r="N14" s="103">
        <f ca="1">IF($A$2="","",
COUNTIFS(
tbTasks[[Client_Project]:[Client_Project]],$A14,
tbTasks[[Completed On]:[Completed On]],"&lt;="&amp;N$1,
tbTasks[[Completed On]:[Completed On]],"&gt;"&amp;M$1))</f>
        <v>0</v>
      </c>
      <c r="O14" s="103">
        <f ca="1">IF($A$2="","",
COUNTIFS(
tbTasks[[Client_Project]:[Client_Project]],$A14,
tbTasks[[Completed On]:[Completed On]],"&lt;="&amp;O$1,
tbTasks[[Completed On]:[Completed On]],"&gt;"&amp;N$1))</f>
        <v>0</v>
      </c>
      <c r="P14" s="103">
        <f ca="1">IF($A$2="","",
COUNTIFS(
tbTasks[[Client_Project]:[Client_Project]],$A14,
tbTasks[[Completed On]:[Completed On]],"&lt;="&amp;P$1,
tbTasks[[Completed On]:[Completed On]],"&gt;"&amp;O$1))</f>
        <v>0</v>
      </c>
      <c r="Q14" s="103">
        <f ca="1">IF($A$2="","",
COUNTIFS(
tbTasks[[Client_Project]:[Client_Project]],$A14,
tbTasks[[Completed On]:[Completed On]],"&lt;="&amp;Q$1,
tbTasks[[Completed On]:[Completed On]],"&gt;"&amp;P$1))</f>
        <v>0</v>
      </c>
    </row>
    <row r="15" spans="1:17" x14ac:dyDescent="0.25">
      <c r="A15" s="108" t="str">
        <f>IFERROR(tbProjects[[#This Row],[Client_Project]],"")</f>
        <v/>
      </c>
      <c r="B15" s="106" t="str">
        <f>IFERROR(tbProjects[[#This Row],[Client]],"")</f>
        <v/>
      </c>
      <c r="C15" s="106" t="str">
        <f>IFERROR(tbProjects[[#This Row],[Project]],"")</f>
        <v/>
      </c>
      <c r="D15" s="105" t="str">
        <f>IFERROR(INDEX(tbProjects[Progress],MATCH(A15,tbProjects[Client_Project],0)),"")</f>
        <v/>
      </c>
      <c r="E15" s="105"/>
      <c r="F15" s="103">
        <f ca="1">IF($A$2="","",
COUNTIFS(
tbTasks[[Client_Project]:[Client_Project]],$A15,
tbTasks[[Completed On]:[Completed On]],"&lt;="&amp;F$1,
tbTasks[[Completed On]:[Completed On]],"&gt;"&amp;E$1))</f>
        <v>0</v>
      </c>
      <c r="G15" s="103">
        <f ca="1">IF($A$2="","",
COUNTIFS(
tbTasks[[Client_Project]:[Client_Project]],$A15,
tbTasks[[Completed On]:[Completed On]],"&lt;="&amp;G$1,
tbTasks[[Completed On]:[Completed On]],"&gt;"&amp;F$1))</f>
        <v>0</v>
      </c>
      <c r="H15" s="103">
        <f ca="1">IF($A$2="","",
COUNTIFS(
tbTasks[[Client_Project]:[Client_Project]],$A15,
tbTasks[[Completed On]:[Completed On]],"&lt;="&amp;H$1,
tbTasks[[Completed On]:[Completed On]],"&gt;"&amp;G$1))</f>
        <v>0</v>
      </c>
      <c r="I15" s="103">
        <f ca="1">IF($A$2="","",
COUNTIFS(
tbTasks[[Client_Project]:[Client_Project]],$A15,
tbTasks[[Completed On]:[Completed On]],"&lt;="&amp;I$1,
tbTasks[[Completed On]:[Completed On]],"&gt;"&amp;H$1))</f>
        <v>0</v>
      </c>
      <c r="J15" s="103">
        <f ca="1">IF($A$2="","",
COUNTIFS(
tbTasks[[Client_Project]:[Client_Project]],$A15,
tbTasks[[Completed On]:[Completed On]],"&lt;="&amp;J$1,
tbTasks[[Completed On]:[Completed On]],"&gt;"&amp;I$1))</f>
        <v>0</v>
      </c>
      <c r="K15" s="103">
        <f ca="1">IF($A$2="","",
COUNTIFS(
tbTasks[[Client_Project]:[Client_Project]],$A15,
tbTasks[[Completed On]:[Completed On]],"&lt;="&amp;K$1,
tbTasks[[Completed On]:[Completed On]],"&gt;"&amp;J$1))</f>
        <v>0</v>
      </c>
      <c r="L15" s="103">
        <f ca="1">IF($A$2="","",
COUNTIFS(
tbTasks[[Client_Project]:[Client_Project]],$A15,
tbTasks[[Completed On]:[Completed On]],"&lt;="&amp;L$1,
tbTasks[[Completed On]:[Completed On]],"&gt;"&amp;K$1))</f>
        <v>0</v>
      </c>
      <c r="M15" s="103">
        <f ca="1">IF($A$2="","",
COUNTIFS(
tbTasks[[Client_Project]:[Client_Project]],$A15,
tbTasks[[Completed On]:[Completed On]],"&lt;="&amp;M$1,
tbTasks[[Completed On]:[Completed On]],"&gt;"&amp;L$1))</f>
        <v>0</v>
      </c>
      <c r="N15" s="103">
        <f ca="1">IF($A$2="","",
COUNTIFS(
tbTasks[[Client_Project]:[Client_Project]],$A15,
tbTasks[[Completed On]:[Completed On]],"&lt;="&amp;N$1,
tbTasks[[Completed On]:[Completed On]],"&gt;"&amp;M$1))</f>
        <v>0</v>
      </c>
      <c r="O15" s="103">
        <f ca="1">IF($A$2="","",
COUNTIFS(
tbTasks[[Client_Project]:[Client_Project]],$A15,
tbTasks[[Completed On]:[Completed On]],"&lt;="&amp;O$1,
tbTasks[[Completed On]:[Completed On]],"&gt;"&amp;N$1))</f>
        <v>0</v>
      </c>
      <c r="P15" s="103">
        <f ca="1">IF($A$2="","",
COUNTIFS(
tbTasks[[Client_Project]:[Client_Project]],$A15,
tbTasks[[Completed On]:[Completed On]],"&lt;="&amp;P$1,
tbTasks[[Completed On]:[Completed On]],"&gt;"&amp;O$1))</f>
        <v>0</v>
      </c>
      <c r="Q15" s="103">
        <f ca="1">IF($A$2="","",
COUNTIFS(
tbTasks[[Client_Project]:[Client_Project]],$A15,
tbTasks[[Completed On]:[Completed On]],"&lt;="&amp;Q$1,
tbTasks[[Completed On]:[Completed On]],"&gt;"&amp;P$1))</f>
        <v>0</v>
      </c>
    </row>
    <row r="16" spans="1:17" x14ac:dyDescent="0.25">
      <c r="A16" s="108" t="str">
        <f>IFERROR(tbProjects[[#This Row],[Client_Project]],"")</f>
        <v/>
      </c>
      <c r="B16" s="106" t="str">
        <f>IFERROR(tbProjects[[#This Row],[Client]],"")</f>
        <v/>
      </c>
      <c r="C16" s="106" t="str">
        <f>IFERROR(tbProjects[[#This Row],[Project]],"")</f>
        <v/>
      </c>
      <c r="D16" s="105" t="str">
        <f>IFERROR(INDEX(tbProjects[Progress],MATCH(A16,tbProjects[Client_Project],0)),"")</f>
        <v/>
      </c>
      <c r="E16" s="105"/>
      <c r="F16" s="103">
        <f ca="1">IF($A$2="","",
COUNTIFS(
tbTasks[[Client_Project]:[Client_Project]],$A16,
tbTasks[[Completed On]:[Completed On]],"&lt;="&amp;F$1,
tbTasks[[Completed On]:[Completed On]],"&gt;"&amp;E$1))</f>
        <v>0</v>
      </c>
      <c r="G16" s="103">
        <f ca="1">IF($A$2="","",
COUNTIFS(
tbTasks[[Client_Project]:[Client_Project]],$A16,
tbTasks[[Completed On]:[Completed On]],"&lt;="&amp;G$1,
tbTasks[[Completed On]:[Completed On]],"&gt;"&amp;F$1))</f>
        <v>0</v>
      </c>
      <c r="H16" s="103">
        <f ca="1">IF($A$2="","",
COUNTIFS(
tbTasks[[Client_Project]:[Client_Project]],$A16,
tbTasks[[Completed On]:[Completed On]],"&lt;="&amp;H$1,
tbTasks[[Completed On]:[Completed On]],"&gt;"&amp;G$1))</f>
        <v>0</v>
      </c>
      <c r="I16" s="103">
        <f ca="1">IF($A$2="","",
COUNTIFS(
tbTasks[[Client_Project]:[Client_Project]],$A16,
tbTasks[[Completed On]:[Completed On]],"&lt;="&amp;I$1,
tbTasks[[Completed On]:[Completed On]],"&gt;"&amp;H$1))</f>
        <v>0</v>
      </c>
      <c r="J16" s="103">
        <f ca="1">IF($A$2="","",
COUNTIFS(
tbTasks[[Client_Project]:[Client_Project]],$A16,
tbTasks[[Completed On]:[Completed On]],"&lt;="&amp;J$1,
tbTasks[[Completed On]:[Completed On]],"&gt;"&amp;I$1))</f>
        <v>0</v>
      </c>
      <c r="K16" s="103">
        <f ca="1">IF($A$2="","",
COUNTIFS(
tbTasks[[Client_Project]:[Client_Project]],$A16,
tbTasks[[Completed On]:[Completed On]],"&lt;="&amp;K$1,
tbTasks[[Completed On]:[Completed On]],"&gt;"&amp;J$1))</f>
        <v>0</v>
      </c>
      <c r="L16" s="103">
        <f ca="1">IF($A$2="","",
COUNTIFS(
tbTasks[[Client_Project]:[Client_Project]],$A16,
tbTasks[[Completed On]:[Completed On]],"&lt;="&amp;L$1,
tbTasks[[Completed On]:[Completed On]],"&gt;"&amp;K$1))</f>
        <v>0</v>
      </c>
      <c r="M16" s="103">
        <f ca="1">IF($A$2="","",
COUNTIFS(
tbTasks[[Client_Project]:[Client_Project]],$A16,
tbTasks[[Completed On]:[Completed On]],"&lt;="&amp;M$1,
tbTasks[[Completed On]:[Completed On]],"&gt;"&amp;L$1))</f>
        <v>0</v>
      </c>
      <c r="N16" s="103">
        <f ca="1">IF($A$2="","",
COUNTIFS(
tbTasks[[Client_Project]:[Client_Project]],$A16,
tbTasks[[Completed On]:[Completed On]],"&lt;="&amp;N$1,
tbTasks[[Completed On]:[Completed On]],"&gt;"&amp;M$1))</f>
        <v>0</v>
      </c>
      <c r="O16" s="103">
        <f ca="1">IF($A$2="","",
COUNTIFS(
tbTasks[[Client_Project]:[Client_Project]],$A16,
tbTasks[[Completed On]:[Completed On]],"&lt;="&amp;O$1,
tbTasks[[Completed On]:[Completed On]],"&gt;"&amp;N$1))</f>
        <v>0</v>
      </c>
      <c r="P16" s="103">
        <f ca="1">IF($A$2="","",
COUNTIFS(
tbTasks[[Client_Project]:[Client_Project]],$A16,
tbTasks[[Completed On]:[Completed On]],"&lt;="&amp;P$1,
tbTasks[[Completed On]:[Completed On]],"&gt;"&amp;O$1))</f>
        <v>0</v>
      </c>
      <c r="Q16" s="103">
        <f ca="1">IF($A$2="","",
COUNTIFS(
tbTasks[[Client_Project]:[Client_Project]],$A16,
tbTasks[[Completed On]:[Completed On]],"&lt;="&amp;Q$1,
tbTasks[[Completed On]:[Completed On]],"&gt;"&amp;P$1))</f>
        <v>0</v>
      </c>
    </row>
    <row r="17" spans="1:17" x14ac:dyDescent="0.25">
      <c r="A17" s="108" t="str">
        <f>IFERROR(tbProjects[[#This Row],[Client_Project]],"")</f>
        <v/>
      </c>
      <c r="B17" s="106" t="str">
        <f>IFERROR(tbProjects[[#This Row],[Client]],"")</f>
        <v/>
      </c>
      <c r="C17" s="106" t="str">
        <f>IFERROR(tbProjects[[#This Row],[Project]],"")</f>
        <v/>
      </c>
      <c r="D17" s="105" t="str">
        <f>IFERROR(INDEX(tbProjects[Progress],MATCH(A17,tbProjects[Client_Project],0)),"")</f>
        <v/>
      </c>
      <c r="E17" s="105"/>
      <c r="F17" s="103">
        <f ca="1">IF($A$2="","",
COUNTIFS(
tbTasks[[Client_Project]:[Client_Project]],$A17,
tbTasks[[Completed On]:[Completed On]],"&lt;="&amp;F$1,
tbTasks[[Completed On]:[Completed On]],"&gt;"&amp;E$1))</f>
        <v>0</v>
      </c>
      <c r="G17" s="103">
        <f ca="1">IF($A$2="","",
COUNTIFS(
tbTasks[[Client_Project]:[Client_Project]],$A17,
tbTasks[[Completed On]:[Completed On]],"&lt;="&amp;G$1,
tbTasks[[Completed On]:[Completed On]],"&gt;"&amp;F$1))</f>
        <v>0</v>
      </c>
      <c r="H17" s="103">
        <f ca="1">IF($A$2="","",
COUNTIFS(
tbTasks[[Client_Project]:[Client_Project]],$A17,
tbTasks[[Completed On]:[Completed On]],"&lt;="&amp;H$1,
tbTasks[[Completed On]:[Completed On]],"&gt;"&amp;G$1))</f>
        <v>0</v>
      </c>
      <c r="I17" s="103">
        <f ca="1">IF($A$2="","",
COUNTIFS(
tbTasks[[Client_Project]:[Client_Project]],$A17,
tbTasks[[Completed On]:[Completed On]],"&lt;="&amp;I$1,
tbTasks[[Completed On]:[Completed On]],"&gt;"&amp;H$1))</f>
        <v>0</v>
      </c>
      <c r="J17" s="103">
        <f ca="1">IF($A$2="","",
COUNTIFS(
tbTasks[[Client_Project]:[Client_Project]],$A17,
tbTasks[[Completed On]:[Completed On]],"&lt;="&amp;J$1,
tbTasks[[Completed On]:[Completed On]],"&gt;"&amp;I$1))</f>
        <v>0</v>
      </c>
      <c r="K17" s="103">
        <f ca="1">IF($A$2="","",
COUNTIFS(
tbTasks[[Client_Project]:[Client_Project]],$A17,
tbTasks[[Completed On]:[Completed On]],"&lt;="&amp;K$1,
tbTasks[[Completed On]:[Completed On]],"&gt;"&amp;J$1))</f>
        <v>0</v>
      </c>
      <c r="L17" s="103">
        <f ca="1">IF($A$2="","",
COUNTIFS(
tbTasks[[Client_Project]:[Client_Project]],$A17,
tbTasks[[Completed On]:[Completed On]],"&lt;="&amp;L$1,
tbTasks[[Completed On]:[Completed On]],"&gt;"&amp;K$1))</f>
        <v>0</v>
      </c>
      <c r="M17" s="103">
        <f ca="1">IF($A$2="","",
COUNTIFS(
tbTasks[[Client_Project]:[Client_Project]],$A17,
tbTasks[[Completed On]:[Completed On]],"&lt;="&amp;M$1,
tbTasks[[Completed On]:[Completed On]],"&gt;"&amp;L$1))</f>
        <v>0</v>
      </c>
      <c r="N17" s="103">
        <f ca="1">IF($A$2="","",
COUNTIFS(
tbTasks[[Client_Project]:[Client_Project]],$A17,
tbTasks[[Completed On]:[Completed On]],"&lt;="&amp;N$1,
tbTasks[[Completed On]:[Completed On]],"&gt;"&amp;M$1))</f>
        <v>0</v>
      </c>
      <c r="O17" s="103">
        <f ca="1">IF($A$2="","",
COUNTIFS(
tbTasks[[Client_Project]:[Client_Project]],$A17,
tbTasks[[Completed On]:[Completed On]],"&lt;="&amp;O$1,
tbTasks[[Completed On]:[Completed On]],"&gt;"&amp;N$1))</f>
        <v>0</v>
      </c>
      <c r="P17" s="103">
        <f ca="1">IF($A$2="","",
COUNTIFS(
tbTasks[[Client_Project]:[Client_Project]],$A17,
tbTasks[[Completed On]:[Completed On]],"&lt;="&amp;P$1,
tbTasks[[Completed On]:[Completed On]],"&gt;"&amp;O$1))</f>
        <v>0</v>
      </c>
      <c r="Q17" s="103">
        <f ca="1">IF($A$2="","",
COUNTIFS(
tbTasks[[Client_Project]:[Client_Project]],$A17,
tbTasks[[Completed On]:[Completed On]],"&lt;="&amp;Q$1,
tbTasks[[Completed On]:[Completed On]],"&gt;"&amp;P$1))</f>
        <v>0</v>
      </c>
    </row>
    <row r="18" spans="1:17" x14ac:dyDescent="0.25">
      <c r="A18" s="108" t="str">
        <f>IFERROR(tbProjects[[#This Row],[Client_Project]],"")</f>
        <v/>
      </c>
      <c r="B18" s="106" t="str">
        <f>IFERROR(tbProjects[[#This Row],[Client]],"")</f>
        <v/>
      </c>
      <c r="C18" s="106" t="str">
        <f>IFERROR(tbProjects[[#This Row],[Project]],"")</f>
        <v/>
      </c>
      <c r="D18" s="105" t="str">
        <f>IFERROR(INDEX(tbProjects[Progress],MATCH(A18,tbProjects[Client_Project],0)),"")</f>
        <v/>
      </c>
      <c r="E18" s="105"/>
      <c r="F18" s="103">
        <f ca="1">IF($A$2="","",
COUNTIFS(
tbTasks[[Client_Project]:[Client_Project]],$A18,
tbTasks[[Completed On]:[Completed On]],"&lt;="&amp;F$1,
tbTasks[[Completed On]:[Completed On]],"&gt;"&amp;E$1))</f>
        <v>0</v>
      </c>
      <c r="G18" s="103">
        <f ca="1">IF($A$2="","",
COUNTIFS(
tbTasks[[Client_Project]:[Client_Project]],$A18,
tbTasks[[Completed On]:[Completed On]],"&lt;="&amp;G$1,
tbTasks[[Completed On]:[Completed On]],"&gt;"&amp;F$1))</f>
        <v>0</v>
      </c>
      <c r="H18" s="103">
        <f ca="1">IF($A$2="","",
COUNTIFS(
tbTasks[[Client_Project]:[Client_Project]],$A18,
tbTasks[[Completed On]:[Completed On]],"&lt;="&amp;H$1,
tbTasks[[Completed On]:[Completed On]],"&gt;"&amp;G$1))</f>
        <v>0</v>
      </c>
      <c r="I18" s="103">
        <f ca="1">IF($A$2="","",
COUNTIFS(
tbTasks[[Client_Project]:[Client_Project]],$A18,
tbTasks[[Completed On]:[Completed On]],"&lt;="&amp;I$1,
tbTasks[[Completed On]:[Completed On]],"&gt;"&amp;H$1))</f>
        <v>0</v>
      </c>
      <c r="J18" s="103">
        <f ca="1">IF($A$2="","",
COUNTIFS(
tbTasks[[Client_Project]:[Client_Project]],$A18,
tbTasks[[Completed On]:[Completed On]],"&lt;="&amp;J$1,
tbTasks[[Completed On]:[Completed On]],"&gt;"&amp;I$1))</f>
        <v>0</v>
      </c>
      <c r="K18" s="103">
        <f ca="1">IF($A$2="","",
COUNTIFS(
tbTasks[[Client_Project]:[Client_Project]],$A18,
tbTasks[[Completed On]:[Completed On]],"&lt;="&amp;K$1,
tbTasks[[Completed On]:[Completed On]],"&gt;"&amp;J$1))</f>
        <v>0</v>
      </c>
      <c r="L18" s="103">
        <f ca="1">IF($A$2="","",
COUNTIFS(
tbTasks[[Client_Project]:[Client_Project]],$A18,
tbTasks[[Completed On]:[Completed On]],"&lt;="&amp;L$1,
tbTasks[[Completed On]:[Completed On]],"&gt;"&amp;K$1))</f>
        <v>0</v>
      </c>
      <c r="M18" s="103">
        <f ca="1">IF($A$2="","",
COUNTIFS(
tbTasks[[Client_Project]:[Client_Project]],$A18,
tbTasks[[Completed On]:[Completed On]],"&lt;="&amp;M$1,
tbTasks[[Completed On]:[Completed On]],"&gt;"&amp;L$1))</f>
        <v>0</v>
      </c>
      <c r="N18" s="103">
        <f ca="1">IF($A$2="","",
COUNTIFS(
tbTasks[[Client_Project]:[Client_Project]],$A18,
tbTasks[[Completed On]:[Completed On]],"&lt;="&amp;N$1,
tbTasks[[Completed On]:[Completed On]],"&gt;"&amp;M$1))</f>
        <v>0</v>
      </c>
      <c r="O18" s="103">
        <f ca="1">IF($A$2="","",
COUNTIFS(
tbTasks[[Client_Project]:[Client_Project]],$A18,
tbTasks[[Completed On]:[Completed On]],"&lt;="&amp;O$1,
tbTasks[[Completed On]:[Completed On]],"&gt;"&amp;N$1))</f>
        <v>0</v>
      </c>
      <c r="P18" s="103">
        <f ca="1">IF($A$2="","",
COUNTIFS(
tbTasks[[Client_Project]:[Client_Project]],$A18,
tbTasks[[Completed On]:[Completed On]],"&lt;="&amp;P$1,
tbTasks[[Completed On]:[Completed On]],"&gt;"&amp;O$1))</f>
        <v>0</v>
      </c>
      <c r="Q18" s="103">
        <f ca="1">IF($A$2="","",
COUNTIFS(
tbTasks[[Client_Project]:[Client_Project]],$A18,
tbTasks[[Completed On]:[Completed On]],"&lt;="&amp;Q$1,
tbTasks[[Completed On]:[Completed On]],"&gt;"&amp;P$1))</f>
        <v>0</v>
      </c>
    </row>
    <row r="19" spans="1:17" x14ac:dyDescent="0.25">
      <c r="A19" s="108" t="str">
        <f>IFERROR(tbProjects[[#This Row],[Client_Project]],"")</f>
        <v/>
      </c>
      <c r="B19" s="106" t="str">
        <f>IFERROR(tbProjects[[#This Row],[Client]],"")</f>
        <v/>
      </c>
      <c r="C19" s="106" t="str">
        <f>IFERROR(tbProjects[[#This Row],[Project]],"")</f>
        <v/>
      </c>
      <c r="D19" s="105" t="str">
        <f>IFERROR(INDEX(tbProjects[Progress],MATCH(A19,tbProjects[Client_Project],0)),"")</f>
        <v/>
      </c>
      <c r="E19" s="105"/>
      <c r="F19" s="103">
        <f ca="1">IF($A$2="","",
COUNTIFS(
tbTasks[[Client_Project]:[Client_Project]],$A19,
tbTasks[[Completed On]:[Completed On]],"&lt;="&amp;F$1,
tbTasks[[Completed On]:[Completed On]],"&gt;"&amp;E$1))</f>
        <v>0</v>
      </c>
      <c r="G19" s="103">
        <f ca="1">IF($A$2="","",
COUNTIFS(
tbTasks[[Client_Project]:[Client_Project]],$A19,
tbTasks[[Completed On]:[Completed On]],"&lt;="&amp;G$1,
tbTasks[[Completed On]:[Completed On]],"&gt;"&amp;F$1))</f>
        <v>0</v>
      </c>
      <c r="H19" s="103">
        <f ca="1">IF($A$2="","",
COUNTIFS(
tbTasks[[Client_Project]:[Client_Project]],$A19,
tbTasks[[Completed On]:[Completed On]],"&lt;="&amp;H$1,
tbTasks[[Completed On]:[Completed On]],"&gt;"&amp;G$1))</f>
        <v>0</v>
      </c>
      <c r="I19" s="103">
        <f ca="1">IF($A$2="","",
COUNTIFS(
tbTasks[[Client_Project]:[Client_Project]],$A19,
tbTasks[[Completed On]:[Completed On]],"&lt;="&amp;I$1,
tbTasks[[Completed On]:[Completed On]],"&gt;"&amp;H$1))</f>
        <v>0</v>
      </c>
      <c r="J19" s="103">
        <f ca="1">IF($A$2="","",
COUNTIFS(
tbTasks[[Client_Project]:[Client_Project]],$A19,
tbTasks[[Completed On]:[Completed On]],"&lt;="&amp;J$1,
tbTasks[[Completed On]:[Completed On]],"&gt;"&amp;I$1))</f>
        <v>0</v>
      </c>
      <c r="K19" s="103">
        <f ca="1">IF($A$2="","",
COUNTIFS(
tbTasks[[Client_Project]:[Client_Project]],$A19,
tbTasks[[Completed On]:[Completed On]],"&lt;="&amp;K$1,
tbTasks[[Completed On]:[Completed On]],"&gt;"&amp;J$1))</f>
        <v>0</v>
      </c>
      <c r="L19" s="103">
        <f ca="1">IF($A$2="","",
COUNTIFS(
tbTasks[[Client_Project]:[Client_Project]],$A19,
tbTasks[[Completed On]:[Completed On]],"&lt;="&amp;L$1,
tbTasks[[Completed On]:[Completed On]],"&gt;"&amp;K$1))</f>
        <v>0</v>
      </c>
      <c r="M19" s="103">
        <f ca="1">IF($A$2="","",
COUNTIFS(
tbTasks[[Client_Project]:[Client_Project]],$A19,
tbTasks[[Completed On]:[Completed On]],"&lt;="&amp;M$1,
tbTasks[[Completed On]:[Completed On]],"&gt;"&amp;L$1))</f>
        <v>0</v>
      </c>
      <c r="N19" s="103">
        <f ca="1">IF($A$2="","",
COUNTIFS(
tbTasks[[Client_Project]:[Client_Project]],$A19,
tbTasks[[Completed On]:[Completed On]],"&lt;="&amp;N$1,
tbTasks[[Completed On]:[Completed On]],"&gt;"&amp;M$1))</f>
        <v>0</v>
      </c>
      <c r="O19" s="103">
        <f ca="1">IF($A$2="","",
COUNTIFS(
tbTasks[[Client_Project]:[Client_Project]],$A19,
tbTasks[[Completed On]:[Completed On]],"&lt;="&amp;O$1,
tbTasks[[Completed On]:[Completed On]],"&gt;"&amp;N$1))</f>
        <v>0</v>
      </c>
      <c r="P19" s="103">
        <f ca="1">IF($A$2="","",
COUNTIFS(
tbTasks[[Client_Project]:[Client_Project]],$A19,
tbTasks[[Completed On]:[Completed On]],"&lt;="&amp;P$1,
tbTasks[[Completed On]:[Completed On]],"&gt;"&amp;O$1))</f>
        <v>0</v>
      </c>
      <c r="Q19" s="103">
        <f ca="1">IF($A$2="","",
COUNTIFS(
tbTasks[[Client_Project]:[Client_Project]],$A19,
tbTasks[[Completed On]:[Completed On]],"&lt;="&amp;Q$1,
tbTasks[[Completed On]:[Completed On]],"&gt;"&amp;P$1))</f>
        <v>0</v>
      </c>
    </row>
    <row r="20" spans="1:17" x14ac:dyDescent="0.25">
      <c r="A20" s="108" t="str">
        <f>IFERROR(tbProjects[[#This Row],[Client_Project]],"")</f>
        <v/>
      </c>
      <c r="B20" s="106" t="str">
        <f>IFERROR(tbProjects[[#This Row],[Client]],"")</f>
        <v/>
      </c>
      <c r="C20" s="106" t="str">
        <f>IFERROR(tbProjects[[#This Row],[Project]],"")</f>
        <v/>
      </c>
      <c r="D20" s="105" t="str">
        <f>IFERROR(INDEX(tbProjects[Progress],MATCH(A20,tbProjects[Client_Project],0)),"")</f>
        <v/>
      </c>
      <c r="E20" s="105"/>
      <c r="F20" s="103">
        <f ca="1">IF($A$2="","",
COUNTIFS(
tbTasks[[Client_Project]:[Client_Project]],$A20,
tbTasks[[Completed On]:[Completed On]],"&lt;="&amp;F$1,
tbTasks[[Completed On]:[Completed On]],"&gt;"&amp;E$1))</f>
        <v>0</v>
      </c>
      <c r="G20" s="103">
        <f ca="1">IF($A$2="","",
COUNTIFS(
tbTasks[[Client_Project]:[Client_Project]],$A20,
tbTasks[[Completed On]:[Completed On]],"&lt;="&amp;G$1,
tbTasks[[Completed On]:[Completed On]],"&gt;"&amp;F$1))</f>
        <v>0</v>
      </c>
      <c r="H20" s="103">
        <f ca="1">IF($A$2="","",
COUNTIFS(
tbTasks[[Client_Project]:[Client_Project]],$A20,
tbTasks[[Completed On]:[Completed On]],"&lt;="&amp;H$1,
tbTasks[[Completed On]:[Completed On]],"&gt;"&amp;G$1))</f>
        <v>0</v>
      </c>
      <c r="I20" s="103">
        <f ca="1">IF($A$2="","",
COUNTIFS(
tbTasks[[Client_Project]:[Client_Project]],$A20,
tbTasks[[Completed On]:[Completed On]],"&lt;="&amp;I$1,
tbTasks[[Completed On]:[Completed On]],"&gt;"&amp;H$1))</f>
        <v>0</v>
      </c>
      <c r="J20" s="103">
        <f ca="1">IF($A$2="","",
COUNTIFS(
tbTasks[[Client_Project]:[Client_Project]],$A20,
tbTasks[[Completed On]:[Completed On]],"&lt;="&amp;J$1,
tbTasks[[Completed On]:[Completed On]],"&gt;"&amp;I$1))</f>
        <v>0</v>
      </c>
      <c r="K20" s="103">
        <f ca="1">IF($A$2="","",
COUNTIFS(
tbTasks[[Client_Project]:[Client_Project]],$A20,
tbTasks[[Completed On]:[Completed On]],"&lt;="&amp;K$1,
tbTasks[[Completed On]:[Completed On]],"&gt;"&amp;J$1))</f>
        <v>0</v>
      </c>
      <c r="L20" s="103">
        <f ca="1">IF($A$2="","",
COUNTIFS(
tbTasks[[Client_Project]:[Client_Project]],$A20,
tbTasks[[Completed On]:[Completed On]],"&lt;="&amp;L$1,
tbTasks[[Completed On]:[Completed On]],"&gt;"&amp;K$1))</f>
        <v>0</v>
      </c>
      <c r="M20" s="103">
        <f ca="1">IF($A$2="","",
COUNTIFS(
tbTasks[[Client_Project]:[Client_Project]],$A20,
tbTasks[[Completed On]:[Completed On]],"&lt;="&amp;M$1,
tbTasks[[Completed On]:[Completed On]],"&gt;"&amp;L$1))</f>
        <v>0</v>
      </c>
      <c r="N20" s="103">
        <f ca="1">IF($A$2="","",
COUNTIFS(
tbTasks[[Client_Project]:[Client_Project]],$A20,
tbTasks[[Completed On]:[Completed On]],"&lt;="&amp;N$1,
tbTasks[[Completed On]:[Completed On]],"&gt;"&amp;M$1))</f>
        <v>0</v>
      </c>
      <c r="O20" s="103">
        <f ca="1">IF($A$2="","",
COUNTIFS(
tbTasks[[Client_Project]:[Client_Project]],$A20,
tbTasks[[Completed On]:[Completed On]],"&lt;="&amp;O$1,
tbTasks[[Completed On]:[Completed On]],"&gt;"&amp;N$1))</f>
        <v>0</v>
      </c>
      <c r="P20" s="103">
        <f ca="1">IF($A$2="","",
COUNTIFS(
tbTasks[[Client_Project]:[Client_Project]],$A20,
tbTasks[[Completed On]:[Completed On]],"&lt;="&amp;P$1,
tbTasks[[Completed On]:[Completed On]],"&gt;"&amp;O$1))</f>
        <v>0</v>
      </c>
      <c r="Q20" s="103">
        <f ca="1">IF($A$2="","",
COUNTIFS(
tbTasks[[Client_Project]:[Client_Project]],$A20,
tbTasks[[Completed On]:[Completed On]],"&lt;="&amp;Q$1,
tbTasks[[Completed On]:[Completed On]],"&gt;"&amp;P$1))</f>
        <v>0</v>
      </c>
    </row>
    <row r="21" spans="1:17" x14ac:dyDescent="0.25">
      <c r="A21" s="108" t="str">
        <f>IFERROR(tbProjects[[#This Row],[Client_Project]],"")</f>
        <v/>
      </c>
      <c r="B21" s="106" t="str">
        <f>IFERROR(tbProjects[[#This Row],[Client]],"")</f>
        <v/>
      </c>
      <c r="C21" s="106" t="str">
        <f>IFERROR(tbProjects[[#This Row],[Project]],"")</f>
        <v/>
      </c>
      <c r="D21" s="105" t="str">
        <f>IFERROR(INDEX(tbProjects[Progress],MATCH(A21,tbProjects[Client_Project],0)),"")</f>
        <v/>
      </c>
      <c r="E21" s="105"/>
      <c r="F21" s="103">
        <f ca="1">IF($A$2="","",
COUNTIFS(
tbTasks[[Client_Project]:[Client_Project]],$A21,
tbTasks[[Completed On]:[Completed On]],"&lt;="&amp;F$1,
tbTasks[[Completed On]:[Completed On]],"&gt;"&amp;E$1))</f>
        <v>0</v>
      </c>
      <c r="G21" s="103">
        <f ca="1">IF($A$2="","",
COUNTIFS(
tbTasks[[Client_Project]:[Client_Project]],$A21,
tbTasks[[Completed On]:[Completed On]],"&lt;="&amp;G$1,
tbTasks[[Completed On]:[Completed On]],"&gt;"&amp;F$1))</f>
        <v>0</v>
      </c>
      <c r="H21" s="103">
        <f ca="1">IF($A$2="","",
COUNTIFS(
tbTasks[[Client_Project]:[Client_Project]],$A21,
tbTasks[[Completed On]:[Completed On]],"&lt;="&amp;H$1,
tbTasks[[Completed On]:[Completed On]],"&gt;"&amp;G$1))</f>
        <v>0</v>
      </c>
      <c r="I21" s="103">
        <f ca="1">IF($A$2="","",
COUNTIFS(
tbTasks[[Client_Project]:[Client_Project]],$A21,
tbTasks[[Completed On]:[Completed On]],"&lt;="&amp;I$1,
tbTasks[[Completed On]:[Completed On]],"&gt;"&amp;H$1))</f>
        <v>0</v>
      </c>
      <c r="J21" s="103">
        <f ca="1">IF($A$2="","",
COUNTIFS(
tbTasks[[Client_Project]:[Client_Project]],$A21,
tbTasks[[Completed On]:[Completed On]],"&lt;="&amp;J$1,
tbTasks[[Completed On]:[Completed On]],"&gt;"&amp;I$1))</f>
        <v>0</v>
      </c>
      <c r="K21" s="103">
        <f ca="1">IF($A$2="","",
COUNTIFS(
tbTasks[[Client_Project]:[Client_Project]],$A21,
tbTasks[[Completed On]:[Completed On]],"&lt;="&amp;K$1,
tbTasks[[Completed On]:[Completed On]],"&gt;"&amp;J$1))</f>
        <v>0</v>
      </c>
      <c r="L21" s="103">
        <f ca="1">IF($A$2="","",
COUNTIFS(
tbTasks[[Client_Project]:[Client_Project]],$A21,
tbTasks[[Completed On]:[Completed On]],"&lt;="&amp;L$1,
tbTasks[[Completed On]:[Completed On]],"&gt;"&amp;K$1))</f>
        <v>0</v>
      </c>
      <c r="M21" s="103">
        <f ca="1">IF($A$2="","",
COUNTIFS(
tbTasks[[Client_Project]:[Client_Project]],$A21,
tbTasks[[Completed On]:[Completed On]],"&lt;="&amp;M$1,
tbTasks[[Completed On]:[Completed On]],"&gt;"&amp;L$1))</f>
        <v>0</v>
      </c>
      <c r="N21" s="103">
        <f ca="1">IF($A$2="","",
COUNTIFS(
tbTasks[[Client_Project]:[Client_Project]],$A21,
tbTasks[[Completed On]:[Completed On]],"&lt;="&amp;N$1,
tbTasks[[Completed On]:[Completed On]],"&gt;"&amp;M$1))</f>
        <v>0</v>
      </c>
      <c r="O21" s="103">
        <f ca="1">IF($A$2="","",
COUNTIFS(
tbTasks[[Client_Project]:[Client_Project]],$A21,
tbTasks[[Completed On]:[Completed On]],"&lt;="&amp;O$1,
tbTasks[[Completed On]:[Completed On]],"&gt;"&amp;N$1))</f>
        <v>0</v>
      </c>
      <c r="P21" s="103">
        <f ca="1">IF($A$2="","",
COUNTIFS(
tbTasks[[Client_Project]:[Client_Project]],$A21,
tbTasks[[Completed On]:[Completed On]],"&lt;="&amp;P$1,
tbTasks[[Completed On]:[Completed On]],"&gt;"&amp;O$1))</f>
        <v>0</v>
      </c>
      <c r="Q21" s="103">
        <f ca="1">IF($A$2="","",
COUNTIFS(
tbTasks[[Client_Project]:[Client_Project]],$A21,
tbTasks[[Completed On]:[Completed On]],"&lt;="&amp;Q$1,
tbTasks[[Completed On]:[Completed On]],"&gt;"&amp;P$1))</f>
        <v>0</v>
      </c>
    </row>
    <row r="22" spans="1:17" x14ac:dyDescent="0.25">
      <c r="A22" s="108" t="str">
        <f>IFERROR(tbProjects[[#This Row],[Client_Project]],"")</f>
        <v/>
      </c>
      <c r="B22" s="106" t="str">
        <f>IFERROR(tbProjects[[#This Row],[Client]],"")</f>
        <v/>
      </c>
      <c r="C22" s="106" t="str">
        <f>IFERROR(tbProjects[[#This Row],[Project]],"")</f>
        <v/>
      </c>
      <c r="D22" s="105" t="str">
        <f>IFERROR(INDEX(tbProjects[Progress],MATCH(A22,tbProjects[Client_Project],0)),"")</f>
        <v/>
      </c>
      <c r="E22" s="105"/>
      <c r="F22" s="103">
        <f ca="1">IF($A$2="","",
COUNTIFS(
tbTasks[[Client_Project]:[Client_Project]],$A22,
tbTasks[[Completed On]:[Completed On]],"&lt;="&amp;F$1,
tbTasks[[Completed On]:[Completed On]],"&gt;"&amp;E$1))</f>
        <v>0</v>
      </c>
      <c r="G22" s="103">
        <f ca="1">IF($A$2="","",
COUNTIFS(
tbTasks[[Client_Project]:[Client_Project]],$A22,
tbTasks[[Completed On]:[Completed On]],"&lt;="&amp;G$1,
tbTasks[[Completed On]:[Completed On]],"&gt;"&amp;F$1))</f>
        <v>0</v>
      </c>
      <c r="H22" s="103">
        <f ca="1">IF($A$2="","",
COUNTIFS(
tbTasks[[Client_Project]:[Client_Project]],$A22,
tbTasks[[Completed On]:[Completed On]],"&lt;="&amp;H$1,
tbTasks[[Completed On]:[Completed On]],"&gt;"&amp;G$1))</f>
        <v>0</v>
      </c>
      <c r="I22" s="103">
        <f ca="1">IF($A$2="","",
COUNTIFS(
tbTasks[[Client_Project]:[Client_Project]],$A22,
tbTasks[[Completed On]:[Completed On]],"&lt;="&amp;I$1,
tbTasks[[Completed On]:[Completed On]],"&gt;"&amp;H$1))</f>
        <v>0</v>
      </c>
      <c r="J22" s="103">
        <f ca="1">IF($A$2="","",
COUNTIFS(
tbTasks[[Client_Project]:[Client_Project]],$A22,
tbTasks[[Completed On]:[Completed On]],"&lt;="&amp;J$1,
tbTasks[[Completed On]:[Completed On]],"&gt;"&amp;I$1))</f>
        <v>0</v>
      </c>
      <c r="K22" s="103">
        <f ca="1">IF($A$2="","",
COUNTIFS(
tbTasks[[Client_Project]:[Client_Project]],$A22,
tbTasks[[Completed On]:[Completed On]],"&lt;="&amp;K$1,
tbTasks[[Completed On]:[Completed On]],"&gt;"&amp;J$1))</f>
        <v>0</v>
      </c>
      <c r="L22" s="103">
        <f ca="1">IF($A$2="","",
COUNTIFS(
tbTasks[[Client_Project]:[Client_Project]],$A22,
tbTasks[[Completed On]:[Completed On]],"&lt;="&amp;L$1,
tbTasks[[Completed On]:[Completed On]],"&gt;"&amp;K$1))</f>
        <v>0</v>
      </c>
      <c r="M22" s="103">
        <f ca="1">IF($A$2="","",
COUNTIFS(
tbTasks[[Client_Project]:[Client_Project]],$A22,
tbTasks[[Completed On]:[Completed On]],"&lt;="&amp;M$1,
tbTasks[[Completed On]:[Completed On]],"&gt;"&amp;L$1))</f>
        <v>0</v>
      </c>
      <c r="N22" s="103">
        <f ca="1">IF($A$2="","",
COUNTIFS(
tbTasks[[Client_Project]:[Client_Project]],$A22,
tbTasks[[Completed On]:[Completed On]],"&lt;="&amp;N$1,
tbTasks[[Completed On]:[Completed On]],"&gt;"&amp;M$1))</f>
        <v>0</v>
      </c>
      <c r="O22" s="103">
        <f ca="1">IF($A$2="","",
COUNTIFS(
tbTasks[[Client_Project]:[Client_Project]],$A22,
tbTasks[[Completed On]:[Completed On]],"&lt;="&amp;O$1,
tbTasks[[Completed On]:[Completed On]],"&gt;"&amp;N$1))</f>
        <v>0</v>
      </c>
      <c r="P22" s="103">
        <f ca="1">IF($A$2="","",
COUNTIFS(
tbTasks[[Client_Project]:[Client_Project]],$A22,
tbTasks[[Completed On]:[Completed On]],"&lt;="&amp;P$1,
tbTasks[[Completed On]:[Completed On]],"&gt;"&amp;O$1))</f>
        <v>0</v>
      </c>
      <c r="Q22" s="103">
        <f ca="1">IF($A$2="","",
COUNTIFS(
tbTasks[[Client_Project]:[Client_Project]],$A22,
tbTasks[[Completed On]:[Completed On]],"&lt;="&amp;Q$1,
tbTasks[[Completed On]:[Completed On]],"&gt;"&amp;P$1))</f>
        <v>0</v>
      </c>
    </row>
    <row r="23" spans="1:17" x14ac:dyDescent="0.25">
      <c r="A23" s="108" t="str">
        <f>IFERROR(tbProjects[[#This Row],[Client_Project]],"")</f>
        <v/>
      </c>
      <c r="B23" s="106" t="str">
        <f>IFERROR(tbProjects[[#This Row],[Client]],"")</f>
        <v/>
      </c>
      <c r="C23" s="106" t="str">
        <f>IFERROR(tbProjects[[#This Row],[Project]],"")</f>
        <v/>
      </c>
      <c r="D23" s="105" t="str">
        <f>IFERROR(INDEX(tbProjects[Progress],MATCH(A23,tbProjects[Client_Project],0)),"")</f>
        <v/>
      </c>
      <c r="E23" s="105"/>
      <c r="F23" s="103">
        <f ca="1">IF($A$2="","",
COUNTIFS(
tbTasks[[Client_Project]:[Client_Project]],$A23,
tbTasks[[Completed On]:[Completed On]],"&lt;="&amp;F$1,
tbTasks[[Completed On]:[Completed On]],"&gt;"&amp;E$1))</f>
        <v>0</v>
      </c>
      <c r="G23" s="103">
        <f ca="1">IF($A$2="","",
COUNTIFS(
tbTasks[[Client_Project]:[Client_Project]],$A23,
tbTasks[[Completed On]:[Completed On]],"&lt;="&amp;G$1,
tbTasks[[Completed On]:[Completed On]],"&gt;"&amp;F$1))</f>
        <v>0</v>
      </c>
      <c r="H23" s="103">
        <f ca="1">IF($A$2="","",
COUNTIFS(
tbTasks[[Client_Project]:[Client_Project]],$A23,
tbTasks[[Completed On]:[Completed On]],"&lt;="&amp;H$1,
tbTasks[[Completed On]:[Completed On]],"&gt;"&amp;G$1))</f>
        <v>0</v>
      </c>
      <c r="I23" s="103">
        <f ca="1">IF($A$2="","",
COUNTIFS(
tbTasks[[Client_Project]:[Client_Project]],$A23,
tbTasks[[Completed On]:[Completed On]],"&lt;="&amp;I$1,
tbTasks[[Completed On]:[Completed On]],"&gt;"&amp;H$1))</f>
        <v>0</v>
      </c>
      <c r="J23" s="103">
        <f ca="1">IF($A$2="","",
COUNTIFS(
tbTasks[[Client_Project]:[Client_Project]],$A23,
tbTasks[[Completed On]:[Completed On]],"&lt;="&amp;J$1,
tbTasks[[Completed On]:[Completed On]],"&gt;"&amp;I$1))</f>
        <v>0</v>
      </c>
      <c r="K23" s="103">
        <f ca="1">IF($A$2="","",
COUNTIFS(
tbTasks[[Client_Project]:[Client_Project]],$A23,
tbTasks[[Completed On]:[Completed On]],"&lt;="&amp;K$1,
tbTasks[[Completed On]:[Completed On]],"&gt;"&amp;J$1))</f>
        <v>0</v>
      </c>
      <c r="L23" s="103">
        <f ca="1">IF($A$2="","",
COUNTIFS(
tbTasks[[Client_Project]:[Client_Project]],$A23,
tbTasks[[Completed On]:[Completed On]],"&lt;="&amp;L$1,
tbTasks[[Completed On]:[Completed On]],"&gt;"&amp;K$1))</f>
        <v>0</v>
      </c>
      <c r="M23" s="103">
        <f ca="1">IF($A$2="","",
COUNTIFS(
tbTasks[[Client_Project]:[Client_Project]],$A23,
tbTasks[[Completed On]:[Completed On]],"&lt;="&amp;M$1,
tbTasks[[Completed On]:[Completed On]],"&gt;"&amp;L$1))</f>
        <v>0</v>
      </c>
      <c r="N23" s="103">
        <f ca="1">IF($A$2="","",
COUNTIFS(
tbTasks[[Client_Project]:[Client_Project]],$A23,
tbTasks[[Completed On]:[Completed On]],"&lt;="&amp;N$1,
tbTasks[[Completed On]:[Completed On]],"&gt;"&amp;M$1))</f>
        <v>0</v>
      </c>
      <c r="O23" s="103">
        <f ca="1">IF($A$2="","",
COUNTIFS(
tbTasks[[Client_Project]:[Client_Project]],$A23,
tbTasks[[Completed On]:[Completed On]],"&lt;="&amp;O$1,
tbTasks[[Completed On]:[Completed On]],"&gt;"&amp;N$1))</f>
        <v>0</v>
      </c>
      <c r="P23" s="103">
        <f ca="1">IF($A$2="","",
COUNTIFS(
tbTasks[[Client_Project]:[Client_Project]],$A23,
tbTasks[[Completed On]:[Completed On]],"&lt;="&amp;P$1,
tbTasks[[Completed On]:[Completed On]],"&gt;"&amp;O$1))</f>
        <v>0</v>
      </c>
      <c r="Q23" s="103">
        <f ca="1">IF($A$2="","",
COUNTIFS(
tbTasks[[Client_Project]:[Client_Project]],$A23,
tbTasks[[Completed On]:[Completed On]],"&lt;="&amp;Q$1,
tbTasks[[Completed On]:[Completed On]],"&gt;"&amp;P$1))</f>
        <v>0</v>
      </c>
    </row>
    <row r="24" spans="1:17" x14ac:dyDescent="0.25">
      <c r="A24" s="108" t="str">
        <f>IFERROR(tbProjects[[#This Row],[Client_Project]],"")</f>
        <v/>
      </c>
      <c r="B24" s="106" t="str">
        <f>IFERROR(tbProjects[[#This Row],[Client]],"")</f>
        <v/>
      </c>
      <c r="C24" s="106" t="str">
        <f>IFERROR(tbProjects[[#This Row],[Project]],"")</f>
        <v/>
      </c>
      <c r="D24" s="105" t="str">
        <f>IFERROR(INDEX(tbProjects[Progress],MATCH(A24,tbProjects[Client_Project],0)),"")</f>
        <v/>
      </c>
      <c r="E24" s="105"/>
      <c r="F24" s="103">
        <f ca="1">IF($A$2="","",
COUNTIFS(
tbTasks[[Client_Project]:[Client_Project]],$A24,
tbTasks[[Completed On]:[Completed On]],"&lt;="&amp;F$1,
tbTasks[[Completed On]:[Completed On]],"&gt;"&amp;E$1))</f>
        <v>0</v>
      </c>
      <c r="G24" s="103">
        <f ca="1">IF($A$2="","",
COUNTIFS(
tbTasks[[Client_Project]:[Client_Project]],$A24,
tbTasks[[Completed On]:[Completed On]],"&lt;="&amp;G$1,
tbTasks[[Completed On]:[Completed On]],"&gt;"&amp;F$1))</f>
        <v>0</v>
      </c>
      <c r="H24" s="103">
        <f ca="1">IF($A$2="","",
COUNTIFS(
tbTasks[[Client_Project]:[Client_Project]],$A24,
tbTasks[[Completed On]:[Completed On]],"&lt;="&amp;H$1,
tbTasks[[Completed On]:[Completed On]],"&gt;"&amp;G$1))</f>
        <v>0</v>
      </c>
      <c r="I24" s="103">
        <f ca="1">IF($A$2="","",
COUNTIFS(
tbTasks[[Client_Project]:[Client_Project]],$A24,
tbTasks[[Completed On]:[Completed On]],"&lt;="&amp;I$1,
tbTasks[[Completed On]:[Completed On]],"&gt;"&amp;H$1))</f>
        <v>0</v>
      </c>
      <c r="J24" s="103">
        <f ca="1">IF($A$2="","",
COUNTIFS(
tbTasks[[Client_Project]:[Client_Project]],$A24,
tbTasks[[Completed On]:[Completed On]],"&lt;="&amp;J$1,
tbTasks[[Completed On]:[Completed On]],"&gt;"&amp;I$1))</f>
        <v>0</v>
      </c>
      <c r="K24" s="103">
        <f ca="1">IF($A$2="","",
COUNTIFS(
tbTasks[[Client_Project]:[Client_Project]],$A24,
tbTasks[[Completed On]:[Completed On]],"&lt;="&amp;K$1,
tbTasks[[Completed On]:[Completed On]],"&gt;"&amp;J$1))</f>
        <v>0</v>
      </c>
      <c r="L24" s="103">
        <f ca="1">IF($A$2="","",
COUNTIFS(
tbTasks[[Client_Project]:[Client_Project]],$A24,
tbTasks[[Completed On]:[Completed On]],"&lt;="&amp;L$1,
tbTasks[[Completed On]:[Completed On]],"&gt;"&amp;K$1))</f>
        <v>0</v>
      </c>
      <c r="M24" s="103">
        <f ca="1">IF($A$2="","",
COUNTIFS(
tbTasks[[Client_Project]:[Client_Project]],$A24,
tbTasks[[Completed On]:[Completed On]],"&lt;="&amp;M$1,
tbTasks[[Completed On]:[Completed On]],"&gt;"&amp;L$1))</f>
        <v>0</v>
      </c>
      <c r="N24" s="103">
        <f ca="1">IF($A$2="","",
COUNTIFS(
tbTasks[[Client_Project]:[Client_Project]],$A24,
tbTasks[[Completed On]:[Completed On]],"&lt;="&amp;N$1,
tbTasks[[Completed On]:[Completed On]],"&gt;"&amp;M$1))</f>
        <v>0</v>
      </c>
      <c r="O24" s="103">
        <f ca="1">IF($A$2="","",
COUNTIFS(
tbTasks[[Client_Project]:[Client_Project]],$A24,
tbTasks[[Completed On]:[Completed On]],"&lt;="&amp;O$1,
tbTasks[[Completed On]:[Completed On]],"&gt;"&amp;N$1))</f>
        <v>0</v>
      </c>
      <c r="P24" s="103">
        <f ca="1">IF($A$2="","",
COUNTIFS(
tbTasks[[Client_Project]:[Client_Project]],$A24,
tbTasks[[Completed On]:[Completed On]],"&lt;="&amp;P$1,
tbTasks[[Completed On]:[Completed On]],"&gt;"&amp;O$1))</f>
        <v>0</v>
      </c>
      <c r="Q24" s="103">
        <f ca="1">IF($A$2="","",
COUNTIFS(
tbTasks[[Client_Project]:[Client_Project]],$A24,
tbTasks[[Completed On]:[Completed On]],"&lt;="&amp;Q$1,
tbTasks[[Completed On]:[Completed On]],"&gt;"&amp;P$1))</f>
        <v>0</v>
      </c>
    </row>
    <row r="25" spans="1:17" x14ac:dyDescent="0.25">
      <c r="A25" s="108" t="str">
        <f>IFERROR(tbProjects[[#This Row],[Client_Project]],"")</f>
        <v/>
      </c>
      <c r="B25" s="106" t="str">
        <f>IFERROR(tbProjects[[#This Row],[Client]],"")</f>
        <v/>
      </c>
      <c r="C25" s="106" t="str">
        <f>IFERROR(tbProjects[[#This Row],[Project]],"")</f>
        <v/>
      </c>
      <c r="D25" s="105" t="str">
        <f>IFERROR(INDEX(tbProjects[Progress],MATCH(A25,tbProjects[Client_Project],0)),"")</f>
        <v/>
      </c>
      <c r="E25" s="105"/>
      <c r="F25" s="103">
        <f ca="1">IF($A$2="","",
COUNTIFS(
tbTasks[[Client_Project]:[Client_Project]],$A25,
tbTasks[[Completed On]:[Completed On]],"&lt;="&amp;F$1,
tbTasks[[Completed On]:[Completed On]],"&gt;"&amp;E$1))</f>
        <v>0</v>
      </c>
      <c r="G25" s="103">
        <f ca="1">IF($A$2="","",
COUNTIFS(
tbTasks[[Client_Project]:[Client_Project]],$A25,
tbTasks[[Completed On]:[Completed On]],"&lt;="&amp;G$1,
tbTasks[[Completed On]:[Completed On]],"&gt;"&amp;F$1))</f>
        <v>0</v>
      </c>
      <c r="H25" s="103">
        <f ca="1">IF($A$2="","",
COUNTIFS(
tbTasks[[Client_Project]:[Client_Project]],$A25,
tbTasks[[Completed On]:[Completed On]],"&lt;="&amp;H$1,
tbTasks[[Completed On]:[Completed On]],"&gt;"&amp;G$1))</f>
        <v>0</v>
      </c>
      <c r="I25" s="103">
        <f ca="1">IF($A$2="","",
COUNTIFS(
tbTasks[[Client_Project]:[Client_Project]],$A25,
tbTasks[[Completed On]:[Completed On]],"&lt;="&amp;I$1,
tbTasks[[Completed On]:[Completed On]],"&gt;"&amp;H$1))</f>
        <v>0</v>
      </c>
      <c r="J25" s="103">
        <f ca="1">IF($A$2="","",
COUNTIFS(
tbTasks[[Client_Project]:[Client_Project]],$A25,
tbTasks[[Completed On]:[Completed On]],"&lt;="&amp;J$1,
tbTasks[[Completed On]:[Completed On]],"&gt;"&amp;I$1))</f>
        <v>0</v>
      </c>
      <c r="K25" s="103">
        <f ca="1">IF($A$2="","",
COUNTIFS(
tbTasks[[Client_Project]:[Client_Project]],$A25,
tbTasks[[Completed On]:[Completed On]],"&lt;="&amp;K$1,
tbTasks[[Completed On]:[Completed On]],"&gt;"&amp;J$1))</f>
        <v>0</v>
      </c>
      <c r="L25" s="103">
        <f ca="1">IF($A$2="","",
COUNTIFS(
tbTasks[[Client_Project]:[Client_Project]],$A25,
tbTasks[[Completed On]:[Completed On]],"&lt;="&amp;L$1,
tbTasks[[Completed On]:[Completed On]],"&gt;"&amp;K$1))</f>
        <v>0</v>
      </c>
      <c r="M25" s="103">
        <f ca="1">IF($A$2="","",
COUNTIFS(
tbTasks[[Client_Project]:[Client_Project]],$A25,
tbTasks[[Completed On]:[Completed On]],"&lt;="&amp;M$1,
tbTasks[[Completed On]:[Completed On]],"&gt;"&amp;L$1))</f>
        <v>0</v>
      </c>
      <c r="N25" s="103">
        <f ca="1">IF($A$2="","",
COUNTIFS(
tbTasks[[Client_Project]:[Client_Project]],$A25,
tbTasks[[Completed On]:[Completed On]],"&lt;="&amp;N$1,
tbTasks[[Completed On]:[Completed On]],"&gt;"&amp;M$1))</f>
        <v>0</v>
      </c>
      <c r="O25" s="103">
        <f ca="1">IF($A$2="","",
COUNTIFS(
tbTasks[[Client_Project]:[Client_Project]],$A25,
tbTasks[[Completed On]:[Completed On]],"&lt;="&amp;O$1,
tbTasks[[Completed On]:[Completed On]],"&gt;"&amp;N$1))</f>
        <v>0</v>
      </c>
      <c r="P25" s="103">
        <f ca="1">IF($A$2="","",
COUNTIFS(
tbTasks[[Client_Project]:[Client_Project]],$A25,
tbTasks[[Completed On]:[Completed On]],"&lt;="&amp;P$1,
tbTasks[[Completed On]:[Completed On]],"&gt;"&amp;O$1))</f>
        <v>0</v>
      </c>
      <c r="Q25" s="103">
        <f ca="1">IF($A$2="","",
COUNTIFS(
tbTasks[[Client_Project]:[Client_Project]],$A25,
tbTasks[[Completed On]:[Completed On]],"&lt;="&amp;Q$1,
tbTasks[[Completed On]:[Completed On]],"&gt;"&amp;P$1))</f>
        <v>0</v>
      </c>
    </row>
    <row r="26" spans="1:17" x14ac:dyDescent="0.25">
      <c r="A26" s="108" t="str">
        <f>IFERROR(tbProjects[[#This Row],[Client_Project]],"")</f>
        <v/>
      </c>
      <c r="B26" s="106" t="str">
        <f>IFERROR(tbProjects[[#This Row],[Client]],"")</f>
        <v/>
      </c>
      <c r="C26" s="106" t="str">
        <f>IFERROR(tbProjects[[#This Row],[Project]],"")</f>
        <v/>
      </c>
      <c r="D26" s="105" t="str">
        <f>IFERROR(INDEX(tbProjects[Progress],MATCH(A26,tbProjects[Client_Project],0)),"")</f>
        <v/>
      </c>
      <c r="E26" s="105"/>
      <c r="F26" s="103">
        <f ca="1">IF($A$2="","",
COUNTIFS(
tbTasks[[Client_Project]:[Client_Project]],$A26,
tbTasks[[Completed On]:[Completed On]],"&lt;="&amp;F$1,
tbTasks[[Completed On]:[Completed On]],"&gt;"&amp;E$1))</f>
        <v>0</v>
      </c>
      <c r="G26" s="103">
        <f ca="1">IF($A$2="","",
COUNTIFS(
tbTasks[[Client_Project]:[Client_Project]],$A26,
tbTasks[[Completed On]:[Completed On]],"&lt;="&amp;G$1,
tbTasks[[Completed On]:[Completed On]],"&gt;"&amp;F$1))</f>
        <v>0</v>
      </c>
      <c r="H26" s="103">
        <f ca="1">IF($A$2="","",
COUNTIFS(
tbTasks[[Client_Project]:[Client_Project]],$A26,
tbTasks[[Completed On]:[Completed On]],"&lt;="&amp;H$1,
tbTasks[[Completed On]:[Completed On]],"&gt;"&amp;G$1))</f>
        <v>0</v>
      </c>
      <c r="I26" s="103">
        <f ca="1">IF($A$2="","",
COUNTIFS(
tbTasks[[Client_Project]:[Client_Project]],$A26,
tbTasks[[Completed On]:[Completed On]],"&lt;="&amp;I$1,
tbTasks[[Completed On]:[Completed On]],"&gt;"&amp;H$1))</f>
        <v>0</v>
      </c>
      <c r="J26" s="103">
        <f ca="1">IF($A$2="","",
COUNTIFS(
tbTasks[[Client_Project]:[Client_Project]],$A26,
tbTasks[[Completed On]:[Completed On]],"&lt;="&amp;J$1,
tbTasks[[Completed On]:[Completed On]],"&gt;"&amp;I$1))</f>
        <v>0</v>
      </c>
      <c r="K26" s="103">
        <f ca="1">IF($A$2="","",
COUNTIFS(
tbTasks[[Client_Project]:[Client_Project]],$A26,
tbTasks[[Completed On]:[Completed On]],"&lt;="&amp;K$1,
tbTasks[[Completed On]:[Completed On]],"&gt;"&amp;J$1))</f>
        <v>0</v>
      </c>
      <c r="L26" s="103">
        <f ca="1">IF($A$2="","",
COUNTIFS(
tbTasks[[Client_Project]:[Client_Project]],$A26,
tbTasks[[Completed On]:[Completed On]],"&lt;="&amp;L$1,
tbTasks[[Completed On]:[Completed On]],"&gt;"&amp;K$1))</f>
        <v>0</v>
      </c>
      <c r="M26" s="103">
        <f ca="1">IF($A$2="","",
COUNTIFS(
tbTasks[[Client_Project]:[Client_Project]],$A26,
tbTasks[[Completed On]:[Completed On]],"&lt;="&amp;M$1,
tbTasks[[Completed On]:[Completed On]],"&gt;"&amp;L$1))</f>
        <v>0</v>
      </c>
      <c r="N26" s="103">
        <f ca="1">IF($A$2="","",
COUNTIFS(
tbTasks[[Client_Project]:[Client_Project]],$A26,
tbTasks[[Completed On]:[Completed On]],"&lt;="&amp;N$1,
tbTasks[[Completed On]:[Completed On]],"&gt;"&amp;M$1))</f>
        <v>0</v>
      </c>
      <c r="O26" s="103">
        <f ca="1">IF($A$2="","",
COUNTIFS(
tbTasks[[Client_Project]:[Client_Project]],$A26,
tbTasks[[Completed On]:[Completed On]],"&lt;="&amp;O$1,
tbTasks[[Completed On]:[Completed On]],"&gt;"&amp;N$1))</f>
        <v>0</v>
      </c>
      <c r="P26" s="103">
        <f ca="1">IF($A$2="","",
COUNTIFS(
tbTasks[[Client_Project]:[Client_Project]],$A26,
tbTasks[[Completed On]:[Completed On]],"&lt;="&amp;P$1,
tbTasks[[Completed On]:[Completed On]],"&gt;"&amp;O$1))</f>
        <v>0</v>
      </c>
      <c r="Q26" s="103">
        <f ca="1">IF($A$2="","",
COUNTIFS(
tbTasks[[Client_Project]:[Client_Project]],$A26,
tbTasks[[Completed On]:[Completed On]],"&lt;="&amp;Q$1,
tbTasks[[Completed On]:[Completed On]],"&gt;"&amp;P$1))</f>
        <v>0</v>
      </c>
    </row>
    <row r="27" spans="1:17" x14ac:dyDescent="0.25">
      <c r="A27" s="108" t="str">
        <f>IFERROR(tbProjects[[#This Row],[Client_Project]],"")</f>
        <v/>
      </c>
      <c r="B27" s="106" t="str">
        <f>IFERROR(tbProjects[[#This Row],[Client]],"")</f>
        <v/>
      </c>
      <c r="C27" s="106" t="str">
        <f>IFERROR(tbProjects[[#This Row],[Project]],"")</f>
        <v/>
      </c>
      <c r="D27" s="105" t="str">
        <f>IFERROR(INDEX(tbProjects[Progress],MATCH(A27,tbProjects[Client_Project],0)),"")</f>
        <v/>
      </c>
      <c r="E27" s="105"/>
      <c r="F27" s="103">
        <f ca="1">IF($A$2="","",
COUNTIFS(
tbTasks[[Client_Project]:[Client_Project]],$A27,
tbTasks[[Completed On]:[Completed On]],"&lt;="&amp;F$1,
tbTasks[[Completed On]:[Completed On]],"&gt;"&amp;E$1))</f>
        <v>0</v>
      </c>
      <c r="G27" s="103">
        <f ca="1">IF($A$2="","",
COUNTIFS(
tbTasks[[Client_Project]:[Client_Project]],$A27,
tbTasks[[Completed On]:[Completed On]],"&lt;="&amp;G$1,
tbTasks[[Completed On]:[Completed On]],"&gt;"&amp;F$1))</f>
        <v>0</v>
      </c>
      <c r="H27" s="103">
        <f ca="1">IF($A$2="","",
COUNTIFS(
tbTasks[[Client_Project]:[Client_Project]],$A27,
tbTasks[[Completed On]:[Completed On]],"&lt;="&amp;H$1,
tbTasks[[Completed On]:[Completed On]],"&gt;"&amp;G$1))</f>
        <v>0</v>
      </c>
      <c r="I27" s="103">
        <f ca="1">IF($A$2="","",
COUNTIFS(
tbTasks[[Client_Project]:[Client_Project]],$A27,
tbTasks[[Completed On]:[Completed On]],"&lt;="&amp;I$1,
tbTasks[[Completed On]:[Completed On]],"&gt;"&amp;H$1))</f>
        <v>0</v>
      </c>
      <c r="J27" s="103">
        <f ca="1">IF($A$2="","",
COUNTIFS(
tbTasks[[Client_Project]:[Client_Project]],$A27,
tbTasks[[Completed On]:[Completed On]],"&lt;="&amp;J$1,
tbTasks[[Completed On]:[Completed On]],"&gt;"&amp;I$1))</f>
        <v>0</v>
      </c>
      <c r="K27" s="103">
        <f ca="1">IF($A$2="","",
COUNTIFS(
tbTasks[[Client_Project]:[Client_Project]],$A27,
tbTasks[[Completed On]:[Completed On]],"&lt;="&amp;K$1,
tbTasks[[Completed On]:[Completed On]],"&gt;"&amp;J$1))</f>
        <v>0</v>
      </c>
      <c r="L27" s="103">
        <f ca="1">IF($A$2="","",
COUNTIFS(
tbTasks[[Client_Project]:[Client_Project]],$A27,
tbTasks[[Completed On]:[Completed On]],"&lt;="&amp;L$1,
tbTasks[[Completed On]:[Completed On]],"&gt;"&amp;K$1))</f>
        <v>0</v>
      </c>
      <c r="M27" s="103">
        <f ca="1">IF($A$2="","",
COUNTIFS(
tbTasks[[Client_Project]:[Client_Project]],$A27,
tbTasks[[Completed On]:[Completed On]],"&lt;="&amp;M$1,
tbTasks[[Completed On]:[Completed On]],"&gt;"&amp;L$1))</f>
        <v>0</v>
      </c>
      <c r="N27" s="103">
        <f ca="1">IF($A$2="","",
COUNTIFS(
tbTasks[[Client_Project]:[Client_Project]],$A27,
tbTasks[[Completed On]:[Completed On]],"&lt;="&amp;N$1,
tbTasks[[Completed On]:[Completed On]],"&gt;"&amp;M$1))</f>
        <v>0</v>
      </c>
      <c r="O27" s="103">
        <f ca="1">IF($A$2="","",
COUNTIFS(
tbTasks[[Client_Project]:[Client_Project]],$A27,
tbTasks[[Completed On]:[Completed On]],"&lt;="&amp;O$1,
tbTasks[[Completed On]:[Completed On]],"&gt;"&amp;N$1))</f>
        <v>0</v>
      </c>
      <c r="P27" s="103">
        <f ca="1">IF($A$2="","",
COUNTIFS(
tbTasks[[Client_Project]:[Client_Project]],$A27,
tbTasks[[Completed On]:[Completed On]],"&lt;="&amp;P$1,
tbTasks[[Completed On]:[Completed On]],"&gt;"&amp;O$1))</f>
        <v>0</v>
      </c>
      <c r="Q27" s="103">
        <f ca="1">IF($A$2="","",
COUNTIFS(
tbTasks[[Client_Project]:[Client_Project]],$A27,
tbTasks[[Completed On]:[Completed On]],"&lt;="&amp;Q$1,
tbTasks[[Completed On]:[Completed On]],"&gt;"&amp;P$1))</f>
        <v>0</v>
      </c>
    </row>
    <row r="28" spans="1:17" x14ac:dyDescent="0.25">
      <c r="A28" s="108" t="str">
        <f>IFERROR(tbProjects[[#This Row],[Client_Project]],"")</f>
        <v/>
      </c>
      <c r="B28" s="106" t="str">
        <f>IFERROR(tbProjects[[#This Row],[Client]],"")</f>
        <v/>
      </c>
      <c r="C28" s="106" t="str">
        <f>IFERROR(tbProjects[[#This Row],[Project]],"")</f>
        <v/>
      </c>
      <c r="D28" s="105" t="str">
        <f>IFERROR(INDEX(tbProjects[Progress],MATCH(A28,tbProjects[Client_Project],0)),"")</f>
        <v/>
      </c>
      <c r="E28" s="105"/>
      <c r="F28" s="103">
        <f ca="1">IF($A$2="","",
COUNTIFS(
tbTasks[[Client_Project]:[Client_Project]],$A28,
tbTasks[[Completed On]:[Completed On]],"&lt;="&amp;F$1,
tbTasks[[Completed On]:[Completed On]],"&gt;"&amp;E$1))</f>
        <v>0</v>
      </c>
      <c r="G28" s="103">
        <f ca="1">IF($A$2="","",
COUNTIFS(
tbTasks[[Client_Project]:[Client_Project]],$A28,
tbTasks[[Completed On]:[Completed On]],"&lt;="&amp;G$1,
tbTasks[[Completed On]:[Completed On]],"&gt;"&amp;F$1))</f>
        <v>0</v>
      </c>
      <c r="H28" s="103">
        <f ca="1">IF($A$2="","",
COUNTIFS(
tbTasks[[Client_Project]:[Client_Project]],$A28,
tbTasks[[Completed On]:[Completed On]],"&lt;="&amp;H$1,
tbTasks[[Completed On]:[Completed On]],"&gt;"&amp;G$1))</f>
        <v>0</v>
      </c>
      <c r="I28" s="103">
        <f ca="1">IF($A$2="","",
COUNTIFS(
tbTasks[[Client_Project]:[Client_Project]],$A28,
tbTasks[[Completed On]:[Completed On]],"&lt;="&amp;I$1,
tbTasks[[Completed On]:[Completed On]],"&gt;"&amp;H$1))</f>
        <v>0</v>
      </c>
      <c r="J28" s="103">
        <f ca="1">IF($A$2="","",
COUNTIFS(
tbTasks[[Client_Project]:[Client_Project]],$A28,
tbTasks[[Completed On]:[Completed On]],"&lt;="&amp;J$1,
tbTasks[[Completed On]:[Completed On]],"&gt;"&amp;I$1))</f>
        <v>0</v>
      </c>
      <c r="K28" s="103">
        <f ca="1">IF($A$2="","",
COUNTIFS(
tbTasks[[Client_Project]:[Client_Project]],$A28,
tbTasks[[Completed On]:[Completed On]],"&lt;="&amp;K$1,
tbTasks[[Completed On]:[Completed On]],"&gt;"&amp;J$1))</f>
        <v>0</v>
      </c>
      <c r="L28" s="103">
        <f ca="1">IF($A$2="","",
COUNTIFS(
tbTasks[[Client_Project]:[Client_Project]],$A28,
tbTasks[[Completed On]:[Completed On]],"&lt;="&amp;L$1,
tbTasks[[Completed On]:[Completed On]],"&gt;"&amp;K$1))</f>
        <v>0</v>
      </c>
      <c r="M28" s="103">
        <f ca="1">IF($A$2="","",
COUNTIFS(
tbTasks[[Client_Project]:[Client_Project]],$A28,
tbTasks[[Completed On]:[Completed On]],"&lt;="&amp;M$1,
tbTasks[[Completed On]:[Completed On]],"&gt;"&amp;L$1))</f>
        <v>0</v>
      </c>
      <c r="N28" s="103">
        <f ca="1">IF($A$2="","",
COUNTIFS(
tbTasks[[Client_Project]:[Client_Project]],$A28,
tbTasks[[Completed On]:[Completed On]],"&lt;="&amp;N$1,
tbTasks[[Completed On]:[Completed On]],"&gt;"&amp;M$1))</f>
        <v>0</v>
      </c>
      <c r="O28" s="103">
        <f ca="1">IF($A$2="","",
COUNTIFS(
tbTasks[[Client_Project]:[Client_Project]],$A28,
tbTasks[[Completed On]:[Completed On]],"&lt;="&amp;O$1,
tbTasks[[Completed On]:[Completed On]],"&gt;"&amp;N$1))</f>
        <v>0</v>
      </c>
      <c r="P28" s="103">
        <f ca="1">IF($A$2="","",
COUNTIFS(
tbTasks[[Client_Project]:[Client_Project]],$A28,
tbTasks[[Completed On]:[Completed On]],"&lt;="&amp;P$1,
tbTasks[[Completed On]:[Completed On]],"&gt;"&amp;O$1))</f>
        <v>0</v>
      </c>
      <c r="Q28" s="103">
        <f ca="1">IF($A$2="","",
COUNTIFS(
tbTasks[[Client_Project]:[Client_Project]],$A28,
tbTasks[[Completed On]:[Completed On]],"&lt;="&amp;Q$1,
tbTasks[[Completed On]:[Completed On]],"&gt;"&amp;P$1))</f>
        <v>0</v>
      </c>
    </row>
    <row r="29" spans="1:17" x14ac:dyDescent="0.25">
      <c r="A29" s="108" t="str">
        <f>IFERROR(tbProjects[[#This Row],[Client_Project]],"")</f>
        <v/>
      </c>
      <c r="B29" s="106" t="str">
        <f>IFERROR(tbProjects[[#This Row],[Client]],"")</f>
        <v/>
      </c>
      <c r="C29" s="106" t="str">
        <f>IFERROR(tbProjects[[#This Row],[Project]],"")</f>
        <v/>
      </c>
      <c r="D29" s="105" t="str">
        <f>IFERROR(INDEX(tbProjects[Progress],MATCH(A29,tbProjects[Client_Project],0)),"")</f>
        <v/>
      </c>
      <c r="E29" s="105"/>
      <c r="F29" s="103">
        <f ca="1">IF($A$2="","",
COUNTIFS(
tbTasks[[Client_Project]:[Client_Project]],$A29,
tbTasks[[Completed On]:[Completed On]],"&lt;="&amp;F$1,
tbTasks[[Completed On]:[Completed On]],"&gt;"&amp;E$1))</f>
        <v>0</v>
      </c>
      <c r="G29" s="103">
        <f ca="1">IF($A$2="","",
COUNTIFS(
tbTasks[[Client_Project]:[Client_Project]],$A29,
tbTasks[[Completed On]:[Completed On]],"&lt;="&amp;G$1,
tbTasks[[Completed On]:[Completed On]],"&gt;"&amp;F$1))</f>
        <v>0</v>
      </c>
      <c r="H29" s="103">
        <f ca="1">IF($A$2="","",
COUNTIFS(
tbTasks[[Client_Project]:[Client_Project]],$A29,
tbTasks[[Completed On]:[Completed On]],"&lt;="&amp;H$1,
tbTasks[[Completed On]:[Completed On]],"&gt;"&amp;G$1))</f>
        <v>0</v>
      </c>
      <c r="I29" s="103">
        <f ca="1">IF($A$2="","",
COUNTIFS(
tbTasks[[Client_Project]:[Client_Project]],$A29,
tbTasks[[Completed On]:[Completed On]],"&lt;="&amp;I$1,
tbTasks[[Completed On]:[Completed On]],"&gt;"&amp;H$1))</f>
        <v>0</v>
      </c>
      <c r="J29" s="103">
        <f ca="1">IF($A$2="","",
COUNTIFS(
tbTasks[[Client_Project]:[Client_Project]],$A29,
tbTasks[[Completed On]:[Completed On]],"&lt;="&amp;J$1,
tbTasks[[Completed On]:[Completed On]],"&gt;"&amp;I$1))</f>
        <v>0</v>
      </c>
      <c r="K29" s="103">
        <f ca="1">IF($A$2="","",
COUNTIFS(
tbTasks[[Client_Project]:[Client_Project]],$A29,
tbTasks[[Completed On]:[Completed On]],"&lt;="&amp;K$1,
tbTasks[[Completed On]:[Completed On]],"&gt;"&amp;J$1))</f>
        <v>0</v>
      </c>
      <c r="L29" s="103">
        <f ca="1">IF($A$2="","",
COUNTIFS(
tbTasks[[Client_Project]:[Client_Project]],$A29,
tbTasks[[Completed On]:[Completed On]],"&lt;="&amp;L$1,
tbTasks[[Completed On]:[Completed On]],"&gt;"&amp;K$1))</f>
        <v>0</v>
      </c>
      <c r="M29" s="103">
        <f ca="1">IF($A$2="","",
COUNTIFS(
tbTasks[[Client_Project]:[Client_Project]],$A29,
tbTasks[[Completed On]:[Completed On]],"&lt;="&amp;M$1,
tbTasks[[Completed On]:[Completed On]],"&gt;"&amp;L$1))</f>
        <v>0</v>
      </c>
      <c r="N29" s="103">
        <f ca="1">IF($A$2="","",
COUNTIFS(
tbTasks[[Client_Project]:[Client_Project]],$A29,
tbTasks[[Completed On]:[Completed On]],"&lt;="&amp;N$1,
tbTasks[[Completed On]:[Completed On]],"&gt;"&amp;M$1))</f>
        <v>0</v>
      </c>
      <c r="O29" s="103">
        <f ca="1">IF($A$2="","",
COUNTIFS(
tbTasks[[Client_Project]:[Client_Project]],$A29,
tbTasks[[Completed On]:[Completed On]],"&lt;="&amp;O$1,
tbTasks[[Completed On]:[Completed On]],"&gt;"&amp;N$1))</f>
        <v>0</v>
      </c>
      <c r="P29" s="103">
        <f ca="1">IF($A$2="","",
COUNTIFS(
tbTasks[[Client_Project]:[Client_Project]],$A29,
tbTasks[[Completed On]:[Completed On]],"&lt;="&amp;P$1,
tbTasks[[Completed On]:[Completed On]],"&gt;"&amp;O$1))</f>
        <v>0</v>
      </c>
      <c r="Q29" s="103">
        <f ca="1">IF($A$2="","",
COUNTIFS(
tbTasks[[Client_Project]:[Client_Project]],$A29,
tbTasks[[Completed On]:[Completed On]],"&lt;="&amp;Q$1,
tbTasks[[Completed On]:[Completed On]],"&gt;"&amp;P$1))</f>
        <v>0</v>
      </c>
    </row>
    <row r="30" spans="1:17" x14ac:dyDescent="0.25">
      <c r="A30" s="108" t="str">
        <f>IFERROR(tbProjects[[#This Row],[Client_Project]],"")</f>
        <v/>
      </c>
      <c r="B30" s="106" t="str">
        <f>IFERROR(tbProjects[[#This Row],[Client]],"")</f>
        <v/>
      </c>
      <c r="C30" s="106" t="str">
        <f>IFERROR(tbProjects[[#This Row],[Project]],"")</f>
        <v/>
      </c>
      <c r="D30" s="105" t="str">
        <f>IFERROR(INDEX(tbProjects[Progress],MATCH(A30,tbProjects[Client_Project],0)),"")</f>
        <v/>
      </c>
      <c r="E30" s="105"/>
      <c r="F30" s="103">
        <f ca="1">IF($A$2="","",
COUNTIFS(
tbTasks[[Client_Project]:[Client_Project]],$A30,
tbTasks[[Completed On]:[Completed On]],"&lt;="&amp;F$1,
tbTasks[[Completed On]:[Completed On]],"&gt;"&amp;E$1))</f>
        <v>0</v>
      </c>
      <c r="G30" s="103">
        <f ca="1">IF($A$2="","",
COUNTIFS(
tbTasks[[Client_Project]:[Client_Project]],$A30,
tbTasks[[Completed On]:[Completed On]],"&lt;="&amp;G$1,
tbTasks[[Completed On]:[Completed On]],"&gt;"&amp;F$1))</f>
        <v>0</v>
      </c>
      <c r="H30" s="103">
        <f ca="1">IF($A$2="","",
COUNTIFS(
tbTasks[[Client_Project]:[Client_Project]],$A30,
tbTasks[[Completed On]:[Completed On]],"&lt;="&amp;H$1,
tbTasks[[Completed On]:[Completed On]],"&gt;"&amp;G$1))</f>
        <v>0</v>
      </c>
      <c r="I30" s="103">
        <f ca="1">IF($A$2="","",
COUNTIFS(
tbTasks[[Client_Project]:[Client_Project]],$A30,
tbTasks[[Completed On]:[Completed On]],"&lt;="&amp;I$1,
tbTasks[[Completed On]:[Completed On]],"&gt;"&amp;H$1))</f>
        <v>0</v>
      </c>
      <c r="J30" s="103">
        <f ca="1">IF($A$2="","",
COUNTIFS(
tbTasks[[Client_Project]:[Client_Project]],$A30,
tbTasks[[Completed On]:[Completed On]],"&lt;="&amp;J$1,
tbTasks[[Completed On]:[Completed On]],"&gt;"&amp;I$1))</f>
        <v>0</v>
      </c>
      <c r="K30" s="103">
        <f ca="1">IF($A$2="","",
COUNTIFS(
tbTasks[[Client_Project]:[Client_Project]],$A30,
tbTasks[[Completed On]:[Completed On]],"&lt;="&amp;K$1,
tbTasks[[Completed On]:[Completed On]],"&gt;"&amp;J$1))</f>
        <v>0</v>
      </c>
      <c r="L30" s="103">
        <f ca="1">IF($A$2="","",
COUNTIFS(
tbTasks[[Client_Project]:[Client_Project]],$A30,
tbTasks[[Completed On]:[Completed On]],"&lt;="&amp;L$1,
tbTasks[[Completed On]:[Completed On]],"&gt;"&amp;K$1))</f>
        <v>0</v>
      </c>
      <c r="M30" s="103">
        <f ca="1">IF($A$2="","",
COUNTIFS(
tbTasks[[Client_Project]:[Client_Project]],$A30,
tbTasks[[Completed On]:[Completed On]],"&lt;="&amp;M$1,
tbTasks[[Completed On]:[Completed On]],"&gt;"&amp;L$1))</f>
        <v>0</v>
      </c>
      <c r="N30" s="103">
        <f ca="1">IF($A$2="","",
COUNTIFS(
tbTasks[[Client_Project]:[Client_Project]],$A30,
tbTasks[[Completed On]:[Completed On]],"&lt;="&amp;N$1,
tbTasks[[Completed On]:[Completed On]],"&gt;"&amp;M$1))</f>
        <v>0</v>
      </c>
      <c r="O30" s="103">
        <f ca="1">IF($A$2="","",
COUNTIFS(
tbTasks[[Client_Project]:[Client_Project]],$A30,
tbTasks[[Completed On]:[Completed On]],"&lt;="&amp;O$1,
tbTasks[[Completed On]:[Completed On]],"&gt;"&amp;N$1))</f>
        <v>0</v>
      </c>
      <c r="P30" s="103">
        <f ca="1">IF($A$2="","",
COUNTIFS(
tbTasks[[Client_Project]:[Client_Project]],$A30,
tbTasks[[Completed On]:[Completed On]],"&lt;="&amp;P$1,
tbTasks[[Completed On]:[Completed On]],"&gt;"&amp;O$1))</f>
        <v>0</v>
      </c>
      <c r="Q30" s="103">
        <f ca="1">IF($A$2="","",
COUNTIFS(
tbTasks[[Client_Project]:[Client_Project]],$A30,
tbTasks[[Completed On]:[Completed On]],"&lt;="&amp;Q$1,
tbTasks[[Completed On]:[Completed On]],"&gt;"&amp;P$1))</f>
        <v>0</v>
      </c>
    </row>
    <row r="31" spans="1:17" x14ac:dyDescent="0.25">
      <c r="A31" s="108" t="str">
        <f>IFERROR(tbProjects[[#This Row],[Client_Project]],"")</f>
        <v/>
      </c>
      <c r="B31" s="106" t="str">
        <f>IFERROR(tbProjects[[#This Row],[Client]],"")</f>
        <v/>
      </c>
      <c r="C31" s="106" t="str">
        <f>IFERROR(tbProjects[[#This Row],[Project]],"")</f>
        <v/>
      </c>
      <c r="D31" s="105" t="str">
        <f>IFERROR(INDEX(tbProjects[Progress],MATCH(A31,tbProjects[Client_Project],0)),"")</f>
        <v/>
      </c>
      <c r="E31" s="105"/>
      <c r="F31" s="103">
        <f ca="1">IF($A$2="","",
COUNTIFS(
tbTasks[[Client_Project]:[Client_Project]],$A31,
tbTasks[[Completed On]:[Completed On]],"&lt;="&amp;F$1,
tbTasks[[Completed On]:[Completed On]],"&gt;"&amp;E$1))</f>
        <v>0</v>
      </c>
      <c r="G31" s="103">
        <f ca="1">IF($A$2="","",
COUNTIFS(
tbTasks[[Client_Project]:[Client_Project]],$A31,
tbTasks[[Completed On]:[Completed On]],"&lt;="&amp;G$1,
tbTasks[[Completed On]:[Completed On]],"&gt;"&amp;F$1))</f>
        <v>0</v>
      </c>
      <c r="H31" s="103">
        <f ca="1">IF($A$2="","",
COUNTIFS(
tbTasks[[Client_Project]:[Client_Project]],$A31,
tbTasks[[Completed On]:[Completed On]],"&lt;="&amp;H$1,
tbTasks[[Completed On]:[Completed On]],"&gt;"&amp;G$1))</f>
        <v>0</v>
      </c>
      <c r="I31" s="103">
        <f ca="1">IF($A$2="","",
COUNTIFS(
tbTasks[[Client_Project]:[Client_Project]],$A31,
tbTasks[[Completed On]:[Completed On]],"&lt;="&amp;I$1,
tbTasks[[Completed On]:[Completed On]],"&gt;"&amp;H$1))</f>
        <v>0</v>
      </c>
      <c r="J31" s="103">
        <f ca="1">IF($A$2="","",
COUNTIFS(
tbTasks[[Client_Project]:[Client_Project]],$A31,
tbTasks[[Completed On]:[Completed On]],"&lt;="&amp;J$1,
tbTasks[[Completed On]:[Completed On]],"&gt;"&amp;I$1))</f>
        <v>0</v>
      </c>
      <c r="K31" s="103">
        <f ca="1">IF($A$2="","",
COUNTIFS(
tbTasks[[Client_Project]:[Client_Project]],$A31,
tbTasks[[Completed On]:[Completed On]],"&lt;="&amp;K$1,
tbTasks[[Completed On]:[Completed On]],"&gt;"&amp;J$1))</f>
        <v>0</v>
      </c>
      <c r="L31" s="103">
        <f ca="1">IF($A$2="","",
COUNTIFS(
tbTasks[[Client_Project]:[Client_Project]],$A31,
tbTasks[[Completed On]:[Completed On]],"&lt;="&amp;L$1,
tbTasks[[Completed On]:[Completed On]],"&gt;"&amp;K$1))</f>
        <v>0</v>
      </c>
      <c r="M31" s="103">
        <f ca="1">IF($A$2="","",
COUNTIFS(
tbTasks[[Client_Project]:[Client_Project]],$A31,
tbTasks[[Completed On]:[Completed On]],"&lt;="&amp;M$1,
tbTasks[[Completed On]:[Completed On]],"&gt;"&amp;L$1))</f>
        <v>0</v>
      </c>
      <c r="N31" s="103">
        <f ca="1">IF($A$2="","",
COUNTIFS(
tbTasks[[Client_Project]:[Client_Project]],$A31,
tbTasks[[Completed On]:[Completed On]],"&lt;="&amp;N$1,
tbTasks[[Completed On]:[Completed On]],"&gt;"&amp;M$1))</f>
        <v>0</v>
      </c>
      <c r="O31" s="103">
        <f ca="1">IF($A$2="","",
COUNTIFS(
tbTasks[[Client_Project]:[Client_Project]],$A31,
tbTasks[[Completed On]:[Completed On]],"&lt;="&amp;O$1,
tbTasks[[Completed On]:[Completed On]],"&gt;"&amp;N$1))</f>
        <v>0</v>
      </c>
      <c r="P31" s="103">
        <f ca="1">IF($A$2="","",
COUNTIFS(
tbTasks[[Client_Project]:[Client_Project]],$A31,
tbTasks[[Completed On]:[Completed On]],"&lt;="&amp;P$1,
tbTasks[[Completed On]:[Completed On]],"&gt;"&amp;O$1))</f>
        <v>0</v>
      </c>
      <c r="Q31" s="103">
        <f ca="1">IF($A$2="","",
COUNTIFS(
tbTasks[[Client_Project]:[Client_Project]],$A31,
tbTasks[[Completed On]:[Completed On]],"&lt;="&amp;Q$1,
tbTasks[[Completed On]:[Completed On]],"&gt;"&amp;P$1))</f>
        <v>0</v>
      </c>
    </row>
    <row r="32" spans="1:17" x14ac:dyDescent="0.25">
      <c r="A32" s="108" t="str">
        <f>IFERROR(tbProjects[[#This Row],[Client_Project]],"")</f>
        <v/>
      </c>
      <c r="B32" s="106" t="str">
        <f>IFERROR(tbProjects[[#This Row],[Client]],"")</f>
        <v/>
      </c>
      <c r="C32" s="106" t="str">
        <f>IFERROR(tbProjects[[#This Row],[Project]],"")</f>
        <v/>
      </c>
      <c r="D32" s="105" t="str">
        <f>IFERROR(INDEX(tbProjects[Progress],MATCH(A32,tbProjects[Client_Project],0)),"")</f>
        <v/>
      </c>
      <c r="E32" s="105"/>
      <c r="F32" s="103">
        <f ca="1">IF($A$2="","",
COUNTIFS(
tbTasks[[Client_Project]:[Client_Project]],$A32,
tbTasks[[Completed On]:[Completed On]],"&lt;="&amp;F$1,
tbTasks[[Completed On]:[Completed On]],"&gt;"&amp;E$1))</f>
        <v>0</v>
      </c>
      <c r="G32" s="103">
        <f ca="1">IF($A$2="","",
COUNTIFS(
tbTasks[[Client_Project]:[Client_Project]],$A32,
tbTasks[[Completed On]:[Completed On]],"&lt;="&amp;G$1,
tbTasks[[Completed On]:[Completed On]],"&gt;"&amp;F$1))</f>
        <v>0</v>
      </c>
      <c r="H32" s="103">
        <f ca="1">IF($A$2="","",
COUNTIFS(
tbTasks[[Client_Project]:[Client_Project]],$A32,
tbTasks[[Completed On]:[Completed On]],"&lt;="&amp;H$1,
tbTasks[[Completed On]:[Completed On]],"&gt;"&amp;G$1))</f>
        <v>0</v>
      </c>
      <c r="I32" s="103">
        <f ca="1">IF($A$2="","",
COUNTIFS(
tbTasks[[Client_Project]:[Client_Project]],$A32,
tbTasks[[Completed On]:[Completed On]],"&lt;="&amp;I$1,
tbTasks[[Completed On]:[Completed On]],"&gt;"&amp;H$1))</f>
        <v>0</v>
      </c>
      <c r="J32" s="103">
        <f ca="1">IF($A$2="","",
COUNTIFS(
tbTasks[[Client_Project]:[Client_Project]],$A32,
tbTasks[[Completed On]:[Completed On]],"&lt;="&amp;J$1,
tbTasks[[Completed On]:[Completed On]],"&gt;"&amp;I$1))</f>
        <v>0</v>
      </c>
      <c r="K32" s="103">
        <f ca="1">IF($A$2="","",
COUNTIFS(
tbTasks[[Client_Project]:[Client_Project]],$A32,
tbTasks[[Completed On]:[Completed On]],"&lt;="&amp;K$1,
tbTasks[[Completed On]:[Completed On]],"&gt;"&amp;J$1))</f>
        <v>0</v>
      </c>
      <c r="L32" s="103">
        <f ca="1">IF($A$2="","",
COUNTIFS(
tbTasks[[Client_Project]:[Client_Project]],$A32,
tbTasks[[Completed On]:[Completed On]],"&lt;="&amp;L$1,
tbTasks[[Completed On]:[Completed On]],"&gt;"&amp;K$1))</f>
        <v>0</v>
      </c>
      <c r="M32" s="103">
        <f ca="1">IF($A$2="","",
COUNTIFS(
tbTasks[[Client_Project]:[Client_Project]],$A32,
tbTasks[[Completed On]:[Completed On]],"&lt;="&amp;M$1,
tbTasks[[Completed On]:[Completed On]],"&gt;"&amp;L$1))</f>
        <v>0</v>
      </c>
      <c r="N32" s="103">
        <f ca="1">IF($A$2="","",
COUNTIFS(
tbTasks[[Client_Project]:[Client_Project]],$A32,
tbTasks[[Completed On]:[Completed On]],"&lt;="&amp;N$1,
tbTasks[[Completed On]:[Completed On]],"&gt;"&amp;M$1))</f>
        <v>0</v>
      </c>
      <c r="O32" s="103">
        <f ca="1">IF($A$2="","",
COUNTIFS(
tbTasks[[Client_Project]:[Client_Project]],$A32,
tbTasks[[Completed On]:[Completed On]],"&lt;="&amp;O$1,
tbTasks[[Completed On]:[Completed On]],"&gt;"&amp;N$1))</f>
        <v>0</v>
      </c>
      <c r="P32" s="103">
        <f ca="1">IF($A$2="","",
COUNTIFS(
tbTasks[[Client_Project]:[Client_Project]],$A32,
tbTasks[[Completed On]:[Completed On]],"&lt;="&amp;P$1,
tbTasks[[Completed On]:[Completed On]],"&gt;"&amp;O$1))</f>
        <v>0</v>
      </c>
      <c r="Q32" s="103">
        <f ca="1">IF($A$2="","",
COUNTIFS(
tbTasks[[Client_Project]:[Client_Project]],$A32,
tbTasks[[Completed On]:[Completed On]],"&lt;="&amp;Q$1,
tbTasks[[Completed On]:[Completed On]],"&gt;"&amp;P$1))</f>
        <v>0</v>
      </c>
    </row>
    <row r="33" spans="1:17" x14ac:dyDescent="0.25">
      <c r="A33" s="108" t="str">
        <f>IFERROR(tbProjects[[#This Row],[Client_Project]],"")</f>
        <v/>
      </c>
      <c r="B33" s="106" t="str">
        <f>IFERROR(tbProjects[[#This Row],[Client]],"")</f>
        <v/>
      </c>
      <c r="C33" s="106" t="str">
        <f>IFERROR(tbProjects[[#This Row],[Project]],"")</f>
        <v/>
      </c>
      <c r="D33" s="105" t="str">
        <f>IFERROR(INDEX(tbProjects[Progress],MATCH(A33,tbProjects[Client_Project],0)),"")</f>
        <v/>
      </c>
      <c r="E33" s="105"/>
      <c r="F33" s="103">
        <f ca="1">IF($A$2="","",
COUNTIFS(
tbTasks[[Client_Project]:[Client_Project]],$A33,
tbTasks[[Completed On]:[Completed On]],"&lt;="&amp;F$1,
tbTasks[[Completed On]:[Completed On]],"&gt;"&amp;E$1))</f>
        <v>0</v>
      </c>
      <c r="G33" s="103">
        <f ca="1">IF($A$2="","",
COUNTIFS(
tbTasks[[Client_Project]:[Client_Project]],$A33,
tbTasks[[Completed On]:[Completed On]],"&lt;="&amp;G$1,
tbTasks[[Completed On]:[Completed On]],"&gt;"&amp;F$1))</f>
        <v>0</v>
      </c>
      <c r="H33" s="103">
        <f ca="1">IF($A$2="","",
COUNTIFS(
tbTasks[[Client_Project]:[Client_Project]],$A33,
tbTasks[[Completed On]:[Completed On]],"&lt;="&amp;H$1,
tbTasks[[Completed On]:[Completed On]],"&gt;"&amp;G$1))</f>
        <v>0</v>
      </c>
      <c r="I33" s="103">
        <f ca="1">IF($A$2="","",
COUNTIFS(
tbTasks[[Client_Project]:[Client_Project]],$A33,
tbTasks[[Completed On]:[Completed On]],"&lt;="&amp;I$1,
tbTasks[[Completed On]:[Completed On]],"&gt;"&amp;H$1))</f>
        <v>0</v>
      </c>
      <c r="J33" s="103">
        <f ca="1">IF($A$2="","",
COUNTIFS(
tbTasks[[Client_Project]:[Client_Project]],$A33,
tbTasks[[Completed On]:[Completed On]],"&lt;="&amp;J$1,
tbTasks[[Completed On]:[Completed On]],"&gt;"&amp;I$1))</f>
        <v>0</v>
      </c>
      <c r="K33" s="103">
        <f ca="1">IF($A$2="","",
COUNTIFS(
tbTasks[[Client_Project]:[Client_Project]],$A33,
tbTasks[[Completed On]:[Completed On]],"&lt;="&amp;K$1,
tbTasks[[Completed On]:[Completed On]],"&gt;"&amp;J$1))</f>
        <v>0</v>
      </c>
      <c r="L33" s="103">
        <f ca="1">IF($A$2="","",
COUNTIFS(
tbTasks[[Client_Project]:[Client_Project]],$A33,
tbTasks[[Completed On]:[Completed On]],"&lt;="&amp;L$1,
tbTasks[[Completed On]:[Completed On]],"&gt;"&amp;K$1))</f>
        <v>0</v>
      </c>
      <c r="M33" s="103">
        <f ca="1">IF($A$2="","",
COUNTIFS(
tbTasks[[Client_Project]:[Client_Project]],$A33,
tbTasks[[Completed On]:[Completed On]],"&lt;="&amp;M$1,
tbTasks[[Completed On]:[Completed On]],"&gt;"&amp;L$1))</f>
        <v>0</v>
      </c>
      <c r="N33" s="103">
        <f ca="1">IF($A$2="","",
COUNTIFS(
tbTasks[[Client_Project]:[Client_Project]],$A33,
tbTasks[[Completed On]:[Completed On]],"&lt;="&amp;N$1,
tbTasks[[Completed On]:[Completed On]],"&gt;"&amp;M$1))</f>
        <v>0</v>
      </c>
      <c r="O33" s="103">
        <f ca="1">IF($A$2="","",
COUNTIFS(
tbTasks[[Client_Project]:[Client_Project]],$A33,
tbTasks[[Completed On]:[Completed On]],"&lt;="&amp;O$1,
tbTasks[[Completed On]:[Completed On]],"&gt;"&amp;N$1))</f>
        <v>0</v>
      </c>
      <c r="P33" s="103">
        <f ca="1">IF($A$2="","",
COUNTIFS(
tbTasks[[Client_Project]:[Client_Project]],$A33,
tbTasks[[Completed On]:[Completed On]],"&lt;="&amp;P$1,
tbTasks[[Completed On]:[Completed On]],"&gt;"&amp;O$1))</f>
        <v>0</v>
      </c>
      <c r="Q33" s="103">
        <f ca="1">IF($A$2="","",
COUNTIFS(
tbTasks[[Client_Project]:[Client_Project]],$A33,
tbTasks[[Completed On]:[Completed On]],"&lt;="&amp;Q$1,
tbTasks[[Completed On]:[Completed On]],"&gt;"&amp;P$1))</f>
        <v>0</v>
      </c>
    </row>
    <row r="34" spans="1:17" x14ac:dyDescent="0.25">
      <c r="A34" s="108" t="str">
        <f>IFERROR(tbProjects[[#This Row],[Client_Project]],"")</f>
        <v/>
      </c>
      <c r="B34" s="106" t="str">
        <f>IFERROR(tbProjects[[#This Row],[Client]],"")</f>
        <v/>
      </c>
      <c r="C34" s="106" t="str">
        <f>IFERROR(tbProjects[[#This Row],[Project]],"")</f>
        <v/>
      </c>
      <c r="D34" s="105" t="str">
        <f>IFERROR(INDEX(tbProjects[Progress],MATCH(A34,tbProjects[Client_Project],0)),"")</f>
        <v/>
      </c>
      <c r="E34" s="105"/>
      <c r="F34" s="103">
        <f ca="1">IF($A$2="","",
COUNTIFS(
tbTasks[[Client_Project]:[Client_Project]],$A34,
tbTasks[[Completed On]:[Completed On]],"&lt;="&amp;F$1,
tbTasks[[Completed On]:[Completed On]],"&gt;"&amp;E$1))</f>
        <v>0</v>
      </c>
      <c r="G34" s="103">
        <f ca="1">IF($A$2="","",
COUNTIFS(
tbTasks[[Client_Project]:[Client_Project]],$A34,
tbTasks[[Completed On]:[Completed On]],"&lt;="&amp;G$1,
tbTasks[[Completed On]:[Completed On]],"&gt;"&amp;F$1))</f>
        <v>0</v>
      </c>
      <c r="H34" s="103">
        <f ca="1">IF($A$2="","",
COUNTIFS(
tbTasks[[Client_Project]:[Client_Project]],$A34,
tbTasks[[Completed On]:[Completed On]],"&lt;="&amp;H$1,
tbTasks[[Completed On]:[Completed On]],"&gt;"&amp;G$1))</f>
        <v>0</v>
      </c>
      <c r="I34" s="103">
        <f ca="1">IF($A$2="","",
COUNTIFS(
tbTasks[[Client_Project]:[Client_Project]],$A34,
tbTasks[[Completed On]:[Completed On]],"&lt;="&amp;I$1,
tbTasks[[Completed On]:[Completed On]],"&gt;"&amp;H$1))</f>
        <v>0</v>
      </c>
      <c r="J34" s="103">
        <f ca="1">IF($A$2="","",
COUNTIFS(
tbTasks[[Client_Project]:[Client_Project]],$A34,
tbTasks[[Completed On]:[Completed On]],"&lt;="&amp;J$1,
tbTasks[[Completed On]:[Completed On]],"&gt;"&amp;I$1))</f>
        <v>0</v>
      </c>
      <c r="K34" s="103">
        <f ca="1">IF($A$2="","",
COUNTIFS(
tbTasks[[Client_Project]:[Client_Project]],$A34,
tbTasks[[Completed On]:[Completed On]],"&lt;="&amp;K$1,
tbTasks[[Completed On]:[Completed On]],"&gt;"&amp;J$1))</f>
        <v>0</v>
      </c>
      <c r="L34" s="103">
        <f ca="1">IF($A$2="","",
COUNTIFS(
tbTasks[[Client_Project]:[Client_Project]],$A34,
tbTasks[[Completed On]:[Completed On]],"&lt;="&amp;L$1,
tbTasks[[Completed On]:[Completed On]],"&gt;"&amp;K$1))</f>
        <v>0</v>
      </c>
      <c r="M34" s="103">
        <f ca="1">IF($A$2="","",
COUNTIFS(
tbTasks[[Client_Project]:[Client_Project]],$A34,
tbTasks[[Completed On]:[Completed On]],"&lt;="&amp;M$1,
tbTasks[[Completed On]:[Completed On]],"&gt;"&amp;L$1))</f>
        <v>0</v>
      </c>
      <c r="N34" s="103">
        <f ca="1">IF($A$2="","",
COUNTIFS(
tbTasks[[Client_Project]:[Client_Project]],$A34,
tbTasks[[Completed On]:[Completed On]],"&lt;="&amp;N$1,
tbTasks[[Completed On]:[Completed On]],"&gt;"&amp;M$1))</f>
        <v>0</v>
      </c>
      <c r="O34" s="103">
        <f ca="1">IF($A$2="","",
COUNTIFS(
tbTasks[[Client_Project]:[Client_Project]],$A34,
tbTasks[[Completed On]:[Completed On]],"&lt;="&amp;O$1,
tbTasks[[Completed On]:[Completed On]],"&gt;"&amp;N$1))</f>
        <v>0</v>
      </c>
      <c r="P34" s="103">
        <f ca="1">IF($A$2="","",
COUNTIFS(
tbTasks[[Client_Project]:[Client_Project]],$A34,
tbTasks[[Completed On]:[Completed On]],"&lt;="&amp;P$1,
tbTasks[[Completed On]:[Completed On]],"&gt;"&amp;O$1))</f>
        <v>0</v>
      </c>
      <c r="Q34" s="103">
        <f ca="1">IF($A$2="","",
COUNTIFS(
tbTasks[[Client_Project]:[Client_Project]],$A34,
tbTasks[[Completed On]:[Completed On]],"&lt;="&amp;Q$1,
tbTasks[[Completed On]:[Completed On]],"&gt;"&amp;P$1))</f>
        <v>0</v>
      </c>
    </row>
    <row r="35" spans="1:17" x14ac:dyDescent="0.25">
      <c r="A35" s="108" t="str">
        <f>IFERROR(tbProjects[[#This Row],[Client_Project]],"")</f>
        <v/>
      </c>
      <c r="B35" s="106" t="str">
        <f>IFERROR(tbProjects[[#This Row],[Client]],"")</f>
        <v/>
      </c>
      <c r="C35" s="106" t="str">
        <f>IFERROR(tbProjects[[#This Row],[Project]],"")</f>
        <v/>
      </c>
      <c r="D35" s="105" t="str">
        <f>IFERROR(INDEX(tbProjects[Progress],MATCH(A35,tbProjects[Client_Project],0)),"")</f>
        <v/>
      </c>
      <c r="E35" s="105"/>
      <c r="F35" s="103">
        <f ca="1">IF($A$2="","",
COUNTIFS(
tbTasks[[Client_Project]:[Client_Project]],$A35,
tbTasks[[Completed On]:[Completed On]],"&lt;="&amp;F$1,
tbTasks[[Completed On]:[Completed On]],"&gt;"&amp;E$1))</f>
        <v>0</v>
      </c>
      <c r="G35" s="103">
        <f ca="1">IF($A$2="","",
COUNTIFS(
tbTasks[[Client_Project]:[Client_Project]],$A35,
tbTasks[[Completed On]:[Completed On]],"&lt;="&amp;G$1,
tbTasks[[Completed On]:[Completed On]],"&gt;"&amp;F$1))</f>
        <v>0</v>
      </c>
      <c r="H35" s="103">
        <f ca="1">IF($A$2="","",
COUNTIFS(
tbTasks[[Client_Project]:[Client_Project]],$A35,
tbTasks[[Completed On]:[Completed On]],"&lt;="&amp;H$1,
tbTasks[[Completed On]:[Completed On]],"&gt;"&amp;G$1))</f>
        <v>0</v>
      </c>
      <c r="I35" s="103">
        <f ca="1">IF($A$2="","",
COUNTIFS(
tbTasks[[Client_Project]:[Client_Project]],$A35,
tbTasks[[Completed On]:[Completed On]],"&lt;="&amp;I$1,
tbTasks[[Completed On]:[Completed On]],"&gt;"&amp;H$1))</f>
        <v>0</v>
      </c>
      <c r="J35" s="103">
        <f ca="1">IF($A$2="","",
COUNTIFS(
tbTasks[[Client_Project]:[Client_Project]],$A35,
tbTasks[[Completed On]:[Completed On]],"&lt;="&amp;J$1,
tbTasks[[Completed On]:[Completed On]],"&gt;"&amp;I$1))</f>
        <v>0</v>
      </c>
      <c r="K35" s="103">
        <f ca="1">IF($A$2="","",
COUNTIFS(
tbTasks[[Client_Project]:[Client_Project]],$A35,
tbTasks[[Completed On]:[Completed On]],"&lt;="&amp;K$1,
tbTasks[[Completed On]:[Completed On]],"&gt;"&amp;J$1))</f>
        <v>0</v>
      </c>
      <c r="L35" s="103">
        <f ca="1">IF($A$2="","",
COUNTIFS(
tbTasks[[Client_Project]:[Client_Project]],$A35,
tbTasks[[Completed On]:[Completed On]],"&lt;="&amp;L$1,
tbTasks[[Completed On]:[Completed On]],"&gt;"&amp;K$1))</f>
        <v>0</v>
      </c>
      <c r="M35" s="103">
        <f ca="1">IF($A$2="","",
COUNTIFS(
tbTasks[[Client_Project]:[Client_Project]],$A35,
tbTasks[[Completed On]:[Completed On]],"&lt;="&amp;M$1,
tbTasks[[Completed On]:[Completed On]],"&gt;"&amp;L$1))</f>
        <v>0</v>
      </c>
      <c r="N35" s="103">
        <f ca="1">IF($A$2="","",
COUNTIFS(
tbTasks[[Client_Project]:[Client_Project]],$A35,
tbTasks[[Completed On]:[Completed On]],"&lt;="&amp;N$1,
tbTasks[[Completed On]:[Completed On]],"&gt;"&amp;M$1))</f>
        <v>0</v>
      </c>
      <c r="O35" s="103">
        <f ca="1">IF($A$2="","",
COUNTIFS(
tbTasks[[Client_Project]:[Client_Project]],$A35,
tbTasks[[Completed On]:[Completed On]],"&lt;="&amp;O$1,
tbTasks[[Completed On]:[Completed On]],"&gt;"&amp;N$1))</f>
        <v>0</v>
      </c>
      <c r="P35" s="103">
        <f ca="1">IF($A$2="","",
COUNTIFS(
tbTasks[[Client_Project]:[Client_Project]],$A35,
tbTasks[[Completed On]:[Completed On]],"&lt;="&amp;P$1,
tbTasks[[Completed On]:[Completed On]],"&gt;"&amp;O$1))</f>
        <v>0</v>
      </c>
      <c r="Q35" s="103">
        <f ca="1">IF($A$2="","",
COUNTIFS(
tbTasks[[Client_Project]:[Client_Project]],$A35,
tbTasks[[Completed On]:[Completed On]],"&lt;="&amp;Q$1,
tbTasks[[Completed On]:[Completed On]],"&gt;"&amp;P$1))</f>
        <v>0</v>
      </c>
    </row>
    <row r="36" spans="1:17" x14ac:dyDescent="0.25">
      <c r="A36" s="108" t="str">
        <f>IFERROR(tbProjects[[#This Row],[Client_Project]],"")</f>
        <v/>
      </c>
      <c r="B36" s="106" t="str">
        <f>IFERROR(tbProjects[[#This Row],[Client]],"")</f>
        <v/>
      </c>
      <c r="C36" s="106" t="str">
        <f>IFERROR(tbProjects[[#This Row],[Project]],"")</f>
        <v/>
      </c>
      <c r="D36" s="105" t="str">
        <f>IFERROR(INDEX(tbProjects[Progress],MATCH(A36,tbProjects[Client_Project],0)),"")</f>
        <v/>
      </c>
      <c r="E36" s="105"/>
      <c r="F36" s="103">
        <f ca="1">IF($A$2="","",
COUNTIFS(
tbTasks[[Client_Project]:[Client_Project]],$A36,
tbTasks[[Completed On]:[Completed On]],"&lt;="&amp;F$1,
tbTasks[[Completed On]:[Completed On]],"&gt;"&amp;E$1))</f>
        <v>0</v>
      </c>
      <c r="G36" s="103">
        <f ca="1">IF($A$2="","",
COUNTIFS(
tbTasks[[Client_Project]:[Client_Project]],$A36,
tbTasks[[Completed On]:[Completed On]],"&lt;="&amp;G$1,
tbTasks[[Completed On]:[Completed On]],"&gt;"&amp;F$1))</f>
        <v>0</v>
      </c>
      <c r="H36" s="103">
        <f ca="1">IF($A$2="","",
COUNTIFS(
tbTasks[[Client_Project]:[Client_Project]],$A36,
tbTasks[[Completed On]:[Completed On]],"&lt;="&amp;H$1,
tbTasks[[Completed On]:[Completed On]],"&gt;"&amp;G$1))</f>
        <v>0</v>
      </c>
      <c r="I36" s="103">
        <f ca="1">IF($A$2="","",
COUNTIFS(
tbTasks[[Client_Project]:[Client_Project]],$A36,
tbTasks[[Completed On]:[Completed On]],"&lt;="&amp;I$1,
tbTasks[[Completed On]:[Completed On]],"&gt;"&amp;H$1))</f>
        <v>0</v>
      </c>
      <c r="J36" s="103">
        <f ca="1">IF($A$2="","",
COUNTIFS(
tbTasks[[Client_Project]:[Client_Project]],$A36,
tbTasks[[Completed On]:[Completed On]],"&lt;="&amp;J$1,
tbTasks[[Completed On]:[Completed On]],"&gt;"&amp;I$1))</f>
        <v>0</v>
      </c>
      <c r="K36" s="103">
        <f ca="1">IF($A$2="","",
COUNTIFS(
tbTasks[[Client_Project]:[Client_Project]],$A36,
tbTasks[[Completed On]:[Completed On]],"&lt;="&amp;K$1,
tbTasks[[Completed On]:[Completed On]],"&gt;"&amp;J$1))</f>
        <v>0</v>
      </c>
      <c r="L36" s="103">
        <f ca="1">IF($A$2="","",
COUNTIFS(
tbTasks[[Client_Project]:[Client_Project]],$A36,
tbTasks[[Completed On]:[Completed On]],"&lt;="&amp;L$1,
tbTasks[[Completed On]:[Completed On]],"&gt;"&amp;K$1))</f>
        <v>0</v>
      </c>
      <c r="M36" s="103">
        <f ca="1">IF($A$2="","",
COUNTIFS(
tbTasks[[Client_Project]:[Client_Project]],$A36,
tbTasks[[Completed On]:[Completed On]],"&lt;="&amp;M$1,
tbTasks[[Completed On]:[Completed On]],"&gt;"&amp;L$1))</f>
        <v>0</v>
      </c>
      <c r="N36" s="103">
        <f ca="1">IF($A$2="","",
COUNTIFS(
tbTasks[[Client_Project]:[Client_Project]],$A36,
tbTasks[[Completed On]:[Completed On]],"&lt;="&amp;N$1,
tbTasks[[Completed On]:[Completed On]],"&gt;"&amp;M$1))</f>
        <v>0</v>
      </c>
      <c r="O36" s="103">
        <f ca="1">IF($A$2="","",
COUNTIFS(
tbTasks[[Client_Project]:[Client_Project]],$A36,
tbTasks[[Completed On]:[Completed On]],"&lt;="&amp;O$1,
tbTasks[[Completed On]:[Completed On]],"&gt;"&amp;N$1))</f>
        <v>0</v>
      </c>
      <c r="P36" s="103">
        <f ca="1">IF($A$2="","",
COUNTIFS(
tbTasks[[Client_Project]:[Client_Project]],$A36,
tbTasks[[Completed On]:[Completed On]],"&lt;="&amp;P$1,
tbTasks[[Completed On]:[Completed On]],"&gt;"&amp;O$1))</f>
        <v>0</v>
      </c>
      <c r="Q36" s="103">
        <f ca="1">IF($A$2="","",
COUNTIFS(
tbTasks[[Client_Project]:[Client_Project]],$A36,
tbTasks[[Completed On]:[Completed On]],"&lt;="&amp;Q$1,
tbTasks[[Completed On]:[Completed On]],"&gt;"&amp;P$1))</f>
        <v>0</v>
      </c>
    </row>
    <row r="37" spans="1:17" x14ac:dyDescent="0.25">
      <c r="A37" s="108" t="str">
        <f>IFERROR(tbProjects[[#This Row],[Client_Project]],"")</f>
        <v/>
      </c>
      <c r="B37" s="106" t="str">
        <f>IFERROR(tbProjects[[#This Row],[Client]],"")</f>
        <v/>
      </c>
      <c r="C37" s="106" t="str">
        <f>IFERROR(tbProjects[[#This Row],[Project]],"")</f>
        <v/>
      </c>
      <c r="D37" s="105" t="str">
        <f>IFERROR(INDEX(tbProjects[Progress],MATCH(A37,tbProjects[Client_Project],0)),"")</f>
        <v/>
      </c>
      <c r="E37" s="105"/>
      <c r="F37" s="103">
        <f ca="1">IF($A$2="","",
COUNTIFS(
tbTasks[[Client_Project]:[Client_Project]],$A37,
tbTasks[[Completed On]:[Completed On]],"&lt;="&amp;F$1,
tbTasks[[Completed On]:[Completed On]],"&gt;"&amp;E$1))</f>
        <v>0</v>
      </c>
      <c r="G37" s="103">
        <f ca="1">IF($A$2="","",
COUNTIFS(
tbTasks[[Client_Project]:[Client_Project]],$A37,
tbTasks[[Completed On]:[Completed On]],"&lt;="&amp;G$1,
tbTasks[[Completed On]:[Completed On]],"&gt;"&amp;F$1))</f>
        <v>0</v>
      </c>
      <c r="H37" s="103">
        <f ca="1">IF($A$2="","",
COUNTIFS(
tbTasks[[Client_Project]:[Client_Project]],$A37,
tbTasks[[Completed On]:[Completed On]],"&lt;="&amp;H$1,
tbTasks[[Completed On]:[Completed On]],"&gt;"&amp;G$1))</f>
        <v>0</v>
      </c>
      <c r="I37" s="103">
        <f ca="1">IF($A$2="","",
COUNTIFS(
tbTasks[[Client_Project]:[Client_Project]],$A37,
tbTasks[[Completed On]:[Completed On]],"&lt;="&amp;I$1,
tbTasks[[Completed On]:[Completed On]],"&gt;"&amp;H$1))</f>
        <v>0</v>
      </c>
      <c r="J37" s="103">
        <f ca="1">IF($A$2="","",
COUNTIFS(
tbTasks[[Client_Project]:[Client_Project]],$A37,
tbTasks[[Completed On]:[Completed On]],"&lt;="&amp;J$1,
tbTasks[[Completed On]:[Completed On]],"&gt;"&amp;I$1))</f>
        <v>0</v>
      </c>
      <c r="K37" s="103">
        <f ca="1">IF($A$2="","",
COUNTIFS(
tbTasks[[Client_Project]:[Client_Project]],$A37,
tbTasks[[Completed On]:[Completed On]],"&lt;="&amp;K$1,
tbTasks[[Completed On]:[Completed On]],"&gt;"&amp;J$1))</f>
        <v>0</v>
      </c>
      <c r="L37" s="103">
        <f ca="1">IF($A$2="","",
COUNTIFS(
tbTasks[[Client_Project]:[Client_Project]],$A37,
tbTasks[[Completed On]:[Completed On]],"&lt;="&amp;L$1,
tbTasks[[Completed On]:[Completed On]],"&gt;"&amp;K$1))</f>
        <v>0</v>
      </c>
      <c r="M37" s="103">
        <f ca="1">IF($A$2="","",
COUNTIFS(
tbTasks[[Client_Project]:[Client_Project]],$A37,
tbTasks[[Completed On]:[Completed On]],"&lt;="&amp;M$1,
tbTasks[[Completed On]:[Completed On]],"&gt;"&amp;L$1))</f>
        <v>0</v>
      </c>
      <c r="N37" s="103">
        <f ca="1">IF($A$2="","",
COUNTIFS(
tbTasks[[Client_Project]:[Client_Project]],$A37,
tbTasks[[Completed On]:[Completed On]],"&lt;="&amp;N$1,
tbTasks[[Completed On]:[Completed On]],"&gt;"&amp;M$1))</f>
        <v>0</v>
      </c>
      <c r="O37" s="103">
        <f ca="1">IF($A$2="","",
COUNTIFS(
tbTasks[[Client_Project]:[Client_Project]],$A37,
tbTasks[[Completed On]:[Completed On]],"&lt;="&amp;O$1,
tbTasks[[Completed On]:[Completed On]],"&gt;"&amp;N$1))</f>
        <v>0</v>
      </c>
      <c r="P37" s="103">
        <f ca="1">IF($A$2="","",
COUNTIFS(
tbTasks[[Client_Project]:[Client_Project]],$A37,
tbTasks[[Completed On]:[Completed On]],"&lt;="&amp;P$1,
tbTasks[[Completed On]:[Completed On]],"&gt;"&amp;O$1))</f>
        <v>0</v>
      </c>
      <c r="Q37" s="103">
        <f ca="1">IF($A$2="","",
COUNTIFS(
tbTasks[[Client_Project]:[Client_Project]],$A37,
tbTasks[[Completed On]:[Completed On]],"&lt;="&amp;Q$1,
tbTasks[[Completed On]:[Completed On]],"&gt;"&amp;P$1))</f>
        <v>0</v>
      </c>
    </row>
    <row r="38" spans="1:17" x14ac:dyDescent="0.25">
      <c r="A38" s="108" t="str">
        <f>IFERROR(tbProjects[[#This Row],[Client_Project]],"")</f>
        <v/>
      </c>
      <c r="B38" s="106" t="str">
        <f>IFERROR(tbProjects[[#This Row],[Client]],"")</f>
        <v/>
      </c>
      <c r="C38" s="106" t="str">
        <f>IFERROR(tbProjects[[#This Row],[Project]],"")</f>
        <v/>
      </c>
      <c r="D38" s="105" t="str">
        <f>IFERROR(INDEX(tbProjects[Progress],MATCH(A38,tbProjects[Client_Project],0)),"")</f>
        <v/>
      </c>
      <c r="E38" s="105"/>
      <c r="F38" s="103">
        <f ca="1">IF($A$2="","",
COUNTIFS(
tbTasks[[Client_Project]:[Client_Project]],$A38,
tbTasks[[Completed On]:[Completed On]],"&lt;="&amp;F$1,
tbTasks[[Completed On]:[Completed On]],"&gt;"&amp;E$1))</f>
        <v>0</v>
      </c>
      <c r="G38" s="103">
        <f ca="1">IF($A$2="","",
COUNTIFS(
tbTasks[[Client_Project]:[Client_Project]],$A38,
tbTasks[[Completed On]:[Completed On]],"&lt;="&amp;G$1,
tbTasks[[Completed On]:[Completed On]],"&gt;"&amp;F$1))</f>
        <v>0</v>
      </c>
      <c r="H38" s="103">
        <f ca="1">IF($A$2="","",
COUNTIFS(
tbTasks[[Client_Project]:[Client_Project]],$A38,
tbTasks[[Completed On]:[Completed On]],"&lt;="&amp;H$1,
tbTasks[[Completed On]:[Completed On]],"&gt;"&amp;G$1))</f>
        <v>0</v>
      </c>
      <c r="I38" s="103">
        <f ca="1">IF($A$2="","",
COUNTIFS(
tbTasks[[Client_Project]:[Client_Project]],$A38,
tbTasks[[Completed On]:[Completed On]],"&lt;="&amp;I$1,
tbTasks[[Completed On]:[Completed On]],"&gt;"&amp;H$1))</f>
        <v>0</v>
      </c>
      <c r="J38" s="103">
        <f ca="1">IF($A$2="","",
COUNTIFS(
tbTasks[[Client_Project]:[Client_Project]],$A38,
tbTasks[[Completed On]:[Completed On]],"&lt;="&amp;J$1,
tbTasks[[Completed On]:[Completed On]],"&gt;"&amp;I$1))</f>
        <v>0</v>
      </c>
      <c r="K38" s="103">
        <f ca="1">IF($A$2="","",
COUNTIFS(
tbTasks[[Client_Project]:[Client_Project]],$A38,
tbTasks[[Completed On]:[Completed On]],"&lt;="&amp;K$1,
tbTasks[[Completed On]:[Completed On]],"&gt;"&amp;J$1))</f>
        <v>0</v>
      </c>
      <c r="L38" s="103">
        <f ca="1">IF($A$2="","",
COUNTIFS(
tbTasks[[Client_Project]:[Client_Project]],$A38,
tbTasks[[Completed On]:[Completed On]],"&lt;="&amp;L$1,
tbTasks[[Completed On]:[Completed On]],"&gt;"&amp;K$1))</f>
        <v>0</v>
      </c>
      <c r="M38" s="103">
        <f ca="1">IF($A$2="","",
COUNTIFS(
tbTasks[[Client_Project]:[Client_Project]],$A38,
tbTasks[[Completed On]:[Completed On]],"&lt;="&amp;M$1,
tbTasks[[Completed On]:[Completed On]],"&gt;"&amp;L$1))</f>
        <v>0</v>
      </c>
      <c r="N38" s="103">
        <f ca="1">IF($A$2="","",
COUNTIFS(
tbTasks[[Client_Project]:[Client_Project]],$A38,
tbTasks[[Completed On]:[Completed On]],"&lt;="&amp;N$1,
tbTasks[[Completed On]:[Completed On]],"&gt;"&amp;M$1))</f>
        <v>0</v>
      </c>
      <c r="O38" s="103">
        <f ca="1">IF($A$2="","",
COUNTIFS(
tbTasks[[Client_Project]:[Client_Project]],$A38,
tbTasks[[Completed On]:[Completed On]],"&lt;="&amp;O$1,
tbTasks[[Completed On]:[Completed On]],"&gt;"&amp;N$1))</f>
        <v>0</v>
      </c>
      <c r="P38" s="103">
        <f ca="1">IF($A$2="","",
COUNTIFS(
tbTasks[[Client_Project]:[Client_Project]],$A38,
tbTasks[[Completed On]:[Completed On]],"&lt;="&amp;P$1,
tbTasks[[Completed On]:[Completed On]],"&gt;"&amp;O$1))</f>
        <v>0</v>
      </c>
      <c r="Q38" s="103">
        <f ca="1">IF($A$2="","",
COUNTIFS(
tbTasks[[Client_Project]:[Client_Project]],$A38,
tbTasks[[Completed On]:[Completed On]],"&lt;="&amp;Q$1,
tbTasks[[Completed On]:[Completed On]],"&gt;"&amp;P$1))</f>
        <v>0</v>
      </c>
    </row>
    <row r="39" spans="1:17" x14ac:dyDescent="0.25">
      <c r="A39" s="108" t="str">
        <f>IFERROR(tbProjects[[#This Row],[Client_Project]],"")</f>
        <v/>
      </c>
      <c r="B39" s="106" t="str">
        <f>IFERROR(tbProjects[[#This Row],[Client]],"")</f>
        <v/>
      </c>
      <c r="C39" s="106" t="str">
        <f>IFERROR(tbProjects[[#This Row],[Project]],"")</f>
        <v/>
      </c>
      <c r="D39" s="105" t="str">
        <f>IFERROR(INDEX(tbProjects[Progress],MATCH(A39,tbProjects[Client_Project],0)),"")</f>
        <v/>
      </c>
      <c r="E39" s="105"/>
      <c r="F39" s="103">
        <f ca="1">IF($A$2="","",
COUNTIFS(
tbTasks[[Client_Project]:[Client_Project]],$A39,
tbTasks[[Completed On]:[Completed On]],"&lt;="&amp;F$1,
tbTasks[[Completed On]:[Completed On]],"&gt;"&amp;E$1))</f>
        <v>0</v>
      </c>
      <c r="G39" s="103">
        <f ca="1">IF($A$2="","",
COUNTIFS(
tbTasks[[Client_Project]:[Client_Project]],$A39,
tbTasks[[Completed On]:[Completed On]],"&lt;="&amp;G$1,
tbTasks[[Completed On]:[Completed On]],"&gt;"&amp;F$1))</f>
        <v>0</v>
      </c>
      <c r="H39" s="103">
        <f ca="1">IF($A$2="","",
COUNTIFS(
tbTasks[[Client_Project]:[Client_Project]],$A39,
tbTasks[[Completed On]:[Completed On]],"&lt;="&amp;H$1,
tbTasks[[Completed On]:[Completed On]],"&gt;"&amp;G$1))</f>
        <v>0</v>
      </c>
      <c r="I39" s="103">
        <f ca="1">IF($A$2="","",
COUNTIFS(
tbTasks[[Client_Project]:[Client_Project]],$A39,
tbTasks[[Completed On]:[Completed On]],"&lt;="&amp;I$1,
tbTasks[[Completed On]:[Completed On]],"&gt;"&amp;H$1))</f>
        <v>0</v>
      </c>
      <c r="J39" s="103">
        <f ca="1">IF($A$2="","",
COUNTIFS(
tbTasks[[Client_Project]:[Client_Project]],$A39,
tbTasks[[Completed On]:[Completed On]],"&lt;="&amp;J$1,
tbTasks[[Completed On]:[Completed On]],"&gt;"&amp;I$1))</f>
        <v>0</v>
      </c>
      <c r="K39" s="103">
        <f ca="1">IF($A$2="","",
COUNTIFS(
tbTasks[[Client_Project]:[Client_Project]],$A39,
tbTasks[[Completed On]:[Completed On]],"&lt;="&amp;K$1,
tbTasks[[Completed On]:[Completed On]],"&gt;"&amp;J$1))</f>
        <v>0</v>
      </c>
      <c r="L39" s="103">
        <f ca="1">IF($A$2="","",
COUNTIFS(
tbTasks[[Client_Project]:[Client_Project]],$A39,
tbTasks[[Completed On]:[Completed On]],"&lt;="&amp;L$1,
tbTasks[[Completed On]:[Completed On]],"&gt;"&amp;K$1))</f>
        <v>0</v>
      </c>
      <c r="M39" s="103">
        <f ca="1">IF($A$2="","",
COUNTIFS(
tbTasks[[Client_Project]:[Client_Project]],$A39,
tbTasks[[Completed On]:[Completed On]],"&lt;="&amp;M$1,
tbTasks[[Completed On]:[Completed On]],"&gt;"&amp;L$1))</f>
        <v>0</v>
      </c>
      <c r="N39" s="103">
        <f ca="1">IF($A$2="","",
COUNTIFS(
tbTasks[[Client_Project]:[Client_Project]],$A39,
tbTasks[[Completed On]:[Completed On]],"&lt;="&amp;N$1,
tbTasks[[Completed On]:[Completed On]],"&gt;"&amp;M$1))</f>
        <v>0</v>
      </c>
      <c r="O39" s="103">
        <f ca="1">IF($A$2="","",
COUNTIFS(
tbTasks[[Client_Project]:[Client_Project]],$A39,
tbTasks[[Completed On]:[Completed On]],"&lt;="&amp;O$1,
tbTasks[[Completed On]:[Completed On]],"&gt;"&amp;N$1))</f>
        <v>0</v>
      </c>
      <c r="P39" s="103">
        <f ca="1">IF($A$2="","",
COUNTIFS(
tbTasks[[Client_Project]:[Client_Project]],$A39,
tbTasks[[Completed On]:[Completed On]],"&lt;="&amp;P$1,
tbTasks[[Completed On]:[Completed On]],"&gt;"&amp;O$1))</f>
        <v>0</v>
      </c>
      <c r="Q39" s="103">
        <f ca="1">IF($A$2="","",
COUNTIFS(
tbTasks[[Client_Project]:[Client_Project]],$A39,
tbTasks[[Completed On]:[Completed On]],"&lt;="&amp;Q$1,
tbTasks[[Completed On]:[Completed On]],"&gt;"&amp;P$1))</f>
        <v>0</v>
      </c>
    </row>
    <row r="40" spans="1:17" x14ac:dyDescent="0.25">
      <c r="A40" s="108" t="str">
        <f>IFERROR(tbProjects[[#This Row],[Client_Project]],"")</f>
        <v/>
      </c>
      <c r="B40" s="106" t="str">
        <f>IFERROR(tbProjects[[#This Row],[Client]],"")</f>
        <v/>
      </c>
      <c r="C40" s="106" t="str">
        <f>IFERROR(tbProjects[[#This Row],[Project]],"")</f>
        <v/>
      </c>
      <c r="D40" s="105" t="str">
        <f>IFERROR(INDEX(tbProjects[Progress],MATCH(A40,tbProjects[Client_Project],0)),"")</f>
        <v/>
      </c>
      <c r="E40" s="105"/>
      <c r="F40" s="103">
        <f ca="1">IF($A$2="","",
COUNTIFS(
tbTasks[[Client_Project]:[Client_Project]],$A40,
tbTasks[[Completed On]:[Completed On]],"&lt;="&amp;F$1,
tbTasks[[Completed On]:[Completed On]],"&gt;"&amp;E$1))</f>
        <v>0</v>
      </c>
      <c r="G40" s="103">
        <f ca="1">IF($A$2="","",
COUNTIFS(
tbTasks[[Client_Project]:[Client_Project]],$A40,
tbTasks[[Completed On]:[Completed On]],"&lt;="&amp;G$1,
tbTasks[[Completed On]:[Completed On]],"&gt;"&amp;F$1))</f>
        <v>0</v>
      </c>
      <c r="H40" s="103">
        <f ca="1">IF($A$2="","",
COUNTIFS(
tbTasks[[Client_Project]:[Client_Project]],$A40,
tbTasks[[Completed On]:[Completed On]],"&lt;="&amp;H$1,
tbTasks[[Completed On]:[Completed On]],"&gt;"&amp;G$1))</f>
        <v>0</v>
      </c>
      <c r="I40" s="103">
        <f ca="1">IF($A$2="","",
COUNTIFS(
tbTasks[[Client_Project]:[Client_Project]],$A40,
tbTasks[[Completed On]:[Completed On]],"&lt;="&amp;I$1,
tbTasks[[Completed On]:[Completed On]],"&gt;"&amp;H$1))</f>
        <v>0</v>
      </c>
      <c r="J40" s="103">
        <f ca="1">IF($A$2="","",
COUNTIFS(
tbTasks[[Client_Project]:[Client_Project]],$A40,
tbTasks[[Completed On]:[Completed On]],"&lt;="&amp;J$1,
tbTasks[[Completed On]:[Completed On]],"&gt;"&amp;I$1))</f>
        <v>0</v>
      </c>
      <c r="K40" s="103">
        <f ca="1">IF($A$2="","",
COUNTIFS(
tbTasks[[Client_Project]:[Client_Project]],$A40,
tbTasks[[Completed On]:[Completed On]],"&lt;="&amp;K$1,
tbTasks[[Completed On]:[Completed On]],"&gt;"&amp;J$1))</f>
        <v>0</v>
      </c>
      <c r="L40" s="103">
        <f ca="1">IF($A$2="","",
COUNTIFS(
tbTasks[[Client_Project]:[Client_Project]],$A40,
tbTasks[[Completed On]:[Completed On]],"&lt;="&amp;L$1,
tbTasks[[Completed On]:[Completed On]],"&gt;"&amp;K$1))</f>
        <v>0</v>
      </c>
      <c r="M40" s="103">
        <f ca="1">IF($A$2="","",
COUNTIFS(
tbTasks[[Client_Project]:[Client_Project]],$A40,
tbTasks[[Completed On]:[Completed On]],"&lt;="&amp;M$1,
tbTasks[[Completed On]:[Completed On]],"&gt;"&amp;L$1))</f>
        <v>0</v>
      </c>
      <c r="N40" s="103">
        <f ca="1">IF($A$2="","",
COUNTIFS(
tbTasks[[Client_Project]:[Client_Project]],$A40,
tbTasks[[Completed On]:[Completed On]],"&lt;="&amp;N$1,
tbTasks[[Completed On]:[Completed On]],"&gt;"&amp;M$1))</f>
        <v>0</v>
      </c>
      <c r="O40" s="103">
        <f ca="1">IF($A$2="","",
COUNTIFS(
tbTasks[[Client_Project]:[Client_Project]],$A40,
tbTasks[[Completed On]:[Completed On]],"&lt;="&amp;O$1,
tbTasks[[Completed On]:[Completed On]],"&gt;"&amp;N$1))</f>
        <v>0</v>
      </c>
      <c r="P40" s="103">
        <f ca="1">IF($A$2="","",
COUNTIFS(
tbTasks[[Client_Project]:[Client_Project]],$A40,
tbTasks[[Completed On]:[Completed On]],"&lt;="&amp;P$1,
tbTasks[[Completed On]:[Completed On]],"&gt;"&amp;O$1))</f>
        <v>0</v>
      </c>
      <c r="Q40" s="103">
        <f ca="1">IF($A$2="","",
COUNTIFS(
tbTasks[[Client_Project]:[Client_Project]],$A40,
tbTasks[[Completed On]:[Completed On]],"&lt;="&amp;Q$1,
tbTasks[[Completed On]:[Completed On]],"&gt;"&amp;P$1))</f>
        <v>0</v>
      </c>
    </row>
    <row r="41" spans="1:17" x14ac:dyDescent="0.25">
      <c r="A41" s="108" t="str">
        <f>IFERROR(tbProjects[[#This Row],[Client_Project]],"")</f>
        <v/>
      </c>
      <c r="B41" s="106" t="str">
        <f>IFERROR(tbProjects[[#This Row],[Client]],"")</f>
        <v/>
      </c>
      <c r="C41" s="106" t="str">
        <f>IFERROR(tbProjects[[#This Row],[Project]],"")</f>
        <v/>
      </c>
      <c r="D41" s="105" t="str">
        <f>IFERROR(INDEX(tbProjects[Progress],MATCH(A41,tbProjects[Client_Project],0)),"")</f>
        <v/>
      </c>
      <c r="E41" s="105"/>
      <c r="F41" s="103">
        <f ca="1">IF($A$2="","",
COUNTIFS(
tbTasks[[Client_Project]:[Client_Project]],$A41,
tbTasks[[Completed On]:[Completed On]],"&lt;="&amp;F$1,
tbTasks[[Completed On]:[Completed On]],"&gt;"&amp;E$1))</f>
        <v>0</v>
      </c>
      <c r="G41" s="103">
        <f ca="1">IF($A$2="","",
COUNTIFS(
tbTasks[[Client_Project]:[Client_Project]],$A41,
tbTasks[[Completed On]:[Completed On]],"&lt;="&amp;G$1,
tbTasks[[Completed On]:[Completed On]],"&gt;"&amp;F$1))</f>
        <v>0</v>
      </c>
      <c r="H41" s="103">
        <f ca="1">IF($A$2="","",
COUNTIFS(
tbTasks[[Client_Project]:[Client_Project]],$A41,
tbTasks[[Completed On]:[Completed On]],"&lt;="&amp;H$1,
tbTasks[[Completed On]:[Completed On]],"&gt;"&amp;G$1))</f>
        <v>0</v>
      </c>
      <c r="I41" s="103">
        <f ca="1">IF($A$2="","",
COUNTIFS(
tbTasks[[Client_Project]:[Client_Project]],$A41,
tbTasks[[Completed On]:[Completed On]],"&lt;="&amp;I$1,
tbTasks[[Completed On]:[Completed On]],"&gt;"&amp;H$1))</f>
        <v>0</v>
      </c>
      <c r="J41" s="103">
        <f ca="1">IF($A$2="","",
COUNTIFS(
tbTasks[[Client_Project]:[Client_Project]],$A41,
tbTasks[[Completed On]:[Completed On]],"&lt;="&amp;J$1,
tbTasks[[Completed On]:[Completed On]],"&gt;"&amp;I$1))</f>
        <v>0</v>
      </c>
      <c r="K41" s="103">
        <f ca="1">IF($A$2="","",
COUNTIFS(
tbTasks[[Client_Project]:[Client_Project]],$A41,
tbTasks[[Completed On]:[Completed On]],"&lt;="&amp;K$1,
tbTasks[[Completed On]:[Completed On]],"&gt;"&amp;J$1))</f>
        <v>0</v>
      </c>
      <c r="L41" s="103">
        <f ca="1">IF($A$2="","",
COUNTIFS(
tbTasks[[Client_Project]:[Client_Project]],$A41,
tbTasks[[Completed On]:[Completed On]],"&lt;="&amp;L$1,
tbTasks[[Completed On]:[Completed On]],"&gt;"&amp;K$1))</f>
        <v>0</v>
      </c>
      <c r="M41" s="103">
        <f ca="1">IF($A$2="","",
COUNTIFS(
tbTasks[[Client_Project]:[Client_Project]],$A41,
tbTasks[[Completed On]:[Completed On]],"&lt;="&amp;M$1,
tbTasks[[Completed On]:[Completed On]],"&gt;"&amp;L$1))</f>
        <v>0</v>
      </c>
      <c r="N41" s="103">
        <f ca="1">IF($A$2="","",
COUNTIFS(
tbTasks[[Client_Project]:[Client_Project]],$A41,
tbTasks[[Completed On]:[Completed On]],"&lt;="&amp;N$1,
tbTasks[[Completed On]:[Completed On]],"&gt;"&amp;M$1))</f>
        <v>0</v>
      </c>
      <c r="O41" s="103">
        <f ca="1">IF($A$2="","",
COUNTIFS(
tbTasks[[Client_Project]:[Client_Project]],$A41,
tbTasks[[Completed On]:[Completed On]],"&lt;="&amp;O$1,
tbTasks[[Completed On]:[Completed On]],"&gt;"&amp;N$1))</f>
        <v>0</v>
      </c>
      <c r="P41" s="103">
        <f ca="1">IF($A$2="","",
COUNTIFS(
tbTasks[[Client_Project]:[Client_Project]],$A41,
tbTasks[[Completed On]:[Completed On]],"&lt;="&amp;P$1,
tbTasks[[Completed On]:[Completed On]],"&gt;"&amp;O$1))</f>
        <v>0</v>
      </c>
      <c r="Q41" s="103">
        <f ca="1">IF($A$2="","",
COUNTIFS(
tbTasks[[Client_Project]:[Client_Project]],$A41,
tbTasks[[Completed On]:[Completed On]],"&lt;="&amp;Q$1,
tbTasks[[Completed On]:[Completed On]],"&gt;"&amp;P$1))</f>
        <v>0</v>
      </c>
    </row>
    <row r="42" spans="1:17" x14ac:dyDescent="0.25">
      <c r="A42" s="108" t="str">
        <f>IFERROR(tbProjects[[#This Row],[Client_Project]],"")</f>
        <v/>
      </c>
      <c r="B42" s="106" t="str">
        <f>IFERROR(tbProjects[[#This Row],[Client]],"")</f>
        <v/>
      </c>
      <c r="C42" s="106" t="str">
        <f>IFERROR(tbProjects[[#This Row],[Project]],"")</f>
        <v/>
      </c>
      <c r="D42" s="105" t="str">
        <f>IFERROR(INDEX(tbProjects[Progress],MATCH(A42,tbProjects[Client_Project],0)),"")</f>
        <v/>
      </c>
      <c r="E42" s="105"/>
      <c r="F42" s="103">
        <f ca="1">IF($A$2="","",
COUNTIFS(
tbTasks[[Client_Project]:[Client_Project]],$A42,
tbTasks[[Completed On]:[Completed On]],"&lt;="&amp;F$1,
tbTasks[[Completed On]:[Completed On]],"&gt;"&amp;E$1))</f>
        <v>0</v>
      </c>
      <c r="G42" s="103">
        <f ca="1">IF($A$2="","",
COUNTIFS(
tbTasks[[Client_Project]:[Client_Project]],$A42,
tbTasks[[Completed On]:[Completed On]],"&lt;="&amp;G$1,
tbTasks[[Completed On]:[Completed On]],"&gt;"&amp;F$1))</f>
        <v>0</v>
      </c>
      <c r="H42" s="103">
        <f ca="1">IF($A$2="","",
COUNTIFS(
tbTasks[[Client_Project]:[Client_Project]],$A42,
tbTasks[[Completed On]:[Completed On]],"&lt;="&amp;H$1,
tbTasks[[Completed On]:[Completed On]],"&gt;"&amp;G$1))</f>
        <v>0</v>
      </c>
      <c r="I42" s="103">
        <f ca="1">IF($A$2="","",
COUNTIFS(
tbTasks[[Client_Project]:[Client_Project]],$A42,
tbTasks[[Completed On]:[Completed On]],"&lt;="&amp;I$1,
tbTasks[[Completed On]:[Completed On]],"&gt;"&amp;H$1))</f>
        <v>0</v>
      </c>
      <c r="J42" s="103">
        <f ca="1">IF($A$2="","",
COUNTIFS(
tbTasks[[Client_Project]:[Client_Project]],$A42,
tbTasks[[Completed On]:[Completed On]],"&lt;="&amp;J$1,
tbTasks[[Completed On]:[Completed On]],"&gt;"&amp;I$1))</f>
        <v>0</v>
      </c>
      <c r="K42" s="103">
        <f ca="1">IF($A$2="","",
COUNTIFS(
tbTasks[[Client_Project]:[Client_Project]],$A42,
tbTasks[[Completed On]:[Completed On]],"&lt;="&amp;K$1,
tbTasks[[Completed On]:[Completed On]],"&gt;"&amp;J$1))</f>
        <v>0</v>
      </c>
      <c r="L42" s="103">
        <f ca="1">IF($A$2="","",
COUNTIFS(
tbTasks[[Client_Project]:[Client_Project]],$A42,
tbTasks[[Completed On]:[Completed On]],"&lt;="&amp;L$1,
tbTasks[[Completed On]:[Completed On]],"&gt;"&amp;K$1))</f>
        <v>0</v>
      </c>
      <c r="M42" s="103">
        <f ca="1">IF($A$2="","",
COUNTIFS(
tbTasks[[Client_Project]:[Client_Project]],$A42,
tbTasks[[Completed On]:[Completed On]],"&lt;="&amp;M$1,
tbTasks[[Completed On]:[Completed On]],"&gt;"&amp;L$1))</f>
        <v>0</v>
      </c>
      <c r="N42" s="103">
        <f ca="1">IF($A$2="","",
COUNTIFS(
tbTasks[[Client_Project]:[Client_Project]],$A42,
tbTasks[[Completed On]:[Completed On]],"&lt;="&amp;N$1,
tbTasks[[Completed On]:[Completed On]],"&gt;"&amp;M$1))</f>
        <v>0</v>
      </c>
      <c r="O42" s="103">
        <f ca="1">IF($A$2="","",
COUNTIFS(
tbTasks[[Client_Project]:[Client_Project]],$A42,
tbTasks[[Completed On]:[Completed On]],"&lt;="&amp;O$1,
tbTasks[[Completed On]:[Completed On]],"&gt;"&amp;N$1))</f>
        <v>0</v>
      </c>
      <c r="P42" s="103">
        <f ca="1">IF($A$2="","",
COUNTIFS(
tbTasks[[Client_Project]:[Client_Project]],$A42,
tbTasks[[Completed On]:[Completed On]],"&lt;="&amp;P$1,
tbTasks[[Completed On]:[Completed On]],"&gt;"&amp;O$1))</f>
        <v>0</v>
      </c>
      <c r="Q42" s="103">
        <f ca="1">IF($A$2="","",
COUNTIFS(
tbTasks[[Client_Project]:[Client_Project]],$A42,
tbTasks[[Completed On]:[Completed On]],"&lt;="&amp;Q$1,
tbTasks[[Completed On]:[Completed On]],"&gt;"&amp;P$1))</f>
        <v>0</v>
      </c>
    </row>
    <row r="43" spans="1:17" x14ac:dyDescent="0.25">
      <c r="A43" s="108" t="str">
        <f>IFERROR(tbProjects[[#This Row],[Client_Project]],"")</f>
        <v/>
      </c>
      <c r="B43" s="106" t="str">
        <f>IFERROR(tbProjects[[#This Row],[Client]],"")</f>
        <v/>
      </c>
      <c r="C43" s="106" t="str">
        <f>IFERROR(tbProjects[[#This Row],[Project]],"")</f>
        <v/>
      </c>
      <c r="D43" s="105" t="str">
        <f>IFERROR(INDEX(tbProjects[Progress],MATCH(A43,tbProjects[Client_Project],0)),"")</f>
        <v/>
      </c>
      <c r="E43" s="105"/>
      <c r="F43" s="103">
        <f ca="1">IF($A$2="","",
COUNTIFS(
tbTasks[[Client_Project]:[Client_Project]],$A43,
tbTasks[[Completed On]:[Completed On]],"&lt;="&amp;F$1,
tbTasks[[Completed On]:[Completed On]],"&gt;"&amp;E$1))</f>
        <v>0</v>
      </c>
      <c r="G43" s="103">
        <f ca="1">IF($A$2="","",
COUNTIFS(
tbTasks[[Client_Project]:[Client_Project]],$A43,
tbTasks[[Completed On]:[Completed On]],"&lt;="&amp;G$1,
tbTasks[[Completed On]:[Completed On]],"&gt;"&amp;F$1))</f>
        <v>0</v>
      </c>
      <c r="H43" s="103">
        <f ca="1">IF($A$2="","",
COUNTIFS(
tbTasks[[Client_Project]:[Client_Project]],$A43,
tbTasks[[Completed On]:[Completed On]],"&lt;="&amp;H$1,
tbTasks[[Completed On]:[Completed On]],"&gt;"&amp;G$1))</f>
        <v>0</v>
      </c>
      <c r="I43" s="103">
        <f ca="1">IF($A$2="","",
COUNTIFS(
tbTasks[[Client_Project]:[Client_Project]],$A43,
tbTasks[[Completed On]:[Completed On]],"&lt;="&amp;I$1,
tbTasks[[Completed On]:[Completed On]],"&gt;"&amp;H$1))</f>
        <v>0</v>
      </c>
      <c r="J43" s="103">
        <f ca="1">IF($A$2="","",
COUNTIFS(
tbTasks[[Client_Project]:[Client_Project]],$A43,
tbTasks[[Completed On]:[Completed On]],"&lt;="&amp;J$1,
tbTasks[[Completed On]:[Completed On]],"&gt;"&amp;I$1))</f>
        <v>0</v>
      </c>
      <c r="K43" s="103">
        <f ca="1">IF($A$2="","",
COUNTIFS(
tbTasks[[Client_Project]:[Client_Project]],$A43,
tbTasks[[Completed On]:[Completed On]],"&lt;="&amp;K$1,
tbTasks[[Completed On]:[Completed On]],"&gt;"&amp;J$1))</f>
        <v>0</v>
      </c>
      <c r="L43" s="103">
        <f ca="1">IF($A$2="","",
COUNTIFS(
tbTasks[[Client_Project]:[Client_Project]],$A43,
tbTasks[[Completed On]:[Completed On]],"&lt;="&amp;L$1,
tbTasks[[Completed On]:[Completed On]],"&gt;"&amp;K$1))</f>
        <v>0</v>
      </c>
      <c r="M43" s="103">
        <f ca="1">IF($A$2="","",
COUNTIFS(
tbTasks[[Client_Project]:[Client_Project]],$A43,
tbTasks[[Completed On]:[Completed On]],"&lt;="&amp;M$1,
tbTasks[[Completed On]:[Completed On]],"&gt;"&amp;L$1))</f>
        <v>0</v>
      </c>
      <c r="N43" s="103">
        <f ca="1">IF($A$2="","",
COUNTIFS(
tbTasks[[Client_Project]:[Client_Project]],$A43,
tbTasks[[Completed On]:[Completed On]],"&lt;="&amp;N$1,
tbTasks[[Completed On]:[Completed On]],"&gt;"&amp;M$1))</f>
        <v>0</v>
      </c>
      <c r="O43" s="103">
        <f ca="1">IF($A$2="","",
COUNTIFS(
tbTasks[[Client_Project]:[Client_Project]],$A43,
tbTasks[[Completed On]:[Completed On]],"&lt;="&amp;O$1,
tbTasks[[Completed On]:[Completed On]],"&gt;"&amp;N$1))</f>
        <v>0</v>
      </c>
      <c r="P43" s="103">
        <f ca="1">IF($A$2="","",
COUNTIFS(
tbTasks[[Client_Project]:[Client_Project]],$A43,
tbTasks[[Completed On]:[Completed On]],"&lt;="&amp;P$1,
tbTasks[[Completed On]:[Completed On]],"&gt;"&amp;O$1))</f>
        <v>0</v>
      </c>
      <c r="Q43" s="103">
        <f ca="1">IF($A$2="","",
COUNTIFS(
tbTasks[[Client_Project]:[Client_Project]],$A43,
tbTasks[[Completed On]:[Completed On]],"&lt;="&amp;Q$1,
tbTasks[[Completed On]:[Completed On]],"&gt;"&amp;P$1))</f>
        <v>0</v>
      </c>
    </row>
    <row r="44" spans="1:17" x14ac:dyDescent="0.25">
      <c r="A44" s="108" t="str">
        <f>IFERROR(tbProjects[[#This Row],[Client_Project]],"")</f>
        <v/>
      </c>
      <c r="B44" s="106" t="str">
        <f>IFERROR(tbProjects[[#This Row],[Client]],"")</f>
        <v/>
      </c>
      <c r="C44" s="106" t="str">
        <f>IFERROR(tbProjects[[#This Row],[Project]],"")</f>
        <v/>
      </c>
      <c r="D44" s="105" t="str">
        <f>IFERROR(INDEX(tbProjects[Progress],MATCH(A44,tbProjects[Client_Project],0)),"")</f>
        <v/>
      </c>
      <c r="E44" s="105"/>
      <c r="F44" s="103">
        <f ca="1">IF($A$2="","",
COUNTIFS(
tbTasks[[Client_Project]:[Client_Project]],$A44,
tbTasks[[Completed On]:[Completed On]],"&lt;="&amp;F$1,
tbTasks[[Completed On]:[Completed On]],"&gt;"&amp;E$1))</f>
        <v>0</v>
      </c>
      <c r="G44" s="103">
        <f ca="1">IF($A$2="","",
COUNTIFS(
tbTasks[[Client_Project]:[Client_Project]],$A44,
tbTasks[[Completed On]:[Completed On]],"&lt;="&amp;G$1,
tbTasks[[Completed On]:[Completed On]],"&gt;"&amp;F$1))</f>
        <v>0</v>
      </c>
      <c r="H44" s="103">
        <f ca="1">IF($A$2="","",
COUNTIFS(
tbTasks[[Client_Project]:[Client_Project]],$A44,
tbTasks[[Completed On]:[Completed On]],"&lt;="&amp;H$1,
tbTasks[[Completed On]:[Completed On]],"&gt;"&amp;G$1))</f>
        <v>0</v>
      </c>
      <c r="I44" s="103">
        <f ca="1">IF($A$2="","",
COUNTIFS(
tbTasks[[Client_Project]:[Client_Project]],$A44,
tbTasks[[Completed On]:[Completed On]],"&lt;="&amp;I$1,
tbTasks[[Completed On]:[Completed On]],"&gt;"&amp;H$1))</f>
        <v>0</v>
      </c>
      <c r="J44" s="103">
        <f ca="1">IF($A$2="","",
COUNTIFS(
tbTasks[[Client_Project]:[Client_Project]],$A44,
tbTasks[[Completed On]:[Completed On]],"&lt;="&amp;J$1,
tbTasks[[Completed On]:[Completed On]],"&gt;"&amp;I$1))</f>
        <v>0</v>
      </c>
      <c r="K44" s="103">
        <f ca="1">IF($A$2="","",
COUNTIFS(
tbTasks[[Client_Project]:[Client_Project]],$A44,
tbTasks[[Completed On]:[Completed On]],"&lt;="&amp;K$1,
tbTasks[[Completed On]:[Completed On]],"&gt;"&amp;J$1))</f>
        <v>0</v>
      </c>
      <c r="L44" s="103">
        <f ca="1">IF($A$2="","",
COUNTIFS(
tbTasks[[Client_Project]:[Client_Project]],$A44,
tbTasks[[Completed On]:[Completed On]],"&lt;="&amp;L$1,
tbTasks[[Completed On]:[Completed On]],"&gt;"&amp;K$1))</f>
        <v>0</v>
      </c>
      <c r="M44" s="103">
        <f ca="1">IF($A$2="","",
COUNTIFS(
tbTasks[[Client_Project]:[Client_Project]],$A44,
tbTasks[[Completed On]:[Completed On]],"&lt;="&amp;M$1,
tbTasks[[Completed On]:[Completed On]],"&gt;"&amp;L$1))</f>
        <v>0</v>
      </c>
      <c r="N44" s="103">
        <f ca="1">IF($A$2="","",
COUNTIFS(
tbTasks[[Client_Project]:[Client_Project]],$A44,
tbTasks[[Completed On]:[Completed On]],"&lt;="&amp;N$1,
tbTasks[[Completed On]:[Completed On]],"&gt;"&amp;M$1))</f>
        <v>0</v>
      </c>
      <c r="O44" s="103">
        <f ca="1">IF($A$2="","",
COUNTIFS(
tbTasks[[Client_Project]:[Client_Project]],$A44,
tbTasks[[Completed On]:[Completed On]],"&lt;="&amp;O$1,
tbTasks[[Completed On]:[Completed On]],"&gt;"&amp;N$1))</f>
        <v>0</v>
      </c>
      <c r="P44" s="103">
        <f ca="1">IF($A$2="","",
COUNTIFS(
tbTasks[[Client_Project]:[Client_Project]],$A44,
tbTasks[[Completed On]:[Completed On]],"&lt;="&amp;P$1,
tbTasks[[Completed On]:[Completed On]],"&gt;"&amp;O$1))</f>
        <v>0</v>
      </c>
      <c r="Q44" s="103">
        <f ca="1">IF($A$2="","",
COUNTIFS(
tbTasks[[Client_Project]:[Client_Project]],$A44,
tbTasks[[Completed On]:[Completed On]],"&lt;="&amp;Q$1,
tbTasks[[Completed On]:[Completed On]],"&gt;"&amp;P$1))</f>
        <v>0</v>
      </c>
    </row>
    <row r="45" spans="1:17" x14ac:dyDescent="0.25">
      <c r="A45" s="108" t="str">
        <f>IFERROR(tbProjects[[#This Row],[Client_Project]],"")</f>
        <v/>
      </c>
      <c r="B45" s="106" t="str">
        <f>IFERROR(tbProjects[[#This Row],[Client]],"")</f>
        <v/>
      </c>
      <c r="C45" s="106" t="str">
        <f>IFERROR(tbProjects[[#This Row],[Project]],"")</f>
        <v/>
      </c>
      <c r="D45" s="105" t="str">
        <f>IFERROR(INDEX(tbProjects[Progress],MATCH(A45,tbProjects[Client_Project],0)),"")</f>
        <v/>
      </c>
      <c r="E45" s="105"/>
      <c r="F45" s="103">
        <f ca="1">IF($A$2="","",
COUNTIFS(
tbTasks[[Client_Project]:[Client_Project]],$A45,
tbTasks[[Completed On]:[Completed On]],"&lt;="&amp;F$1,
tbTasks[[Completed On]:[Completed On]],"&gt;"&amp;E$1))</f>
        <v>0</v>
      </c>
      <c r="G45" s="103">
        <f ca="1">IF($A$2="","",
COUNTIFS(
tbTasks[[Client_Project]:[Client_Project]],$A45,
tbTasks[[Completed On]:[Completed On]],"&lt;="&amp;G$1,
tbTasks[[Completed On]:[Completed On]],"&gt;"&amp;F$1))</f>
        <v>0</v>
      </c>
      <c r="H45" s="103">
        <f ca="1">IF($A$2="","",
COUNTIFS(
tbTasks[[Client_Project]:[Client_Project]],$A45,
tbTasks[[Completed On]:[Completed On]],"&lt;="&amp;H$1,
tbTasks[[Completed On]:[Completed On]],"&gt;"&amp;G$1))</f>
        <v>0</v>
      </c>
      <c r="I45" s="103">
        <f ca="1">IF($A$2="","",
COUNTIFS(
tbTasks[[Client_Project]:[Client_Project]],$A45,
tbTasks[[Completed On]:[Completed On]],"&lt;="&amp;I$1,
tbTasks[[Completed On]:[Completed On]],"&gt;"&amp;H$1))</f>
        <v>0</v>
      </c>
      <c r="J45" s="103">
        <f ca="1">IF($A$2="","",
COUNTIFS(
tbTasks[[Client_Project]:[Client_Project]],$A45,
tbTasks[[Completed On]:[Completed On]],"&lt;="&amp;J$1,
tbTasks[[Completed On]:[Completed On]],"&gt;"&amp;I$1))</f>
        <v>0</v>
      </c>
      <c r="K45" s="103">
        <f ca="1">IF($A$2="","",
COUNTIFS(
tbTasks[[Client_Project]:[Client_Project]],$A45,
tbTasks[[Completed On]:[Completed On]],"&lt;="&amp;K$1,
tbTasks[[Completed On]:[Completed On]],"&gt;"&amp;J$1))</f>
        <v>0</v>
      </c>
      <c r="L45" s="103">
        <f ca="1">IF($A$2="","",
COUNTIFS(
tbTasks[[Client_Project]:[Client_Project]],$A45,
tbTasks[[Completed On]:[Completed On]],"&lt;="&amp;L$1,
tbTasks[[Completed On]:[Completed On]],"&gt;"&amp;K$1))</f>
        <v>0</v>
      </c>
      <c r="M45" s="103">
        <f ca="1">IF($A$2="","",
COUNTIFS(
tbTasks[[Client_Project]:[Client_Project]],$A45,
tbTasks[[Completed On]:[Completed On]],"&lt;="&amp;M$1,
tbTasks[[Completed On]:[Completed On]],"&gt;"&amp;L$1))</f>
        <v>0</v>
      </c>
      <c r="N45" s="103">
        <f ca="1">IF($A$2="","",
COUNTIFS(
tbTasks[[Client_Project]:[Client_Project]],$A45,
tbTasks[[Completed On]:[Completed On]],"&lt;="&amp;N$1,
tbTasks[[Completed On]:[Completed On]],"&gt;"&amp;M$1))</f>
        <v>0</v>
      </c>
      <c r="O45" s="103">
        <f ca="1">IF($A$2="","",
COUNTIFS(
tbTasks[[Client_Project]:[Client_Project]],$A45,
tbTasks[[Completed On]:[Completed On]],"&lt;="&amp;O$1,
tbTasks[[Completed On]:[Completed On]],"&gt;"&amp;N$1))</f>
        <v>0</v>
      </c>
      <c r="P45" s="103">
        <f ca="1">IF($A$2="","",
COUNTIFS(
tbTasks[[Client_Project]:[Client_Project]],$A45,
tbTasks[[Completed On]:[Completed On]],"&lt;="&amp;P$1,
tbTasks[[Completed On]:[Completed On]],"&gt;"&amp;O$1))</f>
        <v>0</v>
      </c>
      <c r="Q45" s="103">
        <f ca="1">IF($A$2="","",
COUNTIFS(
tbTasks[[Client_Project]:[Client_Project]],$A45,
tbTasks[[Completed On]:[Completed On]],"&lt;="&amp;Q$1,
tbTasks[[Completed On]:[Completed On]],"&gt;"&amp;P$1))</f>
        <v>0</v>
      </c>
    </row>
    <row r="46" spans="1:17" x14ac:dyDescent="0.25">
      <c r="A46" s="108" t="str">
        <f>IFERROR(tbProjects[[#This Row],[Client_Project]],"")</f>
        <v/>
      </c>
      <c r="B46" s="106" t="str">
        <f>IFERROR(tbProjects[[#This Row],[Client]],"")</f>
        <v/>
      </c>
      <c r="C46" s="106" t="str">
        <f>IFERROR(tbProjects[[#This Row],[Project]],"")</f>
        <v/>
      </c>
      <c r="D46" s="105" t="str">
        <f>IFERROR(INDEX(tbProjects[Progress],MATCH(A46,tbProjects[Client_Project],0)),"")</f>
        <v/>
      </c>
      <c r="E46" s="105"/>
      <c r="F46" s="103">
        <f ca="1">IF($A$2="","",
COUNTIFS(
tbTasks[[Client_Project]:[Client_Project]],$A46,
tbTasks[[Completed On]:[Completed On]],"&lt;="&amp;F$1,
tbTasks[[Completed On]:[Completed On]],"&gt;"&amp;E$1))</f>
        <v>0</v>
      </c>
      <c r="G46" s="103">
        <f ca="1">IF($A$2="","",
COUNTIFS(
tbTasks[[Client_Project]:[Client_Project]],$A46,
tbTasks[[Completed On]:[Completed On]],"&lt;="&amp;G$1,
tbTasks[[Completed On]:[Completed On]],"&gt;"&amp;F$1))</f>
        <v>0</v>
      </c>
      <c r="H46" s="103">
        <f ca="1">IF($A$2="","",
COUNTIFS(
tbTasks[[Client_Project]:[Client_Project]],$A46,
tbTasks[[Completed On]:[Completed On]],"&lt;="&amp;H$1,
tbTasks[[Completed On]:[Completed On]],"&gt;"&amp;G$1))</f>
        <v>0</v>
      </c>
      <c r="I46" s="103">
        <f ca="1">IF($A$2="","",
COUNTIFS(
tbTasks[[Client_Project]:[Client_Project]],$A46,
tbTasks[[Completed On]:[Completed On]],"&lt;="&amp;I$1,
tbTasks[[Completed On]:[Completed On]],"&gt;"&amp;H$1))</f>
        <v>0</v>
      </c>
      <c r="J46" s="103">
        <f ca="1">IF($A$2="","",
COUNTIFS(
tbTasks[[Client_Project]:[Client_Project]],$A46,
tbTasks[[Completed On]:[Completed On]],"&lt;="&amp;J$1,
tbTasks[[Completed On]:[Completed On]],"&gt;"&amp;I$1))</f>
        <v>0</v>
      </c>
      <c r="K46" s="103">
        <f ca="1">IF($A$2="","",
COUNTIFS(
tbTasks[[Client_Project]:[Client_Project]],$A46,
tbTasks[[Completed On]:[Completed On]],"&lt;="&amp;K$1,
tbTasks[[Completed On]:[Completed On]],"&gt;"&amp;J$1))</f>
        <v>0</v>
      </c>
      <c r="L46" s="103">
        <f ca="1">IF($A$2="","",
COUNTIFS(
tbTasks[[Client_Project]:[Client_Project]],$A46,
tbTasks[[Completed On]:[Completed On]],"&lt;="&amp;L$1,
tbTasks[[Completed On]:[Completed On]],"&gt;"&amp;K$1))</f>
        <v>0</v>
      </c>
      <c r="M46" s="103">
        <f ca="1">IF($A$2="","",
COUNTIFS(
tbTasks[[Client_Project]:[Client_Project]],$A46,
tbTasks[[Completed On]:[Completed On]],"&lt;="&amp;M$1,
tbTasks[[Completed On]:[Completed On]],"&gt;"&amp;L$1))</f>
        <v>0</v>
      </c>
      <c r="N46" s="103">
        <f ca="1">IF($A$2="","",
COUNTIFS(
tbTasks[[Client_Project]:[Client_Project]],$A46,
tbTasks[[Completed On]:[Completed On]],"&lt;="&amp;N$1,
tbTasks[[Completed On]:[Completed On]],"&gt;"&amp;M$1))</f>
        <v>0</v>
      </c>
      <c r="O46" s="103">
        <f ca="1">IF($A$2="","",
COUNTIFS(
tbTasks[[Client_Project]:[Client_Project]],$A46,
tbTasks[[Completed On]:[Completed On]],"&lt;="&amp;O$1,
tbTasks[[Completed On]:[Completed On]],"&gt;"&amp;N$1))</f>
        <v>0</v>
      </c>
      <c r="P46" s="103">
        <f ca="1">IF($A$2="","",
COUNTIFS(
tbTasks[[Client_Project]:[Client_Project]],$A46,
tbTasks[[Completed On]:[Completed On]],"&lt;="&amp;P$1,
tbTasks[[Completed On]:[Completed On]],"&gt;"&amp;O$1))</f>
        <v>0</v>
      </c>
      <c r="Q46" s="103">
        <f ca="1">IF($A$2="","",
COUNTIFS(
tbTasks[[Client_Project]:[Client_Project]],$A46,
tbTasks[[Completed On]:[Completed On]],"&lt;="&amp;Q$1,
tbTasks[[Completed On]:[Completed On]],"&gt;"&amp;P$1))</f>
        <v>0</v>
      </c>
    </row>
    <row r="47" spans="1:17" x14ac:dyDescent="0.25">
      <c r="A47" s="108" t="str">
        <f>IFERROR(tbProjects[[#This Row],[Client_Project]],"")</f>
        <v/>
      </c>
      <c r="B47" s="106" t="str">
        <f>IFERROR(tbProjects[[#This Row],[Client]],"")</f>
        <v/>
      </c>
      <c r="C47" s="106" t="str">
        <f>IFERROR(tbProjects[[#This Row],[Project]],"")</f>
        <v/>
      </c>
      <c r="D47" s="105" t="str">
        <f>IFERROR(INDEX(tbProjects[Progress],MATCH(A47,tbProjects[Client_Project],0)),"")</f>
        <v/>
      </c>
      <c r="E47" s="105"/>
      <c r="F47" s="103">
        <f ca="1">IF($A$2="","",
COUNTIFS(
tbTasks[[Client_Project]:[Client_Project]],$A47,
tbTasks[[Completed On]:[Completed On]],"&lt;="&amp;F$1,
tbTasks[[Completed On]:[Completed On]],"&gt;"&amp;E$1))</f>
        <v>0</v>
      </c>
      <c r="G47" s="103">
        <f ca="1">IF($A$2="","",
COUNTIFS(
tbTasks[[Client_Project]:[Client_Project]],$A47,
tbTasks[[Completed On]:[Completed On]],"&lt;="&amp;G$1,
tbTasks[[Completed On]:[Completed On]],"&gt;"&amp;F$1))</f>
        <v>0</v>
      </c>
      <c r="H47" s="103">
        <f ca="1">IF($A$2="","",
COUNTIFS(
tbTasks[[Client_Project]:[Client_Project]],$A47,
tbTasks[[Completed On]:[Completed On]],"&lt;="&amp;H$1,
tbTasks[[Completed On]:[Completed On]],"&gt;"&amp;G$1))</f>
        <v>0</v>
      </c>
      <c r="I47" s="103">
        <f ca="1">IF($A$2="","",
COUNTIFS(
tbTasks[[Client_Project]:[Client_Project]],$A47,
tbTasks[[Completed On]:[Completed On]],"&lt;="&amp;I$1,
tbTasks[[Completed On]:[Completed On]],"&gt;"&amp;H$1))</f>
        <v>0</v>
      </c>
      <c r="J47" s="103">
        <f ca="1">IF($A$2="","",
COUNTIFS(
tbTasks[[Client_Project]:[Client_Project]],$A47,
tbTasks[[Completed On]:[Completed On]],"&lt;="&amp;J$1,
tbTasks[[Completed On]:[Completed On]],"&gt;"&amp;I$1))</f>
        <v>0</v>
      </c>
      <c r="K47" s="103">
        <f ca="1">IF($A$2="","",
COUNTIFS(
tbTasks[[Client_Project]:[Client_Project]],$A47,
tbTasks[[Completed On]:[Completed On]],"&lt;="&amp;K$1,
tbTasks[[Completed On]:[Completed On]],"&gt;"&amp;J$1))</f>
        <v>0</v>
      </c>
      <c r="L47" s="103">
        <f ca="1">IF($A$2="","",
COUNTIFS(
tbTasks[[Client_Project]:[Client_Project]],$A47,
tbTasks[[Completed On]:[Completed On]],"&lt;="&amp;L$1,
tbTasks[[Completed On]:[Completed On]],"&gt;"&amp;K$1))</f>
        <v>0</v>
      </c>
      <c r="M47" s="103">
        <f ca="1">IF($A$2="","",
COUNTIFS(
tbTasks[[Client_Project]:[Client_Project]],$A47,
tbTasks[[Completed On]:[Completed On]],"&lt;="&amp;M$1,
tbTasks[[Completed On]:[Completed On]],"&gt;"&amp;L$1))</f>
        <v>0</v>
      </c>
      <c r="N47" s="103">
        <f ca="1">IF($A$2="","",
COUNTIFS(
tbTasks[[Client_Project]:[Client_Project]],$A47,
tbTasks[[Completed On]:[Completed On]],"&lt;="&amp;N$1,
tbTasks[[Completed On]:[Completed On]],"&gt;"&amp;M$1))</f>
        <v>0</v>
      </c>
      <c r="O47" s="103">
        <f ca="1">IF($A$2="","",
COUNTIFS(
tbTasks[[Client_Project]:[Client_Project]],$A47,
tbTasks[[Completed On]:[Completed On]],"&lt;="&amp;O$1,
tbTasks[[Completed On]:[Completed On]],"&gt;"&amp;N$1))</f>
        <v>0</v>
      </c>
      <c r="P47" s="103">
        <f ca="1">IF($A$2="","",
COUNTIFS(
tbTasks[[Client_Project]:[Client_Project]],$A47,
tbTasks[[Completed On]:[Completed On]],"&lt;="&amp;P$1,
tbTasks[[Completed On]:[Completed On]],"&gt;"&amp;O$1))</f>
        <v>0</v>
      </c>
      <c r="Q47" s="103">
        <f ca="1">IF($A$2="","",
COUNTIFS(
tbTasks[[Client_Project]:[Client_Project]],$A47,
tbTasks[[Completed On]:[Completed On]],"&lt;="&amp;Q$1,
tbTasks[[Completed On]:[Completed On]],"&gt;"&amp;P$1))</f>
        <v>0</v>
      </c>
    </row>
    <row r="48" spans="1:17" x14ac:dyDescent="0.25">
      <c r="A48" s="108" t="str">
        <f>IFERROR(tbProjects[[#This Row],[Client_Project]],"")</f>
        <v/>
      </c>
      <c r="B48" s="106" t="str">
        <f>IFERROR(tbProjects[[#This Row],[Client]],"")</f>
        <v/>
      </c>
      <c r="C48" s="106" t="str">
        <f>IFERROR(tbProjects[[#This Row],[Project]],"")</f>
        <v/>
      </c>
      <c r="D48" s="105" t="str">
        <f>IFERROR(INDEX(tbProjects[Progress],MATCH(A48,tbProjects[Client_Project],0)),"")</f>
        <v/>
      </c>
      <c r="E48" s="105"/>
      <c r="F48" s="103">
        <f ca="1">IF($A$2="","",
COUNTIFS(
tbTasks[[Client_Project]:[Client_Project]],$A48,
tbTasks[[Completed On]:[Completed On]],"&lt;="&amp;F$1,
tbTasks[[Completed On]:[Completed On]],"&gt;"&amp;E$1))</f>
        <v>0</v>
      </c>
      <c r="G48" s="103">
        <f ca="1">IF($A$2="","",
COUNTIFS(
tbTasks[[Client_Project]:[Client_Project]],$A48,
tbTasks[[Completed On]:[Completed On]],"&lt;="&amp;G$1,
tbTasks[[Completed On]:[Completed On]],"&gt;"&amp;F$1))</f>
        <v>0</v>
      </c>
      <c r="H48" s="103">
        <f ca="1">IF($A$2="","",
COUNTIFS(
tbTasks[[Client_Project]:[Client_Project]],$A48,
tbTasks[[Completed On]:[Completed On]],"&lt;="&amp;H$1,
tbTasks[[Completed On]:[Completed On]],"&gt;"&amp;G$1))</f>
        <v>0</v>
      </c>
      <c r="I48" s="103">
        <f ca="1">IF($A$2="","",
COUNTIFS(
tbTasks[[Client_Project]:[Client_Project]],$A48,
tbTasks[[Completed On]:[Completed On]],"&lt;="&amp;I$1,
tbTasks[[Completed On]:[Completed On]],"&gt;"&amp;H$1))</f>
        <v>0</v>
      </c>
      <c r="J48" s="103">
        <f ca="1">IF($A$2="","",
COUNTIFS(
tbTasks[[Client_Project]:[Client_Project]],$A48,
tbTasks[[Completed On]:[Completed On]],"&lt;="&amp;J$1,
tbTasks[[Completed On]:[Completed On]],"&gt;"&amp;I$1))</f>
        <v>0</v>
      </c>
      <c r="K48" s="103">
        <f ca="1">IF($A$2="","",
COUNTIFS(
tbTasks[[Client_Project]:[Client_Project]],$A48,
tbTasks[[Completed On]:[Completed On]],"&lt;="&amp;K$1,
tbTasks[[Completed On]:[Completed On]],"&gt;"&amp;J$1))</f>
        <v>0</v>
      </c>
      <c r="L48" s="103">
        <f ca="1">IF($A$2="","",
COUNTIFS(
tbTasks[[Client_Project]:[Client_Project]],$A48,
tbTasks[[Completed On]:[Completed On]],"&lt;="&amp;L$1,
tbTasks[[Completed On]:[Completed On]],"&gt;"&amp;K$1))</f>
        <v>0</v>
      </c>
      <c r="M48" s="103">
        <f ca="1">IF($A$2="","",
COUNTIFS(
tbTasks[[Client_Project]:[Client_Project]],$A48,
tbTasks[[Completed On]:[Completed On]],"&lt;="&amp;M$1,
tbTasks[[Completed On]:[Completed On]],"&gt;"&amp;L$1))</f>
        <v>0</v>
      </c>
      <c r="N48" s="103">
        <f ca="1">IF($A$2="","",
COUNTIFS(
tbTasks[[Client_Project]:[Client_Project]],$A48,
tbTasks[[Completed On]:[Completed On]],"&lt;="&amp;N$1,
tbTasks[[Completed On]:[Completed On]],"&gt;"&amp;M$1))</f>
        <v>0</v>
      </c>
      <c r="O48" s="103">
        <f ca="1">IF($A$2="","",
COUNTIFS(
tbTasks[[Client_Project]:[Client_Project]],$A48,
tbTasks[[Completed On]:[Completed On]],"&lt;="&amp;O$1,
tbTasks[[Completed On]:[Completed On]],"&gt;"&amp;N$1))</f>
        <v>0</v>
      </c>
      <c r="P48" s="103">
        <f ca="1">IF($A$2="","",
COUNTIFS(
tbTasks[[Client_Project]:[Client_Project]],$A48,
tbTasks[[Completed On]:[Completed On]],"&lt;="&amp;P$1,
tbTasks[[Completed On]:[Completed On]],"&gt;"&amp;O$1))</f>
        <v>0</v>
      </c>
      <c r="Q48" s="103">
        <f ca="1">IF($A$2="","",
COUNTIFS(
tbTasks[[Client_Project]:[Client_Project]],$A48,
tbTasks[[Completed On]:[Completed On]],"&lt;="&amp;Q$1,
tbTasks[[Completed On]:[Completed On]],"&gt;"&amp;P$1))</f>
        <v>0</v>
      </c>
    </row>
    <row r="49" spans="1:17" x14ac:dyDescent="0.25">
      <c r="A49" s="108" t="str">
        <f>IFERROR(tbProjects[[#This Row],[Client_Project]],"")</f>
        <v/>
      </c>
      <c r="B49" s="106" t="str">
        <f>IFERROR(tbProjects[[#This Row],[Client]],"")</f>
        <v/>
      </c>
      <c r="C49" s="106" t="str">
        <f>IFERROR(tbProjects[[#This Row],[Project]],"")</f>
        <v/>
      </c>
      <c r="D49" s="105" t="str">
        <f>IFERROR(INDEX(tbProjects[Progress],MATCH(A49,tbProjects[Client_Project],0)),"")</f>
        <v/>
      </c>
      <c r="E49" s="105"/>
      <c r="F49" s="103">
        <f ca="1">IF($A$2="","",
COUNTIFS(
tbTasks[[Client_Project]:[Client_Project]],$A49,
tbTasks[[Completed On]:[Completed On]],"&lt;="&amp;F$1,
tbTasks[[Completed On]:[Completed On]],"&gt;"&amp;E$1))</f>
        <v>0</v>
      </c>
      <c r="G49" s="103">
        <f ca="1">IF($A$2="","",
COUNTIFS(
tbTasks[[Client_Project]:[Client_Project]],$A49,
tbTasks[[Completed On]:[Completed On]],"&lt;="&amp;G$1,
tbTasks[[Completed On]:[Completed On]],"&gt;"&amp;F$1))</f>
        <v>0</v>
      </c>
      <c r="H49" s="103">
        <f ca="1">IF($A$2="","",
COUNTIFS(
tbTasks[[Client_Project]:[Client_Project]],$A49,
tbTasks[[Completed On]:[Completed On]],"&lt;="&amp;H$1,
tbTasks[[Completed On]:[Completed On]],"&gt;"&amp;G$1))</f>
        <v>0</v>
      </c>
      <c r="I49" s="103">
        <f ca="1">IF($A$2="","",
COUNTIFS(
tbTasks[[Client_Project]:[Client_Project]],$A49,
tbTasks[[Completed On]:[Completed On]],"&lt;="&amp;I$1,
tbTasks[[Completed On]:[Completed On]],"&gt;"&amp;H$1))</f>
        <v>0</v>
      </c>
      <c r="J49" s="103">
        <f ca="1">IF($A$2="","",
COUNTIFS(
tbTasks[[Client_Project]:[Client_Project]],$A49,
tbTasks[[Completed On]:[Completed On]],"&lt;="&amp;J$1,
tbTasks[[Completed On]:[Completed On]],"&gt;"&amp;I$1))</f>
        <v>0</v>
      </c>
      <c r="K49" s="103">
        <f ca="1">IF($A$2="","",
COUNTIFS(
tbTasks[[Client_Project]:[Client_Project]],$A49,
tbTasks[[Completed On]:[Completed On]],"&lt;="&amp;K$1,
tbTasks[[Completed On]:[Completed On]],"&gt;"&amp;J$1))</f>
        <v>0</v>
      </c>
      <c r="L49" s="103">
        <f ca="1">IF($A$2="","",
COUNTIFS(
tbTasks[[Client_Project]:[Client_Project]],$A49,
tbTasks[[Completed On]:[Completed On]],"&lt;="&amp;L$1,
tbTasks[[Completed On]:[Completed On]],"&gt;"&amp;K$1))</f>
        <v>0</v>
      </c>
      <c r="M49" s="103">
        <f ca="1">IF($A$2="","",
COUNTIFS(
tbTasks[[Client_Project]:[Client_Project]],$A49,
tbTasks[[Completed On]:[Completed On]],"&lt;="&amp;M$1,
tbTasks[[Completed On]:[Completed On]],"&gt;"&amp;L$1))</f>
        <v>0</v>
      </c>
      <c r="N49" s="103">
        <f ca="1">IF($A$2="","",
COUNTIFS(
tbTasks[[Client_Project]:[Client_Project]],$A49,
tbTasks[[Completed On]:[Completed On]],"&lt;="&amp;N$1,
tbTasks[[Completed On]:[Completed On]],"&gt;"&amp;M$1))</f>
        <v>0</v>
      </c>
      <c r="O49" s="103">
        <f ca="1">IF($A$2="","",
COUNTIFS(
tbTasks[[Client_Project]:[Client_Project]],$A49,
tbTasks[[Completed On]:[Completed On]],"&lt;="&amp;O$1,
tbTasks[[Completed On]:[Completed On]],"&gt;"&amp;N$1))</f>
        <v>0</v>
      </c>
      <c r="P49" s="103">
        <f ca="1">IF($A$2="","",
COUNTIFS(
tbTasks[[Client_Project]:[Client_Project]],$A49,
tbTasks[[Completed On]:[Completed On]],"&lt;="&amp;P$1,
tbTasks[[Completed On]:[Completed On]],"&gt;"&amp;O$1))</f>
        <v>0</v>
      </c>
      <c r="Q49" s="103">
        <f ca="1">IF($A$2="","",
COUNTIFS(
tbTasks[[Client_Project]:[Client_Project]],$A49,
tbTasks[[Completed On]:[Completed On]],"&lt;="&amp;Q$1,
tbTasks[[Completed On]:[Completed On]],"&gt;"&amp;P$1))</f>
        <v>0</v>
      </c>
    </row>
    <row r="50" spans="1:17" x14ac:dyDescent="0.25">
      <c r="A50" s="108" t="str">
        <f>IFERROR(tbProjects[[#This Row],[Client_Project]],"")</f>
        <v/>
      </c>
      <c r="B50" s="106" t="str">
        <f>IFERROR(tbProjects[[#This Row],[Client]],"")</f>
        <v/>
      </c>
      <c r="C50" s="106" t="str">
        <f>IFERROR(tbProjects[[#This Row],[Project]],"")</f>
        <v/>
      </c>
      <c r="D50" s="105" t="str">
        <f>IFERROR(INDEX(tbProjects[Progress],MATCH(A50,tbProjects[Client_Project],0)),"")</f>
        <v/>
      </c>
      <c r="E50" s="105"/>
      <c r="F50" s="103">
        <f ca="1">IF($A$2="","",
COUNTIFS(
tbTasks[[Client_Project]:[Client_Project]],$A50,
tbTasks[[Completed On]:[Completed On]],"&lt;="&amp;F$1,
tbTasks[[Completed On]:[Completed On]],"&gt;"&amp;E$1))</f>
        <v>0</v>
      </c>
      <c r="G50" s="103">
        <f ca="1">IF($A$2="","",
COUNTIFS(
tbTasks[[Client_Project]:[Client_Project]],$A50,
tbTasks[[Completed On]:[Completed On]],"&lt;="&amp;G$1,
tbTasks[[Completed On]:[Completed On]],"&gt;"&amp;F$1))</f>
        <v>0</v>
      </c>
      <c r="H50" s="103">
        <f ca="1">IF($A$2="","",
COUNTIFS(
tbTasks[[Client_Project]:[Client_Project]],$A50,
tbTasks[[Completed On]:[Completed On]],"&lt;="&amp;H$1,
tbTasks[[Completed On]:[Completed On]],"&gt;"&amp;G$1))</f>
        <v>0</v>
      </c>
      <c r="I50" s="103">
        <f ca="1">IF($A$2="","",
COUNTIFS(
tbTasks[[Client_Project]:[Client_Project]],$A50,
tbTasks[[Completed On]:[Completed On]],"&lt;="&amp;I$1,
tbTasks[[Completed On]:[Completed On]],"&gt;"&amp;H$1))</f>
        <v>0</v>
      </c>
      <c r="J50" s="103">
        <f ca="1">IF($A$2="","",
COUNTIFS(
tbTasks[[Client_Project]:[Client_Project]],$A50,
tbTasks[[Completed On]:[Completed On]],"&lt;="&amp;J$1,
tbTasks[[Completed On]:[Completed On]],"&gt;"&amp;I$1))</f>
        <v>0</v>
      </c>
      <c r="K50" s="103">
        <f ca="1">IF($A$2="","",
COUNTIFS(
tbTasks[[Client_Project]:[Client_Project]],$A50,
tbTasks[[Completed On]:[Completed On]],"&lt;="&amp;K$1,
tbTasks[[Completed On]:[Completed On]],"&gt;"&amp;J$1))</f>
        <v>0</v>
      </c>
      <c r="L50" s="103">
        <f ca="1">IF($A$2="","",
COUNTIFS(
tbTasks[[Client_Project]:[Client_Project]],$A50,
tbTasks[[Completed On]:[Completed On]],"&lt;="&amp;L$1,
tbTasks[[Completed On]:[Completed On]],"&gt;"&amp;K$1))</f>
        <v>0</v>
      </c>
      <c r="M50" s="103">
        <f ca="1">IF($A$2="","",
COUNTIFS(
tbTasks[[Client_Project]:[Client_Project]],$A50,
tbTasks[[Completed On]:[Completed On]],"&lt;="&amp;M$1,
tbTasks[[Completed On]:[Completed On]],"&gt;"&amp;L$1))</f>
        <v>0</v>
      </c>
      <c r="N50" s="103">
        <f ca="1">IF($A$2="","",
COUNTIFS(
tbTasks[[Client_Project]:[Client_Project]],$A50,
tbTasks[[Completed On]:[Completed On]],"&lt;="&amp;N$1,
tbTasks[[Completed On]:[Completed On]],"&gt;"&amp;M$1))</f>
        <v>0</v>
      </c>
      <c r="O50" s="103">
        <f ca="1">IF($A$2="","",
COUNTIFS(
tbTasks[[Client_Project]:[Client_Project]],$A50,
tbTasks[[Completed On]:[Completed On]],"&lt;="&amp;O$1,
tbTasks[[Completed On]:[Completed On]],"&gt;"&amp;N$1))</f>
        <v>0</v>
      </c>
      <c r="P50" s="103">
        <f ca="1">IF($A$2="","",
COUNTIFS(
tbTasks[[Client_Project]:[Client_Project]],$A50,
tbTasks[[Completed On]:[Completed On]],"&lt;="&amp;P$1,
tbTasks[[Completed On]:[Completed On]],"&gt;"&amp;O$1))</f>
        <v>0</v>
      </c>
      <c r="Q50" s="103">
        <f ca="1">IF($A$2="","",
COUNTIFS(
tbTasks[[Client_Project]:[Client_Project]],$A50,
tbTasks[[Completed On]:[Completed On]],"&lt;="&amp;Q$1,
tbTasks[[Completed On]:[Completed On]],"&gt;"&amp;P$1))</f>
        <v>0</v>
      </c>
    </row>
    <row r="51" spans="1:17" x14ac:dyDescent="0.25">
      <c r="A51" s="108" t="str">
        <f>IFERROR(tbProjects[[#This Row],[Client_Project]],"")</f>
        <v/>
      </c>
      <c r="B51" s="106" t="str">
        <f>IFERROR(tbProjects[[#This Row],[Client]],"")</f>
        <v/>
      </c>
      <c r="C51" s="106" t="str">
        <f>IFERROR(tbProjects[[#This Row],[Project]],"")</f>
        <v/>
      </c>
      <c r="D51" s="105" t="str">
        <f>IFERROR(INDEX(tbProjects[Progress],MATCH(A51,tbProjects[Client_Project],0)),"")</f>
        <v/>
      </c>
      <c r="E51" s="105"/>
      <c r="F51" s="103">
        <f ca="1">IF($A$2="","",
COUNTIFS(
tbTasks[[Client_Project]:[Client_Project]],$A51,
tbTasks[[Completed On]:[Completed On]],"&lt;="&amp;F$1,
tbTasks[[Completed On]:[Completed On]],"&gt;"&amp;E$1))</f>
        <v>0</v>
      </c>
      <c r="G51" s="103">
        <f ca="1">IF($A$2="","",
COUNTIFS(
tbTasks[[Client_Project]:[Client_Project]],$A51,
tbTasks[[Completed On]:[Completed On]],"&lt;="&amp;G$1,
tbTasks[[Completed On]:[Completed On]],"&gt;"&amp;F$1))</f>
        <v>0</v>
      </c>
      <c r="H51" s="103">
        <f ca="1">IF($A$2="","",
COUNTIFS(
tbTasks[[Client_Project]:[Client_Project]],$A51,
tbTasks[[Completed On]:[Completed On]],"&lt;="&amp;H$1,
tbTasks[[Completed On]:[Completed On]],"&gt;"&amp;G$1))</f>
        <v>0</v>
      </c>
      <c r="I51" s="103">
        <f ca="1">IF($A$2="","",
COUNTIFS(
tbTasks[[Client_Project]:[Client_Project]],$A51,
tbTasks[[Completed On]:[Completed On]],"&lt;="&amp;I$1,
tbTasks[[Completed On]:[Completed On]],"&gt;"&amp;H$1))</f>
        <v>0</v>
      </c>
      <c r="J51" s="103">
        <f ca="1">IF($A$2="","",
COUNTIFS(
tbTasks[[Client_Project]:[Client_Project]],$A51,
tbTasks[[Completed On]:[Completed On]],"&lt;="&amp;J$1,
tbTasks[[Completed On]:[Completed On]],"&gt;"&amp;I$1))</f>
        <v>0</v>
      </c>
      <c r="K51" s="103">
        <f ca="1">IF($A$2="","",
COUNTIFS(
tbTasks[[Client_Project]:[Client_Project]],$A51,
tbTasks[[Completed On]:[Completed On]],"&lt;="&amp;K$1,
tbTasks[[Completed On]:[Completed On]],"&gt;"&amp;J$1))</f>
        <v>0</v>
      </c>
      <c r="L51" s="103">
        <f ca="1">IF($A$2="","",
COUNTIFS(
tbTasks[[Client_Project]:[Client_Project]],$A51,
tbTasks[[Completed On]:[Completed On]],"&lt;="&amp;L$1,
tbTasks[[Completed On]:[Completed On]],"&gt;"&amp;K$1))</f>
        <v>0</v>
      </c>
      <c r="M51" s="103">
        <f ca="1">IF($A$2="","",
COUNTIFS(
tbTasks[[Client_Project]:[Client_Project]],$A51,
tbTasks[[Completed On]:[Completed On]],"&lt;="&amp;M$1,
tbTasks[[Completed On]:[Completed On]],"&gt;"&amp;L$1))</f>
        <v>0</v>
      </c>
      <c r="N51" s="103">
        <f ca="1">IF($A$2="","",
COUNTIFS(
tbTasks[[Client_Project]:[Client_Project]],$A51,
tbTasks[[Completed On]:[Completed On]],"&lt;="&amp;N$1,
tbTasks[[Completed On]:[Completed On]],"&gt;"&amp;M$1))</f>
        <v>0</v>
      </c>
      <c r="O51" s="103">
        <f ca="1">IF($A$2="","",
COUNTIFS(
tbTasks[[Client_Project]:[Client_Project]],$A51,
tbTasks[[Completed On]:[Completed On]],"&lt;="&amp;O$1,
tbTasks[[Completed On]:[Completed On]],"&gt;"&amp;N$1))</f>
        <v>0</v>
      </c>
      <c r="P51" s="103">
        <f ca="1">IF($A$2="","",
COUNTIFS(
tbTasks[[Client_Project]:[Client_Project]],$A51,
tbTasks[[Completed On]:[Completed On]],"&lt;="&amp;P$1,
tbTasks[[Completed On]:[Completed On]],"&gt;"&amp;O$1))</f>
        <v>0</v>
      </c>
      <c r="Q51" s="103">
        <f ca="1">IF($A$2="","",
COUNTIFS(
tbTasks[[Client_Project]:[Client_Project]],$A51,
tbTasks[[Completed On]:[Completed On]],"&lt;="&amp;Q$1,
tbTasks[[Completed On]:[Completed On]],"&gt;"&amp;P$1))</f>
        <v>0</v>
      </c>
    </row>
    <row r="52" spans="1:17" x14ac:dyDescent="0.25">
      <c r="A52" s="108" t="str">
        <f>IFERROR(tbProjects[[#This Row],[Client_Project]],"")</f>
        <v/>
      </c>
      <c r="B52" s="106" t="str">
        <f>IFERROR(tbProjects[[#This Row],[Client]],"")</f>
        <v/>
      </c>
      <c r="C52" s="106" t="str">
        <f>IFERROR(tbProjects[[#This Row],[Project]],"")</f>
        <v/>
      </c>
      <c r="D52" s="105" t="str">
        <f>IFERROR(INDEX(tbProjects[Progress],MATCH(A52,tbProjects[Client_Project],0)),"")</f>
        <v/>
      </c>
      <c r="E52" s="105"/>
      <c r="F52" s="103">
        <f ca="1">IF($A$2="","",
COUNTIFS(
tbTasks[[Client_Project]:[Client_Project]],$A52,
tbTasks[[Completed On]:[Completed On]],"&lt;="&amp;F$1,
tbTasks[[Completed On]:[Completed On]],"&gt;"&amp;E$1))</f>
        <v>0</v>
      </c>
      <c r="G52" s="103">
        <f ca="1">IF($A$2="","",
COUNTIFS(
tbTasks[[Client_Project]:[Client_Project]],$A52,
tbTasks[[Completed On]:[Completed On]],"&lt;="&amp;G$1,
tbTasks[[Completed On]:[Completed On]],"&gt;"&amp;F$1))</f>
        <v>0</v>
      </c>
      <c r="H52" s="103">
        <f ca="1">IF($A$2="","",
COUNTIFS(
tbTasks[[Client_Project]:[Client_Project]],$A52,
tbTasks[[Completed On]:[Completed On]],"&lt;="&amp;H$1,
tbTasks[[Completed On]:[Completed On]],"&gt;"&amp;G$1))</f>
        <v>0</v>
      </c>
      <c r="I52" s="103">
        <f ca="1">IF($A$2="","",
COUNTIFS(
tbTasks[[Client_Project]:[Client_Project]],$A52,
tbTasks[[Completed On]:[Completed On]],"&lt;="&amp;I$1,
tbTasks[[Completed On]:[Completed On]],"&gt;"&amp;H$1))</f>
        <v>0</v>
      </c>
      <c r="J52" s="103">
        <f ca="1">IF($A$2="","",
COUNTIFS(
tbTasks[[Client_Project]:[Client_Project]],$A52,
tbTasks[[Completed On]:[Completed On]],"&lt;="&amp;J$1,
tbTasks[[Completed On]:[Completed On]],"&gt;"&amp;I$1))</f>
        <v>0</v>
      </c>
      <c r="K52" s="103">
        <f ca="1">IF($A$2="","",
COUNTIFS(
tbTasks[[Client_Project]:[Client_Project]],$A52,
tbTasks[[Completed On]:[Completed On]],"&lt;="&amp;K$1,
tbTasks[[Completed On]:[Completed On]],"&gt;"&amp;J$1))</f>
        <v>0</v>
      </c>
      <c r="L52" s="103">
        <f ca="1">IF($A$2="","",
COUNTIFS(
tbTasks[[Client_Project]:[Client_Project]],$A52,
tbTasks[[Completed On]:[Completed On]],"&lt;="&amp;L$1,
tbTasks[[Completed On]:[Completed On]],"&gt;"&amp;K$1))</f>
        <v>0</v>
      </c>
      <c r="M52" s="103">
        <f ca="1">IF($A$2="","",
COUNTIFS(
tbTasks[[Client_Project]:[Client_Project]],$A52,
tbTasks[[Completed On]:[Completed On]],"&lt;="&amp;M$1,
tbTasks[[Completed On]:[Completed On]],"&gt;"&amp;L$1))</f>
        <v>0</v>
      </c>
      <c r="N52" s="103">
        <f ca="1">IF($A$2="","",
COUNTIFS(
tbTasks[[Client_Project]:[Client_Project]],$A52,
tbTasks[[Completed On]:[Completed On]],"&lt;="&amp;N$1,
tbTasks[[Completed On]:[Completed On]],"&gt;"&amp;M$1))</f>
        <v>0</v>
      </c>
      <c r="O52" s="103">
        <f ca="1">IF($A$2="","",
COUNTIFS(
tbTasks[[Client_Project]:[Client_Project]],$A52,
tbTasks[[Completed On]:[Completed On]],"&lt;="&amp;O$1,
tbTasks[[Completed On]:[Completed On]],"&gt;"&amp;N$1))</f>
        <v>0</v>
      </c>
      <c r="P52" s="103">
        <f ca="1">IF($A$2="","",
COUNTIFS(
tbTasks[[Client_Project]:[Client_Project]],$A52,
tbTasks[[Completed On]:[Completed On]],"&lt;="&amp;P$1,
tbTasks[[Completed On]:[Completed On]],"&gt;"&amp;O$1))</f>
        <v>0</v>
      </c>
      <c r="Q52" s="103">
        <f ca="1">IF($A$2="","",
COUNTIFS(
tbTasks[[Client_Project]:[Client_Project]],$A52,
tbTasks[[Completed On]:[Completed On]],"&lt;="&amp;Q$1,
tbTasks[[Completed On]:[Completed On]],"&gt;"&amp;P$1))</f>
        <v>0</v>
      </c>
    </row>
    <row r="53" spans="1:17" x14ac:dyDescent="0.25">
      <c r="A53" s="108" t="str">
        <f>IFERROR(tbProjects[[#This Row],[Client_Project]],"")</f>
        <v/>
      </c>
      <c r="B53" s="106" t="str">
        <f>IFERROR(tbProjects[[#This Row],[Client]],"")</f>
        <v/>
      </c>
      <c r="C53" s="106" t="str">
        <f>IFERROR(tbProjects[[#This Row],[Project]],"")</f>
        <v/>
      </c>
      <c r="D53" s="105" t="str">
        <f>IFERROR(INDEX(tbProjects[Progress],MATCH(A53,tbProjects[Client_Project],0)),"")</f>
        <v/>
      </c>
      <c r="E53" s="105"/>
      <c r="F53" s="103">
        <f ca="1">IF($A$2="","",
COUNTIFS(
tbTasks[[Client_Project]:[Client_Project]],$A53,
tbTasks[[Completed On]:[Completed On]],"&lt;="&amp;F$1,
tbTasks[[Completed On]:[Completed On]],"&gt;"&amp;E$1))</f>
        <v>0</v>
      </c>
      <c r="G53" s="103">
        <f ca="1">IF($A$2="","",
COUNTIFS(
tbTasks[[Client_Project]:[Client_Project]],$A53,
tbTasks[[Completed On]:[Completed On]],"&lt;="&amp;G$1,
tbTasks[[Completed On]:[Completed On]],"&gt;"&amp;F$1))</f>
        <v>0</v>
      </c>
      <c r="H53" s="103">
        <f ca="1">IF($A$2="","",
COUNTIFS(
tbTasks[[Client_Project]:[Client_Project]],$A53,
tbTasks[[Completed On]:[Completed On]],"&lt;="&amp;H$1,
tbTasks[[Completed On]:[Completed On]],"&gt;"&amp;G$1))</f>
        <v>0</v>
      </c>
      <c r="I53" s="103">
        <f ca="1">IF($A$2="","",
COUNTIFS(
tbTasks[[Client_Project]:[Client_Project]],$A53,
tbTasks[[Completed On]:[Completed On]],"&lt;="&amp;I$1,
tbTasks[[Completed On]:[Completed On]],"&gt;"&amp;H$1))</f>
        <v>0</v>
      </c>
      <c r="J53" s="103">
        <f ca="1">IF($A$2="","",
COUNTIFS(
tbTasks[[Client_Project]:[Client_Project]],$A53,
tbTasks[[Completed On]:[Completed On]],"&lt;="&amp;J$1,
tbTasks[[Completed On]:[Completed On]],"&gt;"&amp;I$1))</f>
        <v>0</v>
      </c>
      <c r="K53" s="103">
        <f ca="1">IF($A$2="","",
COUNTIFS(
tbTasks[[Client_Project]:[Client_Project]],$A53,
tbTasks[[Completed On]:[Completed On]],"&lt;="&amp;K$1,
tbTasks[[Completed On]:[Completed On]],"&gt;"&amp;J$1))</f>
        <v>0</v>
      </c>
      <c r="L53" s="103">
        <f ca="1">IF($A$2="","",
COUNTIFS(
tbTasks[[Client_Project]:[Client_Project]],$A53,
tbTasks[[Completed On]:[Completed On]],"&lt;="&amp;L$1,
tbTasks[[Completed On]:[Completed On]],"&gt;"&amp;K$1))</f>
        <v>0</v>
      </c>
      <c r="M53" s="103">
        <f ca="1">IF($A$2="","",
COUNTIFS(
tbTasks[[Client_Project]:[Client_Project]],$A53,
tbTasks[[Completed On]:[Completed On]],"&lt;="&amp;M$1,
tbTasks[[Completed On]:[Completed On]],"&gt;"&amp;L$1))</f>
        <v>0</v>
      </c>
      <c r="N53" s="103">
        <f ca="1">IF($A$2="","",
COUNTIFS(
tbTasks[[Client_Project]:[Client_Project]],$A53,
tbTasks[[Completed On]:[Completed On]],"&lt;="&amp;N$1,
tbTasks[[Completed On]:[Completed On]],"&gt;"&amp;M$1))</f>
        <v>0</v>
      </c>
      <c r="O53" s="103">
        <f ca="1">IF($A$2="","",
COUNTIFS(
tbTasks[[Client_Project]:[Client_Project]],$A53,
tbTasks[[Completed On]:[Completed On]],"&lt;="&amp;O$1,
tbTasks[[Completed On]:[Completed On]],"&gt;"&amp;N$1))</f>
        <v>0</v>
      </c>
      <c r="P53" s="103">
        <f ca="1">IF($A$2="","",
COUNTIFS(
tbTasks[[Client_Project]:[Client_Project]],$A53,
tbTasks[[Completed On]:[Completed On]],"&lt;="&amp;P$1,
tbTasks[[Completed On]:[Completed On]],"&gt;"&amp;O$1))</f>
        <v>0</v>
      </c>
      <c r="Q53" s="103">
        <f ca="1">IF($A$2="","",
COUNTIFS(
tbTasks[[Client_Project]:[Client_Project]],$A53,
tbTasks[[Completed On]:[Completed On]],"&lt;="&amp;Q$1,
tbTasks[[Completed On]:[Completed On]],"&gt;"&amp;P$1))</f>
        <v>0</v>
      </c>
    </row>
    <row r="54" spans="1:17" x14ac:dyDescent="0.25">
      <c r="A54" s="108" t="str">
        <f>IFERROR(tbProjects[[#This Row],[Client_Project]],"")</f>
        <v/>
      </c>
      <c r="B54" s="106" t="str">
        <f>IFERROR(tbProjects[[#This Row],[Client]],"")</f>
        <v/>
      </c>
      <c r="C54" s="106" t="str">
        <f>IFERROR(tbProjects[[#This Row],[Project]],"")</f>
        <v/>
      </c>
      <c r="D54" s="105" t="str">
        <f>IFERROR(INDEX(tbProjects[Progress],MATCH(A54,tbProjects[Client_Project],0)),"")</f>
        <v/>
      </c>
      <c r="E54" s="105"/>
      <c r="F54" s="103">
        <f ca="1">IF($A$2="","",
COUNTIFS(
tbTasks[[Client_Project]:[Client_Project]],$A54,
tbTasks[[Completed On]:[Completed On]],"&lt;="&amp;F$1,
tbTasks[[Completed On]:[Completed On]],"&gt;"&amp;E$1))</f>
        <v>0</v>
      </c>
      <c r="G54" s="103">
        <f ca="1">IF($A$2="","",
COUNTIFS(
tbTasks[[Client_Project]:[Client_Project]],$A54,
tbTasks[[Completed On]:[Completed On]],"&lt;="&amp;G$1,
tbTasks[[Completed On]:[Completed On]],"&gt;"&amp;F$1))</f>
        <v>0</v>
      </c>
      <c r="H54" s="103">
        <f ca="1">IF($A$2="","",
COUNTIFS(
tbTasks[[Client_Project]:[Client_Project]],$A54,
tbTasks[[Completed On]:[Completed On]],"&lt;="&amp;H$1,
tbTasks[[Completed On]:[Completed On]],"&gt;"&amp;G$1))</f>
        <v>0</v>
      </c>
      <c r="I54" s="103">
        <f ca="1">IF($A$2="","",
COUNTIFS(
tbTasks[[Client_Project]:[Client_Project]],$A54,
tbTasks[[Completed On]:[Completed On]],"&lt;="&amp;I$1,
tbTasks[[Completed On]:[Completed On]],"&gt;"&amp;H$1))</f>
        <v>0</v>
      </c>
      <c r="J54" s="103">
        <f ca="1">IF($A$2="","",
COUNTIFS(
tbTasks[[Client_Project]:[Client_Project]],$A54,
tbTasks[[Completed On]:[Completed On]],"&lt;="&amp;J$1,
tbTasks[[Completed On]:[Completed On]],"&gt;"&amp;I$1))</f>
        <v>0</v>
      </c>
      <c r="K54" s="103">
        <f ca="1">IF($A$2="","",
COUNTIFS(
tbTasks[[Client_Project]:[Client_Project]],$A54,
tbTasks[[Completed On]:[Completed On]],"&lt;="&amp;K$1,
tbTasks[[Completed On]:[Completed On]],"&gt;"&amp;J$1))</f>
        <v>0</v>
      </c>
      <c r="L54" s="103">
        <f ca="1">IF($A$2="","",
COUNTIFS(
tbTasks[[Client_Project]:[Client_Project]],$A54,
tbTasks[[Completed On]:[Completed On]],"&lt;="&amp;L$1,
tbTasks[[Completed On]:[Completed On]],"&gt;"&amp;K$1))</f>
        <v>0</v>
      </c>
      <c r="M54" s="103">
        <f ca="1">IF($A$2="","",
COUNTIFS(
tbTasks[[Client_Project]:[Client_Project]],$A54,
tbTasks[[Completed On]:[Completed On]],"&lt;="&amp;M$1,
tbTasks[[Completed On]:[Completed On]],"&gt;"&amp;L$1))</f>
        <v>0</v>
      </c>
      <c r="N54" s="103">
        <f ca="1">IF($A$2="","",
COUNTIFS(
tbTasks[[Client_Project]:[Client_Project]],$A54,
tbTasks[[Completed On]:[Completed On]],"&lt;="&amp;N$1,
tbTasks[[Completed On]:[Completed On]],"&gt;"&amp;M$1))</f>
        <v>0</v>
      </c>
      <c r="O54" s="103">
        <f ca="1">IF($A$2="","",
COUNTIFS(
tbTasks[[Client_Project]:[Client_Project]],$A54,
tbTasks[[Completed On]:[Completed On]],"&lt;="&amp;O$1,
tbTasks[[Completed On]:[Completed On]],"&gt;"&amp;N$1))</f>
        <v>0</v>
      </c>
      <c r="P54" s="103">
        <f ca="1">IF($A$2="","",
COUNTIFS(
tbTasks[[Client_Project]:[Client_Project]],$A54,
tbTasks[[Completed On]:[Completed On]],"&lt;="&amp;P$1,
tbTasks[[Completed On]:[Completed On]],"&gt;"&amp;O$1))</f>
        <v>0</v>
      </c>
      <c r="Q54" s="103">
        <f ca="1">IF($A$2="","",
COUNTIFS(
tbTasks[[Client_Project]:[Client_Project]],$A54,
tbTasks[[Completed On]:[Completed On]],"&lt;="&amp;Q$1,
tbTasks[[Completed On]:[Completed On]],"&gt;"&amp;P$1))</f>
        <v>0</v>
      </c>
    </row>
    <row r="55" spans="1:17" x14ac:dyDescent="0.25">
      <c r="A55" s="108" t="str">
        <f>IFERROR(tbProjects[[#This Row],[Client_Project]],"")</f>
        <v/>
      </c>
      <c r="B55" s="106" t="str">
        <f>IFERROR(tbProjects[[#This Row],[Client]],"")</f>
        <v/>
      </c>
      <c r="C55" s="106" t="str">
        <f>IFERROR(tbProjects[[#This Row],[Project]],"")</f>
        <v/>
      </c>
      <c r="D55" s="105" t="str">
        <f>IFERROR(INDEX(tbProjects[Progress],MATCH(A55,tbProjects[Client_Project],0)),"")</f>
        <v/>
      </c>
      <c r="E55" s="105"/>
      <c r="F55" s="103">
        <f ca="1">IF($A$2="","",
COUNTIFS(
tbTasks[[Client_Project]:[Client_Project]],$A55,
tbTasks[[Completed On]:[Completed On]],"&lt;="&amp;F$1,
tbTasks[[Completed On]:[Completed On]],"&gt;"&amp;E$1))</f>
        <v>0</v>
      </c>
      <c r="G55" s="103">
        <f ca="1">IF($A$2="","",
COUNTIFS(
tbTasks[[Client_Project]:[Client_Project]],$A55,
tbTasks[[Completed On]:[Completed On]],"&lt;="&amp;G$1,
tbTasks[[Completed On]:[Completed On]],"&gt;"&amp;F$1))</f>
        <v>0</v>
      </c>
      <c r="H55" s="103">
        <f ca="1">IF($A$2="","",
COUNTIFS(
tbTasks[[Client_Project]:[Client_Project]],$A55,
tbTasks[[Completed On]:[Completed On]],"&lt;="&amp;H$1,
tbTasks[[Completed On]:[Completed On]],"&gt;"&amp;G$1))</f>
        <v>0</v>
      </c>
      <c r="I55" s="103">
        <f ca="1">IF($A$2="","",
COUNTIFS(
tbTasks[[Client_Project]:[Client_Project]],$A55,
tbTasks[[Completed On]:[Completed On]],"&lt;="&amp;I$1,
tbTasks[[Completed On]:[Completed On]],"&gt;"&amp;H$1))</f>
        <v>0</v>
      </c>
      <c r="J55" s="103">
        <f ca="1">IF($A$2="","",
COUNTIFS(
tbTasks[[Client_Project]:[Client_Project]],$A55,
tbTasks[[Completed On]:[Completed On]],"&lt;="&amp;J$1,
tbTasks[[Completed On]:[Completed On]],"&gt;"&amp;I$1))</f>
        <v>0</v>
      </c>
      <c r="K55" s="103">
        <f ca="1">IF($A$2="","",
COUNTIFS(
tbTasks[[Client_Project]:[Client_Project]],$A55,
tbTasks[[Completed On]:[Completed On]],"&lt;="&amp;K$1,
tbTasks[[Completed On]:[Completed On]],"&gt;"&amp;J$1))</f>
        <v>0</v>
      </c>
      <c r="L55" s="103">
        <f ca="1">IF($A$2="","",
COUNTIFS(
tbTasks[[Client_Project]:[Client_Project]],$A55,
tbTasks[[Completed On]:[Completed On]],"&lt;="&amp;L$1,
tbTasks[[Completed On]:[Completed On]],"&gt;"&amp;K$1))</f>
        <v>0</v>
      </c>
      <c r="M55" s="103">
        <f ca="1">IF($A$2="","",
COUNTIFS(
tbTasks[[Client_Project]:[Client_Project]],$A55,
tbTasks[[Completed On]:[Completed On]],"&lt;="&amp;M$1,
tbTasks[[Completed On]:[Completed On]],"&gt;"&amp;L$1))</f>
        <v>0</v>
      </c>
      <c r="N55" s="103">
        <f ca="1">IF($A$2="","",
COUNTIFS(
tbTasks[[Client_Project]:[Client_Project]],$A55,
tbTasks[[Completed On]:[Completed On]],"&lt;="&amp;N$1,
tbTasks[[Completed On]:[Completed On]],"&gt;"&amp;M$1))</f>
        <v>0</v>
      </c>
      <c r="O55" s="103">
        <f ca="1">IF($A$2="","",
COUNTIFS(
tbTasks[[Client_Project]:[Client_Project]],$A55,
tbTasks[[Completed On]:[Completed On]],"&lt;="&amp;O$1,
tbTasks[[Completed On]:[Completed On]],"&gt;"&amp;N$1))</f>
        <v>0</v>
      </c>
      <c r="P55" s="103">
        <f ca="1">IF($A$2="","",
COUNTIFS(
tbTasks[[Client_Project]:[Client_Project]],$A55,
tbTasks[[Completed On]:[Completed On]],"&lt;="&amp;P$1,
tbTasks[[Completed On]:[Completed On]],"&gt;"&amp;O$1))</f>
        <v>0</v>
      </c>
      <c r="Q55" s="103">
        <f ca="1">IF($A$2="","",
COUNTIFS(
tbTasks[[Client_Project]:[Client_Project]],$A55,
tbTasks[[Completed On]:[Completed On]],"&lt;="&amp;Q$1,
tbTasks[[Completed On]:[Completed On]],"&gt;"&amp;P$1))</f>
        <v>0</v>
      </c>
    </row>
    <row r="56" spans="1:17" x14ac:dyDescent="0.25">
      <c r="A56" s="108" t="str">
        <f>IFERROR(tbProjects[[#This Row],[Client_Project]],"")</f>
        <v/>
      </c>
      <c r="B56" s="106" t="str">
        <f>IFERROR(tbProjects[[#This Row],[Client]],"")</f>
        <v/>
      </c>
      <c r="C56" s="106" t="str">
        <f>IFERROR(tbProjects[[#This Row],[Project]],"")</f>
        <v/>
      </c>
      <c r="D56" s="105" t="str">
        <f>IFERROR(INDEX(tbProjects[Progress],MATCH(A56,tbProjects[Client_Project],0)),"")</f>
        <v/>
      </c>
      <c r="E56" s="105"/>
      <c r="F56" s="103">
        <f ca="1">IF($A$2="","",
COUNTIFS(
tbTasks[[Client_Project]:[Client_Project]],$A56,
tbTasks[[Completed On]:[Completed On]],"&lt;="&amp;F$1,
tbTasks[[Completed On]:[Completed On]],"&gt;"&amp;E$1))</f>
        <v>0</v>
      </c>
      <c r="G56" s="103">
        <f ca="1">IF($A$2="","",
COUNTIFS(
tbTasks[[Client_Project]:[Client_Project]],$A56,
tbTasks[[Completed On]:[Completed On]],"&lt;="&amp;G$1,
tbTasks[[Completed On]:[Completed On]],"&gt;"&amp;F$1))</f>
        <v>0</v>
      </c>
      <c r="H56" s="103">
        <f ca="1">IF($A$2="","",
COUNTIFS(
tbTasks[[Client_Project]:[Client_Project]],$A56,
tbTasks[[Completed On]:[Completed On]],"&lt;="&amp;H$1,
tbTasks[[Completed On]:[Completed On]],"&gt;"&amp;G$1))</f>
        <v>0</v>
      </c>
      <c r="I56" s="103">
        <f ca="1">IF($A$2="","",
COUNTIFS(
tbTasks[[Client_Project]:[Client_Project]],$A56,
tbTasks[[Completed On]:[Completed On]],"&lt;="&amp;I$1,
tbTasks[[Completed On]:[Completed On]],"&gt;"&amp;H$1))</f>
        <v>0</v>
      </c>
      <c r="J56" s="103">
        <f ca="1">IF($A$2="","",
COUNTIFS(
tbTasks[[Client_Project]:[Client_Project]],$A56,
tbTasks[[Completed On]:[Completed On]],"&lt;="&amp;J$1,
tbTasks[[Completed On]:[Completed On]],"&gt;"&amp;I$1))</f>
        <v>0</v>
      </c>
      <c r="K56" s="103">
        <f ca="1">IF($A$2="","",
COUNTIFS(
tbTasks[[Client_Project]:[Client_Project]],$A56,
tbTasks[[Completed On]:[Completed On]],"&lt;="&amp;K$1,
tbTasks[[Completed On]:[Completed On]],"&gt;"&amp;J$1))</f>
        <v>0</v>
      </c>
      <c r="L56" s="103">
        <f ca="1">IF($A$2="","",
COUNTIFS(
tbTasks[[Client_Project]:[Client_Project]],$A56,
tbTasks[[Completed On]:[Completed On]],"&lt;="&amp;L$1,
tbTasks[[Completed On]:[Completed On]],"&gt;"&amp;K$1))</f>
        <v>0</v>
      </c>
      <c r="M56" s="103">
        <f ca="1">IF($A$2="","",
COUNTIFS(
tbTasks[[Client_Project]:[Client_Project]],$A56,
tbTasks[[Completed On]:[Completed On]],"&lt;="&amp;M$1,
tbTasks[[Completed On]:[Completed On]],"&gt;"&amp;L$1))</f>
        <v>0</v>
      </c>
      <c r="N56" s="103">
        <f ca="1">IF($A$2="","",
COUNTIFS(
tbTasks[[Client_Project]:[Client_Project]],$A56,
tbTasks[[Completed On]:[Completed On]],"&lt;="&amp;N$1,
tbTasks[[Completed On]:[Completed On]],"&gt;"&amp;M$1))</f>
        <v>0</v>
      </c>
      <c r="O56" s="103">
        <f ca="1">IF($A$2="","",
COUNTIFS(
tbTasks[[Client_Project]:[Client_Project]],$A56,
tbTasks[[Completed On]:[Completed On]],"&lt;="&amp;O$1,
tbTasks[[Completed On]:[Completed On]],"&gt;"&amp;N$1))</f>
        <v>0</v>
      </c>
      <c r="P56" s="103">
        <f ca="1">IF($A$2="","",
COUNTIFS(
tbTasks[[Client_Project]:[Client_Project]],$A56,
tbTasks[[Completed On]:[Completed On]],"&lt;="&amp;P$1,
tbTasks[[Completed On]:[Completed On]],"&gt;"&amp;O$1))</f>
        <v>0</v>
      </c>
      <c r="Q56" s="103">
        <f ca="1">IF($A$2="","",
COUNTIFS(
tbTasks[[Client_Project]:[Client_Project]],$A56,
tbTasks[[Completed On]:[Completed On]],"&lt;="&amp;Q$1,
tbTasks[[Completed On]:[Completed On]],"&gt;"&amp;P$1))</f>
        <v>0</v>
      </c>
    </row>
    <row r="57" spans="1:17" x14ac:dyDescent="0.25">
      <c r="A57" s="108" t="str">
        <f>IFERROR(tbProjects[[#This Row],[Client_Project]],"")</f>
        <v/>
      </c>
      <c r="B57" s="106" t="str">
        <f>IFERROR(tbProjects[[#This Row],[Client]],"")</f>
        <v/>
      </c>
      <c r="C57" s="106" t="str">
        <f>IFERROR(tbProjects[[#This Row],[Project]],"")</f>
        <v/>
      </c>
      <c r="D57" s="105" t="str">
        <f>IFERROR(INDEX(tbProjects[Progress],MATCH(A57,tbProjects[Client_Project],0)),"")</f>
        <v/>
      </c>
      <c r="E57" s="105"/>
      <c r="F57" s="103">
        <f ca="1">IF($A$2="","",
COUNTIFS(
tbTasks[[Client_Project]:[Client_Project]],$A57,
tbTasks[[Completed On]:[Completed On]],"&lt;="&amp;F$1,
tbTasks[[Completed On]:[Completed On]],"&gt;"&amp;E$1))</f>
        <v>0</v>
      </c>
      <c r="G57" s="103">
        <f ca="1">IF($A$2="","",
COUNTIFS(
tbTasks[[Client_Project]:[Client_Project]],$A57,
tbTasks[[Completed On]:[Completed On]],"&lt;="&amp;G$1,
tbTasks[[Completed On]:[Completed On]],"&gt;"&amp;F$1))</f>
        <v>0</v>
      </c>
      <c r="H57" s="103">
        <f ca="1">IF($A$2="","",
COUNTIFS(
tbTasks[[Client_Project]:[Client_Project]],$A57,
tbTasks[[Completed On]:[Completed On]],"&lt;="&amp;H$1,
tbTasks[[Completed On]:[Completed On]],"&gt;"&amp;G$1))</f>
        <v>0</v>
      </c>
      <c r="I57" s="103">
        <f ca="1">IF($A$2="","",
COUNTIFS(
tbTasks[[Client_Project]:[Client_Project]],$A57,
tbTasks[[Completed On]:[Completed On]],"&lt;="&amp;I$1,
tbTasks[[Completed On]:[Completed On]],"&gt;"&amp;H$1))</f>
        <v>0</v>
      </c>
      <c r="J57" s="103">
        <f ca="1">IF($A$2="","",
COUNTIFS(
tbTasks[[Client_Project]:[Client_Project]],$A57,
tbTasks[[Completed On]:[Completed On]],"&lt;="&amp;J$1,
tbTasks[[Completed On]:[Completed On]],"&gt;"&amp;I$1))</f>
        <v>0</v>
      </c>
      <c r="K57" s="103">
        <f ca="1">IF($A$2="","",
COUNTIFS(
tbTasks[[Client_Project]:[Client_Project]],$A57,
tbTasks[[Completed On]:[Completed On]],"&lt;="&amp;K$1,
tbTasks[[Completed On]:[Completed On]],"&gt;"&amp;J$1))</f>
        <v>0</v>
      </c>
      <c r="L57" s="103">
        <f ca="1">IF($A$2="","",
COUNTIFS(
tbTasks[[Client_Project]:[Client_Project]],$A57,
tbTasks[[Completed On]:[Completed On]],"&lt;="&amp;L$1,
tbTasks[[Completed On]:[Completed On]],"&gt;"&amp;K$1))</f>
        <v>0</v>
      </c>
      <c r="M57" s="103">
        <f ca="1">IF($A$2="","",
COUNTIFS(
tbTasks[[Client_Project]:[Client_Project]],$A57,
tbTasks[[Completed On]:[Completed On]],"&lt;="&amp;M$1,
tbTasks[[Completed On]:[Completed On]],"&gt;"&amp;L$1))</f>
        <v>0</v>
      </c>
      <c r="N57" s="103">
        <f ca="1">IF($A$2="","",
COUNTIFS(
tbTasks[[Client_Project]:[Client_Project]],$A57,
tbTasks[[Completed On]:[Completed On]],"&lt;="&amp;N$1,
tbTasks[[Completed On]:[Completed On]],"&gt;"&amp;M$1))</f>
        <v>0</v>
      </c>
      <c r="O57" s="103">
        <f ca="1">IF($A$2="","",
COUNTIFS(
tbTasks[[Client_Project]:[Client_Project]],$A57,
tbTasks[[Completed On]:[Completed On]],"&lt;="&amp;O$1,
tbTasks[[Completed On]:[Completed On]],"&gt;"&amp;N$1))</f>
        <v>0</v>
      </c>
      <c r="P57" s="103">
        <f ca="1">IF($A$2="","",
COUNTIFS(
tbTasks[[Client_Project]:[Client_Project]],$A57,
tbTasks[[Completed On]:[Completed On]],"&lt;="&amp;P$1,
tbTasks[[Completed On]:[Completed On]],"&gt;"&amp;O$1))</f>
        <v>0</v>
      </c>
      <c r="Q57" s="103">
        <f ca="1">IF($A$2="","",
COUNTIFS(
tbTasks[[Client_Project]:[Client_Project]],$A57,
tbTasks[[Completed On]:[Completed On]],"&lt;="&amp;Q$1,
tbTasks[[Completed On]:[Completed On]],"&gt;"&amp;P$1))</f>
        <v>0</v>
      </c>
    </row>
    <row r="58" spans="1:17" x14ac:dyDescent="0.25">
      <c r="A58" s="108" t="str">
        <f>IFERROR(tbProjects[[#This Row],[Client_Project]],"")</f>
        <v/>
      </c>
      <c r="B58" s="106" t="str">
        <f>IFERROR(tbProjects[[#This Row],[Client]],"")</f>
        <v/>
      </c>
      <c r="C58" s="106" t="str">
        <f>IFERROR(tbProjects[[#This Row],[Project]],"")</f>
        <v/>
      </c>
      <c r="D58" s="105" t="str">
        <f>IFERROR(INDEX(tbProjects[Progress],MATCH(A58,tbProjects[Client_Project],0)),"")</f>
        <v/>
      </c>
      <c r="E58" s="105"/>
      <c r="F58" s="103">
        <f ca="1">IF($A$2="","",
COUNTIFS(
tbTasks[[Client_Project]:[Client_Project]],$A58,
tbTasks[[Completed On]:[Completed On]],"&lt;="&amp;F$1,
tbTasks[[Completed On]:[Completed On]],"&gt;"&amp;E$1))</f>
        <v>0</v>
      </c>
      <c r="G58" s="103">
        <f ca="1">IF($A$2="","",
COUNTIFS(
tbTasks[[Client_Project]:[Client_Project]],$A58,
tbTasks[[Completed On]:[Completed On]],"&lt;="&amp;G$1,
tbTasks[[Completed On]:[Completed On]],"&gt;"&amp;F$1))</f>
        <v>0</v>
      </c>
      <c r="H58" s="103">
        <f ca="1">IF($A$2="","",
COUNTIFS(
tbTasks[[Client_Project]:[Client_Project]],$A58,
tbTasks[[Completed On]:[Completed On]],"&lt;="&amp;H$1,
tbTasks[[Completed On]:[Completed On]],"&gt;"&amp;G$1))</f>
        <v>0</v>
      </c>
      <c r="I58" s="103">
        <f ca="1">IF($A$2="","",
COUNTIFS(
tbTasks[[Client_Project]:[Client_Project]],$A58,
tbTasks[[Completed On]:[Completed On]],"&lt;="&amp;I$1,
tbTasks[[Completed On]:[Completed On]],"&gt;"&amp;H$1))</f>
        <v>0</v>
      </c>
      <c r="J58" s="103">
        <f ca="1">IF($A$2="","",
COUNTIFS(
tbTasks[[Client_Project]:[Client_Project]],$A58,
tbTasks[[Completed On]:[Completed On]],"&lt;="&amp;J$1,
tbTasks[[Completed On]:[Completed On]],"&gt;"&amp;I$1))</f>
        <v>0</v>
      </c>
      <c r="K58" s="103">
        <f ca="1">IF($A$2="","",
COUNTIFS(
tbTasks[[Client_Project]:[Client_Project]],$A58,
tbTasks[[Completed On]:[Completed On]],"&lt;="&amp;K$1,
tbTasks[[Completed On]:[Completed On]],"&gt;"&amp;J$1))</f>
        <v>0</v>
      </c>
      <c r="L58" s="103">
        <f ca="1">IF($A$2="","",
COUNTIFS(
tbTasks[[Client_Project]:[Client_Project]],$A58,
tbTasks[[Completed On]:[Completed On]],"&lt;="&amp;L$1,
tbTasks[[Completed On]:[Completed On]],"&gt;"&amp;K$1))</f>
        <v>0</v>
      </c>
      <c r="M58" s="103">
        <f ca="1">IF($A$2="","",
COUNTIFS(
tbTasks[[Client_Project]:[Client_Project]],$A58,
tbTasks[[Completed On]:[Completed On]],"&lt;="&amp;M$1,
tbTasks[[Completed On]:[Completed On]],"&gt;"&amp;L$1))</f>
        <v>0</v>
      </c>
      <c r="N58" s="103">
        <f ca="1">IF($A$2="","",
COUNTIFS(
tbTasks[[Client_Project]:[Client_Project]],$A58,
tbTasks[[Completed On]:[Completed On]],"&lt;="&amp;N$1,
tbTasks[[Completed On]:[Completed On]],"&gt;"&amp;M$1))</f>
        <v>0</v>
      </c>
      <c r="O58" s="103">
        <f ca="1">IF($A$2="","",
COUNTIFS(
tbTasks[[Client_Project]:[Client_Project]],$A58,
tbTasks[[Completed On]:[Completed On]],"&lt;="&amp;O$1,
tbTasks[[Completed On]:[Completed On]],"&gt;"&amp;N$1))</f>
        <v>0</v>
      </c>
      <c r="P58" s="103">
        <f ca="1">IF($A$2="","",
COUNTIFS(
tbTasks[[Client_Project]:[Client_Project]],$A58,
tbTasks[[Completed On]:[Completed On]],"&lt;="&amp;P$1,
tbTasks[[Completed On]:[Completed On]],"&gt;"&amp;O$1))</f>
        <v>0</v>
      </c>
      <c r="Q58" s="103">
        <f ca="1">IF($A$2="","",
COUNTIFS(
tbTasks[[Client_Project]:[Client_Project]],$A58,
tbTasks[[Completed On]:[Completed On]],"&lt;="&amp;Q$1,
tbTasks[[Completed On]:[Completed On]],"&gt;"&amp;P$1))</f>
        <v>0</v>
      </c>
    </row>
    <row r="59" spans="1:17" x14ac:dyDescent="0.25">
      <c r="A59" s="108" t="str">
        <f>IFERROR(tbProjects[[#This Row],[Client_Project]],"")</f>
        <v/>
      </c>
      <c r="B59" s="106" t="str">
        <f>IFERROR(tbProjects[[#This Row],[Client]],"")</f>
        <v/>
      </c>
      <c r="C59" s="106" t="str">
        <f>IFERROR(tbProjects[[#This Row],[Project]],"")</f>
        <v/>
      </c>
      <c r="D59" s="105" t="str">
        <f>IFERROR(INDEX(tbProjects[Progress],MATCH(A59,tbProjects[Client_Project],0)),"")</f>
        <v/>
      </c>
      <c r="E59" s="105"/>
      <c r="F59" s="103">
        <f ca="1">IF($A$2="","",
COUNTIFS(
tbTasks[[Client_Project]:[Client_Project]],$A59,
tbTasks[[Completed On]:[Completed On]],"&lt;="&amp;F$1,
tbTasks[[Completed On]:[Completed On]],"&gt;"&amp;E$1))</f>
        <v>0</v>
      </c>
      <c r="G59" s="103">
        <f ca="1">IF($A$2="","",
COUNTIFS(
tbTasks[[Client_Project]:[Client_Project]],$A59,
tbTasks[[Completed On]:[Completed On]],"&lt;="&amp;G$1,
tbTasks[[Completed On]:[Completed On]],"&gt;"&amp;F$1))</f>
        <v>0</v>
      </c>
      <c r="H59" s="103">
        <f ca="1">IF($A$2="","",
COUNTIFS(
tbTasks[[Client_Project]:[Client_Project]],$A59,
tbTasks[[Completed On]:[Completed On]],"&lt;="&amp;H$1,
tbTasks[[Completed On]:[Completed On]],"&gt;"&amp;G$1))</f>
        <v>0</v>
      </c>
      <c r="I59" s="103">
        <f ca="1">IF($A$2="","",
COUNTIFS(
tbTasks[[Client_Project]:[Client_Project]],$A59,
tbTasks[[Completed On]:[Completed On]],"&lt;="&amp;I$1,
tbTasks[[Completed On]:[Completed On]],"&gt;"&amp;H$1))</f>
        <v>0</v>
      </c>
      <c r="J59" s="103">
        <f ca="1">IF($A$2="","",
COUNTIFS(
tbTasks[[Client_Project]:[Client_Project]],$A59,
tbTasks[[Completed On]:[Completed On]],"&lt;="&amp;J$1,
tbTasks[[Completed On]:[Completed On]],"&gt;"&amp;I$1))</f>
        <v>0</v>
      </c>
      <c r="K59" s="103">
        <f ca="1">IF($A$2="","",
COUNTIFS(
tbTasks[[Client_Project]:[Client_Project]],$A59,
tbTasks[[Completed On]:[Completed On]],"&lt;="&amp;K$1,
tbTasks[[Completed On]:[Completed On]],"&gt;"&amp;J$1))</f>
        <v>0</v>
      </c>
      <c r="L59" s="103">
        <f ca="1">IF($A$2="","",
COUNTIFS(
tbTasks[[Client_Project]:[Client_Project]],$A59,
tbTasks[[Completed On]:[Completed On]],"&lt;="&amp;L$1,
tbTasks[[Completed On]:[Completed On]],"&gt;"&amp;K$1))</f>
        <v>0</v>
      </c>
      <c r="M59" s="103">
        <f ca="1">IF($A$2="","",
COUNTIFS(
tbTasks[[Client_Project]:[Client_Project]],$A59,
tbTasks[[Completed On]:[Completed On]],"&lt;="&amp;M$1,
tbTasks[[Completed On]:[Completed On]],"&gt;"&amp;L$1))</f>
        <v>0</v>
      </c>
      <c r="N59" s="103">
        <f ca="1">IF($A$2="","",
COUNTIFS(
tbTasks[[Client_Project]:[Client_Project]],$A59,
tbTasks[[Completed On]:[Completed On]],"&lt;="&amp;N$1,
tbTasks[[Completed On]:[Completed On]],"&gt;"&amp;M$1))</f>
        <v>0</v>
      </c>
      <c r="O59" s="103">
        <f ca="1">IF($A$2="","",
COUNTIFS(
tbTasks[[Client_Project]:[Client_Project]],$A59,
tbTasks[[Completed On]:[Completed On]],"&lt;="&amp;O$1,
tbTasks[[Completed On]:[Completed On]],"&gt;"&amp;N$1))</f>
        <v>0</v>
      </c>
      <c r="P59" s="103">
        <f ca="1">IF($A$2="","",
COUNTIFS(
tbTasks[[Client_Project]:[Client_Project]],$A59,
tbTasks[[Completed On]:[Completed On]],"&lt;="&amp;P$1,
tbTasks[[Completed On]:[Completed On]],"&gt;"&amp;O$1))</f>
        <v>0</v>
      </c>
      <c r="Q59" s="103">
        <f ca="1">IF($A$2="","",
COUNTIFS(
tbTasks[[Client_Project]:[Client_Project]],$A59,
tbTasks[[Completed On]:[Completed On]],"&lt;="&amp;Q$1,
tbTasks[[Completed On]:[Completed On]],"&gt;"&amp;P$1))</f>
        <v>0</v>
      </c>
    </row>
    <row r="60" spans="1:17" x14ac:dyDescent="0.25">
      <c r="A60" s="108" t="str">
        <f>IFERROR(tbProjects[[#This Row],[Client_Project]],"")</f>
        <v/>
      </c>
      <c r="B60" s="106" t="str">
        <f>IFERROR(tbProjects[[#This Row],[Client]],"")</f>
        <v/>
      </c>
      <c r="C60" s="106" t="str">
        <f>IFERROR(tbProjects[[#This Row],[Project]],"")</f>
        <v/>
      </c>
      <c r="D60" s="105" t="str">
        <f>IFERROR(INDEX(tbProjects[Progress],MATCH(A60,tbProjects[Client_Project],0)),"")</f>
        <v/>
      </c>
      <c r="E60" s="105"/>
      <c r="F60" s="103">
        <f ca="1">IF($A$2="","",
COUNTIFS(
tbTasks[[Client_Project]:[Client_Project]],$A60,
tbTasks[[Completed On]:[Completed On]],"&lt;="&amp;F$1,
tbTasks[[Completed On]:[Completed On]],"&gt;"&amp;E$1))</f>
        <v>0</v>
      </c>
      <c r="G60" s="103">
        <f ca="1">IF($A$2="","",
COUNTIFS(
tbTasks[[Client_Project]:[Client_Project]],$A60,
tbTasks[[Completed On]:[Completed On]],"&lt;="&amp;G$1,
tbTasks[[Completed On]:[Completed On]],"&gt;"&amp;F$1))</f>
        <v>0</v>
      </c>
      <c r="H60" s="103">
        <f ca="1">IF($A$2="","",
COUNTIFS(
tbTasks[[Client_Project]:[Client_Project]],$A60,
tbTasks[[Completed On]:[Completed On]],"&lt;="&amp;H$1,
tbTasks[[Completed On]:[Completed On]],"&gt;"&amp;G$1))</f>
        <v>0</v>
      </c>
      <c r="I60" s="103">
        <f ca="1">IF($A$2="","",
COUNTIFS(
tbTasks[[Client_Project]:[Client_Project]],$A60,
tbTasks[[Completed On]:[Completed On]],"&lt;="&amp;I$1,
tbTasks[[Completed On]:[Completed On]],"&gt;"&amp;H$1))</f>
        <v>0</v>
      </c>
      <c r="J60" s="103">
        <f ca="1">IF($A$2="","",
COUNTIFS(
tbTasks[[Client_Project]:[Client_Project]],$A60,
tbTasks[[Completed On]:[Completed On]],"&lt;="&amp;J$1,
tbTasks[[Completed On]:[Completed On]],"&gt;"&amp;I$1))</f>
        <v>0</v>
      </c>
      <c r="K60" s="103">
        <f ca="1">IF($A$2="","",
COUNTIFS(
tbTasks[[Client_Project]:[Client_Project]],$A60,
tbTasks[[Completed On]:[Completed On]],"&lt;="&amp;K$1,
tbTasks[[Completed On]:[Completed On]],"&gt;"&amp;J$1))</f>
        <v>0</v>
      </c>
      <c r="L60" s="103">
        <f ca="1">IF($A$2="","",
COUNTIFS(
tbTasks[[Client_Project]:[Client_Project]],$A60,
tbTasks[[Completed On]:[Completed On]],"&lt;="&amp;L$1,
tbTasks[[Completed On]:[Completed On]],"&gt;"&amp;K$1))</f>
        <v>0</v>
      </c>
      <c r="M60" s="103">
        <f ca="1">IF($A$2="","",
COUNTIFS(
tbTasks[[Client_Project]:[Client_Project]],$A60,
tbTasks[[Completed On]:[Completed On]],"&lt;="&amp;M$1,
tbTasks[[Completed On]:[Completed On]],"&gt;"&amp;L$1))</f>
        <v>0</v>
      </c>
      <c r="N60" s="103">
        <f ca="1">IF($A$2="","",
COUNTIFS(
tbTasks[[Client_Project]:[Client_Project]],$A60,
tbTasks[[Completed On]:[Completed On]],"&lt;="&amp;N$1,
tbTasks[[Completed On]:[Completed On]],"&gt;"&amp;M$1))</f>
        <v>0</v>
      </c>
      <c r="O60" s="103">
        <f ca="1">IF($A$2="","",
COUNTIFS(
tbTasks[[Client_Project]:[Client_Project]],$A60,
tbTasks[[Completed On]:[Completed On]],"&lt;="&amp;O$1,
tbTasks[[Completed On]:[Completed On]],"&gt;"&amp;N$1))</f>
        <v>0</v>
      </c>
      <c r="P60" s="103">
        <f ca="1">IF($A$2="","",
COUNTIFS(
tbTasks[[Client_Project]:[Client_Project]],$A60,
tbTasks[[Completed On]:[Completed On]],"&lt;="&amp;P$1,
tbTasks[[Completed On]:[Completed On]],"&gt;"&amp;O$1))</f>
        <v>0</v>
      </c>
      <c r="Q60" s="103">
        <f ca="1">IF($A$2="","",
COUNTIFS(
tbTasks[[Client_Project]:[Client_Project]],$A60,
tbTasks[[Completed On]:[Completed On]],"&lt;="&amp;Q$1,
tbTasks[[Completed On]:[Completed On]],"&gt;"&amp;P$1))</f>
        <v>0</v>
      </c>
    </row>
    <row r="61" spans="1:17" x14ac:dyDescent="0.25">
      <c r="A61" s="108" t="str">
        <f>IFERROR(tbProjects[[#This Row],[Client_Project]],"")</f>
        <v/>
      </c>
      <c r="B61" s="106" t="str">
        <f>IFERROR(tbProjects[[#This Row],[Client]],"")</f>
        <v/>
      </c>
      <c r="C61" s="106" t="str">
        <f>IFERROR(tbProjects[[#This Row],[Project]],"")</f>
        <v/>
      </c>
      <c r="D61" s="105" t="str">
        <f>IFERROR(INDEX(tbProjects[Progress],MATCH(A61,tbProjects[Client_Project],0)),"")</f>
        <v/>
      </c>
      <c r="E61" s="105"/>
      <c r="F61" s="103">
        <f ca="1">IF($A$2="","",
COUNTIFS(
tbTasks[[Client_Project]:[Client_Project]],$A61,
tbTasks[[Completed On]:[Completed On]],"&lt;="&amp;F$1,
tbTasks[[Completed On]:[Completed On]],"&gt;"&amp;E$1))</f>
        <v>0</v>
      </c>
      <c r="G61" s="103">
        <f ca="1">IF($A$2="","",
COUNTIFS(
tbTasks[[Client_Project]:[Client_Project]],$A61,
tbTasks[[Completed On]:[Completed On]],"&lt;="&amp;G$1,
tbTasks[[Completed On]:[Completed On]],"&gt;"&amp;F$1))</f>
        <v>0</v>
      </c>
      <c r="H61" s="103">
        <f ca="1">IF($A$2="","",
COUNTIFS(
tbTasks[[Client_Project]:[Client_Project]],$A61,
tbTasks[[Completed On]:[Completed On]],"&lt;="&amp;H$1,
tbTasks[[Completed On]:[Completed On]],"&gt;"&amp;G$1))</f>
        <v>0</v>
      </c>
      <c r="I61" s="103">
        <f ca="1">IF($A$2="","",
COUNTIFS(
tbTasks[[Client_Project]:[Client_Project]],$A61,
tbTasks[[Completed On]:[Completed On]],"&lt;="&amp;I$1,
tbTasks[[Completed On]:[Completed On]],"&gt;"&amp;H$1))</f>
        <v>0</v>
      </c>
      <c r="J61" s="103">
        <f ca="1">IF($A$2="","",
COUNTIFS(
tbTasks[[Client_Project]:[Client_Project]],$A61,
tbTasks[[Completed On]:[Completed On]],"&lt;="&amp;J$1,
tbTasks[[Completed On]:[Completed On]],"&gt;"&amp;I$1))</f>
        <v>0</v>
      </c>
      <c r="K61" s="103">
        <f ca="1">IF($A$2="","",
COUNTIFS(
tbTasks[[Client_Project]:[Client_Project]],$A61,
tbTasks[[Completed On]:[Completed On]],"&lt;="&amp;K$1,
tbTasks[[Completed On]:[Completed On]],"&gt;"&amp;J$1))</f>
        <v>0</v>
      </c>
      <c r="L61" s="103">
        <f ca="1">IF($A$2="","",
COUNTIFS(
tbTasks[[Client_Project]:[Client_Project]],$A61,
tbTasks[[Completed On]:[Completed On]],"&lt;="&amp;L$1,
tbTasks[[Completed On]:[Completed On]],"&gt;"&amp;K$1))</f>
        <v>0</v>
      </c>
      <c r="M61" s="103">
        <f ca="1">IF($A$2="","",
COUNTIFS(
tbTasks[[Client_Project]:[Client_Project]],$A61,
tbTasks[[Completed On]:[Completed On]],"&lt;="&amp;M$1,
tbTasks[[Completed On]:[Completed On]],"&gt;"&amp;L$1))</f>
        <v>0</v>
      </c>
      <c r="N61" s="103">
        <f ca="1">IF($A$2="","",
COUNTIFS(
tbTasks[[Client_Project]:[Client_Project]],$A61,
tbTasks[[Completed On]:[Completed On]],"&lt;="&amp;N$1,
tbTasks[[Completed On]:[Completed On]],"&gt;"&amp;M$1))</f>
        <v>0</v>
      </c>
      <c r="O61" s="103">
        <f ca="1">IF($A$2="","",
COUNTIFS(
tbTasks[[Client_Project]:[Client_Project]],$A61,
tbTasks[[Completed On]:[Completed On]],"&lt;="&amp;O$1,
tbTasks[[Completed On]:[Completed On]],"&gt;"&amp;N$1))</f>
        <v>0</v>
      </c>
      <c r="P61" s="103">
        <f ca="1">IF($A$2="","",
COUNTIFS(
tbTasks[[Client_Project]:[Client_Project]],$A61,
tbTasks[[Completed On]:[Completed On]],"&lt;="&amp;P$1,
tbTasks[[Completed On]:[Completed On]],"&gt;"&amp;O$1))</f>
        <v>0</v>
      </c>
      <c r="Q61" s="103">
        <f ca="1">IF($A$2="","",
COUNTIFS(
tbTasks[[Client_Project]:[Client_Project]],$A61,
tbTasks[[Completed On]:[Completed On]],"&lt;="&amp;Q$1,
tbTasks[[Completed On]:[Completed On]],"&gt;"&amp;P$1))</f>
        <v>0</v>
      </c>
    </row>
    <row r="62" spans="1:17" x14ac:dyDescent="0.25">
      <c r="A62" s="108" t="str">
        <f>IFERROR(tbProjects[[#This Row],[Client_Project]],"")</f>
        <v/>
      </c>
      <c r="B62" s="106" t="str">
        <f>IFERROR(tbProjects[[#This Row],[Client]],"")</f>
        <v/>
      </c>
      <c r="C62" s="106" t="str">
        <f>IFERROR(tbProjects[[#This Row],[Project]],"")</f>
        <v/>
      </c>
      <c r="D62" s="105" t="str">
        <f>IFERROR(INDEX(tbProjects[Progress],MATCH(A62,tbProjects[Client_Project],0)),"")</f>
        <v/>
      </c>
      <c r="E62" s="105"/>
      <c r="F62" s="103">
        <f ca="1">IF($A$2="","",
COUNTIFS(
tbTasks[[Client_Project]:[Client_Project]],$A62,
tbTasks[[Completed On]:[Completed On]],"&lt;="&amp;F$1,
tbTasks[[Completed On]:[Completed On]],"&gt;"&amp;E$1))</f>
        <v>0</v>
      </c>
      <c r="G62" s="103">
        <f ca="1">IF($A$2="","",
COUNTIFS(
tbTasks[[Client_Project]:[Client_Project]],$A62,
tbTasks[[Completed On]:[Completed On]],"&lt;="&amp;G$1,
tbTasks[[Completed On]:[Completed On]],"&gt;"&amp;F$1))</f>
        <v>0</v>
      </c>
      <c r="H62" s="103">
        <f ca="1">IF($A$2="","",
COUNTIFS(
tbTasks[[Client_Project]:[Client_Project]],$A62,
tbTasks[[Completed On]:[Completed On]],"&lt;="&amp;H$1,
tbTasks[[Completed On]:[Completed On]],"&gt;"&amp;G$1))</f>
        <v>0</v>
      </c>
      <c r="I62" s="103">
        <f ca="1">IF($A$2="","",
COUNTIFS(
tbTasks[[Client_Project]:[Client_Project]],$A62,
tbTasks[[Completed On]:[Completed On]],"&lt;="&amp;I$1,
tbTasks[[Completed On]:[Completed On]],"&gt;"&amp;H$1))</f>
        <v>0</v>
      </c>
      <c r="J62" s="103">
        <f ca="1">IF($A$2="","",
COUNTIFS(
tbTasks[[Client_Project]:[Client_Project]],$A62,
tbTasks[[Completed On]:[Completed On]],"&lt;="&amp;J$1,
tbTasks[[Completed On]:[Completed On]],"&gt;"&amp;I$1))</f>
        <v>0</v>
      </c>
      <c r="K62" s="103">
        <f ca="1">IF($A$2="","",
COUNTIFS(
tbTasks[[Client_Project]:[Client_Project]],$A62,
tbTasks[[Completed On]:[Completed On]],"&lt;="&amp;K$1,
tbTasks[[Completed On]:[Completed On]],"&gt;"&amp;J$1))</f>
        <v>0</v>
      </c>
      <c r="L62" s="103">
        <f ca="1">IF($A$2="","",
COUNTIFS(
tbTasks[[Client_Project]:[Client_Project]],$A62,
tbTasks[[Completed On]:[Completed On]],"&lt;="&amp;L$1,
tbTasks[[Completed On]:[Completed On]],"&gt;"&amp;K$1))</f>
        <v>0</v>
      </c>
      <c r="M62" s="103">
        <f ca="1">IF($A$2="","",
COUNTIFS(
tbTasks[[Client_Project]:[Client_Project]],$A62,
tbTasks[[Completed On]:[Completed On]],"&lt;="&amp;M$1,
tbTasks[[Completed On]:[Completed On]],"&gt;"&amp;L$1))</f>
        <v>0</v>
      </c>
      <c r="N62" s="103">
        <f ca="1">IF($A$2="","",
COUNTIFS(
tbTasks[[Client_Project]:[Client_Project]],$A62,
tbTasks[[Completed On]:[Completed On]],"&lt;="&amp;N$1,
tbTasks[[Completed On]:[Completed On]],"&gt;"&amp;M$1))</f>
        <v>0</v>
      </c>
      <c r="O62" s="103">
        <f ca="1">IF($A$2="","",
COUNTIFS(
tbTasks[[Client_Project]:[Client_Project]],$A62,
tbTasks[[Completed On]:[Completed On]],"&lt;="&amp;O$1,
tbTasks[[Completed On]:[Completed On]],"&gt;"&amp;N$1))</f>
        <v>0</v>
      </c>
      <c r="P62" s="103">
        <f ca="1">IF($A$2="","",
COUNTIFS(
tbTasks[[Client_Project]:[Client_Project]],$A62,
tbTasks[[Completed On]:[Completed On]],"&lt;="&amp;P$1,
tbTasks[[Completed On]:[Completed On]],"&gt;"&amp;O$1))</f>
        <v>0</v>
      </c>
      <c r="Q62" s="103">
        <f ca="1">IF($A$2="","",
COUNTIFS(
tbTasks[[Client_Project]:[Client_Project]],$A62,
tbTasks[[Completed On]:[Completed On]],"&lt;="&amp;Q$1,
tbTasks[[Completed On]:[Completed On]],"&gt;"&amp;P$1))</f>
        <v>0</v>
      </c>
    </row>
    <row r="63" spans="1:17" x14ac:dyDescent="0.25">
      <c r="A63" s="108" t="str">
        <f>IFERROR(tbProjects[[#This Row],[Client_Project]],"")</f>
        <v/>
      </c>
      <c r="B63" s="106" t="str">
        <f>IFERROR(tbProjects[[#This Row],[Client]],"")</f>
        <v/>
      </c>
      <c r="C63" s="106" t="str">
        <f>IFERROR(tbProjects[[#This Row],[Project]],"")</f>
        <v/>
      </c>
      <c r="D63" s="105" t="str">
        <f>IFERROR(INDEX(tbProjects[Progress],MATCH(A63,tbProjects[Client_Project],0)),"")</f>
        <v/>
      </c>
      <c r="E63" s="105"/>
      <c r="F63" s="103">
        <f ca="1">IF($A$2="","",
COUNTIFS(
tbTasks[[Client_Project]:[Client_Project]],$A63,
tbTasks[[Completed On]:[Completed On]],"&lt;="&amp;F$1,
tbTasks[[Completed On]:[Completed On]],"&gt;"&amp;E$1))</f>
        <v>0</v>
      </c>
      <c r="G63" s="103">
        <f ca="1">IF($A$2="","",
COUNTIFS(
tbTasks[[Client_Project]:[Client_Project]],$A63,
tbTasks[[Completed On]:[Completed On]],"&lt;="&amp;G$1,
tbTasks[[Completed On]:[Completed On]],"&gt;"&amp;F$1))</f>
        <v>0</v>
      </c>
      <c r="H63" s="103">
        <f ca="1">IF($A$2="","",
COUNTIFS(
tbTasks[[Client_Project]:[Client_Project]],$A63,
tbTasks[[Completed On]:[Completed On]],"&lt;="&amp;H$1,
tbTasks[[Completed On]:[Completed On]],"&gt;"&amp;G$1))</f>
        <v>0</v>
      </c>
      <c r="I63" s="103">
        <f ca="1">IF($A$2="","",
COUNTIFS(
tbTasks[[Client_Project]:[Client_Project]],$A63,
tbTasks[[Completed On]:[Completed On]],"&lt;="&amp;I$1,
tbTasks[[Completed On]:[Completed On]],"&gt;"&amp;H$1))</f>
        <v>0</v>
      </c>
      <c r="J63" s="103">
        <f ca="1">IF($A$2="","",
COUNTIFS(
tbTasks[[Client_Project]:[Client_Project]],$A63,
tbTasks[[Completed On]:[Completed On]],"&lt;="&amp;J$1,
tbTasks[[Completed On]:[Completed On]],"&gt;"&amp;I$1))</f>
        <v>0</v>
      </c>
      <c r="K63" s="103">
        <f ca="1">IF($A$2="","",
COUNTIFS(
tbTasks[[Client_Project]:[Client_Project]],$A63,
tbTasks[[Completed On]:[Completed On]],"&lt;="&amp;K$1,
tbTasks[[Completed On]:[Completed On]],"&gt;"&amp;J$1))</f>
        <v>0</v>
      </c>
      <c r="L63" s="103">
        <f ca="1">IF($A$2="","",
COUNTIFS(
tbTasks[[Client_Project]:[Client_Project]],$A63,
tbTasks[[Completed On]:[Completed On]],"&lt;="&amp;L$1,
tbTasks[[Completed On]:[Completed On]],"&gt;"&amp;K$1))</f>
        <v>0</v>
      </c>
      <c r="M63" s="103">
        <f ca="1">IF($A$2="","",
COUNTIFS(
tbTasks[[Client_Project]:[Client_Project]],$A63,
tbTasks[[Completed On]:[Completed On]],"&lt;="&amp;M$1,
tbTasks[[Completed On]:[Completed On]],"&gt;"&amp;L$1))</f>
        <v>0</v>
      </c>
      <c r="N63" s="103">
        <f ca="1">IF($A$2="","",
COUNTIFS(
tbTasks[[Client_Project]:[Client_Project]],$A63,
tbTasks[[Completed On]:[Completed On]],"&lt;="&amp;N$1,
tbTasks[[Completed On]:[Completed On]],"&gt;"&amp;M$1))</f>
        <v>0</v>
      </c>
      <c r="O63" s="103">
        <f ca="1">IF($A$2="","",
COUNTIFS(
tbTasks[[Client_Project]:[Client_Project]],$A63,
tbTasks[[Completed On]:[Completed On]],"&lt;="&amp;O$1,
tbTasks[[Completed On]:[Completed On]],"&gt;"&amp;N$1))</f>
        <v>0</v>
      </c>
      <c r="P63" s="103">
        <f ca="1">IF($A$2="","",
COUNTIFS(
tbTasks[[Client_Project]:[Client_Project]],$A63,
tbTasks[[Completed On]:[Completed On]],"&lt;="&amp;P$1,
tbTasks[[Completed On]:[Completed On]],"&gt;"&amp;O$1))</f>
        <v>0</v>
      </c>
      <c r="Q63" s="103">
        <f ca="1">IF($A$2="","",
COUNTIFS(
tbTasks[[Client_Project]:[Client_Project]],$A63,
tbTasks[[Completed On]:[Completed On]],"&lt;="&amp;Q$1,
tbTasks[[Completed On]:[Completed On]],"&gt;"&amp;P$1))</f>
        <v>0</v>
      </c>
    </row>
    <row r="64" spans="1:17" x14ac:dyDescent="0.25">
      <c r="A64" s="108" t="str">
        <f>IFERROR(tbProjects[[#This Row],[Client_Project]],"")</f>
        <v/>
      </c>
      <c r="B64" s="106" t="str">
        <f>IFERROR(tbProjects[[#This Row],[Client]],"")</f>
        <v/>
      </c>
      <c r="C64" s="106" t="str">
        <f>IFERROR(tbProjects[[#This Row],[Project]],"")</f>
        <v/>
      </c>
      <c r="D64" s="105" t="str">
        <f>IFERROR(INDEX(tbProjects[Progress],MATCH(A64,tbProjects[Client_Project],0)),"")</f>
        <v/>
      </c>
      <c r="E64" s="105"/>
      <c r="F64" s="103">
        <f ca="1">IF($A$2="","",
COUNTIFS(
tbTasks[[Client_Project]:[Client_Project]],$A64,
tbTasks[[Completed On]:[Completed On]],"&lt;="&amp;F$1,
tbTasks[[Completed On]:[Completed On]],"&gt;"&amp;E$1))</f>
        <v>0</v>
      </c>
      <c r="G64" s="103">
        <f ca="1">IF($A$2="","",
COUNTIFS(
tbTasks[[Client_Project]:[Client_Project]],$A64,
tbTasks[[Completed On]:[Completed On]],"&lt;="&amp;G$1,
tbTasks[[Completed On]:[Completed On]],"&gt;"&amp;F$1))</f>
        <v>0</v>
      </c>
      <c r="H64" s="103">
        <f ca="1">IF($A$2="","",
COUNTIFS(
tbTasks[[Client_Project]:[Client_Project]],$A64,
tbTasks[[Completed On]:[Completed On]],"&lt;="&amp;H$1,
tbTasks[[Completed On]:[Completed On]],"&gt;"&amp;G$1))</f>
        <v>0</v>
      </c>
      <c r="I64" s="103">
        <f ca="1">IF($A$2="","",
COUNTIFS(
tbTasks[[Client_Project]:[Client_Project]],$A64,
tbTasks[[Completed On]:[Completed On]],"&lt;="&amp;I$1,
tbTasks[[Completed On]:[Completed On]],"&gt;"&amp;H$1))</f>
        <v>0</v>
      </c>
      <c r="J64" s="103">
        <f ca="1">IF($A$2="","",
COUNTIFS(
tbTasks[[Client_Project]:[Client_Project]],$A64,
tbTasks[[Completed On]:[Completed On]],"&lt;="&amp;J$1,
tbTasks[[Completed On]:[Completed On]],"&gt;"&amp;I$1))</f>
        <v>0</v>
      </c>
      <c r="K64" s="103">
        <f ca="1">IF($A$2="","",
COUNTIFS(
tbTasks[[Client_Project]:[Client_Project]],$A64,
tbTasks[[Completed On]:[Completed On]],"&lt;="&amp;K$1,
tbTasks[[Completed On]:[Completed On]],"&gt;"&amp;J$1))</f>
        <v>0</v>
      </c>
      <c r="L64" s="103">
        <f ca="1">IF($A$2="","",
COUNTIFS(
tbTasks[[Client_Project]:[Client_Project]],$A64,
tbTasks[[Completed On]:[Completed On]],"&lt;="&amp;L$1,
tbTasks[[Completed On]:[Completed On]],"&gt;"&amp;K$1))</f>
        <v>0</v>
      </c>
      <c r="M64" s="103">
        <f ca="1">IF($A$2="","",
COUNTIFS(
tbTasks[[Client_Project]:[Client_Project]],$A64,
tbTasks[[Completed On]:[Completed On]],"&lt;="&amp;M$1,
tbTasks[[Completed On]:[Completed On]],"&gt;"&amp;L$1))</f>
        <v>0</v>
      </c>
      <c r="N64" s="103">
        <f ca="1">IF($A$2="","",
COUNTIFS(
tbTasks[[Client_Project]:[Client_Project]],$A64,
tbTasks[[Completed On]:[Completed On]],"&lt;="&amp;N$1,
tbTasks[[Completed On]:[Completed On]],"&gt;"&amp;M$1))</f>
        <v>0</v>
      </c>
      <c r="O64" s="103">
        <f ca="1">IF($A$2="","",
COUNTIFS(
tbTasks[[Client_Project]:[Client_Project]],$A64,
tbTasks[[Completed On]:[Completed On]],"&lt;="&amp;O$1,
tbTasks[[Completed On]:[Completed On]],"&gt;"&amp;N$1))</f>
        <v>0</v>
      </c>
      <c r="P64" s="103">
        <f ca="1">IF($A$2="","",
COUNTIFS(
tbTasks[[Client_Project]:[Client_Project]],$A64,
tbTasks[[Completed On]:[Completed On]],"&lt;="&amp;P$1,
tbTasks[[Completed On]:[Completed On]],"&gt;"&amp;O$1))</f>
        <v>0</v>
      </c>
      <c r="Q64" s="103">
        <f ca="1">IF($A$2="","",
COUNTIFS(
tbTasks[[Client_Project]:[Client_Project]],$A64,
tbTasks[[Completed On]:[Completed On]],"&lt;="&amp;Q$1,
tbTasks[[Completed On]:[Completed On]],"&gt;"&amp;P$1))</f>
        <v>0</v>
      </c>
    </row>
    <row r="65" spans="1:17" x14ac:dyDescent="0.25">
      <c r="A65" s="108" t="str">
        <f>IFERROR(tbProjects[[#This Row],[Client_Project]],"")</f>
        <v/>
      </c>
      <c r="B65" s="106" t="str">
        <f>IFERROR(tbProjects[[#This Row],[Client]],"")</f>
        <v/>
      </c>
      <c r="C65" s="106" t="str">
        <f>IFERROR(tbProjects[[#This Row],[Project]],"")</f>
        <v/>
      </c>
      <c r="D65" s="105" t="str">
        <f>IFERROR(INDEX(tbProjects[Progress],MATCH(A65,tbProjects[Client_Project],0)),"")</f>
        <v/>
      </c>
      <c r="E65" s="105"/>
      <c r="F65" s="103">
        <f ca="1">IF($A$2="","",
COUNTIFS(
tbTasks[[Client_Project]:[Client_Project]],$A65,
tbTasks[[Completed On]:[Completed On]],"&lt;="&amp;F$1,
tbTasks[[Completed On]:[Completed On]],"&gt;"&amp;E$1))</f>
        <v>0</v>
      </c>
      <c r="G65" s="103">
        <f ca="1">IF($A$2="","",
COUNTIFS(
tbTasks[[Client_Project]:[Client_Project]],$A65,
tbTasks[[Completed On]:[Completed On]],"&lt;="&amp;G$1,
tbTasks[[Completed On]:[Completed On]],"&gt;"&amp;F$1))</f>
        <v>0</v>
      </c>
      <c r="H65" s="103">
        <f ca="1">IF($A$2="","",
COUNTIFS(
tbTasks[[Client_Project]:[Client_Project]],$A65,
tbTasks[[Completed On]:[Completed On]],"&lt;="&amp;H$1,
tbTasks[[Completed On]:[Completed On]],"&gt;"&amp;G$1))</f>
        <v>0</v>
      </c>
      <c r="I65" s="103">
        <f ca="1">IF($A$2="","",
COUNTIFS(
tbTasks[[Client_Project]:[Client_Project]],$A65,
tbTasks[[Completed On]:[Completed On]],"&lt;="&amp;I$1,
tbTasks[[Completed On]:[Completed On]],"&gt;"&amp;H$1))</f>
        <v>0</v>
      </c>
      <c r="J65" s="103">
        <f ca="1">IF($A$2="","",
COUNTIFS(
tbTasks[[Client_Project]:[Client_Project]],$A65,
tbTasks[[Completed On]:[Completed On]],"&lt;="&amp;J$1,
tbTasks[[Completed On]:[Completed On]],"&gt;"&amp;I$1))</f>
        <v>0</v>
      </c>
      <c r="K65" s="103">
        <f ca="1">IF($A$2="","",
COUNTIFS(
tbTasks[[Client_Project]:[Client_Project]],$A65,
tbTasks[[Completed On]:[Completed On]],"&lt;="&amp;K$1,
tbTasks[[Completed On]:[Completed On]],"&gt;"&amp;J$1))</f>
        <v>0</v>
      </c>
      <c r="L65" s="103">
        <f ca="1">IF($A$2="","",
COUNTIFS(
tbTasks[[Client_Project]:[Client_Project]],$A65,
tbTasks[[Completed On]:[Completed On]],"&lt;="&amp;L$1,
tbTasks[[Completed On]:[Completed On]],"&gt;"&amp;K$1))</f>
        <v>0</v>
      </c>
      <c r="M65" s="103">
        <f ca="1">IF($A$2="","",
COUNTIFS(
tbTasks[[Client_Project]:[Client_Project]],$A65,
tbTasks[[Completed On]:[Completed On]],"&lt;="&amp;M$1,
tbTasks[[Completed On]:[Completed On]],"&gt;"&amp;L$1))</f>
        <v>0</v>
      </c>
      <c r="N65" s="103">
        <f ca="1">IF($A$2="","",
COUNTIFS(
tbTasks[[Client_Project]:[Client_Project]],$A65,
tbTasks[[Completed On]:[Completed On]],"&lt;="&amp;N$1,
tbTasks[[Completed On]:[Completed On]],"&gt;"&amp;M$1))</f>
        <v>0</v>
      </c>
      <c r="O65" s="103">
        <f ca="1">IF($A$2="","",
COUNTIFS(
tbTasks[[Client_Project]:[Client_Project]],$A65,
tbTasks[[Completed On]:[Completed On]],"&lt;="&amp;O$1,
tbTasks[[Completed On]:[Completed On]],"&gt;"&amp;N$1))</f>
        <v>0</v>
      </c>
      <c r="P65" s="103">
        <f ca="1">IF($A$2="","",
COUNTIFS(
tbTasks[[Client_Project]:[Client_Project]],$A65,
tbTasks[[Completed On]:[Completed On]],"&lt;="&amp;P$1,
tbTasks[[Completed On]:[Completed On]],"&gt;"&amp;O$1))</f>
        <v>0</v>
      </c>
      <c r="Q65" s="103">
        <f ca="1">IF($A$2="","",
COUNTIFS(
tbTasks[[Client_Project]:[Client_Project]],$A65,
tbTasks[[Completed On]:[Completed On]],"&lt;="&amp;Q$1,
tbTasks[[Completed On]:[Completed On]],"&gt;"&amp;P$1))</f>
        <v>0</v>
      </c>
    </row>
    <row r="66" spans="1:17" x14ac:dyDescent="0.25">
      <c r="A66" s="108" t="str">
        <f>IFERROR(tbProjects[[#This Row],[Client_Project]],"")</f>
        <v/>
      </c>
      <c r="B66" s="106" t="str">
        <f>IFERROR(tbProjects[[#This Row],[Client]],"")</f>
        <v/>
      </c>
      <c r="C66" s="106" t="str">
        <f>IFERROR(tbProjects[[#This Row],[Project]],"")</f>
        <v/>
      </c>
      <c r="D66" s="105" t="str">
        <f>IFERROR(INDEX(tbProjects[Progress],MATCH(A66,tbProjects[Client_Project],0)),"")</f>
        <v/>
      </c>
      <c r="E66" s="105"/>
      <c r="F66" s="103">
        <f ca="1">IF($A$2="","",
COUNTIFS(
tbTasks[[Client_Project]:[Client_Project]],$A66,
tbTasks[[Completed On]:[Completed On]],"&lt;="&amp;F$1,
tbTasks[[Completed On]:[Completed On]],"&gt;"&amp;E$1))</f>
        <v>0</v>
      </c>
      <c r="G66" s="103">
        <f ca="1">IF($A$2="","",
COUNTIFS(
tbTasks[[Client_Project]:[Client_Project]],$A66,
tbTasks[[Completed On]:[Completed On]],"&lt;="&amp;G$1,
tbTasks[[Completed On]:[Completed On]],"&gt;"&amp;F$1))</f>
        <v>0</v>
      </c>
      <c r="H66" s="103">
        <f ca="1">IF($A$2="","",
COUNTIFS(
tbTasks[[Client_Project]:[Client_Project]],$A66,
tbTasks[[Completed On]:[Completed On]],"&lt;="&amp;H$1,
tbTasks[[Completed On]:[Completed On]],"&gt;"&amp;G$1))</f>
        <v>0</v>
      </c>
      <c r="I66" s="103">
        <f ca="1">IF($A$2="","",
COUNTIFS(
tbTasks[[Client_Project]:[Client_Project]],$A66,
tbTasks[[Completed On]:[Completed On]],"&lt;="&amp;I$1,
tbTasks[[Completed On]:[Completed On]],"&gt;"&amp;H$1))</f>
        <v>0</v>
      </c>
      <c r="J66" s="103">
        <f ca="1">IF($A$2="","",
COUNTIFS(
tbTasks[[Client_Project]:[Client_Project]],$A66,
tbTasks[[Completed On]:[Completed On]],"&lt;="&amp;J$1,
tbTasks[[Completed On]:[Completed On]],"&gt;"&amp;I$1))</f>
        <v>0</v>
      </c>
      <c r="K66" s="103">
        <f ca="1">IF($A$2="","",
COUNTIFS(
tbTasks[[Client_Project]:[Client_Project]],$A66,
tbTasks[[Completed On]:[Completed On]],"&lt;="&amp;K$1,
tbTasks[[Completed On]:[Completed On]],"&gt;"&amp;J$1))</f>
        <v>0</v>
      </c>
      <c r="L66" s="103">
        <f ca="1">IF($A$2="","",
COUNTIFS(
tbTasks[[Client_Project]:[Client_Project]],$A66,
tbTasks[[Completed On]:[Completed On]],"&lt;="&amp;L$1,
tbTasks[[Completed On]:[Completed On]],"&gt;"&amp;K$1))</f>
        <v>0</v>
      </c>
      <c r="M66" s="103">
        <f ca="1">IF($A$2="","",
COUNTIFS(
tbTasks[[Client_Project]:[Client_Project]],$A66,
tbTasks[[Completed On]:[Completed On]],"&lt;="&amp;M$1,
tbTasks[[Completed On]:[Completed On]],"&gt;"&amp;L$1))</f>
        <v>0</v>
      </c>
      <c r="N66" s="103">
        <f ca="1">IF($A$2="","",
COUNTIFS(
tbTasks[[Client_Project]:[Client_Project]],$A66,
tbTasks[[Completed On]:[Completed On]],"&lt;="&amp;N$1,
tbTasks[[Completed On]:[Completed On]],"&gt;"&amp;M$1))</f>
        <v>0</v>
      </c>
      <c r="O66" s="103">
        <f ca="1">IF($A$2="","",
COUNTIFS(
tbTasks[[Client_Project]:[Client_Project]],$A66,
tbTasks[[Completed On]:[Completed On]],"&lt;="&amp;O$1,
tbTasks[[Completed On]:[Completed On]],"&gt;"&amp;N$1))</f>
        <v>0</v>
      </c>
      <c r="P66" s="103">
        <f ca="1">IF($A$2="","",
COUNTIFS(
tbTasks[[Client_Project]:[Client_Project]],$A66,
tbTasks[[Completed On]:[Completed On]],"&lt;="&amp;P$1,
tbTasks[[Completed On]:[Completed On]],"&gt;"&amp;O$1))</f>
        <v>0</v>
      </c>
      <c r="Q66" s="103">
        <f ca="1">IF($A$2="","",
COUNTIFS(
tbTasks[[Client_Project]:[Client_Project]],$A66,
tbTasks[[Completed On]:[Completed On]],"&lt;="&amp;Q$1,
tbTasks[[Completed On]:[Completed On]],"&gt;"&amp;P$1))</f>
        <v>0</v>
      </c>
    </row>
    <row r="67" spans="1:17" x14ac:dyDescent="0.25">
      <c r="A67" s="108" t="str">
        <f>IFERROR(tbProjects[[#This Row],[Client_Project]],"")</f>
        <v/>
      </c>
      <c r="B67" s="106" t="str">
        <f>IFERROR(tbProjects[[#This Row],[Client]],"")</f>
        <v/>
      </c>
      <c r="C67" s="106" t="str">
        <f>IFERROR(tbProjects[[#This Row],[Project]],"")</f>
        <v/>
      </c>
      <c r="D67" s="105" t="str">
        <f>IFERROR(INDEX(tbProjects[Progress],MATCH(A67,tbProjects[Client_Project],0)),"")</f>
        <v/>
      </c>
      <c r="E67" s="105"/>
      <c r="F67" s="103">
        <f ca="1">IF($A$2="","",
COUNTIFS(
tbTasks[[Client_Project]:[Client_Project]],$A67,
tbTasks[[Completed On]:[Completed On]],"&lt;="&amp;F$1,
tbTasks[[Completed On]:[Completed On]],"&gt;"&amp;E$1))</f>
        <v>0</v>
      </c>
      <c r="G67" s="103">
        <f ca="1">IF($A$2="","",
COUNTIFS(
tbTasks[[Client_Project]:[Client_Project]],$A67,
tbTasks[[Completed On]:[Completed On]],"&lt;="&amp;G$1,
tbTasks[[Completed On]:[Completed On]],"&gt;"&amp;F$1))</f>
        <v>0</v>
      </c>
      <c r="H67" s="103">
        <f ca="1">IF($A$2="","",
COUNTIFS(
tbTasks[[Client_Project]:[Client_Project]],$A67,
tbTasks[[Completed On]:[Completed On]],"&lt;="&amp;H$1,
tbTasks[[Completed On]:[Completed On]],"&gt;"&amp;G$1))</f>
        <v>0</v>
      </c>
      <c r="I67" s="103">
        <f ca="1">IF($A$2="","",
COUNTIFS(
tbTasks[[Client_Project]:[Client_Project]],$A67,
tbTasks[[Completed On]:[Completed On]],"&lt;="&amp;I$1,
tbTasks[[Completed On]:[Completed On]],"&gt;"&amp;H$1))</f>
        <v>0</v>
      </c>
      <c r="J67" s="103">
        <f ca="1">IF($A$2="","",
COUNTIFS(
tbTasks[[Client_Project]:[Client_Project]],$A67,
tbTasks[[Completed On]:[Completed On]],"&lt;="&amp;J$1,
tbTasks[[Completed On]:[Completed On]],"&gt;"&amp;I$1))</f>
        <v>0</v>
      </c>
      <c r="K67" s="103">
        <f ca="1">IF($A$2="","",
COUNTIFS(
tbTasks[[Client_Project]:[Client_Project]],$A67,
tbTasks[[Completed On]:[Completed On]],"&lt;="&amp;K$1,
tbTasks[[Completed On]:[Completed On]],"&gt;"&amp;J$1))</f>
        <v>0</v>
      </c>
      <c r="L67" s="103">
        <f ca="1">IF($A$2="","",
COUNTIFS(
tbTasks[[Client_Project]:[Client_Project]],$A67,
tbTasks[[Completed On]:[Completed On]],"&lt;="&amp;L$1,
tbTasks[[Completed On]:[Completed On]],"&gt;"&amp;K$1))</f>
        <v>0</v>
      </c>
      <c r="M67" s="103">
        <f ca="1">IF($A$2="","",
COUNTIFS(
tbTasks[[Client_Project]:[Client_Project]],$A67,
tbTasks[[Completed On]:[Completed On]],"&lt;="&amp;M$1,
tbTasks[[Completed On]:[Completed On]],"&gt;"&amp;L$1))</f>
        <v>0</v>
      </c>
      <c r="N67" s="103">
        <f ca="1">IF($A$2="","",
COUNTIFS(
tbTasks[[Client_Project]:[Client_Project]],$A67,
tbTasks[[Completed On]:[Completed On]],"&lt;="&amp;N$1,
tbTasks[[Completed On]:[Completed On]],"&gt;"&amp;M$1))</f>
        <v>0</v>
      </c>
      <c r="O67" s="103">
        <f ca="1">IF($A$2="","",
COUNTIFS(
tbTasks[[Client_Project]:[Client_Project]],$A67,
tbTasks[[Completed On]:[Completed On]],"&lt;="&amp;O$1,
tbTasks[[Completed On]:[Completed On]],"&gt;"&amp;N$1))</f>
        <v>0</v>
      </c>
      <c r="P67" s="103">
        <f ca="1">IF($A$2="","",
COUNTIFS(
tbTasks[[Client_Project]:[Client_Project]],$A67,
tbTasks[[Completed On]:[Completed On]],"&lt;="&amp;P$1,
tbTasks[[Completed On]:[Completed On]],"&gt;"&amp;O$1))</f>
        <v>0</v>
      </c>
      <c r="Q67" s="103">
        <f ca="1">IF($A$2="","",
COUNTIFS(
tbTasks[[Client_Project]:[Client_Project]],$A67,
tbTasks[[Completed On]:[Completed On]],"&lt;="&amp;Q$1,
tbTasks[[Completed On]:[Completed On]],"&gt;"&amp;P$1))</f>
        <v>0</v>
      </c>
    </row>
    <row r="68" spans="1:17" x14ac:dyDescent="0.25">
      <c r="A68" s="108" t="str">
        <f>IFERROR(tbProjects[[#This Row],[Client_Project]],"")</f>
        <v/>
      </c>
      <c r="B68" s="106" t="str">
        <f>IFERROR(tbProjects[[#This Row],[Client]],"")</f>
        <v/>
      </c>
      <c r="C68" s="106" t="str">
        <f>IFERROR(tbProjects[[#This Row],[Project]],"")</f>
        <v/>
      </c>
      <c r="D68" s="105" t="str">
        <f>IFERROR(INDEX(tbProjects[Progress],MATCH(A68,tbProjects[Client_Project],0)),"")</f>
        <v/>
      </c>
      <c r="E68" s="105"/>
      <c r="F68" s="103">
        <f ca="1">IF($A$2="","",
COUNTIFS(
tbTasks[[Client_Project]:[Client_Project]],$A68,
tbTasks[[Completed On]:[Completed On]],"&lt;="&amp;F$1,
tbTasks[[Completed On]:[Completed On]],"&gt;"&amp;E$1))</f>
        <v>0</v>
      </c>
      <c r="G68" s="103">
        <f ca="1">IF($A$2="","",
COUNTIFS(
tbTasks[[Client_Project]:[Client_Project]],$A68,
tbTasks[[Completed On]:[Completed On]],"&lt;="&amp;G$1,
tbTasks[[Completed On]:[Completed On]],"&gt;"&amp;F$1))</f>
        <v>0</v>
      </c>
      <c r="H68" s="103">
        <f ca="1">IF($A$2="","",
COUNTIFS(
tbTasks[[Client_Project]:[Client_Project]],$A68,
tbTasks[[Completed On]:[Completed On]],"&lt;="&amp;H$1,
tbTasks[[Completed On]:[Completed On]],"&gt;"&amp;G$1))</f>
        <v>0</v>
      </c>
      <c r="I68" s="103">
        <f ca="1">IF($A$2="","",
COUNTIFS(
tbTasks[[Client_Project]:[Client_Project]],$A68,
tbTasks[[Completed On]:[Completed On]],"&lt;="&amp;I$1,
tbTasks[[Completed On]:[Completed On]],"&gt;"&amp;H$1))</f>
        <v>0</v>
      </c>
      <c r="J68" s="103">
        <f ca="1">IF($A$2="","",
COUNTIFS(
tbTasks[[Client_Project]:[Client_Project]],$A68,
tbTasks[[Completed On]:[Completed On]],"&lt;="&amp;J$1,
tbTasks[[Completed On]:[Completed On]],"&gt;"&amp;I$1))</f>
        <v>0</v>
      </c>
      <c r="K68" s="103">
        <f ca="1">IF($A$2="","",
COUNTIFS(
tbTasks[[Client_Project]:[Client_Project]],$A68,
tbTasks[[Completed On]:[Completed On]],"&lt;="&amp;K$1,
tbTasks[[Completed On]:[Completed On]],"&gt;"&amp;J$1))</f>
        <v>0</v>
      </c>
      <c r="L68" s="103">
        <f ca="1">IF($A$2="","",
COUNTIFS(
tbTasks[[Client_Project]:[Client_Project]],$A68,
tbTasks[[Completed On]:[Completed On]],"&lt;="&amp;L$1,
tbTasks[[Completed On]:[Completed On]],"&gt;"&amp;K$1))</f>
        <v>0</v>
      </c>
      <c r="M68" s="103">
        <f ca="1">IF($A$2="","",
COUNTIFS(
tbTasks[[Client_Project]:[Client_Project]],$A68,
tbTasks[[Completed On]:[Completed On]],"&lt;="&amp;M$1,
tbTasks[[Completed On]:[Completed On]],"&gt;"&amp;L$1))</f>
        <v>0</v>
      </c>
      <c r="N68" s="103">
        <f ca="1">IF($A$2="","",
COUNTIFS(
tbTasks[[Client_Project]:[Client_Project]],$A68,
tbTasks[[Completed On]:[Completed On]],"&lt;="&amp;N$1,
tbTasks[[Completed On]:[Completed On]],"&gt;"&amp;M$1))</f>
        <v>0</v>
      </c>
      <c r="O68" s="103">
        <f ca="1">IF($A$2="","",
COUNTIFS(
tbTasks[[Client_Project]:[Client_Project]],$A68,
tbTasks[[Completed On]:[Completed On]],"&lt;="&amp;O$1,
tbTasks[[Completed On]:[Completed On]],"&gt;"&amp;N$1))</f>
        <v>0</v>
      </c>
      <c r="P68" s="103">
        <f ca="1">IF($A$2="","",
COUNTIFS(
tbTasks[[Client_Project]:[Client_Project]],$A68,
tbTasks[[Completed On]:[Completed On]],"&lt;="&amp;P$1,
tbTasks[[Completed On]:[Completed On]],"&gt;"&amp;O$1))</f>
        <v>0</v>
      </c>
      <c r="Q68" s="103">
        <f ca="1">IF($A$2="","",
COUNTIFS(
tbTasks[[Client_Project]:[Client_Project]],$A68,
tbTasks[[Completed On]:[Completed On]],"&lt;="&amp;Q$1,
tbTasks[[Completed On]:[Completed On]],"&gt;"&amp;P$1))</f>
        <v>0</v>
      </c>
    </row>
    <row r="69" spans="1:17" x14ac:dyDescent="0.25">
      <c r="A69" s="108" t="str">
        <f>IFERROR(tbProjects[[#This Row],[Client_Project]],"")</f>
        <v/>
      </c>
      <c r="B69" s="106" t="str">
        <f>IFERROR(tbProjects[[#This Row],[Client]],"")</f>
        <v/>
      </c>
      <c r="C69" s="106" t="str">
        <f>IFERROR(tbProjects[[#This Row],[Project]],"")</f>
        <v/>
      </c>
      <c r="D69" s="105" t="str">
        <f>IFERROR(INDEX(tbProjects[Progress],MATCH(A69,tbProjects[Client_Project],0)),"")</f>
        <v/>
      </c>
      <c r="E69" s="105"/>
      <c r="F69" s="103">
        <f ca="1">IF($A$2="","",
COUNTIFS(
tbTasks[[Client_Project]:[Client_Project]],$A69,
tbTasks[[Completed On]:[Completed On]],"&lt;="&amp;F$1,
tbTasks[[Completed On]:[Completed On]],"&gt;"&amp;E$1))</f>
        <v>0</v>
      </c>
      <c r="G69" s="103">
        <f ca="1">IF($A$2="","",
COUNTIFS(
tbTasks[[Client_Project]:[Client_Project]],$A69,
tbTasks[[Completed On]:[Completed On]],"&lt;="&amp;G$1,
tbTasks[[Completed On]:[Completed On]],"&gt;"&amp;F$1))</f>
        <v>0</v>
      </c>
      <c r="H69" s="103">
        <f ca="1">IF($A$2="","",
COUNTIFS(
tbTasks[[Client_Project]:[Client_Project]],$A69,
tbTasks[[Completed On]:[Completed On]],"&lt;="&amp;H$1,
tbTasks[[Completed On]:[Completed On]],"&gt;"&amp;G$1))</f>
        <v>0</v>
      </c>
      <c r="I69" s="103">
        <f ca="1">IF($A$2="","",
COUNTIFS(
tbTasks[[Client_Project]:[Client_Project]],$A69,
tbTasks[[Completed On]:[Completed On]],"&lt;="&amp;I$1,
tbTasks[[Completed On]:[Completed On]],"&gt;"&amp;H$1))</f>
        <v>0</v>
      </c>
      <c r="J69" s="103">
        <f ca="1">IF($A$2="","",
COUNTIFS(
tbTasks[[Client_Project]:[Client_Project]],$A69,
tbTasks[[Completed On]:[Completed On]],"&lt;="&amp;J$1,
tbTasks[[Completed On]:[Completed On]],"&gt;"&amp;I$1))</f>
        <v>0</v>
      </c>
      <c r="K69" s="103">
        <f ca="1">IF($A$2="","",
COUNTIFS(
tbTasks[[Client_Project]:[Client_Project]],$A69,
tbTasks[[Completed On]:[Completed On]],"&lt;="&amp;K$1,
tbTasks[[Completed On]:[Completed On]],"&gt;"&amp;J$1))</f>
        <v>0</v>
      </c>
      <c r="L69" s="103">
        <f ca="1">IF($A$2="","",
COUNTIFS(
tbTasks[[Client_Project]:[Client_Project]],$A69,
tbTasks[[Completed On]:[Completed On]],"&lt;="&amp;L$1,
tbTasks[[Completed On]:[Completed On]],"&gt;"&amp;K$1))</f>
        <v>0</v>
      </c>
      <c r="M69" s="103">
        <f ca="1">IF($A$2="","",
COUNTIFS(
tbTasks[[Client_Project]:[Client_Project]],$A69,
tbTasks[[Completed On]:[Completed On]],"&lt;="&amp;M$1,
tbTasks[[Completed On]:[Completed On]],"&gt;"&amp;L$1))</f>
        <v>0</v>
      </c>
      <c r="N69" s="103">
        <f ca="1">IF($A$2="","",
COUNTIFS(
tbTasks[[Client_Project]:[Client_Project]],$A69,
tbTasks[[Completed On]:[Completed On]],"&lt;="&amp;N$1,
tbTasks[[Completed On]:[Completed On]],"&gt;"&amp;M$1))</f>
        <v>0</v>
      </c>
      <c r="O69" s="103">
        <f ca="1">IF($A$2="","",
COUNTIFS(
tbTasks[[Client_Project]:[Client_Project]],$A69,
tbTasks[[Completed On]:[Completed On]],"&lt;="&amp;O$1,
tbTasks[[Completed On]:[Completed On]],"&gt;"&amp;N$1))</f>
        <v>0</v>
      </c>
      <c r="P69" s="103">
        <f ca="1">IF($A$2="","",
COUNTIFS(
tbTasks[[Client_Project]:[Client_Project]],$A69,
tbTasks[[Completed On]:[Completed On]],"&lt;="&amp;P$1,
tbTasks[[Completed On]:[Completed On]],"&gt;"&amp;O$1))</f>
        <v>0</v>
      </c>
      <c r="Q69" s="103">
        <f ca="1">IF($A$2="","",
COUNTIFS(
tbTasks[[Client_Project]:[Client_Project]],$A69,
tbTasks[[Completed On]:[Completed On]],"&lt;="&amp;Q$1,
tbTasks[[Completed On]:[Completed On]],"&gt;"&amp;P$1))</f>
        <v>0</v>
      </c>
    </row>
    <row r="70" spans="1:17" x14ac:dyDescent="0.25">
      <c r="A70" s="108" t="str">
        <f>IFERROR(tbProjects[[#This Row],[Client_Project]],"")</f>
        <v/>
      </c>
      <c r="B70" s="106" t="str">
        <f>IFERROR(tbProjects[[#This Row],[Client]],"")</f>
        <v/>
      </c>
      <c r="C70" s="106" t="str">
        <f>IFERROR(tbProjects[[#This Row],[Project]],"")</f>
        <v/>
      </c>
      <c r="D70" s="105" t="str">
        <f>IFERROR(INDEX(tbProjects[Progress],MATCH(A70,tbProjects[Client_Project],0)),"")</f>
        <v/>
      </c>
      <c r="E70" s="105"/>
      <c r="F70" s="103">
        <f ca="1">IF($A$2="","",
COUNTIFS(
tbTasks[[Client_Project]:[Client_Project]],$A70,
tbTasks[[Completed On]:[Completed On]],"&lt;="&amp;F$1,
tbTasks[[Completed On]:[Completed On]],"&gt;"&amp;E$1))</f>
        <v>0</v>
      </c>
      <c r="G70" s="103">
        <f ca="1">IF($A$2="","",
COUNTIFS(
tbTasks[[Client_Project]:[Client_Project]],$A70,
tbTasks[[Completed On]:[Completed On]],"&lt;="&amp;G$1,
tbTasks[[Completed On]:[Completed On]],"&gt;"&amp;F$1))</f>
        <v>0</v>
      </c>
      <c r="H70" s="103">
        <f ca="1">IF($A$2="","",
COUNTIFS(
tbTasks[[Client_Project]:[Client_Project]],$A70,
tbTasks[[Completed On]:[Completed On]],"&lt;="&amp;H$1,
tbTasks[[Completed On]:[Completed On]],"&gt;"&amp;G$1))</f>
        <v>0</v>
      </c>
      <c r="I70" s="103">
        <f ca="1">IF($A$2="","",
COUNTIFS(
tbTasks[[Client_Project]:[Client_Project]],$A70,
tbTasks[[Completed On]:[Completed On]],"&lt;="&amp;I$1,
tbTasks[[Completed On]:[Completed On]],"&gt;"&amp;H$1))</f>
        <v>0</v>
      </c>
      <c r="J70" s="103">
        <f ca="1">IF($A$2="","",
COUNTIFS(
tbTasks[[Client_Project]:[Client_Project]],$A70,
tbTasks[[Completed On]:[Completed On]],"&lt;="&amp;J$1,
tbTasks[[Completed On]:[Completed On]],"&gt;"&amp;I$1))</f>
        <v>0</v>
      </c>
      <c r="K70" s="103">
        <f ca="1">IF($A$2="","",
COUNTIFS(
tbTasks[[Client_Project]:[Client_Project]],$A70,
tbTasks[[Completed On]:[Completed On]],"&lt;="&amp;K$1,
tbTasks[[Completed On]:[Completed On]],"&gt;"&amp;J$1))</f>
        <v>0</v>
      </c>
      <c r="L70" s="103">
        <f ca="1">IF($A$2="","",
COUNTIFS(
tbTasks[[Client_Project]:[Client_Project]],$A70,
tbTasks[[Completed On]:[Completed On]],"&lt;="&amp;L$1,
tbTasks[[Completed On]:[Completed On]],"&gt;"&amp;K$1))</f>
        <v>0</v>
      </c>
      <c r="M70" s="103">
        <f ca="1">IF($A$2="","",
COUNTIFS(
tbTasks[[Client_Project]:[Client_Project]],$A70,
tbTasks[[Completed On]:[Completed On]],"&lt;="&amp;M$1,
tbTasks[[Completed On]:[Completed On]],"&gt;"&amp;L$1))</f>
        <v>0</v>
      </c>
      <c r="N70" s="103">
        <f ca="1">IF($A$2="","",
COUNTIFS(
tbTasks[[Client_Project]:[Client_Project]],$A70,
tbTasks[[Completed On]:[Completed On]],"&lt;="&amp;N$1,
tbTasks[[Completed On]:[Completed On]],"&gt;"&amp;M$1))</f>
        <v>0</v>
      </c>
      <c r="O70" s="103">
        <f ca="1">IF($A$2="","",
COUNTIFS(
tbTasks[[Client_Project]:[Client_Project]],$A70,
tbTasks[[Completed On]:[Completed On]],"&lt;="&amp;O$1,
tbTasks[[Completed On]:[Completed On]],"&gt;"&amp;N$1))</f>
        <v>0</v>
      </c>
      <c r="P70" s="103">
        <f ca="1">IF($A$2="","",
COUNTIFS(
tbTasks[[Client_Project]:[Client_Project]],$A70,
tbTasks[[Completed On]:[Completed On]],"&lt;="&amp;P$1,
tbTasks[[Completed On]:[Completed On]],"&gt;"&amp;O$1))</f>
        <v>0</v>
      </c>
      <c r="Q70" s="103">
        <f ca="1">IF($A$2="","",
COUNTIFS(
tbTasks[[Client_Project]:[Client_Project]],$A70,
tbTasks[[Completed On]:[Completed On]],"&lt;="&amp;Q$1,
tbTasks[[Completed On]:[Completed On]],"&gt;"&amp;P$1))</f>
        <v>0</v>
      </c>
    </row>
    <row r="71" spans="1:17" x14ac:dyDescent="0.25">
      <c r="A71" s="108" t="str">
        <f>IFERROR(tbProjects[[#This Row],[Client_Project]],"")</f>
        <v/>
      </c>
      <c r="B71" s="106" t="str">
        <f>IFERROR(tbProjects[[#This Row],[Client]],"")</f>
        <v/>
      </c>
      <c r="C71" s="106" t="str">
        <f>IFERROR(tbProjects[[#This Row],[Project]],"")</f>
        <v/>
      </c>
      <c r="D71" s="105" t="str">
        <f>IFERROR(INDEX(tbProjects[Progress],MATCH(A71,tbProjects[Client_Project],0)),"")</f>
        <v/>
      </c>
      <c r="E71" s="105"/>
      <c r="F71" s="103">
        <f ca="1">IF($A$2="","",
COUNTIFS(
tbTasks[[Client_Project]:[Client_Project]],$A71,
tbTasks[[Completed On]:[Completed On]],"&lt;="&amp;F$1,
tbTasks[[Completed On]:[Completed On]],"&gt;"&amp;E$1))</f>
        <v>0</v>
      </c>
      <c r="G71" s="103">
        <f ca="1">IF($A$2="","",
COUNTIFS(
tbTasks[[Client_Project]:[Client_Project]],$A71,
tbTasks[[Completed On]:[Completed On]],"&lt;="&amp;G$1,
tbTasks[[Completed On]:[Completed On]],"&gt;"&amp;F$1))</f>
        <v>0</v>
      </c>
      <c r="H71" s="103">
        <f ca="1">IF($A$2="","",
COUNTIFS(
tbTasks[[Client_Project]:[Client_Project]],$A71,
tbTasks[[Completed On]:[Completed On]],"&lt;="&amp;H$1,
tbTasks[[Completed On]:[Completed On]],"&gt;"&amp;G$1))</f>
        <v>0</v>
      </c>
      <c r="I71" s="103">
        <f ca="1">IF($A$2="","",
COUNTIFS(
tbTasks[[Client_Project]:[Client_Project]],$A71,
tbTasks[[Completed On]:[Completed On]],"&lt;="&amp;I$1,
tbTasks[[Completed On]:[Completed On]],"&gt;"&amp;H$1))</f>
        <v>0</v>
      </c>
      <c r="J71" s="103">
        <f ca="1">IF($A$2="","",
COUNTIFS(
tbTasks[[Client_Project]:[Client_Project]],$A71,
tbTasks[[Completed On]:[Completed On]],"&lt;="&amp;J$1,
tbTasks[[Completed On]:[Completed On]],"&gt;"&amp;I$1))</f>
        <v>0</v>
      </c>
      <c r="K71" s="103">
        <f ca="1">IF($A$2="","",
COUNTIFS(
tbTasks[[Client_Project]:[Client_Project]],$A71,
tbTasks[[Completed On]:[Completed On]],"&lt;="&amp;K$1,
tbTasks[[Completed On]:[Completed On]],"&gt;"&amp;J$1))</f>
        <v>0</v>
      </c>
      <c r="L71" s="103">
        <f ca="1">IF($A$2="","",
COUNTIFS(
tbTasks[[Client_Project]:[Client_Project]],$A71,
tbTasks[[Completed On]:[Completed On]],"&lt;="&amp;L$1,
tbTasks[[Completed On]:[Completed On]],"&gt;"&amp;K$1))</f>
        <v>0</v>
      </c>
      <c r="M71" s="103">
        <f ca="1">IF($A$2="","",
COUNTIFS(
tbTasks[[Client_Project]:[Client_Project]],$A71,
tbTasks[[Completed On]:[Completed On]],"&lt;="&amp;M$1,
tbTasks[[Completed On]:[Completed On]],"&gt;"&amp;L$1))</f>
        <v>0</v>
      </c>
      <c r="N71" s="103">
        <f ca="1">IF($A$2="","",
COUNTIFS(
tbTasks[[Client_Project]:[Client_Project]],$A71,
tbTasks[[Completed On]:[Completed On]],"&lt;="&amp;N$1,
tbTasks[[Completed On]:[Completed On]],"&gt;"&amp;M$1))</f>
        <v>0</v>
      </c>
      <c r="O71" s="103">
        <f ca="1">IF($A$2="","",
COUNTIFS(
tbTasks[[Client_Project]:[Client_Project]],$A71,
tbTasks[[Completed On]:[Completed On]],"&lt;="&amp;O$1,
tbTasks[[Completed On]:[Completed On]],"&gt;"&amp;N$1))</f>
        <v>0</v>
      </c>
      <c r="P71" s="103">
        <f ca="1">IF($A$2="","",
COUNTIFS(
tbTasks[[Client_Project]:[Client_Project]],$A71,
tbTasks[[Completed On]:[Completed On]],"&lt;="&amp;P$1,
tbTasks[[Completed On]:[Completed On]],"&gt;"&amp;O$1))</f>
        <v>0</v>
      </c>
      <c r="Q71" s="103">
        <f ca="1">IF($A$2="","",
COUNTIFS(
tbTasks[[Client_Project]:[Client_Project]],$A71,
tbTasks[[Completed On]:[Completed On]],"&lt;="&amp;Q$1,
tbTasks[[Completed On]:[Completed On]],"&gt;"&amp;P$1))</f>
        <v>0</v>
      </c>
    </row>
    <row r="72" spans="1:17" x14ac:dyDescent="0.25">
      <c r="A72" s="108" t="str">
        <f>IFERROR(tbProjects[[#This Row],[Client_Project]],"")</f>
        <v/>
      </c>
      <c r="B72" s="106" t="str">
        <f>IFERROR(tbProjects[[#This Row],[Client]],"")</f>
        <v/>
      </c>
      <c r="C72" s="106" t="str">
        <f>IFERROR(tbProjects[[#This Row],[Project]],"")</f>
        <v/>
      </c>
      <c r="D72" s="105" t="str">
        <f>IFERROR(INDEX(tbProjects[Progress],MATCH(A72,tbProjects[Client_Project],0)),"")</f>
        <v/>
      </c>
      <c r="E72" s="105"/>
      <c r="F72" s="103">
        <f ca="1">IF($A$2="","",
COUNTIFS(
tbTasks[[Client_Project]:[Client_Project]],$A72,
tbTasks[[Completed On]:[Completed On]],"&lt;="&amp;F$1,
tbTasks[[Completed On]:[Completed On]],"&gt;"&amp;E$1))</f>
        <v>0</v>
      </c>
      <c r="G72" s="103">
        <f ca="1">IF($A$2="","",
COUNTIFS(
tbTasks[[Client_Project]:[Client_Project]],$A72,
tbTasks[[Completed On]:[Completed On]],"&lt;="&amp;G$1,
tbTasks[[Completed On]:[Completed On]],"&gt;"&amp;F$1))</f>
        <v>0</v>
      </c>
      <c r="H72" s="103">
        <f ca="1">IF($A$2="","",
COUNTIFS(
tbTasks[[Client_Project]:[Client_Project]],$A72,
tbTasks[[Completed On]:[Completed On]],"&lt;="&amp;H$1,
tbTasks[[Completed On]:[Completed On]],"&gt;"&amp;G$1))</f>
        <v>0</v>
      </c>
      <c r="I72" s="103">
        <f ca="1">IF($A$2="","",
COUNTIFS(
tbTasks[[Client_Project]:[Client_Project]],$A72,
tbTasks[[Completed On]:[Completed On]],"&lt;="&amp;I$1,
tbTasks[[Completed On]:[Completed On]],"&gt;"&amp;H$1))</f>
        <v>0</v>
      </c>
      <c r="J72" s="103">
        <f ca="1">IF($A$2="","",
COUNTIFS(
tbTasks[[Client_Project]:[Client_Project]],$A72,
tbTasks[[Completed On]:[Completed On]],"&lt;="&amp;J$1,
tbTasks[[Completed On]:[Completed On]],"&gt;"&amp;I$1))</f>
        <v>0</v>
      </c>
      <c r="K72" s="103">
        <f ca="1">IF($A$2="","",
COUNTIFS(
tbTasks[[Client_Project]:[Client_Project]],$A72,
tbTasks[[Completed On]:[Completed On]],"&lt;="&amp;K$1,
tbTasks[[Completed On]:[Completed On]],"&gt;"&amp;J$1))</f>
        <v>0</v>
      </c>
      <c r="L72" s="103">
        <f ca="1">IF($A$2="","",
COUNTIFS(
tbTasks[[Client_Project]:[Client_Project]],$A72,
tbTasks[[Completed On]:[Completed On]],"&lt;="&amp;L$1,
tbTasks[[Completed On]:[Completed On]],"&gt;"&amp;K$1))</f>
        <v>0</v>
      </c>
      <c r="M72" s="103">
        <f ca="1">IF($A$2="","",
COUNTIFS(
tbTasks[[Client_Project]:[Client_Project]],$A72,
tbTasks[[Completed On]:[Completed On]],"&lt;="&amp;M$1,
tbTasks[[Completed On]:[Completed On]],"&gt;"&amp;L$1))</f>
        <v>0</v>
      </c>
      <c r="N72" s="103">
        <f ca="1">IF($A$2="","",
COUNTIFS(
tbTasks[[Client_Project]:[Client_Project]],$A72,
tbTasks[[Completed On]:[Completed On]],"&lt;="&amp;N$1,
tbTasks[[Completed On]:[Completed On]],"&gt;"&amp;M$1))</f>
        <v>0</v>
      </c>
      <c r="O72" s="103">
        <f ca="1">IF($A$2="","",
COUNTIFS(
tbTasks[[Client_Project]:[Client_Project]],$A72,
tbTasks[[Completed On]:[Completed On]],"&lt;="&amp;O$1,
tbTasks[[Completed On]:[Completed On]],"&gt;"&amp;N$1))</f>
        <v>0</v>
      </c>
      <c r="P72" s="103">
        <f ca="1">IF($A$2="","",
COUNTIFS(
tbTasks[[Client_Project]:[Client_Project]],$A72,
tbTasks[[Completed On]:[Completed On]],"&lt;="&amp;P$1,
tbTasks[[Completed On]:[Completed On]],"&gt;"&amp;O$1))</f>
        <v>0</v>
      </c>
      <c r="Q72" s="103">
        <f ca="1">IF($A$2="","",
COUNTIFS(
tbTasks[[Client_Project]:[Client_Project]],$A72,
tbTasks[[Completed On]:[Completed On]],"&lt;="&amp;Q$1,
tbTasks[[Completed On]:[Completed On]],"&gt;"&amp;P$1))</f>
        <v>0</v>
      </c>
    </row>
    <row r="73" spans="1:17" x14ac:dyDescent="0.25">
      <c r="A73" s="108" t="str">
        <f>IFERROR(tbProjects[[#This Row],[Client_Project]],"")</f>
        <v/>
      </c>
      <c r="B73" s="106" t="str">
        <f>IFERROR(tbProjects[[#This Row],[Client]],"")</f>
        <v/>
      </c>
      <c r="C73" s="106" t="str">
        <f>IFERROR(tbProjects[[#This Row],[Project]],"")</f>
        <v/>
      </c>
      <c r="D73" s="105" t="str">
        <f>IFERROR(INDEX(tbProjects[Progress],MATCH(A73,tbProjects[Client_Project],0)),"")</f>
        <v/>
      </c>
      <c r="E73" s="105"/>
      <c r="F73" s="103">
        <f ca="1">IF($A$2="","",
COUNTIFS(
tbTasks[[Client_Project]:[Client_Project]],$A73,
tbTasks[[Completed On]:[Completed On]],"&lt;="&amp;F$1,
tbTasks[[Completed On]:[Completed On]],"&gt;"&amp;E$1))</f>
        <v>0</v>
      </c>
      <c r="G73" s="103">
        <f ca="1">IF($A$2="","",
COUNTIFS(
tbTasks[[Client_Project]:[Client_Project]],$A73,
tbTasks[[Completed On]:[Completed On]],"&lt;="&amp;G$1,
tbTasks[[Completed On]:[Completed On]],"&gt;"&amp;F$1))</f>
        <v>0</v>
      </c>
      <c r="H73" s="103">
        <f ca="1">IF($A$2="","",
COUNTIFS(
tbTasks[[Client_Project]:[Client_Project]],$A73,
tbTasks[[Completed On]:[Completed On]],"&lt;="&amp;H$1,
tbTasks[[Completed On]:[Completed On]],"&gt;"&amp;G$1))</f>
        <v>0</v>
      </c>
      <c r="I73" s="103">
        <f ca="1">IF($A$2="","",
COUNTIFS(
tbTasks[[Client_Project]:[Client_Project]],$A73,
tbTasks[[Completed On]:[Completed On]],"&lt;="&amp;I$1,
tbTasks[[Completed On]:[Completed On]],"&gt;"&amp;H$1))</f>
        <v>0</v>
      </c>
      <c r="J73" s="103">
        <f ca="1">IF($A$2="","",
COUNTIFS(
tbTasks[[Client_Project]:[Client_Project]],$A73,
tbTasks[[Completed On]:[Completed On]],"&lt;="&amp;J$1,
tbTasks[[Completed On]:[Completed On]],"&gt;"&amp;I$1))</f>
        <v>0</v>
      </c>
      <c r="K73" s="103">
        <f ca="1">IF($A$2="","",
COUNTIFS(
tbTasks[[Client_Project]:[Client_Project]],$A73,
tbTasks[[Completed On]:[Completed On]],"&lt;="&amp;K$1,
tbTasks[[Completed On]:[Completed On]],"&gt;"&amp;J$1))</f>
        <v>0</v>
      </c>
      <c r="L73" s="103">
        <f ca="1">IF($A$2="","",
COUNTIFS(
tbTasks[[Client_Project]:[Client_Project]],$A73,
tbTasks[[Completed On]:[Completed On]],"&lt;="&amp;L$1,
tbTasks[[Completed On]:[Completed On]],"&gt;"&amp;K$1))</f>
        <v>0</v>
      </c>
      <c r="M73" s="103">
        <f ca="1">IF($A$2="","",
COUNTIFS(
tbTasks[[Client_Project]:[Client_Project]],$A73,
tbTasks[[Completed On]:[Completed On]],"&lt;="&amp;M$1,
tbTasks[[Completed On]:[Completed On]],"&gt;"&amp;L$1))</f>
        <v>0</v>
      </c>
      <c r="N73" s="103">
        <f ca="1">IF($A$2="","",
COUNTIFS(
tbTasks[[Client_Project]:[Client_Project]],$A73,
tbTasks[[Completed On]:[Completed On]],"&lt;="&amp;N$1,
tbTasks[[Completed On]:[Completed On]],"&gt;"&amp;M$1))</f>
        <v>0</v>
      </c>
      <c r="O73" s="103">
        <f ca="1">IF($A$2="","",
COUNTIFS(
tbTasks[[Client_Project]:[Client_Project]],$A73,
tbTasks[[Completed On]:[Completed On]],"&lt;="&amp;O$1,
tbTasks[[Completed On]:[Completed On]],"&gt;"&amp;N$1))</f>
        <v>0</v>
      </c>
      <c r="P73" s="103">
        <f ca="1">IF($A$2="","",
COUNTIFS(
tbTasks[[Client_Project]:[Client_Project]],$A73,
tbTasks[[Completed On]:[Completed On]],"&lt;="&amp;P$1,
tbTasks[[Completed On]:[Completed On]],"&gt;"&amp;O$1))</f>
        <v>0</v>
      </c>
      <c r="Q73" s="103">
        <f ca="1">IF($A$2="","",
COUNTIFS(
tbTasks[[Client_Project]:[Client_Project]],$A73,
tbTasks[[Completed On]:[Completed On]],"&lt;="&amp;Q$1,
tbTasks[[Completed On]:[Completed On]],"&gt;"&amp;P$1))</f>
        <v>0</v>
      </c>
    </row>
    <row r="74" spans="1:17" x14ac:dyDescent="0.25">
      <c r="A74" s="108" t="str">
        <f>IFERROR(tbProjects[[#This Row],[Client_Project]],"")</f>
        <v/>
      </c>
      <c r="B74" s="106" t="str">
        <f>IFERROR(tbProjects[[#This Row],[Client]],"")</f>
        <v/>
      </c>
      <c r="C74" s="106" t="str">
        <f>IFERROR(tbProjects[[#This Row],[Project]],"")</f>
        <v/>
      </c>
      <c r="D74" s="105" t="str">
        <f>IFERROR(INDEX(tbProjects[Progress],MATCH(A74,tbProjects[Client_Project],0)),"")</f>
        <v/>
      </c>
      <c r="E74" s="105"/>
      <c r="F74" s="103">
        <f ca="1">IF($A$2="","",
COUNTIFS(
tbTasks[[Client_Project]:[Client_Project]],$A74,
tbTasks[[Completed On]:[Completed On]],"&lt;="&amp;F$1,
tbTasks[[Completed On]:[Completed On]],"&gt;"&amp;E$1))</f>
        <v>0</v>
      </c>
      <c r="G74" s="103">
        <f ca="1">IF($A$2="","",
COUNTIFS(
tbTasks[[Client_Project]:[Client_Project]],$A74,
tbTasks[[Completed On]:[Completed On]],"&lt;="&amp;G$1,
tbTasks[[Completed On]:[Completed On]],"&gt;"&amp;F$1))</f>
        <v>0</v>
      </c>
      <c r="H74" s="103">
        <f ca="1">IF($A$2="","",
COUNTIFS(
tbTasks[[Client_Project]:[Client_Project]],$A74,
tbTasks[[Completed On]:[Completed On]],"&lt;="&amp;H$1,
tbTasks[[Completed On]:[Completed On]],"&gt;"&amp;G$1))</f>
        <v>0</v>
      </c>
      <c r="I74" s="103">
        <f ca="1">IF($A$2="","",
COUNTIFS(
tbTasks[[Client_Project]:[Client_Project]],$A74,
tbTasks[[Completed On]:[Completed On]],"&lt;="&amp;I$1,
tbTasks[[Completed On]:[Completed On]],"&gt;"&amp;H$1))</f>
        <v>0</v>
      </c>
      <c r="J74" s="103">
        <f ca="1">IF($A$2="","",
COUNTIFS(
tbTasks[[Client_Project]:[Client_Project]],$A74,
tbTasks[[Completed On]:[Completed On]],"&lt;="&amp;J$1,
tbTasks[[Completed On]:[Completed On]],"&gt;"&amp;I$1))</f>
        <v>0</v>
      </c>
      <c r="K74" s="103">
        <f ca="1">IF($A$2="","",
COUNTIFS(
tbTasks[[Client_Project]:[Client_Project]],$A74,
tbTasks[[Completed On]:[Completed On]],"&lt;="&amp;K$1,
tbTasks[[Completed On]:[Completed On]],"&gt;"&amp;J$1))</f>
        <v>0</v>
      </c>
      <c r="L74" s="103">
        <f ca="1">IF($A$2="","",
COUNTIFS(
tbTasks[[Client_Project]:[Client_Project]],$A74,
tbTasks[[Completed On]:[Completed On]],"&lt;="&amp;L$1,
tbTasks[[Completed On]:[Completed On]],"&gt;"&amp;K$1))</f>
        <v>0</v>
      </c>
      <c r="M74" s="103">
        <f ca="1">IF($A$2="","",
COUNTIFS(
tbTasks[[Client_Project]:[Client_Project]],$A74,
tbTasks[[Completed On]:[Completed On]],"&lt;="&amp;M$1,
tbTasks[[Completed On]:[Completed On]],"&gt;"&amp;L$1))</f>
        <v>0</v>
      </c>
      <c r="N74" s="103">
        <f ca="1">IF($A$2="","",
COUNTIFS(
tbTasks[[Client_Project]:[Client_Project]],$A74,
tbTasks[[Completed On]:[Completed On]],"&lt;="&amp;N$1,
tbTasks[[Completed On]:[Completed On]],"&gt;"&amp;M$1))</f>
        <v>0</v>
      </c>
      <c r="O74" s="103">
        <f ca="1">IF($A$2="","",
COUNTIFS(
tbTasks[[Client_Project]:[Client_Project]],$A74,
tbTasks[[Completed On]:[Completed On]],"&lt;="&amp;O$1,
tbTasks[[Completed On]:[Completed On]],"&gt;"&amp;N$1))</f>
        <v>0</v>
      </c>
      <c r="P74" s="103">
        <f ca="1">IF($A$2="","",
COUNTIFS(
tbTasks[[Client_Project]:[Client_Project]],$A74,
tbTasks[[Completed On]:[Completed On]],"&lt;="&amp;P$1,
tbTasks[[Completed On]:[Completed On]],"&gt;"&amp;O$1))</f>
        <v>0</v>
      </c>
      <c r="Q74" s="103">
        <f ca="1">IF($A$2="","",
COUNTIFS(
tbTasks[[Client_Project]:[Client_Project]],$A74,
tbTasks[[Completed On]:[Completed On]],"&lt;="&amp;Q$1,
tbTasks[[Completed On]:[Completed On]],"&gt;"&amp;P$1))</f>
        <v>0</v>
      </c>
    </row>
    <row r="75" spans="1:17" x14ac:dyDescent="0.25">
      <c r="A75" s="108" t="str">
        <f>IFERROR(tbProjects[[#This Row],[Client_Project]],"")</f>
        <v/>
      </c>
      <c r="B75" s="106" t="str">
        <f>IFERROR(tbProjects[[#This Row],[Client]],"")</f>
        <v/>
      </c>
      <c r="C75" s="106" t="str">
        <f>IFERROR(tbProjects[[#This Row],[Project]],"")</f>
        <v/>
      </c>
      <c r="D75" s="105" t="str">
        <f>IFERROR(INDEX(tbProjects[Progress],MATCH(A75,tbProjects[Client_Project],0)),"")</f>
        <v/>
      </c>
      <c r="E75" s="105"/>
      <c r="F75" s="103">
        <f ca="1">IF($A$2="","",
COUNTIFS(
tbTasks[[Client_Project]:[Client_Project]],$A75,
tbTasks[[Completed On]:[Completed On]],"&lt;="&amp;F$1,
tbTasks[[Completed On]:[Completed On]],"&gt;"&amp;E$1))</f>
        <v>0</v>
      </c>
      <c r="G75" s="103">
        <f ca="1">IF($A$2="","",
COUNTIFS(
tbTasks[[Client_Project]:[Client_Project]],$A75,
tbTasks[[Completed On]:[Completed On]],"&lt;="&amp;G$1,
tbTasks[[Completed On]:[Completed On]],"&gt;"&amp;F$1))</f>
        <v>0</v>
      </c>
      <c r="H75" s="103">
        <f ca="1">IF($A$2="","",
COUNTIFS(
tbTasks[[Client_Project]:[Client_Project]],$A75,
tbTasks[[Completed On]:[Completed On]],"&lt;="&amp;H$1,
tbTasks[[Completed On]:[Completed On]],"&gt;"&amp;G$1))</f>
        <v>0</v>
      </c>
      <c r="I75" s="103">
        <f ca="1">IF($A$2="","",
COUNTIFS(
tbTasks[[Client_Project]:[Client_Project]],$A75,
tbTasks[[Completed On]:[Completed On]],"&lt;="&amp;I$1,
tbTasks[[Completed On]:[Completed On]],"&gt;"&amp;H$1))</f>
        <v>0</v>
      </c>
      <c r="J75" s="103">
        <f ca="1">IF($A$2="","",
COUNTIFS(
tbTasks[[Client_Project]:[Client_Project]],$A75,
tbTasks[[Completed On]:[Completed On]],"&lt;="&amp;J$1,
tbTasks[[Completed On]:[Completed On]],"&gt;"&amp;I$1))</f>
        <v>0</v>
      </c>
      <c r="K75" s="103">
        <f ca="1">IF($A$2="","",
COUNTIFS(
tbTasks[[Client_Project]:[Client_Project]],$A75,
tbTasks[[Completed On]:[Completed On]],"&lt;="&amp;K$1,
tbTasks[[Completed On]:[Completed On]],"&gt;"&amp;J$1))</f>
        <v>0</v>
      </c>
      <c r="L75" s="103">
        <f ca="1">IF($A$2="","",
COUNTIFS(
tbTasks[[Client_Project]:[Client_Project]],$A75,
tbTasks[[Completed On]:[Completed On]],"&lt;="&amp;L$1,
tbTasks[[Completed On]:[Completed On]],"&gt;"&amp;K$1))</f>
        <v>0</v>
      </c>
      <c r="M75" s="103">
        <f ca="1">IF($A$2="","",
COUNTIFS(
tbTasks[[Client_Project]:[Client_Project]],$A75,
tbTasks[[Completed On]:[Completed On]],"&lt;="&amp;M$1,
tbTasks[[Completed On]:[Completed On]],"&gt;"&amp;L$1))</f>
        <v>0</v>
      </c>
      <c r="N75" s="103">
        <f ca="1">IF($A$2="","",
COUNTIFS(
tbTasks[[Client_Project]:[Client_Project]],$A75,
tbTasks[[Completed On]:[Completed On]],"&lt;="&amp;N$1,
tbTasks[[Completed On]:[Completed On]],"&gt;"&amp;M$1))</f>
        <v>0</v>
      </c>
      <c r="O75" s="103">
        <f ca="1">IF($A$2="","",
COUNTIFS(
tbTasks[[Client_Project]:[Client_Project]],$A75,
tbTasks[[Completed On]:[Completed On]],"&lt;="&amp;O$1,
tbTasks[[Completed On]:[Completed On]],"&gt;"&amp;N$1))</f>
        <v>0</v>
      </c>
      <c r="P75" s="103">
        <f ca="1">IF($A$2="","",
COUNTIFS(
tbTasks[[Client_Project]:[Client_Project]],$A75,
tbTasks[[Completed On]:[Completed On]],"&lt;="&amp;P$1,
tbTasks[[Completed On]:[Completed On]],"&gt;"&amp;O$1))</f>
        <v>0</v>
      </c>
      <c r="Q75" s="103">
        <f ca="1">IF($A$2="","",
COUNTIFS(
tbTasks[[Client_Project]:[Client_Project]],$A75,
tbTasks[[Completed On]:[Completed On]],"&lt;="&amp;Q$1,
tbTasks[[Completed On]:[Completed On]],"&gt;"&amp;P$1))</f>
        <v>0</v>
      </c>
    </row>
    <row r="76" spans="1:17" x14ac:dyDescent="0.25">
      <c r="A76" s="108" t="str">
        <f>IFERROR(tbProjects[[#This Row],[Client_Project]],"")</f>
        <v/>
      </c>
      <c r="B76" s="106" t="str">
        <f>IFERROR(tbProjects[[#This Row],[Client]],"")</f>
        <v/>
      </c>
      <c r="C76" s="106" t="str">
        <f>IFERROR(tbProjects[[#This Row],[Project]],"")</f>
        <v/>
      </c>
      <c r="D76" s="105" t="str">
        <f>IFERROR(INDEX(tbProjects[Progress],MATCH(A76,tbProjects[Client_Project],0)),"")</f>
        <v/>
      </c>
      <c r="E76" s="105"/>
      <c r="F76" s="103">
        <f ca="1">IF($A$2="","",
COUNTIFS(
tbTasks[[Client_Project]:[Client_Project]],$A76,
tbTasks[[Completed On]:[Completed On]],"&lt;="&amp;F$1,
tbTasks[[Completed On]:[Completed On]],"&gt;"&amp;E$1))</f>
        <v>0</v>
      </c>
      <c r="G76" s="103">
        <f ca="1">IF($A$2="","",
COUNTIFS(
tbTasks[[Client_Project]:[Client_Project]],$A76,
tbTasks[[Completed On]:[Completed On]],"&lt;="&amp;G$1,
tbTasks[[Completed On]:[Completed On]],"&gt;"&amp;F$1))</f>
        <v>0</v>
      </c>
      <c r="H76" s="103">
        <f ca="1">IF($A$2="","",
COUNTIFS(
tbTasks[[Client_Project]:[Client_Project]],$A76,
tbTasks[[Completed On]:[Completed On]],"&lt;="&amp;H$1,
tbTasks[[Completed On]:[Completed On]],"&gt;"&amp;G$1))</f>
        <v>0</v>
      </c>
      <c r="I76" s="103">
        <f ca="1">IF($A$2="","",
COUNTIFS(
tbTasks[[Client_Project]:[Client_Project]],$A76,
tbTasks[[Completed On]:[Completed On]],"&lt;="&amp;I$1,
tbTasks[[Completed On]:[Completed On]],"&gt;"&amp;H$1))</f>
        <v>0</v>
      </c>
      <c r="J76" s="103">
        <f ca="1">IF($A$2="","",
COUNTIFS(
tbTasks[[Client_Project]:[Client_Project]],$A76,
tbTasks[[Completed On]:[Completed On]],"&lt;="&amp;J$1,
tbTasks[[Completed On]:[Completed On]],"&gt;"&amp;I$1))</f>
        <v>0</v>
      </c>
      <c r="K76" s="103">
        <f ca="1">IF($A$2="","",
COUNTIFS(
tbTasks[[Client_Project]:[Client_Project]],$A76,
tbTasks[[Completed On]:[Completed On]],"&lt;="&amp;K$1,
tbTasks[[Completed On]:[Completed On]],"&gt;"&amp;J$1))</f>
        <v>0</v>
      </c>
      <c r="L76" s="103">
        <f ca="1">IF($A$2="","",
COUNTIFS(
tbTasks[[Client_Project]:[Client_Project]],$A76,
tbTasks[[Completed On]:[Completed On]],"&lt;="&amp;L$1,
tbTasks[[Completed On]:[Completed On]],"&gt;"&amp;K$1))</f>
        <v>0</v>
      </c>
      <c r="M76" s="103">
        <f ca="1">IF($A$2="","",
COUNTIFS(
tbTasks[[Client_Project]:[Client_Project]],$A76,
tbTasks[[Completed On]:[Completed On]],"&lt;="&amp;M$1,
tbTasks[[Completed On]:[Completed On]],"&gt;"&amp;L$1))</f>
        <v>0</v>
      </c>
      <c r="N76" s="103">
        <f ca="1">IF($A$2="","",
COUNTIFS(
tbTasks[[Client_Project]:[Client_Project]],$A76,
tbTasks[[Completed On]:[Completed On]],"&lt;="&amp;N$1,
tbTasks[[Completed On]:[Completed On]],"&gt;"&amp;M$1))</f>
        <v>0</v>
      </c>
      <c r="O76" s="103">
        <f ca="1">IF($A$2="","",
COUNTIFS(
tbTasks[[Client_Project]:[Client_Project]],$A76,
tbTasks[[Completed On]:[Completed On]],"&lt;="&amp;O$1,
tbTasks[[Completed On]:[Completed On]],"&gt;"&amp;N$1))</f>
        <v>0</v>
      </c>
      <c r="P76" s="103">
        <f ca="1">IF($A$2="","",
COUNTIFS(
tbTasks[[Client_Project]:[Client_Project]],$A76,
tbTasks[[Completed On]:[Completed On]],"&lt;="&amp;P$1,
tbTasks[[Completed On]:[Completed On]],"&gt;"&amp;O$1))</f>
        <v>0</v>
      </c>
      <c r="Q76" s="103">
        <f ca="1">IF($A$2="","",
COUNTIFS(
tbTasks[[Client_Project]:[Client_Project]],$A76,
tbTasks[[Completed On]:[Completed On]],"&lt;="&amp;Q$1,
tbTasks[[Completed On]:[Completed On]],"&gt;"&amp;P$1))</f>
        <v>0</v>
      </c>
    </row>
    <row r="77" spans="1:17" x14ac:dyDescent="0.25">
      <c r="A77" s="108" t="str">
        <f>IFERROR(tbProjects[[#This Row],[Client_Project]],"")</f>
        <v/>
      </c>
      <c r="B77" s="106" t="str">
        <f>IFERROR(tbProjects[[#This Row],[Client]],"")</f>
        <v/>
      </c>
      <c r="C77" s="106" t="str">
        <f>IFERROR(tbProjects[[#This Row],[Project]],"")</f>
        <v/>
      </c>
      <c r="D77" s="105" t="str">
        <f>IFERROR(INDEX(tbProjects[Progress],MATCH(A77,tbProjects[Client_Project],0)),"")</f>
        <v/>
      </c>
      <c r="E77" s="105"/>
      <c r="F77" s="103">
        <f ca="1">IF($A$2="","",
COUNTIFS(
tbTasks[[Client_Project]:[Client_Project]],$A77,
tbTasks[[Completed On]:[Completed On]],"&lt;="&amp;F$1,
tbTasks[[Completed On]:[Completed On]],"&gt;"&amp;E$1))</f>
        <v>0</v>
      </c>
      <c r="G77" s="103">
        <f ca="1">IF($A$2="","",
COUNTIFS(
tbTasks[[Client_Project]:[Client_Project]],$A77,
tbTasks[[Completed On]:[Completed On]],"&lt;="&amp;G$1,
tbTasks[[Completed On]:[Completed On]],"&gt;"&amp;F$1))</f>
        <v>0</v>
      </c>
      <c r="H77" s="103">
        <f ca="1">IF($A$2="","",
COUNTIFS(
tbTasks[[Client_Project]:[Client_Project]],$A77,
tbTasks[[Completed On]:[Completed On]],"&lt;="&amp;H$1,
tbTasks[[Completed On]:[Completed On]],"&gt;"&amp;G$1))</f>
        <v>0</v>
      </c>
      <c r="I77" s="103">
        <f ca="1">IF($A$2="","",
COUNTIFS(
tbTasks[[Client_Project]:[Client_Project]],$A77,
tbTasks[[Completed On]:[Completed On]],"&lt;="&amp;I$1,
tbTasks[[Completed On]:[Completed On]],"&gt;"&amp;H$1))</f>
        <v>0</v>
      </c>
      <c r="J77" s="103">
        <f ca="1">IF($A$2="","",
COUNTIFS(
tbTasks[[Client_Project]:[Client_Project]],$A77,
tbTasks[[Completed On]:[Completed On]],"&lt;="&amp;J$1,
tbTasks[[Completed On]:[Completed On]],"&gt;"&amp;I$1))</f>
        <v>0</v>
      </c>
      <c r="K77" s="103">
        <f ca="1">IF($A$2="","",
COUNTIFS(
tbTasks[[Client_Project]:[Client_Project]],$A77,
tbTasks[[Completed On]:[Completed On]],"&lt;="&amp;K$1,
tbTasks[[Completed On]:[Completed On]],"&gt;"&amp;J$1))</f>
        <v>0</v>
      </c>
      <c r="L77" s="103">
        <f ca="1">IF($A$2="","",
COUNTIFS(
tbTasks[[Client_Project]:[Client_Project]],$A77,
tbTasks[[Completed On]:[Completed On]],"&lt;="&amp;L$1,
tbTasks[[Completed On]:[Completed On]],"&gt;"&amp;K$1))</f>
        <v>0</v>
      </c>
      <c r="M77" s="103">
        <f ca="1">IF($A$2="","",
COUNTIFS(
tbTasks[[Client_Project]:[Client_Project]],$A77,
tbTasks[[Completed On]:[Completed On]],"&lt;="&amp;M$1,
tbTasks[[Completed On]:[Completed On]],"&gt;"&amp;L$1))</f>
        <v>0</v>
      </c>
      <c r="N77" s="103">
        <f ca="1">IF($A$2="","",
COUNTIFS(
tbTasks[[Client_Project]:[Client_Project]],$A77,
tbTasks[[Completed On]:[Completed On]],"&lt;="&amp;N$1,
tbTasks[[Completed On]:[Completed On]],"&gt;"&amp;M$1))</f>
        <v>0</v>
      </c>
      <c r="O77" s="103">
        <f ca="1">IF($A$2="","",
COUNTIFS(
tbTasks[[Client_Project]:[Client_Project]],$A77,
tbTasks[[Completed On]:[Completed On]],"&lt;="&amp;O$1,
tbTasks[[Completed On]:[Completed On]],"&gt;"&amp;N$1))</f>
        <v>0</v>
      </c>
      <c r="P77" s="103">
        <f ca="1">IF($A$2="","",
COUNTIFS(
tbTasks[[Client_Project]:[Client_Project]],$A77,
tbTasks[[Completed On]:[Completed On]],"&lt;="&amp;P$1,
tbTasks[[Completed On]:[Completed On]],"&gt;"&amp;O$1))</f>
        <v>0</v>
      </c>
      <c r="Q77" s="103">
        <f ca="1">IF($A$2="","",
COUNTIFS(
tbTasks[[Client_Project]:[Client_Project]],$A77,
tbTasks[[Completed On]:[Completed On]],"&lt;="&amp;Q$1,
tbTasks[[Completed On]:[Completed On]],"&gt;"&amp;P$1))</f>
        <v>0</v>
      </c>
    </row>
    <row r="78" spans="1:17" x14ac:dyDescent="0.25">
      <c r="A78" s="108" t="str">
        <f>IFERROR(tbProjects[[#This Row],[Client_Project]],"")</f>
        <v/>
      </c>
      <c r="B78" s="106" t="str">
        <f>IFERROR(tbProjects[[#This Row],[Client]],"")</f>
        <v/>
      </c>
      <c r="C78" s="106" t="str">
        <f>IFERROR(tbProjects[[#This Row],[Project]],"")</f>
        <v/>
      </c>
      <c r="D78" s="105" t="str">
        <f>IFERROR(INDEX(tbProjects[Progress],MATCH(A78,tbProjects[Client_Project],0)),"")</f>
        <v/>
      </c>
      <c r="E78" s="105"/>
      <c r="F78" s="103">
        <f ca="1">IF($A$2="","",
COUNTIFS(
tbTasks[[Client_Project]:[Client_Project]],$A78,
tbTasks[[Completed On]:[Completed On]],"&lt;="&amp;F$1,
tbTasks[[Completed On]:[Completed On]],"&gt;"&amp;E$1))</f>
        <v>0</v>
      </c>
      <c r="G78" s="103">
        <f ca="1">IF($A$2="","",
COUNTIFS(
tbTasks[[Client_Project]:[Client_Project]],$A78,
tbTasks[[Completed On]:[Completed On]],"&lt;="&amp;G$1,
tbTasks[[Completed On]:[Completed On]],"&gt;"&amp;F$1))</f>
        <v>0</v>
      </c>
      <c r="H78" s="103">
        <f ca="1">IF($A$2="","",
COUNTIFS(
tbTasks[[Client_Project]:[Client_Project]],$A78,
tbTasks[[Completed On]:[Completed On]],"&lt;="&amp;H$1,
tbTasks[[Completed On]:[Completed On]],"&gt;"&amp;G$1))</f>
        <v>0</v>
      </c>
      <c r="I78" s="103">
        <f ca="1">IF($A$2="","",
COUNTIFS(
tbTasks[[Client_Project]:[Client_Project]],$A78,
tbTasks[[Completed On]:[Completed On]],"&lt;="&amp;I$1,
tbTasks[[Completed On]:[Completed On]],"&gt;"&amp;H$1))</f>
        <v>0</v>
      </c>
      <c r="J78" s="103">
        <f ca="1">IF($A$2="","",
COUNTIFS(
tbTasks[[Client_Project]:[Client_Project]],$A78,
tbTasks[[Completed On]:[Completed On]],"&lt;="&amp;J$1,
tbTasks[[Completed On]:[Completed On]],"&gt;"&amp;I$1))</f>
        <v>0</v>
      </c>
      <c r="K78" s="103">
        <f ca="1">IF($A$2="","",
COUNTIFS(
tbTasks[[Client_Project]:[Client_Project]],$A78,
tbTasks[[Completed On]:[Completed On]],"&lt;="&amp;K$1,
tbTasks[[Completed On]:[Completed On]],"&gt;"&amp;J$1))</f>
        <v>0</v>
      </c>
      <c r="L78" s="103">
        <f ca="1">IF($A$2="","",
COUNTIFS(
tbTasks[[Client_Project]:[Client_Project]],$A78,
tbTasks[[Completed On]:[Completed On]],"&lt;="&amp;L$1,
tbTasks[[Completed On]:[Completed On]],"&gt;"&amp;K$1))</f>
        <v>0</v>
      </c>
      <c r="M78" s="103">
        <f ca="1">IF($A$2="","",
COUNTIFS(
tbTasks[[Client_Project]:[Client_Project]],$A78,
tbTasks[[Completed On]:[Completed On]],"&lt;="&amp;M$1,
tbTasks[[Completed On]:[Completed On]],"&gt;"&amp;L$1))</f>
        <v>0</v>
      </c>
      <c r="N78" s="103">
        <f ca="1">IF($A$2="","",
COUNTIFS(
tbTasks[[Client_Project]:[Client_Project]],$A78,
tbTasks[[Completed On]:[Completed On]],"&lt;="&amp;N$1,
tbTasks[[Completed On]:[Completed On]],"&gt;"&amp;M$1))</f>
        <v>0</v>
      </c>
      <c r="O78" s="103">
        <f ca="1">IF($A$2="","",
COUNTIFS(
tbTasks[[Client_Project]:[Client_Project]],$A78,
tbTasks[[Completed On]:[Completed On]],"&lt;="&amp;O$1,
tbTasks[[Completed On]:[Completed On]],"&gt;"&amp;N$1))</f>
        <v>0</v>
      </c>
      <c r="P78" s="103">
        <f ca="1">IF($A$2="","",
COUNTIFS(
tbTasks[[Client_Project]:[Client_Project]],$A78,
tbTasks[[Completed On]:[Completed On]],"&lt;="&amp;P$1,
tbTasks[[Completed On]:[Completed On]],"&gt;"&amp;O$1))</f>
        <v>0</v>
      </c>
      <c r="Q78" s="103">
        <f ca="1">IF($A$2="","",
COUNTIFS(
tbTasks[[Client_Project]:[Client_Project]],$A78,
tbTasks[[Completed On]:[Completed On]],"&lt;="&amp;Q$1,
tbTasks[[Completed On]:[Completed On]],"&gt;"&amp;P$1))</f>
        <v>0</v>
      </c>
    </row>
    <row r="79" spans="1:17" x14ac:dyDescent="0.25">
      <c r="A79" s="108" t="str">
        <f>IFERROR(tbProjects[[#This Row],[Client_Project]],"")</f>
        <v/>
      </c>
      <c r="B79" s="106" t="str">
        <f>IFERROR(tbProjects[[#This Row],[Client]],"")</f>
        <v/>
      </c>
      <c r="C79" s="106" t="str">
        <f>IFERROR(tbProjects[[#This Row],[Project]],"")</f>
        <v/>
      </c>
      <c r="D79" s="105" t="str">
        <f>IFERROR(INDEX(tbProjects[Progress],MATCH(A79,tbProjects[Client_Project],0)),"")</f>
        <v/>
      </c>
      <c r="E79" s="105"/>
      <c r="F79" s="103">
        <f ca="1">IF($A$2="","",
COUNTIFS(
tbTasks[[Client_Project]:[Client_Project]],$A79,
tbTasks[[Completed On]:[Completed On]],"&lt;="&amp;F$1,
tbTasks[[Completed On]:[Completed On]],"&gt;"&amp;E$1))</f>
        <v>0</v>
      </c>
      <c r="G79" s="103">
        <f ca="1">IF($A$2="","",
COUNTIFS(
tbTasks[[Client_Project]:[Client_Project]],$A79,
tbTasks[[Completed On]:[Completed On]],"&lt;="&amp;G$1,
tbTasks[[Completed On]:[Completed On]],"&gt;"&amp;F$1))</f>
        <v>0</v>
      </c>
      <c r="H79" s="103">
        <f ca="1">IF($A$2="","",
COUNTIFS(
tbTasks[[Client_Project]:[Client_Project]],$A79,
tbTasks[[Completed On]:[Completed On]],"&lt;="&amp;H$1,
tbTasks[[Completed On]:[Completed On]],"&gt;"&amp;G$1))</f>
        <v>0</v>
      </c>
      <c r="I79" s="103">
        <f ca="1">IF($A$2="","",
COUNTIFS(
tbTasks[[Client_Project]:[Client_Project]],$A79,
tbTasks[[Completed On]:[Completed On]],"&lt;="&amp;I$1,
tbTasks[[Completed On]:[Completed On]],"&gt;"&amp;H$1))</f>
        <v>0</v>
      </c>
      <c r="J79" s="103">
        <f ca="1">IF($A$2="","",
COUNTIFS(
tbTasks[[Client_Project]:[Client_Project]],$A79,
tbTasks[[Completed On]:[Completed On]],"&lt;="&amp;J$1,
tbTasks[[Completed On]:[Completed On]],"&gt;"&amp;I$1))</f>
        <v>0</v>
      </c>
      <c r="K79" s="103">
        <f ca="1">IF($A$2="","",
COUNTIFS(
tbTasks[[Client_Project]:[Client_Project]],$A79,
tbTasks[[Completed On]:[Completed On]],"&lt;="&amp;K$1,
tbTasks[[Completed On]:[Completed On]],"&gt;"&amp;J$1))</f>
        <v>0</v>
      </c>
      <c r="L79" s="103">
        <f ca="1">IF($A$2="","",
COUNTIFS(
tbTasks[[Client_Project]:[Client_Project]],$A79,
tbTasks[[Completed On]:[Completed On]],"&lt;="&amp;L$1,
tbTasks[[Completed On]:[Completed On]],"&gt;"&amp;K$1))</f>
        <v>0</v>
      </c>
      <c r="M79" s="103">
        <f ca="1">IF($A$2="","",
COUNTIFS(
tbTasks[[Client_Project]:[Client_Project]],$A79,
tbTasks[[Completed On]:[Completed On]],"&lt;="&amp;M$1,
tbTasks[[Completed On]:[Completed On]],"&gt;"&amp;L$1))</f>
        <v>0</v>
      </c>
      <c r="N79" s="103">
        <f ca="1">IF($A$2="","",
COUNTIFS(
tbTasks[[Client_Project]:[Client_Project]],$A79,
tbTasks[[Completed On]:[Completed On]],"&lt;="&amp;N$1,
tbTasks[[Completed On]:[Completed On]],"&gt;"&amp;M$1))</f>
        <v>0</v>
      </c>
      <c r="O79" s="103">
        <f ca="1">IF($A$2="","",
COUNTIFS(
tbTasks[[Client_Project]:[Client_Project]],$A79,
tbTasks[[Completed On]:[Completed On]],"&lt;="&amp;O$1,
tbTasks[[Completed On]:[Completed On]],"&gt;"&amp;N$1))</f>
        <v>0</v>
      </c>
      <c r="P79" s="103">
        <f ca="1">IF($A$2="","",
COUNTIFS(
tbTasks[[Client_Project]:[Client_Project]],$A79,
tbTasks[[Completed On]:[Completed On]],"&lt;="&amp;P$1,
tbTasks[[Completed On]:[Completed On]],"&gt;"&amp;O$1))</f>
        <v>0</v>
      </c>
      <c r="Q79" s="103">
        <f ca="1">IF($A$2="","",
COUNTIFS(
tbTasks[[Client_Project]:[Client_Project]],$A79,
tbTasks[[Completed On]:[Completed On]],"&lt;="&amp;Q$1,
tbTasks[[Completed On]:[Completed On]],"&gt;"&amp;P$1))</f>
        <v>0</v>
      </c>
    </row>
    <row r="80" spans="1:17" x14ac:dyDescent="0.25">
      <c r="A80" s="108" t="str">
        <f>IFERROR(tbProjects[[#This Row],[Client_Project]],"")</f>
        <v/>
      </c>
      <c r="B80" s="106" t="str">
        <f>IFERROR(tbProjects[[#This Row],[Client]],"")</f>
        <v/>
      </c>
      <c r="C80" s="106" t="str">
        <f>IFERROR(tbProjects[[#This Row],[Project]],"")</f>
        <v/>
      </c>
      <c r="D80" s="105" t="str">
        <f>IFERROR(INDEX(tbProjects[Progress],MATCH(A80,tbProjects[Client_Project],0)),"")</f>
        <v/>
      </c>
      <c r="E80" s="105"/>
      <c r="F80" s="103">
        <f ca="1">IF($A$2="","",
COUNTIFS(
tbTasks[[Client_Project]:[Client_Project]],$A80,
tbTasks[[Completed On]:[Completed On]],"&lt;="&amp;F$1,
tbTasks[[Completed On]:[Completed On]],"&gt;"&amp;E$1))</f>
        <v>0</v>
      </c>
      <c r="G80" s="103">
        <f ca="1">IF($A$2="","",
COUNTIFS(
tbTasks[[Client_Project]:[Client_Project]],$A80,
tbTasks[[Completed On]:[Completed On]],"&lt;="&amp;G$1,
tbTasks[[Completed On]:[Completed On]],"&gt;"&amp;F$1))</f>
        <v>0</v>
      </c>
      <c r="H80" s="103">
        <f ca="1">IF($A$2="","",
COUNTIFS(
tbTasks[[Client_Project]:[Client_Project]],$A80,
tbTasks[[Completed On]:[Completed On]],"&lt;="&amp;H$1,
tbTasks[[Completed On]:[Completed On]],"&gt;"&amp;G$1))</f>
        <v>0</v>
      </c>
      <c r="I80" s="103">
        <f ca="1">IF($A$2="","",
COUNTIFS(
tbTasks[[Client_Project]:[Client_Project]],$A80,
tbTasks[[Completed On]:[Completed On]],"&lt;="&amp;I$1,
tbTasks[[Completed On]:[Completed On]],"&gt;"&amp;H$1))</f>
        <v>0</v>
      </c>
      <c r="J80" s="103">
        <f ca="1">IF($A$2="","",
COUNTIFS(
tbTasks[[Client_Project]:[Client_Project]],$A80,
tbTasks[[Completed On]:[Completed On]],"&lt;="&amp;J$1,
tbTasks[[Completed On]:[Completed On]],"&gt;"&amp;I$1))</f>
        <v>0</v>
      </c>
      <c r="K80" s="103">
        <f ca="1">IF($A$2="","",
COUNTIFS(
tbTasks[[Client_Project]:[Client_Project]],$A80,
tbTasks[[Completed On]:[Completed On]],"&lt;="&amp;K$1,
tbTasks[[Completed On]:[Completed On]],"&gt;"&amp;J$1))</f>
        <v>0</v>
      </c>
      <c r="L80" s="103">
        <f ca="1">IF($A$2="","",
COUNTIFS(
tbTasks[[Client_Project]:[Client_Project]],$A80,
tbTasks[[Completed On]:[Completed On]],"&lt;="&amp;L$1,
tbTasks[[Completed On]:[Completed On]],"&gt;"&amp;K$1))</f>
        <v>0</v>
      </c>
      <c r="M80" s="103">
        <f ca="1">IF($A$2="","",
COUNTIFS(
tbTasks[[Client_Project]:[Client_Project]],$A80,
tbTasks[[Completed On]:[Completed On]],"&lt;="&amp;M$1,
tbTasks[[Completed On]:[Completed On]],"&gt;"&amp;L$1))</f>
        <v>0</v>
      </c>
      <c r="N80" s="103">
        <f ca="1">IF($A$2="","",
COUNTIFS(
tbTasks[[Client_Project]:[Client_Project]],$A80,
tbTasks[[Completed On]:[Completed On]],"&lt;="&amp;N$1,
tbTasks[[Completed On]:[Completed On]],"&gt;"&amp;M$1))</f>
        <v>0</v>
      </c>
      <c r="O80" s="103">
        <f ca="1">IF($A$2="","",
COUNTIFS(
tbTasks[[Client_Project]:[Client_Project]],$A80,
tbTasks[[Completed On]:[Completed On]],"&lt;="&amp;O$1,
tbTasks[[Completed On]:[Completed On]],"&gt;"&amp;N$1))</f>
        <v>0</v>
      </c>
      <c r="P80" s="103">
        <f ca="1">IF($A$2="","",
COUNTIFS(
tbTasks[[Client_Project]:[Client_Project]],$A80,
tbTasks[[Completed On]:[Completed On]],"&lt;="&amp;P$1,
tbTasks[[Completed On]:[Completed On]],"&gt;"&amp;O$1))</f>
        <v>0</v>
      </c>
      <c r="Q80" s="103">
        <f ca="1">IF($A$2="","",
COUNTIFS(
tbTasks[[Client_Project]:[Client_Project]],$A80,
tbTasks[[Completed On]:[Completed On]],"&lt;="&amp;Q$1,
tbTasks[[Completed On]:[Completed On]],"&gt;"&amp;P$1))</f>
        <v>0</v>
      </c>
    </row>
    <row r="81" spans="1:17" x14ac:dyDescent="0.25">
      <c r="A81" s="108" t="str">
        <f>IFERROR(tbProjects[[#This Row],[Client_Project]],"")</f>
        <v/>
      </c>
      <c r="B81" s="106" t="str">
        <f>IFERROR(tbProjects[[#This Row],[Client]],"")</f>
        <v/>
      </c>
      <c r="C81" s="106" t="str">
        <f>IFERROR(tbProjects[[#This Row],[Project]],"")</f>
        <v/>
      </c>
      <c r="D81" s="105" t="str">
        <f>IFERROR(INDEX(tbProjects[Progress],MATCH(A81,tbProjects[Client_Project],0)),"")</f>
        <v/>
      </c>
      <c r="E81" s="105"/>
      <c r="F81" s="103">
        <f ca="1">IF($A$2="","",
COUNTIFS(
tbTasks[[Client_Project]:[Client_Project]],$A81,
tbTasks[[Completed On]:[Completed On]],"&lt;="&amp;F$1,
tbTasks[[Completed On]:[Completed On]],"&gt;"&amp;E$1))</f>
        <v>0</v>
      </c>
      <c r="G81" s="103">
        <f ca="1">IF($A$2="","",
COUNTIFS(
tbTasks[[Client_Project]:[Client_Project]],$A81,
tbTasks[[Completed On]:[Completed On]],"&lt;="&amp;G$1,
tbTasks[[Completed On]:[Completed On]],"&gt;"&amp;F$1))</f>
        <v>0</v>
      </c>
      <c r="H81" s="103">
        <f ca="1">IF($A$2="","",
COUNTIFS(
tbTasks[[Client_Project]:[Client_Project]],$A81,
tbTasks[[Completed On]:[Completed On]],"&lt;="&amp;H$1,
tbTasks[[Completed On]:[Completed On]],"&gt;"&amp;G$1))</f>
        <v>0</v>
      </c>
      <c r="I81" s="103">
        <f ca="1">IF($A$2="","",
COUNTIFS(
tbTasks[[Client_Project]:[Client_Project]],$A81,
tbTasks[[Completed On]:[Completed On]],"&lt;="&amp;I$1,
tbTasks[[Completed On]:[Completed On]],"&gt;"&amp;H$1))</f>
        <v>0</v>
      </c>
      <c r="J81" s="103">
        <f ca="1">IF($A$2="","",
COUNTIFS(
tbTasks[[Client_Project]:[Client_Project]],$A81,
tbTasks[[Completed On]:[Completed On]],"&lt;="&amp;J$1,
tbTasks[[Completed On]:[Completed On]],"&gt;"&amp;I$1))</f>
        <v>0</v>
      </c>
      <c r="K81" s="103">
        <f ca="1">IF($A$2="","",
COUNTIFS(
tbTasks[[Client_Project]:[Client_Project]],$A81,
tbTasks[[Completed On]:[Completed On]],"&lt;="&amp;K$1,
tbTasks[[Completed On]:[Completed On]],"&gt;"&amp;J$1))</f>
        <v>0</v>
      </c>
      <c r="L81" s="103">
        <f ca="1">IF($A$2="","",
COUNTIFS(
tbTasks[[Client_Project]:[Client_Project]],$A81,
tbTasks[[Completed On]:[Completed On]],"&lt;="&amp;L$1,
tbTasks[[Completed On]:[Completed On]],"&gt;"&amp;K$1))</f>
        <v>0</v>
      </c>
      <c r="M81" s="103">
        <f ca="1">IF($A$2="","",
COUNTIFS(
tbTasks[[Client_Project]:[Client_Project]],$A81,
tbTasks[[Completed On]:[Completed On]],"&lt;="&amp;M$1,
tbTasks[[Completed On]:[Completed On]],"&gt;"&amp;L$1))</f>
        <v>0</v>
      </c>
      <c r="N81" s="103">
        <f ca="1">IF($A$2="","",
COUNTIFS(
tbTasks[[Client_Project]:[Client_Project]],$A81,
tbTasks[[Completed On]:[Completed On]],"&lt;="&amp;N$1,
tbTasks[[Completed On]:[Completed On]],"&gt;"&amp;M$1))</f>
        <v>0</v>
      </c>
      <c r="O81" s="103">
        <f ca="1">IF($A$2="","",
COUNTIFS(
tbTasks[[Client_Project]:[Client_Project]],$A81,
tbTasks[[Completed On]:[Completed On]],"&lt;="&amp;O$1,
tbTasks[[Completed On]:[Completed On]],"&gt;"&amp;N$1))</f>
        <v>0</v>
      </c>
      <c r="P81" s="103">
        <f ca="1">IF($A$2="","",
COUNTIFS(
tbTasks[[Client_Project]:[Client_Project]],$A81,
tbTasks[[Completed On]:[Completed On]],"&lt;="&amp;P$1,
tbTasks[[Completed On]:[Completed On]],"&gt;"&amp;O$1))</f>
        <v>0</v>
      </c>
      <c r="Q81" s="103">
        <f ca="1">IF($A$2="","",
COUNTIFS(
tbTasks[[Client_Project]:[Client_Project]],$A81,
tbTasks[[Completed On]:[Completed On]],"&lt;="&amp;Q$1,
tbTasks[[Completed On]:[Completed On]],"&gt;"&amp;P$1))</f>
        <v>0</v>
      </c>
    </row>
    <row r="82" spans="1:17" x14ac:dyDescent="0.25">
      <c r="A82" s="108" t="str">
        <f>IFERROR(tbProjects[[#This Row],[Client_Project]],"")</f>
        <v/>
      </c>
      <c r="B82" s="106" t="str">
        <f>IFERROR(tbProjects[[#This Row],[Client]],"")</f>
        <v/>
      </c>
      <c r="C82" s="106" t="str">
        <f>IFERROR(tbProjects[[#This Row],[Project]],"")</f>
        <v/>
      </c>
      <c r="D82" s="105" t="str">
        <f>IFERROR(INDEX(tbProjects[Progress],MATCH(A82,tbProjects[Client_Project],0)),"")</f>
        <v/>
      </c>
      <c r="E82" s="105"/>
      <c r="F82" s="103">
        <f ca="1">IF($A$2="","",
COUNTIFS(
tbTasks[[Client_Project]:[Client_Project]],$A82,
tbTasks[[Completed On]:[Completed On]],"&lt;="&amp;F$1,
tbTasks[[Completed On]:[Completed On]],"&gt;"&amp;E$1))</f>
        <v>0</v>
      </c>
      <c r="G82" s="103">
        <f ca="1">IF($A$2="","",
COUNTIFS(
tbTasks[[Client_Project]:[Client_Project]],$A82,
tbTasks[[Completed On]:[Completed On]],"&lt;="&amp;G$1,
tbTasks[[Completed On]:[Completed On]],"&gt;"&amp;F$1))</f>
        <v>0</v>
      </c>
      <c r="H82" s="103">
        <f ca="1">IF($A$2="","",
COUNTIFS(
tbTasks[[Client_Project]:[Client_Project]],$A82,
tbTasks[[Completed On]:[Completed On]],"&lt;="&amp;H$1,
tbTasks[[Completed On]:[Completed On]],"&gt;"&amp;G$1))</f>
        <v>0</v>
      </c>
      <c r="I82" s="103">
        <f ca="1">IF($A$2="","",
COUNTIFS(
tbTasks[[Client_Project]:[Client_Project]],$A82,
tbTasks[[Completed On]:[Completed On]],"&lt;="&amp;I$1,
tbTasks[[Completed On]:[Completed On]],"&gt;"&amp;H$1))</f>
        <v>0</v>
      </c>
      <c r="J82" s="103">
        <f ca="1">IF($A$2="","",
COUNTIFS(
tbTasks[[Client_Project]:[Client_Project]],$A82,
tbTasks[[Completed On]:[Completed On]],"&lt;="&amp;J$1,
tbTasks[[Completed On]:[Completed On]],"&gt;"&amp;I$1))</f>
        <v>0</v>
      </c>
      <c r="K82" s="103">
        <f ca="1">IF($A$2="","",
COUNTIFS(
tbTasks[[Client_Project]:[Client_Project]],$A82,
tbTasks[[Completed On]:[Completed On]],"&lt;="&amp;K$1,
tbTasks[[Completed On]:[Completed On]],"&gt;"&amp;J$1))</f>
        <v>0</v>
      </c>
      <c r="L82" s="103">
        <f ca="1">IF($A$2="","",
COUNTIFS(
tbTasks[[Client_Project]:[Client_Project]],$A82,
tbTasks[[Completed On]:[Completed On]],"&lt;="&amp;L$1,
tbTasks[[Completed On]:[Completed On]],"&gt;"&amp;K$1))</f>
        <v>0</v>
      </c>
      <c r="M82" s="103">
        <f ca="1">IF($A$2="","",
COUNTIFS(
tbTasks[[Client_Project]:[Client_Project]],$A82,
tbTasks[[Completed On]:[Completed On]],"&lt;="&amp;M$1,
tbTasks[[Completed On]:[Completed On]],"&gt;"&amp;L$1))</f>
        <v>0</v>
      </c>
      <c r="N82" s="103">
        <f ca="1">IF($A$2="","",
COUNTIFS(
tbTasks[[Client_Project]:[Client_Project]],$A82,
tbTasks[[Completed On]:[Completed On]],"&lt;="&amp;N$1,
tbTasks[[Completed On]:[Completed On]],"&gt;"&amp;M$1))</f>
        <v>0</v>
      </c>
      <c r="O82" s="103">
        <f ca="1">IF($A$2="","",
COUNTIFS(
tbTasks[[Client_Project]:[Client_Project]],$A82,
tbTasks[[Completed On]:[Completed On]],"&lt;="&amp;O$1,
tbTasks[[Completed On]:[Completed On]],"&gt;"&amp;N$1))</f>
        <v>0</v>
      </c>
      <c r="P82" s="103">
        <f ca="1">IF($A$2="","",
COUNTIFS(
tbTasks[[Client_Project]:[Client_Project]],$A82,
tbTasks[[Completed On]:[Completed On]],"&lt;="&amp;P$1,
tbTasks[[Completed On]:[Completed On]],"&gt;"&amp;O$1))</f>
        <v>0</v>
      </c>
      <c r="Q82" s="103">
        <f ca="1">IF($A$2="","",
COUNTIFS(
tbTasks[[Client_Project]:[Client_Project]],$A82,
tbTasks[[Completed On]:[Completed On]],"&lt;="&amp;Q$1,
tbTasks[[Completed On]:[Completed On]],"&gt;"&amp;P$1))</f>
        <v>0</v>
      </c>
    </row>
    <row r="83" spans="1:17" x14ac:dyDescent="0.25">
      <c r="A83" s="108" t="str">
        <f>IFERROR(tbProjects[[#This Row],[Client_Project]],"")</f>
        <v/>
      </c>
      <c r="B83" s="106" t="str">
        <f>IFERROR(tbProjects[[#This Row],[Client]],"")</f>
        <v/>
      </c>
      <c r="C83" s="106" t="str">
        <f>IFERROR(tbProjects[[#This Row],[Project]],"")</f>
        <v/>
      </c>
      <c r="D83" s="105" t="str">
        <f>IFERROR(INDEX(tbProjects[Progress],MATCH(A83,tbProjects[Client_Project],0)),"")</f>
        <v/>
      </c>
      <c r="E83" s="105"/>
      <c r="F83" s="103">
        <f ca="1">IF($A$2="","",
COUNTIFS(
tbTasks[[Client_Project]:[Client_Project]],$A83,
tbTasks[[Completed On]:[Completed On]],"&lt;="&amp;F$1,
tbTasks[[Completed On]:[Completed On]],"&gt;"&amp;E$1))</f>
        <v>0</v>
      </c>
      <c r="G83" s="103">
        <f ca="1">IF($A$2="","",
COUNTIFS(
tbTasks[[Client_Project]:[Client_Project]],$A83,
tbTasks[[Completed On]:[Completed On]],"&lt;="&amp;G$1,
tbTasks[[Completed On]:[Completed On]],"&gt;"&amp;F$1))</f>
        <v>0</v>
      </c>
      <c r="H83" s="103">
        <f ca="1">IF($A$2="","",
COUNTIFS(
tbTasks[[Client_Project]:[Client_Project]],$A83,
tbTasks[[Completed On]:[Completed On]],"&lt;="&amp;H$1,
tbTasks[[Completed On]:[Completed On]],"&gt;"&amp;G$1))</f>
        <v>0</v>
      </c>
      <c r="I83" s="103">
        <f ca="1">IF($A$2="","",
COUNTIFS(
tbTasks[[Client_Project]:[Client_Project]],$A83,
tbTasks[[Completed On]:[Completed On]],"&lt;="&amp;I$1,
tbTasks[[Completed On]:[Completed On]],"&gt;"&amp;H$1))</f>
        <v>0</v>
      </c>
      <c r="J83" s="103">
        <f ca="1">IF($A$2="","",
COUNTIFS(
tbTasks[[Client_Project]:[Client_Project]],$A83,
tbTasks[[Completed On]:[Completed On]],"&lt;="&amp;J$1,
tbTasks[[Completed On]:[Completed On]],"&gt;"&amp;I$1))</f>
        <v>0</v>
      </c>
      <c r="K83" s="103">
        <f ca="1">IF($A$2="","",
COUNTIFS(
tbTasks[[Client_Project]:[Client_Project]],$A83,
tbTasks[[Completed On]:[Completed On]],"&lt;="&amp;K$1,
tbTasks[[Completed On]:[Completed On]],"&gt;"&amp;J$1))</f>
        <v>0</v>
      </c>
      <c r="L83" s="103">
        <f ca="1">IF($A$2="","",
COUNTIFS(
tbTasks[[Client_Project]:[Client_Project]],$A83,
tbTasks[[Completed On]:[Completed On]],"&lt;="&amp;L$1,
tbTasks[[Completed On]:[Completed On]],"&gt;"&amp;K$1))</f>
        <v>0</v>
      </c>
      <c r="M83" s="103">
        <f ca="1">IF($A$2="","",
COUNTIFS(
tbTasks[[Client_Project]:[Client_Project]],$A83,
tbTasks[[Completed On]:[Completed On]],"&lt;="&amp;M$1,
tbTasks[[Completed On]:[Completed On]],"&gt;"&amp;L$1))</f>
        <v>0</v>
      </c>
      <c r="N83" s="103">
        <f ca="1">IF($A$2="","",
COUNTIFS(
tbTasks[[Client_Project]:[Client_Project]],$A83,
tbTasks[[Completed On]:[Completed On]],"&lt;="&amp;N$1,
tbTasks[[Completed On]:[Completed On]],"&gt;"&amp;M$1))</f>
        <v>0</v>
      </c>
      <c r="O83" s="103">
        <f ca="1">IF($A$2="","",
COUNTIFS(
tbTasks[[Client_Project]:[Client_Project]],$A83,
tbTasks[[Completed On]:[Completed On]],"&lt;="&amp;O$1,
tbTasks[[Completed On]:[Completed On]],"&gt;"&amp;N$1))</f>
        <v>0</v>
      </c>
      <c r="P83" s="103">
        <f ca="1">IF($A$2="","",
COUNTIFS(
tbTasks[[Client_Project]:[Client_Project]],$A83,
tbTasks[[Completed On]:[Completed On]],"&lt;="&amp;P$1,
tbTasks[[Completed On]:[Completed On]],"&gt;"&amp;O$1))</f>
        <v>0</v>
      </c>
      <c r="Q83" s="103">
        <f ca="1">IF($A$2="","",
COUNTIFS(
tbTasks[[Client_Project]:[Client_Project]],$A83,
tbTasks[[Completed On]:[Completed On]],"&lt;="&amp;Q$1,
tbTasks[[Completed On]:[Completed On]],"&gt;"&amp;P$1))</f>
        <v>0</v>
      </c>
    </row>
    <row r="84" spans="1:17" x14ac:dyDescent="0.25">
      <c r="A84" s="108" t="str">
        <f>IFERROR(tbProjects[[#This Row],[Client_Project]],"")</f>
        <v/>
      </c>
      <c r="B84" s="106" t="str">
        <f>IFERROR(tbProjects[[#This Row],[Client]],"")</f>
        <v/>
      </c>
      <c r="C84" s="106" t="str">
        <f>IFERROR(tbProjects[[#This Row],[Project]],"")</f>
        <v/>
      </c>
      <c r="D84" s="105" t="str">
        <f>IFERROR(INDEX(tbProjects[Progress],MATCH(A84,tbProjects[Client_Project],0)),"")</f>
        <v/>
      </c>
      <c r="E84" s="105"/>
      <c r="F84" s="103">
        <f ca="1">IF($A$2="","",
COUNTIFS(
tbTasks[[Client_Project]:[Client_Project]],$A84,
tbTasks[[Completed On]:[Completed On]],"&lt;="&amp;F$1,
tbTasks[[Completed On]:[Completed On]],"&gt;"&amp;E$1))</f>
        <v>0</v>
      </c>
      <c r="G84" s="103">
        <f ca="1">IF($A$2="","",
COUNTIFS(
tbTasks[[Client_Project]:[Client_Project]],$A84,
tbTasks[[Completed On]:[Completed On]],"&lt;="&amp;G$1,
tbTasks[[Completed On]:[Completed On]],"&gt;"&amp;F$1))</f>
        <v>0</v>
      </c>
      <c r="H84" s="103">
        <f ca="1">IF($A$2="","",
COUNTIFS(
tbTasks[[Client_Project]:[Client_Project]],$A84,
tbTasks[[Completed On]:[Completed On]],"&lt;="&amp;H$1,
tbTasks[[Completed On]:[Completed On]],"&gt;"&amp;G$1))</f>
        <v>0</v>
      </c>
      <c r="I84" s="103">
        <f ca="1">IF($A$2="","",
COUNTIFS(
tbTasks[[Client_Project]:[Client_Project]],$A84,
tbTasks[[Completed On]:[Completed On]],"&lt;="&amp;I$1,
tbTasks[[Completed On]:[Completed On]],"&gt;"&amp;H$1))</f>
        <v>0</v>
      </c>
      <c r="J84" s="103">
        <f ca="1">IF($A$2="","",
COUNTIFS(
tbTasks[[Client_Project]:[Client_Project]],$A84,
tbTasks[[Completed On]:[Completed On]],"&lt;="&amp;J$1,
tbTasks[[Completed On]:[Completed On]],"&gt;"&amp;I$1))</f>
        <v>0</v>
      </c>
      <c r="K84" s="103">
        <f ca="1">IF($A$2="","",
COUNTIFS(
tbTasks[[Client_Project]:[Client_Project]],$A84,
tbTasks[[Completed On]:[Completed On]],"&lt;="&amp;K$1,
tbTasks[[Completed On]:[Completed On]],"&gt;"&amp;J$1))</f>
        <v>0</v>
      </c>
      <c r="L84" s="103">
        <f ca="1">IF($A$2="","",
COUNTIFS(
tbTasks[[Client_Project]:[Client_Project]],$A84,
tbTasks[[Completed On]:[Completed On]],"&lt;="&amp;L$1,
tbTasks[[Completed On]:[Completed On]],"&gt;"&amp;K$1))</f>
        <v>0</v>
      </c>
      <c r="M84" s="103">
        <f ca="1">IF($A$2="","",
COUNTIFS(
tbTasks[[Client_Project]:[Client_Project]],$A84,
tbTasks[[Completed On]:[Completed On]],"&lt;="&amp;M$1,
tbTasks[[Completed On]:[Completed On]],"&gt;"&amp;L$1))</f>
        <v>0</v>
      </c>
      <c r="N84" s="103">
        <f ca="1">IF($A$2="","",
COUNTIFS(
tbTasks[[Client_Project]:[Client_Project]],$A84,
tbTasks[[Completed On]:[Completed On]],"&lt;="&amp;N$1,
tbTasks[[Completed On]:[Completed On]],"&gt;"&amp;M$1))</f>
        <v>0</v>
      </c>
      <c r="O84" s="103">
        <f ca="1">IF($A$2="","",
COUNTIFS(
tbTasks[[Client_Project]:[Client_Project]],$A84,
tbTasks[[Completed On]:[Completed On]],"&lt;="&amp;O$1,
tbTasks[[Completed On]:[Completed On]],"&gt;"&amp;N$1))</f>
        <v>0</v>
      </c>
      <c r="P84" s="103">
        <f ca="1">IF($A$2="","",
COUNTIFS(
tbTasks[[Client_Project]:[Client_Project]],$A84,
tbTasks[[Completed On]:[Completed On]],"&lt;="&amp;P$1,
tbTasks[[Completed On]:[Completed On]],"&gt;"&amp;O$1))</f>
        <v>0</v>
      </c>
      <c r="Q84" s="103">
        <f ca="1">IF($A$2="","",
COUNTIFS(
tbTasks[[Client_Project]:[Client_Project]],$A84,
tbTasks[[Completed On]:[Completed On]],"&lt;="&amp;Q$1,
tbTasks[[Completed On]:[Completed On]],"&gt;"&amp;P$1))</f>
        <v>0</v>
      </c>
    </row>
    <row r="85" spans="1:17" x14ac:dyDescent="0.25">
      <c r="A85" s="108" t="str">
        <f>IFERROR(tbProjects[[#This Row],[Client_Project]],"")</f>
        <v/>
      </c>
      <c r="B85" s="106" t="str">
        <f>IFERROR(tbProjects[[#This Row],[Client]],"")</f>
        <v/>
      </c>
      <c r="C85" s="106" t="str">
        <f>IFERROR(tbProjects[[#This Row],[Project]],"")</f>
        <v/>
      </c>
      <c r="D85" s="105" t="str">
        <f>IFERROR(INDEX(tbProjects[Progress],MATCH(A85,tbProjects[Client_Project],0)),"")</f>
        <v/>
      </c>
      <c r="E85" s="105"/>
      <c r="F85" s="103">
        <f ca="1">IF($A$2="","",
COUNTIFS(
tbTasks[[Client_Project]:[Client_Project]],$A85,
tbTasks[[Completed On]:[Completed On]],"&lt;="&amp;F$1,
tbTasks[[Completed On]:[Completed On]],"&gt;"&amp;E$1))</f>
        <v>0</v>
      </c>
      <c r="G85" s="103">
        <f ca="1">IF($A$2="","",
COUNTIFS(
tbTasks[[Client_Project]:[Client_Project]],$A85,
tbTasks[[Completed On]:[Completed On]],"&lt;="&amp;G$1,
tbTasks[[Completed On]:[Completed On]],"&gt;"&amp;F$1))</f>
        <v>0</v>
      </c>
      <c r="H85" s="103">
        <f ca="1">IF($A$2="","",
COUNTIFS(
tbTasks[[Client_Project]:[Client_Project]],$A85,
tbTasks[[Completed On]:[Completed On]],"&lt;="&amp;H$1,
tbTasks[[Completed On]:[Completed On]],"&gt;"&amp;G$1))</f>
        <v>0</v>
      </c>
      <c r="I85" s="103">
        <f ca="1">IF($A$2="","",
COUNTIFS(
tbTasks[[Client_Project]:[Client_Project]],$A85,
tbTasks[[Completed On]:[Completed On]],"&lt;="&amp;I$1,
tbTasks[[Completed On]:[Completed On]],"&gt;"&amp;H$1))</f>
        <v>0</v>
      </c>
      <c r="J85" s="103">
        <f ca="1">IF($A$2="","",
COUNTIFS(
tbTasks[[Client_Project]:[Client_Project]],$A85,
tbTasks[[Completed On]:[Completed On]],"&lt;="&amp;J$1,
tbTasks[[Completed On]:[Completed On]],"&gt;"&amp;I$1))</f>
        <v>0</v>
      </c>
      <c r="K85" s="103">
        <f ca="1">IF($A$2="","",
COUNTIFS(
tbTasks[[Client_Project]:[Client_Project]],$A85,
tbTasks[[Completed On]:[Completed On]],"&lt;="&amp;K$1,
tbTasks[[Completed On]:[Completed On]],"&gt;"&amp;J$1))</f>
        <v>0</v>
      </c>
      <c r="L85" s="103">
        <f ca="1">IF($A$2="","",
COUNTIFS(
tbTasks[[Client_Project]:[Client_Project]],$A85,
tbTasks[[Completed On]:[Completed On]],"&lt;="&amp;L$1,
tbTasks[[Completed On]:[Completed On]],"&gt;"&amp;K$1))</f>
        <v>0</v>
      </c>
      <c r="M85" s="103">
        <f ca="1">IF($A$2="","",
COUNTIFS(
tbTasks[[Client_Project]:[Client_Project]],$A85,
tbTasks[[Completed On]:[Completed On]],"&lt;="&amp;M$1,
tbTasks[[Completed On]:[Completed On]],"&gt;"&amp;L$1))</f>
        <v>0</v>
      </c>
      <c r="N85" s="103">
        <f ca="1">IF($A$2="","",
COUNTIFS(
tbTasks[[Client_Project]:[Client_Project]],$A85,
tbTasks[[Completed On]:[Completed On]],"&lt;="&amp;N$1,
tbTasks[[Completed On]:[Completed On]],"&gt;"&amp;M$1))</f>
        <v>0</v>
      </c>
      <c r="O85" s="103">
        <f ca="1">IF($A$2="","",
COUNTIFS(
tbTasks[[Client_Project]:[Client_Project]],$A85,
tbTasks[[Completed On]:[Completed On]],"&lt;="&amp;O$1,
tbTasks[[Completed On]:[Completed On]],"&gt;"&amp;N$1))</f>
        <v>0</v>
      </c>
      <c r="P85" s="103">
        <f ca="1">IF($A$2="","",
COUNTIFS(
tbTasks[[Client_Project]:[Client_Project]],$A85,
tbTasks[[Completed On]:[Completed On]],"&lt;="&amp;P$1,
tbTasks[[Completed On]:[Completed On]],"&gt;"&amp;O$1))</f>
        <v>0</v>
      </c>
      <c r="Q85" s="103">
        <f ca="1">IF($A$2="","",
COUNTIFS(
tbTasks[[Client_Project]:[Client_Project]],$A85,
tbTasks[[Completed On]:[Completed On]],"&lt;="&amp;Q$1,
tbTasks[[Completed On]:[Completed On]],"&gt;"&amp;P$1))</f>
        <v>0</v>
      </c>
    </row>
    <row r="86" spans="1:17" x14ac:dyDescent="0.25">
      <c r="A86" s="108" t="str">
        <f>IFERROR(tbProjects[[#This Row],[Client_Project]],"")</f>
        <v/>
      </c>
      <c r="B86" s="106" t="str">
        <f>IFERROR(tbProjects[[#This Row],[Client]],"")</f>
        <v/>
      </c>
      <c r="C86" s="106" t="str">
        <f>IFERROR(tbProjects[[#This Row],[Project]],"")</f>
        <v/>
      </c>
      <c r="D86" s="105" t="str">
        <f>IFERROR(INDEX(tbProjects[Progress],MATCH(A86,tbProjects[Client_Project],0)),"")</f>
        <v/>
      </c>
      <c r="E86" s="105"/>
      <c r="F86" s="103">
        <f ca="1">IF($A$2="","",
COUNTIFS(
tbTasks[[Client_Project]:[Client_Project]],$A86,
tbTasks[[Completed On]:[Completed On]],"&lt;="&amp;F$1,
tbTasks[[Completed On]:[Completed On]],"&gt;"&amp;E$1))</f>
        <v>0</v>
      </c>
      <c r="G86" s="103">
        <f ca="1">IF($A$2="","",
COUNTIFS(
tbTasks[[Client_Project]:[Client_Project]],$A86,
tbTasks[[Completed On]:[Completed On]],"&lt;="&amp;G$1,
tbTasks[[Completed On]:[Completed On]],"&gt;"&amp;F$1))</f>
        <v>0</v>
      </c>
      <c r="H86" s="103">
        <f ca="1">IF($A$2="","",
COUNTIFS(
tbTasks[[Client_Project]:[Client_Project]],$A86,
tbTasks[[Completed On]:[Completed On]],"&lt;="&amp;H$1,
tbTasks[[Completed On]:[Completed On]],"&gt;"&amp;G$1))</f>
        <v>0</v>
      </c>
      <c r="I86" s="103">
        <f ca="1">IF($A$2="","",
COUNTIFS(
tbTasks[[Client_Project]:[Client_Project]],$A86,
tbTasks[[Completed On]:[Completed On]],"&lt;="&amp;I$1,
tbTasks[[Completed On]:[Completed On]],"&gt;"&amp;H$1))</f>
        <v>0</v>
      </c>
      <c r="J86" s="103">
        <f ca="1">IF($A$2="","",
COUNTIFS(
tbTasks[[Client_Project]:[Client_Project]],$A86,
tbTasks[[Completed On]:[Completed On]],"&lt;="&amp;J$1,
tbTasks[[Completed On]:[Completed On]],"&gt;"&amp;I$1))</f>
        <v>0</v>
      </c>
      <c r="K86" s="103">
        <f ca="1">IF($A$2="","",
COUNTIFS(
tbTasks[[Client_Project]:[Client_Project]],$A86,
tbTasks[[Completed On]:[Completed On]],"&lt;="&amp;K$1,
tbTasks[[Completed On]:[Completed On]],"&gt;"&amp;J$1))</f>
        <v>0</v>
      </c>
      <c r="L86" s="103">
        <f ca="1">IF($A$2="","",
COUNTIFS(
tbTasks[[Client_Project]:[Client_Project]],$A86,
tbTasks[[Completed On]:[Completed On]],"&lt;="&amp;L$1,
tbTasks[[Completed On]:[Completed On]],"&gt;"&amp;K$1))</f>
        <v>0</v>
      </c>
      <c r="M86" s="103">
        <f ca="1">IF($A$2="","",
COUNTIFS(
tbTasks[[Client_Project]:[Client_Project]],$A86,
tbTasks[[Completed On]:[Completed On]],"&lt;="&amp;M$1,
tbTasks[[Completed On]:[Completed On]],"&gt;"&amp;L$1))</f>
        <v>0</v>
      </c>
      <c r="N86" s="103">
        <f ca="1">IF($A$2="","",
COUNTIFS(
tbTasks[[Client_Project]:[Client_Project]],$A86,
tbTasks[[Completed On]:[Completed On]],"&lt;="&amp;N$1,
tbTasks[[Completed On]:[Completed On]],"&gt;"&amp;M$1))</f>
        <v>0</v>
      </c>
      <c r="O86" s="103">
        <f ca="1">IF($A$2="","",
COUNTIFS(
tbTasks[[Client_Project]:[Client_Project]],$A86,
tbTasks[[Completed On]:[Completed On]],"&lt;="&amp;O$1,
tbTasks[[Completed On]:[Completed On]],"&gt;"&amp;N$1))</f>
        <v>0</v>
      </c>
      <c r="P86" s="103">
        <f ca="1">IF($A$2="","",
COUNTIFS(
tbTasks[[Client_Project]:[Client_Project]],$A86,
tbTasks[[Completed On]:[Completed On]],"&lt;="&amp;P$1,
tbTasks[[Completed On]:[Completed On]],"&gt;"&amp;O$1))</f>
        <v>0</v>
      </c>
      <c r="Q86" s="103">
        <f ca="1">IF($A$2="","",
COUNTIFS(
tbTasks[[Client_Project]:[Client_Project]],$A86,
tbTasks[[Completed On]:[Completed On]],"&lt;="&amp;Q$1,
tbTasks[[Completed On]:[Completed On]],"&gt;"&amp;P$1))</f>
        <v>0</v>
      </c>
    </row>
    <row r="87" spans="1:17" x14ac:dyDescent="0.25">
      <c r="A87" s="108" t="str">
        <f>IFERROR(tbProjects[[#This Row],[Client_Project]],"")</f>
        <v/>
      </c>
      <c r="B87" s="106" t="str">
        <f>IFERROR(tbProjects[[#This Row],[Client]],"")</f>
        <v/>
      </c>
      <c r="C87" s="106" t="str">
        <f>IFERROR(tbProjects[[#This Row],[Project]],"")</f>
        <v/>
      </c>
      <c r="D87" s="105" t="str">
        <f>IFERROR(INDEX(tbProjects[Progress],MATCH(A87,tbProjects[Client_Project],0)),"")</f>
        <v/>
      </c>
      <c r="E87" s="105"/>
      <c r="F87" s="103">
        <f ca="1">IF($A$2="","",
COUNTIFS(
tbTasks[[Client_Project]:[Client_Project]],$A87,
tbTasks[[Completed On]:[Completed On]],"&lt;="&amp;F$1,
tbTasks[[Completed On]:[Completed On]],"&gt;"&amp;E$1))</f>
        <v>0</v>
      </c>
      <c r="G87" s="103">
        <f ca="1">IF($A$2="","",
COUNTIFS(
tbTasks[[Client_Project]:[Client_Project]],$A87,
tbTasks[[Completed On]:[Completed On]],"&lt;="&amp;G$1,
tbTasks[[Completed On]:[Completed On]],"&gt;"&amp;F$1))</f>
        <v>0</v>
      </c>
      <c r="H87" s="103">
        <f ca="1">IF($A$2="","",
COUNTIFS(
tbTasks[[Client_Project]:[Client_Project]],$A87,
tbTasks[[Completed On]:[Completed On]],"&lt;="&amp;H$1,
tbTasks[[Completed On]:[Completed On]],"&gt;"&amp;G$1))</f>
        <v>0</v>
      </c>
      <c r="I87" s="103">
        <f ca="1">IF($A$2="","",
COUNTIFS(
tbTasks[[Client_Project]:[Client_Project]],$A87,
tbTasks[[Completed On]:[Completed On]],"&lt;="&amp;I$1,
tbTasks[[Completed On]:[Completed On]],"&gt;"&amp;H$1))</f>
        <v>0</v>
      </c>
      <c r="J87" s="103">
        <f ca="1">IF($A$2="","",
COUNTIFS(
tbTasks[[Client_Project]:[Client_Project]],$A87,
tbTasks[[Completed On]:[Completed On]],"&lt;="&amp;J$1,
tbTasks[[Completed On]:[Completed On]],"&gt;"&amp;I$1))</f>
        <v>0</v>
      </c>
      <c r="K87" s="103">
        <f ca="1">IF($A$2="","",
COUNTIFS(
tbTasks[[Client_Project]:[Client_Project]],$A87,
tbTasks[[Completed On]:[Completed On]],"&lt;="&amp;K$1,
tbTasks[[Completed On]:[Completed On]],"&gt;"&amp;J$1))</f>
        <v>0</v>
      </c>
      <c r="L87" s="103">
        <f ca="1">IF($A$2="","",
COUNTIFS(
tbTasks[[Client_Project]:[Client_Project]],$A87,
tbTasks[[Completed On]:[Completed On]],"&lt;="&amp;L$1,
tbTasks[[Completed On]:[Completed On]],"&gt;"&amp;K$1))</f>
        <v>0</v>
      </c>
      <c r="M87" s="103">
        <f ca="1">IF($A$2="","",
COUNTIFS(
tbTasks[[Client_Project]:[Client_Project]],$A87,
tbTasks[[Completed On]:[Completed On]],"&lt;="&amp;M$1,
tbTasks[[Completed On]:[Completed On]],"&gt;"&amp;L$1))</f>
        <v>0</v>
      </c>
      <c r="N87" s="103">
        <f ca="1">IF($A$2="","",
COUNTIFS(
tbTasks[[Client_Project]:[Client_Project]],$A87,
tbTasks[[Completed On]:[Completed On]],"&lt;="&amp;N$1,
tbTasks[[Completed On]:[Completed On]],"&gt;"&amp;M$1))</f>
        <v>0</v>
      </c>
      <c r="O87" s="103">
        <f ca="1">IF($A$2="","",
COUNTIFS(
tbTasks[[Client_Project]:[Client_Project]],$A87,
tbTasks[[Completed On]:[Completed On]],"&lt;="&amp;O$1,
tbTasks[[Completed On]:[Completed On]],"&gt;"&amp;N$1))</f>
        <v>0</v>
      </c>
      <c r="P87" s="103">
        <f ca="1">IF($A$2="","",
COUNTIFS(
tbTasks[[Client_Project]:[Client_Project]],$A87,
tbTasks[[Completed On]:[Completed On]],"&lt;="&amp;P$1,
tbTasks[[Completed On]:[Completed On]],"&gt;"&amp;O$1))</f>
        <v>0</v>
      </c>
      <c r="Q87" s="103">
        <f ca="1">IF($A$2="","",
COUNTIFS(
tbTasks[[Client_Project]:[Client_Project]],$A87,
tbTasks[[Completed On]:[Completed On]],"&lt;="&amp;Q$1,
tbTasks[[Completed On]:[Completed On]],"&gt;"&amp;P$1))</f>
        <v>0</v>
      </c>
    </row>
    <row r="88" spans="1:17" x14ac:dyDescent="0.25">
      <c r="A88" s="108" t="str">
        <f>IFERROR(tbProjects[[#This Row],[Client_Project]],"")</f>
        <v/>
      </c>
      <c r="B88" s="106" t="str">
        <f>IFERROR(tbProjects[[#This Row],[Client]],"")</f>
        <v/>
      </c>
      <c r="C88" s="106" t="str">
        <f>IFERROR(tbProjects[[#This Row],[Project]],"")</f>
        <v/>
      </c>
      <c r="D88" s="105" t="str">
        <f>IFERROR(INDEX(tbProjects[Progress],MATCH(A88,tbProjects[Client_Project],0)),"")</f>
        <v/>
      </c>
      <c r="E88" s="105"/>
      <c r="F88" s="103">
        <f ca="1">IF($A$2="","",
COUNTIFS(
tbTasks[[Client_Project]:[Client_Project]],$A88,
tbTasks[[Completed On]:[Completed On]],"&lt;="&amp;F$1,
tbTasks[[Completed On]:[Completed On]],"&gt;"&amp;E$1))</f>
        <v>0</v>
      </c>
      <c r="G88" s="103">
        <f ca="1">IF($A$2="","",
COUNTIFS(
tbTasks[[Client_Project]:[Client_Project]],$A88,
tbTasks[[Completed On]:[Completed On]],"&lt;="&amp;G$1,
tbTasks[[Completed On]:[Completed On]],"&gt;"&amp;F$1))</f>
        <v>0</v>
      </c>
      <c r="H88" s="103">
        <f ca="1">IF($A$2="","",
COUNTIFS(
tbTasks[[Client_Project]:[Client_Project]],$A88,
tbTasks[[Completed On]:[Completed On]],"&lt;="&amp;H$1,
tbTasks[[Completed On]:[Completed On]],"&gt;"&amp;G$1))</f>
        <v>0</v>
      </c>
      <c r="I88" s="103">
        <f ca="1">IF($A$2="","",
COUNTIFS(
tbTasks[[Client_Project]:[Client_Project]],$A88,
tbTasks[[Completed On]:[Completed On]],"&lt;="&amp;I$1,
tbTasks[[Completed On]:[Completed On]],"&gt;"&amp;H$1))</f>
        <v>0</v>
      </c>
      <c r="J88" s="103">
        <f ca="1">IF($A$2="","",
COUNTIFS(
tbTasks[[Client_Project]:[Client_Project]],$A88,
tbTasks[[Completed On]:[Completed On]],"&lt;="&amp;J$1,
tbTasks[[Completed On]:[Completed On]],"&gt;"&amp;I$1))</f>
        <v>0</v>
      </c>
      <c r="K88" s="103">
        <f ca="1">IF($A$2="","",
COUNTIFS(
tbTasks[[Client_Project]:[Client_Project]],$A88,
tbTasks[[Completed On]:[Completed On]],"&lt;="&amp;K$1,
tbTasks[[Completed On]:[Completed On]],"&gt;"&amp;J$1))</f>
        <v>0</v>
      </c>
      <c r="L88" s="103">
        <f ca="1">IF($A$2="","",
COUNTIFS(
tbTasks[[Client_Project]:[Client_Project]],$A88,
tbTasks[[Completed On]:[Completed On]],"&lt;="&amp;L$1,
tbTasks[[Completed On]:[Completed On]],"&gt;"&amp;K$1))</f>
        <v>0</v>
      </c>
      <c r="M88" s="103">
        <f ca="1">IF($A$2="","",
COUNTIFS(
tbTasks[[Client_Project]:[Client_Project]],$A88,
tbTasks[[Completed On]:[Completed On]],"&lt;="&amp;M$1,
tbTasks[[Completed On]:[Completed On]],"&gt;"&amp;L$1))</f>
        <v>0</v>
      </c>
      <c r="N88" s="103">
        <f ca="1">IF($A$2="","",
COUNTIFS(
tbTasks[[Client_Project]:[Client_Project]],$A88,
tbTasks[[Completed On]:[Completed On]],"&lt;="&amp;N$1,
tbTasks[[Completed On]:[Completed On]],"&gt;"&amp;M$1))</f>
        <v>0</v>
      </c>
      <c r="O88" s="103">
        <f ca="1">IF($A$2="","",
COUNTIFS(
tbTasks[[Client_Project]:[Client_Project]],$A88,
tbTasks[[Completed On]:[Completed On]],"&lt;="&amp;O$1,
tbTasks[[Completed On]:[Completed On]],"&gt;"&amp;N$1))</f>
        <v>0</v>
      </c>
      <c r="P88" s="103">
        <f ca="1">IF($A$2="","",
COUNTIFS(
tbTasks[[Client_Project]:[Client_Project]],$A88,
tbTasks[[Completed On]:[Completed On]],"&lt;="&amp;P$1,
tbTasks[[Completed On]:[Completed On]],"&gt;"&amp;O$1))</f>
        <v>0</v>
      </c>
      <c r="Q88" s="103">
        <f ca="1">IF($A$2="","",
COUNTIFS(
tbTasks[[Client_Project]:[Client_Project]],$A88,
tbTasks[[Completed On]:[Completed On]],"&lt;="&amp;Q$1,
tbTasks[[Completed On]:[Completed On]],"&gt;"&amp;P$1))</f>
        <v>0</v>
      </c>
    </row>
    <row r="89" spans="1:17" x14ac:dyDescent="0.25">
      <c r="A89" s="108" t="str">
        <f>IFERROR(tbProjects[[#This Row],[Client_Project]],"")</f>
        <v/>
      </c>
      <c r="B89" s="106" t="str">
        <f>IFERROR(tbProjects[[#This Row],[Client]],"")</f>
        <v/>
      </c>
      <c r="C89" s="106" t="str">
        <f>IFERROR(tbProjects[[#This Row],[Project]],"")</f>
        <v/>
      </c>
      <c r="D89" s="105" t="str">
        <f>IFERROR(INDEX(tbProjects[Progress],MATCH(A89,tbProjects[Client_Project],0)),"")</f>
        <v/>
      </c>
      <c r="E89" s="105"/>
      <c r="F89" s="103">
        <f ca="1">IF($A$2="","",
COUNTIFS(
tbTasks[[Client_Project]:[Client_Project]],$A89,
tbTasks[[Completed On]:[Completed On]],"&lt;="&amp;F$1,
tbTasks[[Completed On]:[Completed On]],"&gt;"&amp;E$1))</f>
        <v>0</v>
      </c>
      <c r="G89" s="103">
        <f ca="1">IF($A$2="","",
COUNTIFS(
tbTasks[[Client_Project]:[Client_Project]],$A89,
tbTasks[[Completed On]:[Completed On]],"&lt;="&amp;G$1,
tbTasks[[Completed On]:[Completed On]],"&gt;"&amp;F$1))</f>
        <v>0</v>
      </c>
      <c r="H89" s="103">
        <f ca="1">IF($A$2="","",
COUNTIFS(
tbTasks[[Client_Project]:[Client_Project]],$A89,
tbTasks[[Completed On]:[Completed On]],"&lt;="&amp;H$1,
tbTasks[[Completed On]:[Completed On]],"&gt;"&amp;G$1))</f>
        <v>0</v>
      </c>
      <c r="I89" s="103">
        <f ca="1">IF($A$2="","",
COUNTIFS(
tbTasks[[Client_Project]:[Client_Project]],$A89,
tbTasks[[Completed On]:[Completed On]],"&lt;="&amp;I$1,
tbTasks[[Completed On]:[Completed On]],"&gt;"&amp;H$1))</f>
        <v>0</v>
      </c>
      <c r="J89" s="103">
        <f ca="1">IF($A$2="","",
COUNTIFS(
tbTasks[[Client_Project]:[Client_Project]],$A89,
tbTasks[[Completed On]:[Completed On]],"&lt;="&amp;J$1,
tbTasks[[Completed On]:[Completed On]],"&gt;"&amp;I$1))</f>
        <v>0</v>
      </c>
      <c r="K89" s="103">
        <f ca="1">IF($A$2="","",
COUNTIFS(
tbTasks[[Client_Project]:[Client_Project]],$A89,
tbTasks[[Completed On]:[Completed On]],"&lt;="&amp;K$1,
tbTasks[[Completed On]:[Completed On]],"&gt;"&amp;J$1))</f>
        <v>0</v>
      </c>
      <c r="L89" s="103">
        <f ca="1">IF($A$2="","",
COUNTIFS(
tbTasks[[Client_Project]:[Client_Project]],$A89,
tbTasks[[Completed On]:[Completed On]],"&lt;="&amp;L$1,
tbTasks[[Completed On]:[Completed On]],"&gt;"&amp;K$1))</f>
        <v>0</v>
      </c>
      <c r="M89" s="103">
        <f ca="1">IF($A$2="","",
COUNTIFS(
tbTasks[[Client_Project]:[Client_Project]],$A89,
tbTasks[[Completed On]:[Completed On]],"&lt;="&amp;M$1,
tbTasks[[Completed On]:[Completed On]],"&gt;"&amp;L$1))</f>
        <v>0</v>
      </c>
      <c r="N89" s="103">
        <f ca="1">IF($A$2="","",
COUNTIFS(
tbTasks[[Client_Project]:[Client_Project]],$A89,
tbTasks[[Completed On]:[Completed On]],"&lt;="&amp;N$1,
tbTasks[[Completed On]:[Completed On]],"&gt;"&amp;M$1))</f>
        <v>0</v>
      </c>
      <c r="O89" s="103">
        <f ca="1">IF($A$2="","",
COUNTIFS(
tbTasks[[Client_Project]:[Client_Project]],$A89,
tbTasks[[Completed On]:[Completed On]],"&lt;="&amp;O$1,
tbTasks[[Completed On]:[Completed On]],"&gt;"&amp;N$1))</f>
        <v>0</v>
      </c>
      <c r="P89" s="103">
        <f ca="1">IF($A$2="","",
COUNTIFS(
tbTasks[[Client_Project]:[Client_Project]],$A89,
tbTasks[[Completed On]:[Completed On]],"&lt;="&amp;P$1,
tbTasks[[Completed On]:[Completed On]],"&gt;"&amp;O$1))</f>
        <v>0</v>
      </c>
      <c r="Q89" s="103">
        <f ca="1">IF($A$2="","",
COUNTIFS(
tbTasks[[Client_Project]:[Client_Project]],$A89,
tbTasks[[Completed On]:[Completed On]],"&lt;="&amp;Q$1,
tbTasks[[Completed On]:[Completed On]],"&gt;"&amp;P$1))</f>
        <v>0</v>
      </c>
    </row>
    <row r="90" spans="1:17" x14ac:dyDescent="0.25">
      <c r="A90" s="108" t="str">
        <f>IFERROR(tbProjects[[#This Row],[Client_Project]],"")</f>
        <v/>
      </c>
      <c r="B90" s="106" t="str">
        <f>IFERROR(tbProjects[[#This Row],[Client]],"")</f>
        <v/>
      </c>
      <c r="C90" s="106" t="str">
        <f>IFERROR(tbProjects[[#This Row],[Project]],"")</f>
        <v/>
      </c>
      <c r="D90" s="105" t="str">
        <f>IFERROR(INDEX(tbProjects[Progress],MATCH(A90,tbProjects[Client_Project],0)),"")</f>
        <v/>
      </c>
      <c r="E90" s="105"/>
      <c r="F90" s="103">
        <f ca="1">IF($A$2="","",
COUNTIFS(
tbTasks[[Client_Project]:[Client_Project]],$A90,
tbTasks[[Completed On]:[Completed On]],"&lt;="&amp;F$1,
tbTasks[[Completed On]:[Completed On]],"&gt;"&amp;E$1))</f>
        <v>0</v>
      </c>
      <c r="G90" s="103">
        <f ca="1">IF($A$2="","",
COUNTIFS(
tbTasks[[Client_Project]:[Client_Project]],$A90,
tbTasks[[Completed On]:[Completed On]],"&lt;="&amp;G$1,
tbTasks[[Completed On]:[Completed On]],"&gt;"&amp;F$1))</f>
        <v>0</v>
      </c>
      <c r="H90" s="103">
        <f ca="1">IF($A$2="","",
COUNTIFS(
tbTasks[[Client_Project]:[Client_Project]],$A90,
tbTasks[[Completed On]:[Completed On]],"&lt;="&amp;H$1,
tbTasks[[Completed On]:[Completed On]],"&gt;"&amp;G$1))</f>
        <v>0</v>
      </c>
      <c r="I90" s="103">
        <f ca="1">IF($A$2="","",
COUNTIFS(
tbTasks[[Client_Project]:[Client_Project]],$A90,
tbTasks[[Completed On]:[Completed On]],"&lt;="&amp;I$1,
tbTasks[[Completed On]:[Completed On]],"&gt;"&amp;H$1))</f>
        <v>0</v>
      </c>
      <c r="J90" s="103">
        <f ca="1">IF($A$2="","",
COUNTIFS(
tbTasks[[Client_Project]:[Client_Project]],$A90,
tbTasks[[Completed On]:[Completed On]],"&lt;="&amp;J$1,
tbTasks[[Completed On]:[Completed On]],"&gt;"&amp;I$1))</f>
        <v>0</v>
      </c>
      <c r="K90" s="103">
        <f ca="1">IF($A$2="","",
COUNTIFS(
tbTasks[[Client_Project]:[Client_Project]],$A90,
tbTasks[[Completed On]:[Completed On]],"&lt;="&amp;K$1,
tbTasks[[Completed On]:[Completed On]],"&gt;"&amp;J$1))</f>
        <v>0</v>
      </c>
      <c r="L90" s="103">
        <f ca="1">IF($A$2="","",
COUNTIFS(
tbTasks[[Client_Project]:[Client_Project]],$A90,
tbTasks[[Completed On]:[Completed On]],"&lt;="&amp;L$1,
tbTasks[[Completed On]:[Completed On]],"&gt;"&amp;K$1))</f>
        <v>0</v>
      </c>
      <c r="M90" s="103">
        <f ca="1">IF($A$2="","",
COUNTIFS(
tbTasks[[Client_Project]:[Client_Project]],$A90,
tbTasks[[Completed On]:[Completed On]],"&lt;="&amp;M$1,
tbTasks[[Completed On]:[Completed On]],"&gt;"&amp;L$1))</f>
        <v>0</v>
      </c>
      <c r="N90" s="103">
        <f ca="1">IF($A$2="","",
COUNTIFS(
tbTasks[[Client_Project]:[Client_Project]],$A90,
tbTasks[[Completed On]:[Completed On]],"&lt;="&amp;N$1,
tbTasks[[Completed On]:[Completed On]],"&gt;"&amp;M$1))</f>
        <v>0</v>
      </c>
      <c r="O90" s="103">
        <f ca="1">IF($A$2="","",
COUNTIFS(
tbTasks[[Client_Project]:[Client_Project]],$A90,
tbTasks[[Completed On]:[Completed On]],"&lt;="&amp;O$1,
tbTasks[[Completed On]:[Completed On]],"&gt;"&amp;N$1))</f>
        <v>0</v>
      </c>
      <c r="P90" s="103">
        <f ca="1">IF($A$2="","",
COUNTIFS(
tbTasks[[Client_Project]:[Client_Project]],$A90,
tbTasks[[Completed On]:[Completed On]],"&lt;="&amp;P$1,
tbTasks[[Completed On]:[Completed On]],"&gt;"&amp;O$1))</f>
        <v>0</v>
      </c>
      <c r="Q90" s="103">
        <f ca="1">IF($A$2="","",
COUNTIFS(
tbTasks[[Client_Project]:[Client_Project]],$A90,
tbTasks[[Completed On]:[Completed On]],"&lt;="&amp;Q$1,
tbTasks[[Completed On]:[Completed On]],"&gt;"&amp;P$1))</f>
        <v>0</v>
      </c>
    </row>
    <row r="91" spans="1:17" x14ac:dyDescent="0.25">
      <c r="A91" s="108" t="str">
        <f>IFERROR(tbProjects[[#This Row],[Client_Project]],"")</f>
        <v/>
      </c>
      <c r="B91" s="106" t="str">
        <f>IFERROR(tbProjects[[#This Row],[Client]],"")</f>
        <v/>
      </c>
      <c r="C91" s="106" t="str">
        <f>IFERROR(tbProjects[[#This Row],[Project]],"")</f>
        <v/>
      </c>
      <c r="D91" s="105" t="str">
        <f>IFERROR(INDEX(tbProjects[Progress],MATCH(A91,tbProjects[Client_Project],0)),"")</f>
        <v/>
      </c>
      <c r="E91" s="105"/>
      <c r="F91" s="103">
        <f ca="1">IF($A$2="","",
COUNTIFS(
tbTasks[[Client_Project]:[Client_Project]],$A91,
tbTasks[[Completed On]:[Completed On]],"&lt;="&amp;F$1,
tbTasks[[Completed On]:[Completed On]],"&gt;"&amp;E$1))</f>
        <v>0</v>
      </c>
      <c r="G91" s="103">
        <f ca="1">IF($A$2="","",
COUNTIFS(
tbTasks[[Client_Project]:[Client_Project]],$A91,
tbTasks[[Completed On]:[Completed On]],"&lt;="&amp;G$1,
tbTasks[[Completed On]:[Completed On]],"&gt;"&amp;F$1))</f>
        <v>0</v>
      </c>
      <c r="H91" s="103">
        <f ca="1">IF($A$2="","",
COUNTIFS(
tbTasks[[Client_Project]:[Client_Project]],$A91,
tbTasks[[Completed On]:[Completed On]],"&lt;="&amp;H$1,
tbTasks[[Completed On]:[Completed On]],"&gt;"&amp;G$1))</f>
        <v>0</v>
      </c>
      <c r="I91" s="103">
        <f ca="1">IF($A$2="","",
COUNTIFS(
tbTasks[[Client_Project]:[Client_Project]],$A91,
tbTasks[[Completed On]:[Completed On]],"&lt;="&amp;I$1,
tbTasks[[Completed On]:[Completed On]],"&gt;"&amp;H$1))</f>
        <v>0</v>
      </c>
      <c r="J91" s="103">
        <f ca="1">IF($A$2="","",
COUNTIFS(
tbTasks[[Client_Project]:[Client_Project]],$A91,
tbTasks[[Completed On]:[Completed On]],"&lt;="&amp;J$1,
tbTasks[[Completed On]:[Completed On]],"&gt;"&amp;I$1))</f>
        <v>0</v>
      </c>
      <c r="K91" s="103">
        <f ca="1">IF($A$2="","",
COUNTIFS(
tbTasks[[Client_Project]:[Client_Project]],$A91,
tbTasks[[Completed On]:[Completed On]],"&lt;="&amp;K$1,
tbTasks[[Completed On]:[Completed On]],"&gt;"&amp;J$1))</f>
        <v>0</v>
      </c>
      <c r="L91" s="103">
        <f ca="1">IF($A$2="","",
COUNTIFS(
tbTasks[[Client_Project]:[Client_Project]],$A91,
tbTasks[[Completed On]:[Completed On]],"&lt;="&amp;L$1,
tbTasks[[Completed On]:[Completed On]],"&gt;"&amp;K$1))</f>
        <v>0</v>
      </c>
      <c r="M91" s="103">
        <f ca="1">IF($A$2="","",
COUNTIFS(
tbTasks[[Client_Project]:[Client_Project]],$A91,
tbTasks[[Completed On]:[Completed On]],"&lt;="&amp;M$1,
tbTasks[[Completed On]:[Completed On]],"&gt;"&amp;L$1))</f>
        <v>0</v>
      </c>
      <c r="N91" s="103">
        <f ca="1">IF($A$2="","",
COUNTIFS(
tbTasks[[Client_Project]:[Client_Project]],$A91,
tbTasks[[Completed On]:[Completed On]],"&lt;="&amp;N$1,
tbTasks[[Completed On]:[Completed On]],"&gt;"&amp;M$1))</f>
        <v>0</v>
      </c>
      <c r="O91" s="103">
        <f ca="1">IF($A$2="","",
COUNTIFS(
tbTasks[[Client_Project]:[Client_Project]],$A91,
tbTasks[[Completed On]:[Completed On]],"&lt;="&amp;O$1,
tbTasks[[Completed On]:[Completed On]],"&gt;"&amp;N$1))</f>
        <v>0</v>
      </c>
      <c r="P91" s="103">
        <f ca="1">IF($A$2="","",
COUNTIFS(
tbTasks[[Client_Project]:[Client_Project]],$A91,
tbTasks[[Completed On]:[Completed On]],"&lt;="&amp;P$1,
tbTasks[[Completed On]:[Completed On]],"&gt;"&amp;O$1))</f>
        <v>0</v>
      </c>
      <c r="Q91" s="103">
        <f ca="1">IF($A$2="","",
COUNTIFS(
tbTasks[[Client_Project]:[Client_Project]],$A91,
tbTasks[[Completed On]:[Completed On]],"&lt;="&amp;Q$1,
tbTasks[[Completed On]:[Completed On]],"&gt;"&amp;P$1))</f>
        <v>0</v>
      </c>
    </row>
    <row r="92" spans="1:17" x14ac:dyDescent="0.25">
      <c r="A92" s="108" t="str">
        <f>IFERROR(tbProjects[[#This Row],[Client_Project]],"")</f>
        <v/>
      </c>
      <c r="B92" s="106" t="str">
        <f>IFERROR(tbProjects[[#This Row],[Client]],"")</f>
        <v/>
      </c>
      <c r="C92" s="106" t="str">
        <f>IFERROR(tbProjects[[#This Row],[Project]],"")</f>
        <v/>
      </c>
      <c r="D92" s="105" t="str">
        <f>IFERROR(INDEX(tbProjects[Progress],MATCH(A92,tbProjects[Client_Project],0)),"")</f>
        <v/>
      </c>
      <c r="E92" s="105"/>
      <c r="F92" s="103">
        <f ca="1">IF($A$2="","",
COUNTIFS(
tbTasks[[Client_Project]:[Client_Project]],$A92,
tbTasks[[Completed On]:[Completed On]],"&lt;="&amp;F$1,
tbTasks[[Completed On]:[Completed On]],"&gt;"&amp;E$1))</f>
        <v>0</v>
      </c>
      <c r="G92" s="103">
        <f ca="1">IF($A$2="","",
COUNTIFS(
tbTasks[[Client_Project]:[Client_Project]],$A92,
tbTasks[[Completed On]:[Completed On]],"&lt;="&amp;G$1,
tbTasks[[Completed On]:[Completed On]],"&gt;"&amp;F$1))</f>
        <v>0</v>
      </c>
      <c r="H92" s="103">
        <f ca="1">IF($A$2="","",
COUNTIFS(
tbTasks[[Client_Project]:[Client_Project]],$A92,
tbTasks[[Completed On]:[Completed On]],"&lt;="&amp;H$1,
tbTasks[[Completed On]:[Completed On]],"&gt;"&amp;G$1))</f>
        <v>0</v>
      </c>
      <c r="I92" s="103">
        <f ca="1">IF($A$2="","",
COUNTIFS(
tbTasks[[Client_Project]:[Client_Project]],$A92,
tbTasks[[Completed On]:[Completed On]],"&lt;="&amp;I$1,
tbTasks[[Completed On]:[Completed On]],"&gt;"&amp;H$1))</f>
        <v>0</v>
      </c>
      <c r="J92" s="103">
        <f ca="1">IF($A$2="","",
COUNTIFS(
tbTasks[[Client_Project]:[Client_Project]],$A92,
tbTasks[[Completed On]:[Completed On]],"&lt;="&amp;J$1,
tbTasks[[Completed On]:[Completed On]],"&gt;"&amp;I$1))</f>
        <v>0</v>
      </c>
      <c r="K92" s="103">
        <f ca="1">IF($A$2="","",
COUNTIFS(
tbTasks[[Client_Project]:[Client_Project]],$A92,
tbTasks[[Completed On]:[Completed On]],"&lt;="&amp;K$1,
tbTasks[[Completed On]:[Completed On]],"&gt;"&amp;J$1))</f>
        <v>0</v>
      </c>
      <c r="L92" s="103">
        <f ca="1">IF($A$2="","",
COUNTIFS(
tbTasks[[Client_Project]:[Client_Project]],$A92,
tbTasks[[Completed On]:[Completed On]],"&lt;="&amp;L$1,
tbTasks[[Completed On]:[Completed On]],"&gt;"&amp;K$1))</f>
        <v>0</v>
      </c>
      <c r="M92" s="103">
        <f ca="1">IF($A$2="","",
COUNTIFS(
tbTasks[[Client_Project]:[Client_Project]],$A92,
tbTasks[[Completed On]:[Completed On]],"&lt;="&amp;M$1,
tbTasks[[Completed On]:[Completed On]],"&gt;"&amp;L$1))</f>
        <v>0</v>
      </c>
      <c r="N92" s="103">
        <f ca="1">IF($A$2="","",
COUNTIFS(
tbTasks[[Client_Project]:[Client_Project]],$A92,
tbTasks[[Completed On]:[Completed On]],"&lt;="&amp;N$1,
tbTasks[[Completed On]:[Completed On]],"&gt;"&amp;M$1))</f>
        <v>0</v>
      </c>
      <c r="O92" s="103">
        <f ca="1">IF($A$2="","",
COUNTIFS(
tbTasks[[Client_Project]:[Client_Project]],$A92,
tbTasks[[Completed On]:[Completed On]],"&lt;="&amp;O$1,
tbTasks[[Completed On]:[Completed On]],"&gt;"&amp;N$1))</f>
        <v>0</v>
      </c>
      <c r="P92" s="103">
        <f ca="1">IF($A$2="","",
COUNTIFS(
tbTasks[[Client_Project]:[Client_Project]],$A92,
tbTasks[[Completed On]:[Completed On]],"&lt;="&amp;P$1,
tbTasks[[Completed On]:[Completed On]],"&gt;"&amp;O$1))</f>
        <v>0</v>
      </c>
      <c r="Q92" s="103">
        <f ca="1">IF($A$2="","",
COUNTIFS(
tbTasks[[Client_Project]:[Client_Project]],$A92,
tbTasks[[Completed On]:[Completed On]],"&lt;="&amp;Q$1,
tbTasks[[Completed On]:[Completed On]],"&gt;"&amp;P$1))</f>
        <v>0</v>
      </c>
    </row>
    <row r="93" spans="1:17" x14ac:dyDescent="0.25">
      <c r="A93" s="108" t="str">
        <f>IFERROR(tbProjects[[#This Row],[Client_Project]],"")</f>
        <v/>
      </c>
      <c r="B93" s="106" t="str">
        <f>IFERROR(tbProjects[[#This Row],[Client]],"")</f>
        <v/>
      </c>
      <c r="C93" s="106" t="str">
        <f>IFERROR(tbProjects[[#This Row],[Project]],"")</f>
        <v/>
      </c>
      <c r="D93" s="105" t="str">
        <f>IFERROR(INDEX(tbProjects[Progress],MATCH(A93,tbProjects[Client_Project],0)),"")</f>
        <v/>
      </c>
      <c r="E93" s="105"/>
      <c r="F93" s="103">
        <f ca="1">IF($A$2="","",
COUNTIFS(
tbTasks[[Client_Project]:[Client_Project]],$A93,
tbTasks[[Completed On]:[Completed On]],"&lt;="&amp;F$1,
tbTasks[[Completed On]:[Completed On]],"&gt;"&amp;E$1))</f>
        <v>0</v>
      </c>
      <c r="G93" s="103">
        <f ca="1">IF($A$2="","",
COUNTIFS(
tbTasks[[Client_Project]:[Client_Project]],$A93,
tbTasks[[Completed On]:[Completed On]],"&lt;="&amp;G$1,
tbTasks[[Completed On]:[Completed On]],"&gt;"&amp;F$1))</f>
        <v>0</v>
      </c>
      <c r="H93" s="103">
        <f ca="1">IF($A$2="","",
COUNTIFS(
tbTasks[[Client_Project]:[Client_Project]],$A93,
tbTasks[[Completed On]:[Completed On]],"&lt;="&amp;H$1,
tbTasks[[Completed On]:[Completed On]],"&gt;"&amp;G$1))</f>
        <v>0</v>
      </c>
      <c r="I93" s="103">
        <f ca="1">IF($A$2="","",
COUNTIFS(
tbTasks[[Client_Project]:[Client_Project]],$A93,
tbTasks[[Completed On]:[Completed On]],"&lt;="&amp;I$1,
tbTasks[[Completed On]:[Completed On]],"&gt;"&amp;H$1))</f>
        <v>0</v>
      </c>
      <c r="J93" s="103">
        <f ca="1">IF($A$2="","",
COUNTIFS(
tbTasks[[Client_Project]:[Client_Project]],$A93,
tbTasks[[Completed On]:[Completed On]],"&lt;="&amp;J$1,
tbTasks[[Completed On]:[Completed On]],"&gt;"&amp;I$1))</f>
        <v>0</v>
      </c>
      <c r="K93" s="103">
        <f ca="1">IF($A$2="","",
COUNTIFS(
tbTasks[[Client_Project]:[Client_Project]],$A93,
tbTasks[[Completed On]:[Completed On]],"&lt;="&amp;K$1,
tbTasks[[Completed On]:[Completed On]],"&gt;"&amp;J$1))</f>
        <v>0</v>
      </c>
      <c r="L93" s="103">
        <f ca="1">IF($A$2="","",
COUNTIFS(
tbTasks[[Client_Project]:[Client_Project]],$A93,
tbTasks[[Completed On]:[Completed On]],"&lt;="&amp;L$1,
tbTasks[[Completed On]:[Completed On]],"&gt;"&amp;K$1))</f>
        <v>0</v>
      </c>
      <c r="M93" s="103">
        <f ca="1">IF($A$2="","",
COUNTIFS(
tbTasks[[Client_Project]:[Client_Project]],$A93,
tbTasks[[Completed On]:[Completed On]],"&lt;="&amp;M$1,
tbTasks[[Completed On]:[Completed On]],"&gt;"&amp;L$1))</f>
        <v>0</v>
      </c>
      <c r="N93" s="103">
        <f ca="1">IF($A$2="","",
COUNTIFS(
tbTasks[[Client_Project]:[Client_Project]],$A93,
tbTasks[[Completed On]:[Completed On]],"&lt;="&amp;N$1,
tbTasks[[Completed On]:[Completed On]],"&gt;"&amp;M$1))</f>
        <v>0</v>
      </c>
      <c r="O93" s="103">
        <f ca="1">IF($A$2="","",
COUNTIFS(
tbTasks[[Client_Project]:[Client_Project]],$A93,
tbTasks[[Completed On]:[Completed On]],"&lt;="&amp;O$1,
tbTasks[[Completed On]:[Completed On]],"&gt;"&amp;N$1))</f>
        <v>0</v>
      </c>
      <c r="P93" s="103">
        <f ca="1">IF($A$2="","",
COUNTIFS(
tbTasks[[Client_Project]:[Client_Project]],$A93,
tbTasks[[Completed On]:[Completed On]],"&lt;="&amp;P$1,
tbTasks[[Completed On]:[Completed On]],"&gt;"&amp;O$1))</f>
        <v>0</v>
      </c>
      <c r="Q93" s="103">
        <f ca="1">IF($A$2="","",
COUNTIFS(
tbTasks[[Client_Project]:[Client_Project]],$A93,
tbTasks[[Completed On]:[Completed On]],"&lt;="&amp;Q$1,
tbTasks[[Completed On]:[Completed On]],"&gt;"&amp;P$1))</f>
        <v>0</v>
      </c>
    </row>
    <row r="94" spans="1:17" x14ac:dyDescent="0.25">
      <c r="A94" s="108" t="str">
        <f>IFERROR(tbProjects[[#This Row],[Client_Project]],"")</f>
        <v/>
      </c>
      <c r="B94" s="106" t="str">
        <f>IFERROR(tbProjects[[#This Row],[Client]],"")</f>
        <v/>
      </c>
      <c r="C94" s="106" t="str">
        <f>IFERROR(tbProjects[[#This Row],[Project]],"")</f>
        <v/>
      </c>
      <c r="D94" s="105" t="str">
        <f>IFERROR(INDEX(tbProjects[Progress],MATCH(A94,tbProjects[Client_Project],0)),"")</f>
        <v/>
      </c>
      <c r="E94" s="105"/>
      <c r="F94" s="103">
        <f ca="1">IF($A$2="","",
COUNTIFS(
tbTasks[[Client_Project]:[Client_Project]],$A94,
tbTasks[[Completed On]:[Completed On]],"&lt;="&amp;F$1,
tbTasks[[Completed On]:[Completed On]],"&gt;"&amp;E$1))</f>
        <v>0</v>
      </c>
      <c r="G94" s="103">
        <f ca="1">IF($A$2="","",
COUNTIFS(
tbTasks[[Client_Project]:[Client_Project]],$A94,
tbTasks[[Completed On]:[Completed On]],"&lt;="&amp;G$1,
tbTasks[[Completed On]:[Completed On]],"&gt;"&amp;F$1))</f>
        <v>0</v>
      </c>
      <c r="H94" s="103">
        <f ca="1">IF($A$2="","",
COUNTIFS(
tbTasks[[Client_Project]:[Client_Project]],$A94,
tbTasks[[Completed On]:[Completed On]],"&lt;="&amp;H$1,
tbTasks[[Completed On]:[Completed On]],"&gt;"&amp;G$1))</f>
        <v>0</v>
      </c>
      <c r="I94" s="103">
        <f ca="1">IF($A$2="","",
COUNTIFS(
tbTasks[[Client_Project]:[Client_Project]],$A94,
tbTasks[[Completed On]:[Completed On]],"&lt;="&amp;I$1,
tbTasks[[Completed On]:[Completed On]],"&gt;"&amp;H$1))</f>
        <v>0</v>
      </c>
      <c r="J94" s="103">
        <f ca="1">IF($A$2="","",
COUNTIFS(
tbTasks[[Client_Project]:[Client_Project]],$A94,
tbTasks[[Completed On]:[Completed On]],"&lt;="&amp;J$1,
tbTasks[[Completed On]:[Completed On]],"&gt;"&amp;I$1))</f>
        <v>0</v>
      </c>
      <c r="K94" s="103">
        <f ca="1">IF($A$2="","",
COUNTIFS(
tbTasks[[Client_Project]:[Client_Project]],$A94,
tbTasks[[Completed On]:[Completed On]],"&lt;="&amp;K$1,
tbTasks[[Completed On]:[Completed On]],"&gt;"&amp;J$1))</f>
        <v>0</v>
      </c>
      <c r="L94" s="103">
        <f ca="1">IF($A$2="","",
COUNTIFS(
tbTasks[[Client_Project]:[Client_Project]],$A94,
tbTasks[[Completed On]:[Completed On]],"&lt;="&amp;L$1,
tbTasks[[Completed On]:[Completed On]],"&gt;"&amp;K$1))</f>
        <v>0</v>
      </c>
      <c r="M94" s="103">
        <f ca="1">IF($A$2="","",
COUNTIFS(
tbTasks[[Client_Project]:[Client_Project]],$A94,
tbTasks[[Completed On]:[Completed On]],"&lt;="&amp;M$1,
tbTasks[[Completed On]:[Completed On]],"&gt;"&amp;L$1))</f>
        <v>0</v>
      </c>
      <c r="N94" s="103">
        <f ca="1">IF($A$2="","",
COUNTIFS(
tbTasks[[Client_Project]:[Client_Project]],$A94,
tbTasks[[Completed On]:[Completed On]],"&lt;="&amp;N$1,
tbTasks[[Completed On]:[Completed On]],"&gt;"&amp;M$1))</f>
        <v>0</v>
      </c>
      <c r="O94" s="103">
        <f ca="1">IF($A$2="","",
COUNTIFS(
tbTasks[[Client_Project]:[Client_Project]],$A94,
tbTasks[[Completed On]:[Completed On]],"&lt;="&amp;O$1,
tbTasks[[Completed On]:[Completed On]],"&gt;"&amp;N$1))</f>
        <v>0</v>
      </c>
      <c r="P94" s="103">
        <f ca="1">IF($A$2="","",
COUNTIFS(
tbTasks[[Client_Project]:[Client_Project]],$A94,
tbTasks[[Completed On]:[Completed On]],"&lt;="&amp;P$1,
tbTasks[[Completed On]:[Completed On]],"&gt;"&amp;O$1))</f>
        <v>0</v>
      </c>
      <c r="Q94" s="103">
        <f ca="1">IF($A$2="","",
COUNTIFS(
tbTasks[[Client_Project]:[Client_Project]],$A94,
tbTasks[[Completed On]:[Completed On]],"&lt;="&amp;Q$1,
tbTasks[[Completed On]:[Completed On]],"&gt;"&amp;P$1))</f>
        <v>0</v>
      </c>
    </row>
    <row r="95" spans="1:17" x14ac:dyDescent="0.25">
      <c r="A95" s="108" t="str">
        <f>IFERROR(tbProjects[[#This Row],[Client_Project]],"")</f>
        <v/>
      </c>
      <c r="B95" s="106" t="str">
        <f>IFERROR(tbProjects[[#This Row],[Client]],"")</f>
        <v/>
      </c>
      <c r="C95" s="106" t="str">
        <f>IFERROR(tbProjects[[#This Row],[Project]],"")</f>
        <v/>
      </c>
      <c r="D95" s="105" t="str">
        <f>IFERROR(INDEX(tbProjects[Progress],MATCH(A95,tbProjects[Client_Project],0)),"")</f>
        <v/>
      </c>
      <c r="E95" s="105"/>
      <c r="F95" s="103">
        <f ca="1">IF($A$2="","",
COUNTIFS(
tbTasks[[Client_Project]:[Client_Project]],$A95,
tbTasks[[Completed On]:[Completed On]],"&lt;="&amp;F$1,
tbTasks[[Completed On]:[Completed On]],"&gt;"&amp;E$1))</f>
        <v>0</v>
      </c>
      <c r="G95" s="103">
        <f ca="1">IF($A$2="","",
COUNTIFS(
tbTasks[[Client_Project]:[Client_Project]],$A95,
tbTasks[[Completed On]:[Completed On]],"&lt;="&amp;G$1,
tbTasks[[Completed On]:[Completed On]],"&gt;"&amp;F$1))</f>
        <v>0</v>
      </c>
      <c r="H95" s="103">
        <f ca="1">IF($A$2="","",
COUNTIFS(
tbTasks[[Client_Project]:[Client_Project]],$A95,
tbTasks[[Completed On]:[Completed On]],"&lt;="&amp;H$1,
tbTasks[[Completed On]:[Completed On]],"&gt;"&amp;G$1))</f>
        <v>0</v>
      </c>
      <c r="I95" s="103">
        <f ca="1">IF($A$2="","",
COUNTIFS(
tbTasks[[Client_Project]:[Client_Project]],$A95,
tbTasks[[Completed On]:[Completed On]],"&lt;="&amp;I$1,
tbTasks[[Completed On]:[Completed On]],"&gt;"&amp;H$1))</f>
        <v>0</v>
      </c>
      <c r="J95" s="103">
        <f ca="1">IF($A$2="","",
COUNTIFS(
tbTasks[[Client_Project]:[Client_Project]],$A95,
tbTasks[[Completed On]:[Completed On]],"&lt;="&amp;J$1,
tbTasks[[Completed On]:[Completed On]],"&gt;"&amp;I$1))</f>
        <v>0</v>
      </c>
      <c r="K95" s="103">
        <f ca="1">IF($A$2="","",
COUNTIFS(
tbTasks[[Client_Project]:[Client_Project]],$A95,
tbTasks[[Completed On]:[Completed On]],"&lt;="&amp;K$1,
tbTasks[[Completed On]:[Completed On]],"&gt;"&amp;J$1))</f>
        <v>0</v>
      </c>
      <c r="L95" s="103">
        <f ca="1">IF($A$2="","",
COUNTIFS(
tbTasks[[Client_Project]:[Client_Project]],$A95,
tbTasks[[Completed On]:[Completed On]],"&lt;="&amp;L$1,
tbTasks[[Completed On]:[Completed On]],"&gt;"&amp;K$1))</f>
        <v>0</v>
      </c>
      <c r="M95" s="103">
        <f ca="1">IF($A$2="","",
COUNTIFS(
tbTasks[[Client_Project]:[Client_Project]],$A95,
tbTasks[[Completed On]:[Completed On]],"&lt;="&amp;M$1,
tbTasks[[Completed On]:[Completed On]],"&gt;"&amp;L$1))</f>
        <v>0</v>
      </c>
      <c r="N95" s="103">
        <f ca="1">IF($A$2="","",
COUNTIFS(
tbTasks[[Client_Project]:[Client_Project]],$A95,
tbTasks[[Completed On]:[Completed On]],"&lt;="&amp;N$1,
tbTasks[[Completed On]:[Completed On]],"&gt;"&amp;M$1))</f>
        <v>0</v>
      </c>
      <c r="O95" s="103">
        <f ca="1">IF($A$2="","",
COUNTIFS(
tbTasks[[Client_Project]:[Client_Project]],$A95,
tbTasks[[Completed On]:[Completed On]],"&lt;="&amp;O$1,
tbTasks[[Completed On]:[Completed On]],"&gt;"&amp;N$1))</f>
        <v>0</v>
      </c>
      <c r="P95" s="103">
        <f ca="1">IF($A$2="","",
COUNTIFS(
tbTasks[[Client_Project]:[Client_Project]],$A95,
tbTasks[[Completed On]:[Completed On]],"&lt;="&amp;P$1,
tbTasks[[Completed On]:[Completed On]],"&gt;"&amp;O$1))</f>
        <v>0</v>
      </c>
      <c r="Q95" s="103">
        <f ca="1">IF($A$2="","",
COUNTIFS(
tbTasks[[Client_Project]:[Client_Project]],$A95,
tbTasks[[Completed On]:[Completed On]],"&lt;="&amp;Q$1,
tbTasks[[Completed On]:[Completed On]],"&gt;"&amp;P$1))</f>
        <v>0</v>
      </c>
    </row>
    <row r="96" spans="1:17" x14ac:dyDescent="0.25">
      <c r="A96" s="108" t="str">
        <f>IFERROR(tbProjects[[#This Row],[Client_Project]],"")</f>
        <v/>
      </c>
      <c r="B96" s="106" t="str">
        <f>IFERROR(tbProjects[[#This Row],[Client]],"")</f>
        <v/>
      </c>
      <c r="C96" s="106" t="str">
        <f>IFERROR(tbProjects[[#This Row],[Project]],"")</f>
        <v/>
      </c>
      <c r="D96" s="105" t="str">
        <f>IFERROR(INDEX(tbProjects[Progress],MATCH(A96,tbProjects[Client_Project],0)),"")</f>
        <v/>
      </c>
      <c r="E96" s="105"/>
      <c r="F96" s="103">
        <f ca="1">IF($A$2="","",
COUNTIFS(
tbTasks[[Client_Project]:[Client_Project]],$A96,
tbTasks[[Completed On]:[Completed On]],"&lt;="&amp;F$1,
tbTasks[[Completed On]:[Completed On]],"&gt;"&amp;E$1))</f>
        <v>0</v>
      </c>
      <c r="G96" s="103">
        <f ca="1">IF($A$2="","",
COUNTIFS(
tbTasks[[Client_Project]:[Client_Project]],$A96,
tbTasks[[Completed On]:[Completed On]],"&lt;="&amp;G$1,
tbTasks[[Completed On]:[Completed On]],"&gt;"&amp;F$1))</f>
        <v>0</v>
      </c>
      <c r="H96" s="103">
        <f ca="1">IF($A$2="","",
COUNTIFS(
tbTasks[[Client_Project]:[Client_Project]],$A96,
tbTasks[[Completed On]:[Completed On]],"&lt;="&amp;H$1,
tbTasks[[Completed On]:[Completed On]],"&gt;"&amp;G$1))</f>
        <v>0</v>
      </c>
      <c r="I96" s="103">
        <f ca="1">IF($A$2="","",
COUNTIFS(
tbTasks[[Client_Project]:[Client_Project]],$A96,
tbTasks[[Completed On]:[Completed On]],"&lt;="&amp;I$1,
tbTasks[[Completed On]:[Completed On]],"&gt;"&amp;H$1))</f>
        <v>0</v>
      </c>
      <c r="J96" s="103">
        <f ca="1">IF($A$2="","",
COUNTIFS(
tbTasks[[Client_Project]:[Client_Project]],$A96,
tbTasks[[Completed On]:[Completed On]],"&lt;="&amp;J$1,
tbTasks[[Completed On]:[Completed On]],"&gt;"&amp;I$1))</f>
        <v>0</v>
      </c>
      <c r="K96" s="103">
        <f ca="1">IF($A$2="","",
COUNTIFS(
tbTasks[[Client_Project]:[Client_Project]],$A96,
tbTasks[[Completed On]:[Completed On]],"&lt;="&amp;K$1,
tbTasks[[Completed On]:[Completed On]],"&gt;"&amp;J$1))</f>
        <v>0</v>
      </c>
      <c r="L96" s="103">
        <f ca="1">IF($A$2="","",
COUNTIFS(
tbTasks[[Client_Project]:[Client_Project]],$A96,
tbTasks[[Completed On]:[Completed On]],"&lt;="&amp;L$1,
tbTasks[[Completed On]:[Completed On]],"&gt;"&amp;K$1))</f>
        <v>0</v>
      </c>
      <c r="M96" s="103">
        <f ca="1">IF($A$2="","",
COUNTIFS(
tbTasks[[Client_Project]:[Client_Project]],$A96,
tbTasks[[Completed On]:[Completed On]],"&lt;="&amp;M$1,
tbTasks[[Completed On]:[Completed On]],"&gt;"&amp;L$1))</f>
        <v>0</v>
      </c>
      <c r="N96" s="103">
        <f ca="1">IF($A$2="","",
COUNTIFS(
tbTasks[[Client_Project]:[Client_Project]],$A96,
tbTasks[[Completed On]:[Completed On]],"&lt;="&amp;N$1,
tbTasks[[Completed On]:[Completed On]],"&gt;"&amp;M$1))</f>
        <v>0</v>
      </c>
      <c r="O96" s="103">
        <f ca="1">IF($A$2="","",
COUNTIFS(
tbTasks[[Client_Project]:[Client_Project]],$A96,
tbTasks[[Completed On]:[Completed On]],"&lt;="&amp;O$1,
tbTasks[[Completed On]:[Completed On]],"&gt;"&amp;N$1))</f>
        <v>0</v>
      </c>
      <c r="P96" s="103">
        <f ca="1">IF($A$2="","",
COUNTIFS(
tbTasks[[Client_Project]:[Client_Project]],$A96,
tbTasks[[Completed On]:[Completed On]],"&lt;="&amp;P$1,
tbTasks[[Completed On]:[Completed On]],"&gt;"&amp;O$1))</f>
        <v>0</v>
      </c>
      <c r="Q96" s="103">
        <f ca="1">IF($A$2="","",
COUNTIFS(
tbTasks[[Client_Project]:[Client_Project]],$A96,
tbTasks[[Completed On]:[Completed On]],"&lt;="&amp;Q$1,
tbTasks[[Completed On]:[Completed On]],"&gt;"&amp;P$1))</f>
        <v>0</v>
      </c>
    </row>
    <row r="97" spans="1:17" x14ac:dyDescent="0.25">
      <c r="A97" s="108" t="str">
        <f>IFERROR(tbProjects[[#This Row],[Client_Project]],"")</f>
        <v/>
      </c>
      <c r="B97" s="106" t="str">
        <f>IFERROR(tbProjects[[#This Row],[Client]],"")</f>
        <v/>
      </c>
      <c r="C97" s="106" t="str">
        <f>IFERROR(tbProjects[[#This Row],[Project]],"")</f>
        <v/>
      </c>
      <c r="D97" s="105" t="str">
        <f>IFERROR(INDEX(tbProjects[Progress],MATCH(A97,tbProjects[Client_Project],0)),"")</f>
        <v/>
      </c>
      <c r="E97" s="105"/>
      <c r="F97" s="103">
        <f ca="1">IF($A$2="","",
COUNTIFS(
tbTasks[[Client_Project]:[Client_Project]],$A97,
tbTasks[[Completed On]:[Completed On]],"&lt;="&amp;F$1,
tbTasks[[Completed On]:[Completed On]],"&gt;"&amp;E$1))</f>
        <v>0</v>
      </c>
      <c r="G97" s="103">
        <f ca="1">IF($A$2="","",
COUNTIFS(
tbTasks[[Client_Project]:[Client_Project]],$A97,
tbTasks[[Completed On]:[Completed On]],"&lt;="&amp;G$1,
tbTasks[[Completed On]:[Completed On]],"&gt;"&amp;F$1))</f>
        <v>0</v>
      </c>
      <c r="H97" s="103">
        <f ca="1">IF($A$2="","",
COUNTIFS(
tbTasks[[Client_Project]:[Client_Project]],$A97,
tbTasks[[Completed On]:[Completed On]],"&lt;="&amp;H$1,
tbTasks[[Completed On]:[Completed On]],"&gt;"&amp;G$1))</f>
        <v>0</v>
      </c>
      <c r="I97" s="103">
        <f ca="1">IF($A$2="","",
COUNTIFS(
tbTasks[[Client_Project]:[Client_Project]],$A97,
tbTasks[[Completed On]:[Completed On]],"&lt;="&amp;I$1,
tbTasks[[Completed On]:[Completed On]],"&gt;"&amp;H$1))</f>
        <v>0</v>
      </c>
      <c r="J97" s="103">
        <f ca="1">IF($A$2="","",
COUNTIFS(
tbTasks[[Client_Project]:[Client_Project]],$A97,
tbTasks[[Completed On]:[Completed On]],"&lt;="&amp;J$1,
tbTasks[[Completed On]:[Completed On]],"&gt;"&amp;I$1))</f>
        <v>0</v>
      </c>
      <c r="K97" s="103">
        <f ca="1">IF($A$2="","",
COUNTIFS(
tbTasks[[Client_Project]:[Client_Project]],$A97,
tbTasks[[Completed On]:[Completed On]],"&lt;="&amp;K$1,
tbTasks[[Completed On]:[Completed On]],"&gt;"&amp;J$1))</f>
        <v>0</v>
      </c>
      <c r="L97" s="103">
        <f ca="1">IF($A$2="","",
COUNTIFS(
tbTasks[[Client_Project]:[Client_Project]],$A97,
tbTasks[[Completed On]:[Completed On]],"&lt;="&amp;L$1,
tbTasks[[Completed On]:[Completed On]],"&gt;"&amp;K$1))</f>
        <v>0</v>
      </c>
      <c r="M97" s="103">
        <f ca="1">IF($A$2="","",
COUNTIFS(
tbTasks[[Client_Project]:[Client_Project]],$A97,
tbTasks[[Completed On]:[Completed On]],"&lt;="&amp;M$1,
tbTasks[[Completed On]:[Completed On]],"&gt;"&amp;L$1))</f>
        <v>0</v>
      </c>
      <c r="N97" s="103">
        <f ca="1">IF($A$2="","",
COUNTIFS(
tbTasks[[Client_Project]:[Client_Project]],$A97,
tbTasks[[Completed On]:[Completed On]],"&lt;="&amp;N$1,
tbTasks[[Completed On]:[Completed On]],"&gt;"&amp;M$1))</f>
        <v>0</v>
      </c>
      <c r="O97" s="103">
        <f ca="1">IF($A$2="","",
COUNTIFS(
tbTasks[[Client_Project]:[Client_Project]],$A97,
tbTasks[[Completed On]:[Completed On]],"&lt;="&amp;O$1,
tbTasks[[Completed On]:[Completed On]],"&gt;"&amp;N$1))</f>
        <v>0</v>
      </c>
      <c r="P97" s="103">
        <f ca="1">IF($A$2="","",
COUNTIFS(
tbTasks[[Client_Project]:[Client_Project]],$A97,
tbTasks[[Completed On]:[Completed On]],"&lt;="&amp;P$1,
tbTasks[[Completed On]:[Completed On]],"&gt;"&amp;O$1))</f>
        <v>0</v>
      </c>
      <c r="Q97" s="103">
        <f ca="1">IF($A$2="","",
COUNTIFS(
tbTasks[[Client_Project]:[Client_Project]],$A97,
tbTasks[[Completed On]:[Completed On]],"&lt;="&amp;Q$1,
tbTasks[[Completed On]:[Completed On]],"&gt;"&amp;P$1))</f>
        <v>0</v>
      </c>
    </row>
    <row r="98" spans="1:17" x14ac:dyDescent="0.25">
      <c r="A98" s="108" t="str">
        <f>IFERROR(tbProjects[[#This Row],[Client_Project]],"")</f>
        <v/>
      </c>
      <c r="B98" s="106" t="str">
        <f>IFERROR(tbProjects[[#This Row],[Client]],"")</f>
        <v/>
      </c>
      <c r="C98" s="106" t="str">
        <f>IFERROR(tbProjects[[#This Row],[Project]],"")</f>
        <v/>
      </c>
      <c r="D98" s="105" t="str">
        <f>IFERROR(INDEX(tbProjects[Progress],MATCH(A98,tbProjects[Client_Project],0)),"")</f>
        <v/>
      </c>
      <c r="E98" s="105"/>
      <c r="F98" s="103">
        <f ca="1">IF($A$2="","",
COUNTIFS(
tbTasks[[Client_Project]:[Client_Project]],$A98,
tbTasks[[Completed On]:[Completed On]],"&lt;="&amp;F$1,
tbTasks[[Completed On]:[Completed On]],"&gt;"&amp;E$1))</f>
        <v>0</v>
      </c>
      <c r="G98" s="103">
        <f ca="1">IF($A$2="","",
COUNTIFS(
tbTasks[[Client_Project]:[Client_Project]],$A98,
tbTasks[[Completed On]:[Completed On]],"&lt;="&amp;G$1,
tbTasks[[Completed On]:[Completed On]],"&gt;"&amp;F$1))</f>
        <v>0</v>
      </c>
      <c r="H98" s="103">
        <f ca="1">IF($A$2="","",
COUNTIFS(
tbTasks[[Client_Project]:[Client_Project]],$A98,
tbTasks[[Completed On]:[Completed On]],"&lt;="&amp;H$1,
tbTasks[[Completed On]:[Completed On]],"&gt;"&amp;G$1))</f>
        <v>0</v>
      </c>
      <c r="I98" s="103">
        <f ca="1">IF($A$2="","",
COUNTIFS(
tbTasks[[Client_Project]:[Client_Project]],$A98,
tbTasks[[Completed On]:[Completed On]],"&lt;="&amp;I$1,
tbTasks[[Completed On]:[Completed On]],"&gt;"&amp;H$1))</f>
        <v>0</v>
      </c>
      <c r="J98" s="103">
        <f ca="1">IF($A$2="","",
COUNTIFS(
tbTasks[[Client_Project]:[Client_Project]],$A98,
tbTasks[[Completed On]:[Completed On]],"&lt;="&amp;J$1,
tbTasks[[Completed On]:[Completed On]],"&gt;"&amp;I$1))</f>
        <v>0</v>
      </c>
      <c r="K98" s="103">
        <f ca="1">IF($A$2="","",
COUNTIFS(
tbTasks[[Client_Project]:[Client_Project]],$A98,
tbTasks[[Completed On]:[Completed On]],"&lt;="&amp;K$1,
tbTasks[[Completed On]:[Completed On]],"&gt;"&amp;J$1))</f>
        <v>0</v>
      </c>
      <c r="L98" s="103">
        <f ca="1">IF($A$2="","",
COUNTIFS(
tbTasks[[Client_Project]:[Client_Project]],$A98,
tbTasks[[Completed On]:[Completed On]],"&lt;="&amp;L$1,
tbTasks[[Completed On]:[Completed On]],"&gt;"&amp;K$1))</f>
        <v>0</v>
      </c>
      <c r="M98" s="103">
        <f ca="1">IF($A$2="","",
COUNTIFS(
tbTasks[[Client_Project]:[Client_Project]],$A98,
tbTasks[[Completed On]:[Completed On]],"&lt;="&amp;M$1,
tbTasks[[Completed On]:[Completed On]],"&gt;"&amp;L$1))</f>
        <v>0</v>
      </c>
      <c r="N98" s="103">
        <f ca="1">IF($A$2="","",
COUNTIFS(
tbTasks[[Client_Project]:[Client_Project]],$A98,
tbTasks[[Completed On]:[Completed On]],"&lt;="&amp;N$1,
tbTasks[[Completed On]:[Completed On]],"&gt;"&amp;M$1))</f>
        <v>0</v>
      </c>
      <c r="O98" s="103">
        <f ca="1">IF($A$2="","",
COUNTIFS(
tbTasks[[Client_Project]:[Client_Project]],$A98,
tbTasks[[Completed On]:[Completed On]],"&lt;="&amp;O$1,
tbTasks[[Completed On]:[Completed On]],"&gt;"&amp;N$1))</f>
        <v>0</v>
      </c>
      <c r="P98" s="103">
        <f ca="1">IF($A$2="","",
COUNTIFS(
tbTasks[[Client_Project]:[Client_Project]],$A98,
tbTasks[[Completed On]:[Completed On]],"&lt;="&amp;P$1,
tbTasks[[Completed On]:[Completed On]],"&gt;"&amp;O$1))</f>
        <v>0</v>
      </c>
      <c r="Q98" s="103">
        <f ca="1">IF($A$2="","",
COUNTIFS(
tbTasks[[Client_Project]:[Client_Project]],$A98,
tbTasks[[Completed On]:[Completed On]],"&lt;="&amp;Q$1,
tbTasks[[Completed On]:[Completed On]],"&gt;"&amp;P$1))</f>
        <v>0</v>
      </c>
    </row>
    <row r="99" spans="1:17" x14ac:dyDescent="0.25">
      <c r="A99" s="108" t="str">
        <f>IFERROR(tbProjects[[#This Row],[Client_Project]],"")</f>
        <v/>
      </c>
      <c r="B99" s="106" t="str">
        <f>IFERROR(tbProjects[[#This Row],[Client]],"")</f>
        <v/>
      </c>
      <c r="C99" s="106" t="str">
        <f>IFERROR(tbProjects[[#This Row],[Project]],"")</f>
        <v/>
      </c>
      <c r="D99" s="105" t="str">
        <f>IFERROR(INDEX(tbProjects[Progress],MATCH(A99,tbProjects[Client_Project],0)),"")</f>
        <v/>
      </c>
      <c r="E99" s="105"/>
      <c r="F99" s="103">
        <f ca="1">IF($A$2="","",
COUNTIFS(
tbTasks[[Client_Project]:[Client_Project]],$A99,
tbTasks[[Completed On]:[Completed On]],"&lt;="&amp;F$1,
tbTasks[[Completed On]:[Completed On]],"&gt;"&amp;E$1))</f>
        <v>0</v>
      </c>
      <c r="G99" s="103">
        <f ca="1">IF($A$2="","",
COUNTIFS(
tbTasks[[Client_Project]:[Client_Project]],$A99,
tbTasks[[Completed On]:[Completed On]],"&lt;="&amp;G$1,
tbTasks[[Completed On]:[Completed On]],"&gt;"&amp;F$1))</f>
        <v>0</v>
      </c>
      <c r="H99" s="103">
        <f ca="1">IF($A$2="","",
COUNTIFS(
tbTasks[[Client_Project]:[Client_Project]],$A99,
tbTasks[[Completed On]:[Completed On]],"&lt;="&amp;H$1,
tbTasks[[Completed On]:[Completed On]],"&gt;"&amp;G$1))</f>
        <v>0</v>
      </c>
      <c r="I99" s="103">
        <f ca="1">IF($A$2="","",
COUNTIFS(
tbTasks[[Client_Project]:[Client_Project]],$A99,
tbTasks[[Completed On]:[Completed On]],"&lt;="&amp;I$1,
tbTasks[[Completed On]:[Completed On]],"&gt;"&amp;H$1))</f>
        <v>0</v>
      </c>
      <c r="J99" s="103">
        <f ca="1">IF($A$2="","",
COUNTIFS(
tbTasks[[Client_Project]:[Client_Project]],$A99,
tbTasks[[Completed On]:[Completed On]],"&lt;="&amp;J$1,
tbTasks[[Completed On]:[Completed On]],"&gt;"&amp;I$1))</f>
        <v>0</v>
      </c>
      <c r="K99" s="103">
        <f ca="1">IF($A$2="","",
COUNTIFS(
tbTasks[[Client_Project]:[Client_Project]],$A99,
tbTasks[[Completed On]:[Completed On]],"&lt;="&amp;K$1,
tbTasks[[Completed On]:[Completed On]],"&gt;"&amp;J$1))</f>
        <v>0</v>
      </c>
      <c r="L99" s="103">
        <f ca="1">IF($A$2="","",
COUNTIFS(
tbTasks[[Client_Project]:[Client_Project]],$A99,
tbTasks[[Completed On]:[Completed On]],"&lt;="&amp;L$1,
tbTasks[[Completed On]:[Completed On]],"&gt;"&amp;K$1))</f>
        <v>0</v>
      </c>
      <c r="M99" s="103">
        <f ca="1">IF($A$2="","",
COUNTIFS(
tbTasks[[Client_Project]:[Client_Project]],$A99,
tbTasks[[Completed On]:[Completed On]],"&lt;="&amp;M$1,
tbTasks[[Completed On]:[Completed On]],"&gt;"&amp;L$1))</f>
        <v>0</v>
      </c>
      <c r="N99" s="103">
        <f ca="1">IF($A$2="","",
COUNTIFS(
tbTasks[[Client_Project]:[Client_Project]],$A99,
tbTasks[[Completed On]:[Completed On]],"&lt;="&amp;N$1,
tbTasks[[Completed On]:[Completed On]],"&gt;"&amp;M$1))</f>
        <v>0</v>
      </c>
      <c r="O99" s="103">
        <f ca="1">IF($A$2="","",
COUNTIFS(
tbTasks[[Client_Project]:[Client_Project]],$A99,
tbTasks[[Completed On]:[Completed On]],"&lt;="&amp;O$1,
tbTasks[[Completed On]:[Completed On]],"&gt;"&amp;N$1))</f>
        <v>0</v>
      </c>
      <c r="P99" s="103">
        <f ca="1">IF($A$2="","",
COUNTIFS(
tbTasks[[Client_Project]:[Client_Project]],$A99,
tbTasks[[Completed On]:[Completed On]],"&lt;="&amp;P$1,
tbTasks[[Completed On]:[Completed On]],"&gt;"&amp;O$1))</f>
        <v>0</v>
      </c>
      <c r="Q99" s="103">
        <f ca="1">IF($A$2="","",
COUNTIFS(
tbTasks[[Client_Project]:[Client_Project]],$A99,
tbTasks[[Completed On]:[Completed On]],"&lt;="&amp;Q$1,
tbTasks[[Completed On]:[Completed On]],"&gt;"&amp;P$1))</f>
        <v>0</v>
      </c>
    </row>
    <row r="100" spans="1:17" x14ac:dyDescent="0.25">
      <c r="A100" s="108" t="str">
        <f>IFERROR(tbProjects[[#This Row],[Client_Project]],"")</f>
        <v/>
      </c>
      <c r="B100" s="106" t="str">
        <f>IFERROR(tbProjects[[#This Row],[Client]],"")</f>
        <v/>
      </c>
      <c r="C100" s="106" t="str">
        <f>IFERROR(tbProjects[[#This Row],[Project]],"")</f>
        <v/>
      </c>
      <c r="D100" s="105" t="str">
        <f>IFERROR(INDEX(tbProjects[Progress],MATCH(A100,tbProjects[Client_Project],0)),"")</f>
        <v/>
      </c>
      <c r="E100" s="105"/>
      <c r="F100" s="103">
        <f ca="1">IF($A$2="","",
COUNTIFS(
tbTasks[[Client_Project]:[Client_Project]],$A100,
tbTasks[[Completed On]:[Completed On]],"&lt;="&amp;F$1,
tbTasks[[Completed On]:[Completed On]],"&gt;"&amp;E$1))</f>
        <v>0</v>
      </c>
      <c r="G100" s="103">
        <f ca="1">IF($A$2="","",
COUNTIFS(
tbTasks[[Client_Project]:[Client_Project]],$A100,
tbTasks[[Completed On]:[Completed On]],"&lt;="&amp;G$1,
tbTasks[[Completed On]:[Completed On]],"&gt;"&amp;F$1))</f>
        <v>0</v>
      </c>
      <c r="H100" s="103">
        <f ca="1">IF($A$2="","",
COUNTIFS(
tbTasks[[Client_Project]:[Client_Project]],$A100,
tbTasks[[Completed On]:[Completed On]],"&lt;="&amp;H$1,
tbTasks[[Completed On]:[Completed On]],"&gt;"&amp;G$1))</f>
        <v>0</v>
      </c>
      <c r="I100" s="103">
        <f ca="1">IF($A$2="","",
COUNTIFS(
tbTasks[[Client_Project]:[Client_Project]],$A100,
tbTasks[[Completed On]:[Completed On]],"&lt;="&amp;I$1,
tbTasks[[Completed On]:[Completed On]],"&gt;"&amp;H$1))</f>
        <v>0</v>
      </c>
      <c r="J100" s="103">
        <f ca="1">IF($A$2="","",
COUNTIFS(
tbTasks[[Client_Project]:[Client_Project]],$A100,
tbTasks[[Completed On]:[Completed On]],"&lt;="&amp;J$1,
tbTasks[[Completed On]:[Completed On]],"&gt;"&amp;I$1))</f>
        <v>0</v>
      </c>
      <c r="K100" s="103">
        <f ca="1">IF($A$2="","",
COUNTIFS(
tbTasks[[Client_Project]:[Client_Project]],$A100,
tbTasks[[Completed On]:[Completed On]],"&lt;="&amp;K$1,
tbTasks[[Completed On]:[Completed On]],"&gt;"&amp;J$1))</f>
        <v>0</v>
      </c>
      <c r="L100" s="103">
        <f ca="1">IF($A$2="","",
COUNTIFS(
tbTasks[[Client_Project]:[Client_Project]],$A100,
tbTasks[[Completed On]:[Completed On]],"&lt;="&amp;L$1,
tbTasks[[Completed On]:[Completed On]],"&gt;"&amp;K$1))</f>
        <v>0</v>
      </c>
      <c r="M100" s="103">
        <f ca="1">IF($A$2="","",
COUNTIFS(
tbTasks[[Client_Project]:[Client_Project]],$A100,
tbTasks[[Completed On]:[Completed On]],"&lt;="&amp;M$1,
tbTasks[[Completed On]:[Completed On]],"&gt;"&amp;L$1))</f>
        <v>0</v>
      </c>
      <c r="N100" s="103">
        <f ca="1">IF($A$2="","",
COUNTIFS(
tbTasks[[Client_Project]:[Client_Project]],$A100,
tbTasks[[Completed On]:[Completed On]],"&lt;="&amp;N$1,
tbTasks[[Completed On]:[Completed On]],"&gt;"&amp;M$1))</f>
        <v>0</v>
      </c>
      <c r="O100" s="103">
        <f ca="1">IF($A$2="","",
COUNTIFS(
tbTasks[[Client_Project]:[Client_Project]],$A100,
tbTasks[[Completed On]:[Completed On]],"&lt;="&amp;O$1,
tbTasks[[Completed On]:[Completed On]],"&gt;"&amp;N$1))</f>
        <v>0</v>
      </c>
      <c r="P100" s="103">
        <f ca="1">IF($A$2="","",
COUNTIFS(
tbTasks[[Client_Project]:[Client_Project]],$A100,
tbTasks[[Completed On]:[Completed On]],"&lt;="&amp;P$1,
tbTasks[[Completed On]:[Completed On]],"&gt;"&amp;O$1))</f>
        <v>0</v>
      </c>
      <c r="Q100" s="103">
        <f ca="1">IF($A$2="","",
COUNTIFS(
tbTasks[[Client_Project]:[Client_Project]],$A100,
tbTasks[[Completed On]:[Completed On]],"&lt;="&amp;Q$1,
tbTasks[[Completed On]:[Completed On]],"&gt;"&amp;P$1))</f>
        <v>0</v>
      </c>
    </row>
    <row r="101" spans="1:17" x14ac:dyDescent="0.25">
      <c r="A101" s="108" t="str">
        <f>IFERROR(tbProjects[[#This Row],[Client_Project]],"")</f>
        <v/>
      </c>
      <c r="B101" s="106" t="str">
        <f>IFERROR(tbProjects[[#This Row],[Client]],"")</f>
        <v/>
      </c>
      <c r="C101" s="106" t="str">
        <f>IFERROR(tbProjects[[#This Row],[Project]],"")</f>
        <v/>
      </c>
      <c r="D101" s="105" t="str">
        <f>IFERROR(INDEX(tbProjects[Progress],MATCH(A101,tbProjects[Client_Project],0)),"")</f>
        <v/>
      </c>
      <c r="E101" s="105"/>
      <c r="F101" s="103">
        <f ca="1">IF($A$2="","",
COUNTIFS(
tbTasks[[Client_Project]:[Client_Project]],$A101,
tbTasks[[Completed On]:[Completed On]],"&lt;="&amp;F$1,
tbTasks[[Completed On]:[Completed On]],"&gt;"&amp;E$1))</f>
        <v>0</v>
      </c>
      <c r="G101" s="103">
        <f ca="1">IF($A$2="","",
COUNTIFS(
tbTasks[[Client_Project]:[Client_Project]],$A101,
tbTasks[[Completed On]:[Completed On]],"&lt;="&amp;G$1,
tbTasks[[Completed On]:[Completed On]],"&gt;"&amp;F$1))</f>
        <v>0</v>
      </c>
      <c r="H101" s="103">
        <f ca="1">IF($A$2="","",
COUNTIFS(
tbTasks[[Client_Project]:[Client_Project]],$A101,
tbTasks[[Completed On]:[Completed On]],"&lt;="&amp;H$1,
tbTasks[[Completed On]:[Completed On]],"&gt;"&amp;G$1))</f>
        <v>0</v>
      </c>
      <c r="I101" s="103">
        <f ca="1">IF($A$2="","",
COUNTIFS(
tbTasks[[Client_Project]:[Client_Project]],$A101,
tbTasks[[Completed On]:[Completed On]],"&lt;="&amp;I$1,
tbTasks[[Completed On]:[Completed On]],"&gt;"&amp;H$1))</f>
        <v>0</v>
      </c>
      <c r="J101" s="103">
        <f ca="1">IF($A$2="","",
COUNTIFS(
tbTasks[[Client_Project]:[Client_Project]],$A101,
tbTasks[[Completed On]:[Completed On]],"&lt;="&amp;J$1,
tbTasks[[Completed On]:[Completed On]],"&gt;"&amp;I$1))</f>
        <v>0</v>
      </c>
      <c r="K101" s="103">
        <f ca="1">IF($A$2="","",
COUNTIFS(
tbTasks[[Client_Project]:[Client_Project]],$A101,
tbTasks[[Completed On]:[Completed On]],"&lt;="&amp;K$1,
tbTasks[[Completed On]:[Completed On]],"&gt;"&amp;J$1))</f>
        <v>0</v>
      </c>
      <c r="L101" s="103">
        <f ca="1">IF($A$2="","",
COUNTIFS(
tbTasks[[Client_Project]:[Client_Project]],$A101,
tbTasks[[Completed On]:[Completed On]],"&lt;="&amp;L$1,
tbTasks[[Completed On]:[Completed On]],"&gt;"&amp;K$1))</f>
        <v>0</v>
      </c>
      <c r="M101" s="103">
        <f ca="1">IF($A$2="","",
COUNTIFS(
tbTasks[[Client_Project]:[Client_Project]],$A101,
tbTasks[[Completed On]:[Completed On]],"&lt;="&amp;M$1,
tbTasks[[Completed On]:[Completed On]],"&gt;"&amp;L$1))</f>
        <v>0</v>
      </c>
      <c r="N101" s="103">
        <f ca="1">IF($A$2="","",
COUNTIFS(
tbTasks[[Client_Project]:[Client_Project]],$A101,
tbTasks[[Completed On]:[Completed On]],"&lt;="&amp;N$1,
tbTasks[[Completed On]:[Completed On]],"&gt;"&amp;M$1))</f>
        <v>0</v>
      </c>
      <c r="O101" s="103">
        <f ca="1">IF($A$2="","",
COUNTIFS(
tbTasks[[Client_Project]:[Client_Project]],$A101,
tbTasks[[Completed On]:[Completed On]],"&lt;="&amp;O$1,
tbTasks[[Completed On]:[Completed On]],"&gt;"&amp;N$1))</f>
        <v>0</v>
      </c>
      <c r="P101" s="103">
        <f ca="1">IF($A$2="","",
COUNTIFS(
tbTasks[[Client_Project]:[Client_Project]],$A101,
tbTasks[[Completed On]:[Completed On]],"&lt;="&amp;P$1,
tbTasks[[Completed On]:[Completed On]],"&gt;"&amp;O$1))</f>
        <v>0</v>
      </c>
      <c r="Q101" s="103">
        <f ca="1">IF($A$2="","",
COUNTIFS(
tbTasks[[Client_Project]:[Client_Project]],$A101,
tbTasks[[Completed On]:[Completed On]],"&lt;="&amp;Q$1,
tbTasks[[Completed On]:[Completed On]],"&gt;"&amp;P$1))</f>
        <v>0</v>
      </c>
    </row>
    <row r="102" spans="1:17" x14ac:dyDescent="0.25">
      <c r="A102" s="108" t="str">
        <f>IFERROR(tbProjects[[#This Row],[Client_Project]],"")</f>
        <v/>
      </c>
      <c r="B102" s="106" t="str">
        <f>IFERROR(tbProjects[[#This Row],[Client]],"")</f>
        <v/>
      </c>
      <c r="C102" s="106" t="str">
        <f>IFERROR(tbProjects[[#This Row],[Project]],"")</f>
        <v/>
      </c>
      <c r="D102" s="105" t="str">
        <f>IFERROR(INDEX(tbProjects[Progress],MATCH(A102,tbProjects[Client_Project],0)),"")</f>
        <v/>
      </c>
      <c r="E102" s="105"/>
      <c r="F102" s="103">
        <f ca="1">IF($A$2="","",
COUNTIFS(
tbTasks[[Client_Project]:[Client_Project]],$A102,
tbTasks[[Completed On]:[Completed On]],"&lt;="&amp;F$1,
tbTasks[[Completed On]:[Completed On]],"&gt;"&amp;E$1))</f>
        <v>0</v>
      </c>
      <c r="G102" s="103">
        <f ca="1">IF($A$2="","",
COUNTIFS(
tbTasks[[Client_Project]:[Client_Project]],$A102,
tbTasks[[Completed On]:[Completed On]],"&lt;="&amp;G$1,
tbTasks[[Completed On]:[Completed On]],"&gt;"&amp;F$1))</f>
        <v>0</v>
      </c>
      <c r="H102" s="103">
        <f ca="1">IF($A$2="","",
COUNTIFS(
tbTasks[[Client_Project]:[Client_Project]],$A102,
tbTasks[[Completed On]:[Completed On]],"&lt;="&amp;H$1,
tbTasks[[Completed On]:[Completed On]],"&gt;"&amp;G$1))</f>
        <v>0</v>
      </c>
      <c r="I102" s="103">
        <f ca="1">IF($A$2="","",
COUNTIFS(
tbTasks[[Client_Project]:[Client_Project]],$A102,
tbTasks[[Completed On]:[Completed On]],"&lt;="&amp;I$1,
tbTasks[[Completed On]:[Completed On]],"&gt;"&amp;H$1))</f>
        <v>0</v>
      </c>
      <c r="J102" s="103">
        <f ca="1">IF($A$2="","",
COUNTIFS(
tbTasks[[Client_Project]:[Client_Project]],$A102,
tbTasks[[Completed On]:[Completed On]],"&lt;="&amp;J$1,
tbTasks[[Completed On]:[Completed On]],"&gt;"&amp;I$1))</f>
        <v>0</v>
      </c>
      <c r="K102" s="103">
        <f ca="1">IF($A$2="","",
COUNTIFS(
tbTasks[[Client_Project]:[Client_Project]],$A102,
tbTasks[[Completed On]:[Completed On]],"&lt;="&amp;K$1,
tbTasks[[Completed On]:[Completed On]],"&gt;"&amp;J$1))</f>
        <v>0</v>
      </c>
      <c r="L102" s="103">
        <f ca="1">IF($A$2="","",
COUNTIFS(
tbTasks[[Client_Project]:[Client_Project]],$A102,
tbTasks[[Completed On]:[Completed On]],"&lt;="&amp;L$1,
tbTasks[[Completed On]:[Completed On]],"&gt;"&amp;K$1))</f>
        <v>0</v>
      </c>
      <c r="M102" s="103">
        <f ca="1">IF($A$2="","",
COUNTIFS(
tbTasks[[Client_Project]:[Client_Project]],$A102,
tbTasks[[Completed On]:[Completed On]],"&lt;="&amp;M$1,
tbTasks[[Completed On]:[Completed On]],"&gt;"&amp;L$1))</f>
        <v>0</v>
      </c>
      <c r="N102" s="103">
        <f ca="1">IF($A$2="","",
COUNTIFS(
tbTasks[[Client_Project]:[Client_Project]],$A102,
tbTasks[[Completed On]:[Completed On]],"&lt;="&amp;N$1,
tbTasks[[Completed On]:[Completed On]],"&gt;"&amp;M$1))</f>
        <v>0</v>
      </c>
      <c r="O102" s="103">
        <f ca="1">IF($A$2="","",
COUNTIFS(
tbTasks[[Client_Project]:[Client_Project]],$A102,
tbTasks[[Completed On]:[Completed On]],"&lt;="&amp;O$1,
tbTasks[[Completed On]:[Completed On]],"&gt;"&amp;N$1))</f>
        <v>0</v>
      </c>
      <c r="P102" s="103">
        <f ca="1">IF($A$2="","",
COUNTIFS(
tbTasks[[Client_Project]:[Client_Project]],$A102,
tbTasks[[Completed On]:[Completed On]],"&lt;="&amp;P$1,
tbTasks[[Completed On]:[Completed On]],"&gt;"&amp;O$1))</f>
        <v>0</v>
      </c>
      <c r="Q102" s="103">
        <f ca="1">IF($A$2="","",
COUNTIFS(
tbTasks[[Client_Project]:[Client_Project]],$A102,
tbTasks[[Completed On]:[Completed On]],"&lt;="&amp;Q$1,
tbTasks[[Completed On]:[Completed On]],"&gt;"&amp;P$1))</f>
        <v>0</v>
      </c>
    </row>
    <row r="103" spans="1:17" x14ac:dyDescent="0.25">
      <c r="A103" s="108" t="str">
        <f>IFERROR(tbProjects[[#This Row],[Client_Project]],"")</f>
        <v/>
      </c>
      <c r="B103" s="106" t="str">
        <f>IFERROR(tbProjects[[#This Row],[Client]],"")</f>
        <v/>
      </c>
      <c r="C103" s="106" t="str">
        <f>IFERROR(tbProjects[[#This Row],[Project]],"")</f>
        <v/>
      </c>
      <c r="D103" s="105" t="str">
        <f>IFERROR(INDEX(tbProjects[Progress],MATCH(A103,tbProjects[Client_Project],0)),"")</f>
        <v/>
      </c>
      <c r="E103" s="105"/>
      <c r="F103" s="103">
        <f ca="1">IF($A$2="","",
COUNTIFS(
tbTasks[[Client_Project]:[Client_Project]],$A103,
tbTasks[[Completed On]:[Completed On]],"&lt;="&amp;F$1,
tbTasks[[Completed On]:[Completed On]],"&gt;"&amp;E$1))</f>
        <v>0</v>
      </c>
      <c r="G103" s="103">
        <f ca="1">IF($A$2="","",
COUNTIFS(
tbTasks[[Client_Project]:[Client_Project]],$A103,
tbTasks[[Completed On]:[Completed On]],"&lt;="&amp;G$1,
tbTasks[[Completed On]:[Completed On]],"&gt;"&amp;F$1))</f>
        <v>0</v>
      </c>
      <c r="H103" s="103">
        <f ca="1">IF($A$2="","",
COUNTIFS(
tbTasks[[Client_Project]:[Client_Project]],$A103,
tbTasks[[Completed On]:[Completed On]],"&lt;="&amp;H$1,
tbTasks[[Completed On]:[Completed On]],"&gt;"&amp;G$1))</f>
        <v>0</v>
      </c>
      <c r="I103" s="103">
        <f ca="1">IF($A$2="","",
COUNTIFS(
tbTasks[[Client_Project]:[Client_Project]],$A103,
tbTasks[[Completed On]:[Completed On]],"&lt;="&amp;I$1,
tbTasks[[Completed On]:[Completed On]],"&gt;"&amp;H$1))</f>
        <v>0</v>
      </c>
      <c r="J103" s="103">
        <f ca="1">IF($A$2="","",
COUNTIFS(
tbTasks[[Client_Project]:[Client_Project]],$A103,
tbTasks[[Completed On]:[Completed On]],"&lt;="&amp;J$1,
tbTasks[[Completed On]:[Completed On]],"&gt;"&amp;I$1))</f>
        <v>0</v>
      </c>
      <c r="K103" s="103">
        <f ca="1">IF($A$2="","",
COUNTIFS(
tbTasks[[Client_Project]:[Client_Project]],$A103,
tbTasks[[Completed On]:[Completed On]],"&lt;="&amp;K$1,
tbTasks[[Completed On]:[Completed On]],"&gt;"&amp;J$1))</f>
        <v>0</v>
      </c>
      <c r="L103" s="103">
        <f ca="1">IF($A$2="","",
COUNTIFS(
tbTasks[[Client_Project]:[Client_Project]],$A103,
tbTasks[[Completed On]:[Completed On]],"&lt;="&amp;L$1,
tbTasks[[Completed On]:[Completed On]],"&gt;"&amp;K$1))</f>
        <v>0</v>
      </c>
      <c r="M103" s="103">
        <f ca="1">IF($A$2="","",
COUNTIFS(
tbTasks[[Client_Project]:[Client_Project]],$A103,
tbTasks[[Completed On]:[Completed On]],"&lt;="&amp;M$1,
tbTasks[[Completed On]:[Completed On]],"&gt;"&amp;L$1))</f>
        <v>0</v>
      </c>
      <c r="N103" s="103">
        <f ca="1">IF($A$2="","",
COUNTIFS(
tbTasks[[Client_Project]:[Client_Project]],$A103,
tbTasks[[Completed On]:[Completed On]],"&lt;="&amp;N$1,
tbTasks[[Completed On]:[Completed On]],"&gt;"&amp;M$1))</f>
        <v>0</v>
      </c>
      <c r="O103" s="103">
        <f ca="1">IF($A$2="","",
COUNTIFS(
tbTasks[[Client_Project]:[Client_Project]],$A103,
tbTasks[[Completed On]:[Completed On]],"&lt;="&amp;O$1,
tbTasks[[Completed On]:[Completed On]],"&gt;"&amp;N$1))</f>
        <v>0</v>
      </c>
      <c r="P103" s="103">
        <f ca="1">IF($A$2="","",
COUNTIFS(
tbTasks[[Client_Project]:[Client_Project]],$A103,
tbTasks[[Completed On]:[Completed On]],"&lt;="&amp;P$1,
tbTasks[[Completed On]:[Completed On]],"&gt;"&amp;O$1))</f>
        <v>0</v>
      </c>
      <c r="Q103" s="103">
        <f ca="1">IF($A$2="","",
COUNTIFS(
tbTasks[[Client_Project]:[Client_Project]],$A103,
tbTasks[[Completed On]:[Completed On]],"&lt;="&amp;Q$1,
tbTasks[[Completed On]:[Completed On]],"&gt;"&amp;P$1))</f>
        <v>0</v>
      </c>
    </row>
    <row r="104" spans="1:17" x14ac:dyDescent="0.25">
      <c r="A104" s="108" t="str">
        <f>IFERROR(tbProjects[[#This Row],[Client_Project]],"")</f>
        <v/>
      </c>
      <c r="B104" s="106" t="str">
        <f>IFERROR(tbProjects[[#This Row],[Client]],"")</f>
        <v/>
      </c>
      <c r="C104" s="106" t="str">
        <f>IFERROR(tbProjects[[#This Row],[Project]],"")</f>
        <v/>
      </c>
      <c r="D104" s="105" t="str">
        <f>IFERROR(INDEX(tbProjects[Progress],MATCH(A104,tbProjects[Client_Project],0)),"")</f>
        <v/>
      </c>
      <c r="E104" s="105"/>
      <c r="F104" s="103">
        <f ca="1">IF($A$2="","",
COUNTIFS(
tbTasks[[Client_Project]:[Client_Project]],$A104,
tbTasks[[Completed On]:[Completed On]],"&lt;="&amp;F$1,
tbTasks[[Completed On]:[Completed On]],"&gt;"&amp;E$1))</f>
        <v>0</v>
      </c>
      <c r="G104" s="103">
        <f ca="1">IF($A$2="","",
COUNTIFS(
tbTasks[[Client_Project]:[Client_Project]],$A104,
tbTasks[[Completed On]:[Completed On]],"&lt;="&amp;G$1,
tbTasks[[Completed On]:[Completed On]],"&gt;"&amp;F$1))</f>
        <v>0</v>
      </c>
      <c r="H104" s="103">
        <f ca="1">IF($A$2="","",
COUNTIFS(
tbTasks[[Client_Project]:[Client_Project]],$A104,
tbTasks[[Completed On]:[Completed On]],"&lt;="&amp;H$1,
tbTasks[[Completed On]:[Completed On]],"&gt;"&amp;G$1))</f>
        <v>0</v>
      </c>
      <c r="I104" s="103">
        <f ca="1">IF($A$2="","",
COUNTIFS(
tbTasks[[Client_Project]:[Client_Project]],$A104,
tbTasks[[Completed On]:[Completed On]],"&lt;="&amp;I$1,
tbTasks[[Completed On]:[Completed On]],"&gt;"&amp;H$1))</f>
        <v>0</v>
      </c>
      <c r="J104" s="103">
        <f ca="1">IF($A$2="","",
COUNTIFS(
tbTasks[[Client_Project]:[Client_Project]],$A104,
tbTasks[[Completed On]:[Completed On]],"&lt;="&amp;J$1,
tbTasks[[Completed On]:[Completed On]],"&gt;"&amp;I$1))</f>
        <v>0</v>
      </c>
      <c r="K104" s="103">
        <f ca="1">IF($A$2="","",
COUNTIFS(
tbTasks[[Client_Project]:[Client_Project]],$A104,
tbTasks[[Completed On]:[Completed On]],"&lt;="&amp;K$1,
tbTasks[[Completed On]:[Completed On]],"&gt;"&amp;J$1))</f>
        <v>0</v>
      </c>
      <c r="L104" s="103">
        <f ca="1">IF($A$2="","",
COUNTIFS(
tbTasks[[Client_Project]:[Client_Project]],$A104,
tbTasks[[Completed On]:[Completed On]],"&lt;="&amp;L$1,
tbTasks[[Completed On]:[Completed On]],"&gt;"&amp;K$1))</f>
        <v>0</v>
      </c>
      <c r="M104" s="103">
        <f ca="1">IF($A$2="","",
COUNTIFS(
tbTasks[[Client_Project]:[Client_Project]],$A104,
tbTasks[[Completed On]:[Completed On]],"&lt;="&amp;M$1,
tbTasks[[Completed On]:[Completed On]],"&gt;"&amp;L$1))</f>
        <v>0</v>
      </c>
      <c r="N104" s="103">
        <f ca="1">IF($A$2="","",
COUNTIFS(
tbTasks[[Client_Project]:[Client_Project]],$A104,
tbTasks[[Completed On]:[Completed On]],"&lt;="&amp;N$1,
tbTasks[[Completed On]:[Completed On]],"&gt;"&amp;M$1))</f>
        <v>0</v>
      </c>
      <c r="O104" s="103">
        <f ca="1">IF($A$2="","",
COUNTIFS(
tbTasks[[Client_Project]:[Client_Project]],$A104,
tbTasks[[Completed On]:[Completed On]],"&lt;="&amp;O$1,
tbTasks[[Completed On]:[Completed On]],"&gt;"&amp;N$1))</f>
        <v>0</v>
      </c>
      <c r="P104" s="103">
        <f ca="1">IF($A$2="","",
COUNTIFS(
tbTasks[[Client_Project]:[Client_Project]],$A104,
tbTasks[[Completed On]:[Completed On]],"&lt;="&amp;P$1,
tbTasks[[Completed On]:[Completed On]],"&gt;"&amp;O$1))</f>
        <v>0</v>
      </c>
      <c r="Q104" s="103">
        <f ca="1">IF($A$2="","",
COUNTIFS(
tbTasks[[Client_Project]:[Client_Project]],$A104,
tbTasks[[Completed On]:[Completed On]],"&lt;="&amp;Q$1,
tbTasks[[Completed On]:[Completed On]],"&gt;"&amp;P$1))</f>
        <v>0</v>
      </c>
    </row>
    <row r="105" spans="1:17" x14ac:dyDescent="0.25">
      <c r="A105" s="108" t="str">
        <f>IFERROR(tbProjects[[#This Row],[Client_Project]],"")</f>
        <v/>
      </c>
      <c r="B105" s="106" t="str">
        <f>IFERROR(tbProjects[[#This Row],[Client]],"")</f>
        <v/>
      </c>
      <c r="C105" s="106" t="str">
        <f>IFERROR(tbProjects[[#This Row],[Project]],"")</f>
        <v/>
      </c>
      <c r="D105" s="105" t="str">
        <f>IFERROR(INDEX(tbProjects[Progress],MATCH(A105,tbProjects[Client_Project],0)),"")</f>
        <v/>
      </c>
      <c r="E105" s="105"/>
      <c r="F105" s="103">
        <f ca="1">IF($A$2="","",
COUNTIFS(
tbTasks[[Client_Project]:[Client_Project]],$A105,
tbTasks[[Completed On]:[Completed On]],"&lt;="&amp;F$1,
tbTasks[[Completed On]:[Completed On]],"&gt;"&amp;E$1))</f>
        <v>0</v>
      </c>
      <c r="G105" s="103">
        <f ca="1">IF($A$2="","",
COUNTIFS(
tbTasks[[Client_Project]:[Client_Project]],$A105,
tbTasks[[Completed On]:[Completed On]],"&lt;="&amp;G$1,
tbTasks[[Completed On]:[Completed On]],"&gt;"&amp;F$1))</f>
        <v>0</v>
      </c>
      <c r="H105" s="103">
        <f ca="1">IF($A$2="","",
COUNTIFS(
tbTasks[[Client_Project]:[Client_Project]],$A105,
tbTasks[[Completed On]:[Completed On]],"&lt;="&amp;H$1,
tbTasks[[Completed On]:[Completed On]],"&gt;"&amp;G$1))</f>
        <v>0</v>
      </c>
      <c r="I105" s="103">
        <f ca="1">IF($A$2="","",
COUNTIFS(
tbTasks[[Client_Project]:[Client_Project]],$A105,
tbTasks[[Completed On]:[Completed On]],"&lt;="&amp;I$1,
tbTasks[[Completed On]:[Completed On]],"&gt;"&amp;H$1))</f>
        <v>0</v>
      </c>
      <c r="J105" s="103">
        <f ca="1">IF($A$2="","",
COUNTIFS(
tbTasks[[Client_Project]:[Client_Project]],$A105,
tbTasks[[Completed On]:[Completed On]],"&lt;="&amp;J$1,
tbTasks[[Completed On]:[Completed On]],"&gt;"&amp;I$1))</f>
        <v>0</v>
      </c>
      <c r="K105" s="103">
        <f ca="1">IF($A$2="","",
COUNTIFS(
tbTasks[[Client_Project]:[Client_Project]],$A105,
tbTasks[[Completed On]:[Completed On]],"&lt;="&amp;K$1,
tbTasks[[Completed On]:[Completed On]],"&gt;"&amp;J$1))</f>
        <v>0</v>
      </c>
      <c r="L105" s="103">
        <f ca="1">IF($A$2="","",
COUNTIFS(
tbTasks[[Client_Project]:[Client_Project]],$A105,
tbTasks[[Completed On]:[Completed On]],"&lt;="&amp;L$1,
tbTasks[[Completed On]:[Completed On]],"&gt;"&amp;K$1))</f>
        <v>0</v>
      </c>
      <c r="M105" s="103">
        <f ca="1">IF($A$2="","",
COUNTIFS(
tbTasks[[Client_Project]:[Client_Project]],$A105,
tbTasks[[Completed On]:[Completed On]],"&lt;="&amp;M$1,
tbTasks[[Completed On]:[Completed On]],"&gt;"&amp;L$1))</f>
        <v>0</v>
      </c>
      <c r="N105" s="103">
        <f ca="1">IF($A$2="","",
COUNTIFS(
tbTasks[[Client_Project]:[Client_Project]],$A105,
tbTasks[[Completed On]:[Completed On]],"&lt;="&amp;N$1,
tbTasks[[Completed On]:[Completed On]],"&gt;"&amp;M$1))</f>
        <v>0</v>
      </c>
      <c r="O105" s="103">
        <f ca="1">IF($A$2="","",
COUNTIFS(
tbTasks[[Client_Project]:[Client_Project]],$A105,
tbTasks[[Completed On]:[Completed On]],"&lt;="&amp;O$1,
tbTasks[[Completed On]:[Completed On]],"&gt;"&amp;N$1))</f>
        <v>0</v>
      </c>
      <c r="P105" s="103">
        <f ca="1">IF($A$2="","",
COUNTIFS(
tbTasks[[Client_Project]:[Client_Project]],$A105,
tbTasks[[Completed On]:[Completed On]],"&lt;="&amp;P$1,
tbTasks[[Completed On]:[Completed On]],"&gt;"&amp;O$1))</f>
        <v>0</v>
      </c>
      <c r="Q105" s="103">
        <f ca="1">IF($A$2="","",
COUNTIFS(
tbTasks[[Client_Project]:[Client_Project]],$A105,
tbTasks[[Completed On]:[Completed On]],"&lt;="&amp;Q$1,
tbTasks[[Completed On]:[Completed On]],"&gt;"&amp;P$1))</f>
        <v>0</v>
      </c>
    </row>
    <row r="106" spans="1:17" x14ac:dyDescent="0.25">
      <c r="A106" s="108" t="str">
        <f>IFERROR(tbProjects[[#This Row],[Client_Project]],"")</f>
        <v/>
      </c>
      <c r="B106" s="106" t="str">
        <f>IFERROR(tbProjects[[#This Row],[Client]],"")</f>
        <v/>
      </c>
      <c r="C106" s="106" t="str">
        <f>IFERROR(tbProjects[[#This Row],[Project]],"")</f>
        <v/>
      </c>
      <c r="D106" s="105" t="str">
        <f>IFERROR(INDEX(tbProjects[Progress],MATCH(A106,tbProjects[Client_Project],0)),"")</f>
        <v/>
      </c>
      <c r="E106" s="105"/>
      <c r="F106" s="103">
        <f ca="1">IF($A$2="","",
COUNTIFS(
tbTasks[[Client_Project]:[Client_Project]],$A106,
tbTasks[[Completed On]:[Completed On]],"&lt;="&amp;F$1,
tbTasks[[Completed On]:[Completed On]],"&gt;"&amp;E$1))</f>
        <v>0</v>
      </c>
      <c r="G106" s="103">
        <f ca="1">IF($A$2="","",
COUNTIFS(
tbTasks[[Client_Project]:[Client_Project]],$A106,
tbTasks[[Completed On]:[Completed On]],"&lt;="&amp;G$1,
tbTasks[[Completed On]:[Completed On]],"&gt;"&amp;F$1))</f>
        <v>0</v>
      </c>
      <c r="H106" s="103">
        <f ca="1">IF($A$2="","",
COUNTIFS(
tbTasks[[Client_Project]:[Client_Project]],$A106,
tbTasks[[Completed On]:[Completed On]],"&lt;="&amp;H$1,
tbTasks[[Completed On]:[Completed On]],"&gt;"&amp;G$1))</f>
        <v>0</v>
      </c>
      <c r="I106" s="103">
        <f ca="1">IF($A$2="","",
COUNTIFS(
tbTasks[[Client_Project]:[Client_Project]],$A106,
tbTasks[[Completed On]:[Completed On]],"&lt;="&amp;I$1,
tbTasks[[Completed On]:[Completed On]],"&gt;"&amp;H$1))</f>
        <v>0</v>
      </c>
      <c r="J106" s="103">
        <f ca="1">IF($A$2="","",
COUNTIFS(
tbTasks[[Client_Project]:[Client_Project]],$A106,
tbTasks[[Completed On]:[Completed On]],"&lt;="&amp;J$1,
tbTasks[[Completed On]:[Completed On]],"&gt;"&amp;I$1))</f>
        <v>0</v>
      </c>
      <c r="K106" s="103">
        <f ca="1">IF($A$2="","",
COUNTIFS(
tbTasks[[Client_Project]:[Client_Project]],$A106,
tbTasks[[Completed On]:[Completed On]],"&lt;="&amp;K$1,
tbTasks[[Completed On]:[Completed On]],"&gt;"&amp;J$1))</f>
        <v>0</v>
      </c>
      <c r="L106" s="103">
        <f ca="1">IF($A$2="","",
COUNTIFS(
tbTasks[[Client_Project]:[Client_Project]],$A106,
tbTasks[[Completed On]:[Completed On]],"&lt;="&amp;L$1,
tbTasks[[Completed On]:[Completed On]],"&gt;"&amp;K$1))</f>
        <v>0</v>
      </c>
      <c r="M106" s="103">
        <f ca="1">IF($A$2="","",
COUNTIFS(
tbTasks[[Client_Project]:[Client_Project]],$A106,
tbTasks[[Completed On]:[Completed On]],"&lt;="&amp;M$1,
tbTasks[[Completed On]:[Completed On]],"&gt;"&amp;L$1))</f>
        <v>0</v>
      </c>
      <c r="N106" s="103">
        <f ca="1">IF($A$2="","",
COUNTIFS(
tbTasks[[Client_Project]:[Client_Project]],$A106,
tbTasks[[Completed On]:[Completed On]],"&lt;="&amp;N$1,
tbTasks[[Completed On]:[Completed On]],"&gt;"&amp;M$1))</f>
        <v>0</v>
      </c>
      <c r="O106" s="103">
        <f ca="1">IF($A$2="","",
COUNTIFS(
tbTasks[[Client_Project]:[Client_Project]],$A106,
tbTasks[[Completed On]:[Completed On]],"&lt;="&amp;O$1,
tbTasks[[Completed On]:[Completed On]],"&gt;"&amp;N$1))</f>
        <v>0</v>
      </c>
      <c r="P106" s="103">
        <f ca="1">IF($A$2="","",
COUNTIFS(
tbTasks[[Client_Project]:[Client_Project]],$A106,
tbTasks[[Completed On]:[Completed On]],"&lt;="&amp;P$1,
tbTasks[[Completed On]:[Completed On]],"&gt;"&amp;O$1))</f>
        <v>0</v>
      </c>
      <c r="Q106" s="103">
        <f ca="1">IF($A$2="","",
COUNTIFS(
tbTasks[[Client_Project]:[Client_Project]],$A106,
tbTasks[[Completed On]:[Completed On]],"&lt;="&amp;Q$1,
tbTasks[[Completed On]:[Completed On]],"&gt;"&amp;P$1))</f>
        <v>0</v>
      </c>
    </row>
    <row r="107" spans="1:17" x14ac:dyDescent="0.25">
      <c r="A107" s="108" t="str">
        <f>IFERROR(tbProjects[[#This Row],[Client_Project]],"")</f>
        <v/>
      </c>
      <c r="B107" s="106" t="str">
        <f>IFERROR(tbProjects[[#This Row],[Client]],"")</f>
        <v/>
      </c>
      <c r="C107" s="106" t="str">
        <f>IFERROR(tbProjects[[#This Row],[Project]],"")</f>
        <v/>
      </c>
      <c r="D107" s="105" t="str">
        <f>IFERROR(INDEX(tbProjects[Progress],MATCH(A107,tbProjects[Client_Project],0)),"")</f>
        <v/>
      </c>
      <c r="E107" s="105"/>
      <c r="F107" s="103">
        <f ca="1">IF($A$2="","",
COUNTIFS(
tbTasks[[Client_Project]:[Client_Project]],$A107,
tbTasks[[Completed On]:[Completed On]],"&lt;="&amp;F$1,
tbTasks[[Completed On]:[Completed On]],"&gt;"&amp;E$1))</f>
        <v>0</v>
      </c>
      <c r="G107" s="103">
        <f ca="1">IF($A$2="","",
COUNTIFS(
tbTasks[[Client_Project]:[Client_Project]],$A107,
tbTasks[[Completed On]:[Completed On]],"&lt;="&amp;G$1,
tbTasks[[Completed On]:[Completed On]],"&gt;"&amp;F$1))</f>
        <v>0</v>
      </c>
      <c r="H107" s="103">
        <f ca="1">IF($A$2="","",
COUNTIFS(
tbTasks[[Client_Project]:[Client_Project]],$A107,
tbTasks[[Completed On]:[Completed On]],"&lt;="&amp;H$1,
tbTasks[[Completed On]:[Completed On]],"&gt;"&amp;G$1))</f>
        <v>0</v>
      </c>
      <c r="I107" s="103">
        <f ca="1">IF($A$2="","",
COUNTIFS(
tbTasks[[Client_Project]:[Client_Project]],$A107,
tbTasks[[Completed On]:[Completed On]],"&lt;="&amp;I$1,
tbTasks[[Completed On]:[Completed On]],"&gt;"&amp;H$1))</f>
        <v>0</v>
      </c>
      <c r="J107" s="103">
        <f ca="1">IF($A$2="","",
COUNTIFS(
tbTasks[[Client_Project]:[Client_Project]],$A107,
tbTasks[[Completed On]:[Completed On]],"&lt;="&amp;J$1,
tbTasks[[Completed On]:[Completed On]],"&gt;"&amp;I$1))</f>
        <v>0</v>
      </c>
      <c r="K107" s="103">
        <f ca="1">IF($A$2="","",
COUNTIFS(
tbTasks[[Client_Project]:[Client_Project]],$A107,
tbTasks[[Completed On]:[Completed On]],"&lt;="&amp;K$1,
tbTasks[[Completed On]:[Completed On]],"&gt;"&amp;J$1))</f>
        <v>0</v>
      </c>
      <c r="L107" s="103">
        <f ca="1">IF($A$2="","",
COUNTIFS(
tbTasks[[Client_Project]:[Client_Project]],$A107,
tbTasks[[Completed On]:[Completed On]],"&lt;="&amp;L$1,
tbTasks[[Completed On]:[Completed On]],"&gt;"&amp;K$1))</f>
        <v>0</v>
      </c>
      <c r="M107" s="103">
        <f ca="1">IF($A$2="","",
COUNTIFS(
tbTasks[[Client_Project]:[Client_Project]],$A107,
tbTasks[[Completed On]:[Completed On]],"&lt;="&amp;M$1,
tbTasks[[Completed On]:[Completed On]],"&gt;"&amp;L$1))</f>
        <v>0</v>
      </c>
      <c r="N107" s="103">
        <f ca="1">IF($A$2="","",
COUNTIFS(
tbTasks[[Client_Project]:[Client_Project]],$A107,
tbTasks[[Completed On]:[Completed On]],"&lt;="&amp;N$1,
tbTasks[[Completed On]:[Completed On]],"&gt;"&amp;M$1))</f>
        <v>0</v>
      </c>
      <c r="O107" s="103">
        <f ca="1">IF($A$2="","",
COUNTIFS(
tbTasks[[Client_Project]:[Client_Project]],$A107,
tbTasks[[Completed On]:[Completed On]],"&lt;="&amp;O$1,
tbTasks[[Completed On]:[Completed On]],"&gt;"&amp;N$1))</f>
        <v>0</v>
      </c>
      <c r="P107" s="103">
        <f ca="1">IF($A$2="","",
COUNTIFS(
tbTasks[[Client_Project]:[Client_Project]],$A107,
tbTasks[[Completed On]:[Completed On]],"&lt;="&amp;P$1,
tbTasks[[Completed On]:[Completed On]],"&gt;"&amp;O$1))</f>
        <v>0</v>
      </c>
      <c r="Q107" s="103">
        <f ca="1">IF($A$2="","",
COUNTIFS(
tbTasks[[Client_Project]:[Client_Project]],$A107,
tbTasks[[Completed On]:[Completed On]],"&lt;="&amp;Q$1,
tbTasks[[Completed On]:[Completed On]],"&gt;"&amp;P$1))</f>
        <v>0</v>
      </c>
    </row>
    <row r="108" spans="1:17" x14ac:dyDescent="0.25">
      <c r="A108" s="108" t="str">
        <f>IFERROR(tbProjects[[#This Row],[Client_Project]],"")</f>
        <v/>
      </c>
      <c r="B108" s="106" t="str">
        <f>IFERROR(tbProjects[[#This Row],[Client]],"")</f>
        <v/>
      </c>
      <c r="C108" s="106" t="str">
        <f>IFERROR(tbProjects[[#This Row],[Project]],"")</f>
        <v/>
      </c>
      <c r="D108" s="105" t="str">
        <f>IFERROR(INDEX(tbProjects[Progress],MATCH(A108,tbProjects[Client_Project],0)),"")</f>
        <v/>
      </c>
      <c r="E108" s="105"/>
      <c r="F108" s="103">
        <f ca="1">IF($A$2="","",
COUNTIFS(
tbTasks[[Client_Project]:[Client_Project]],$A108,
tbTasks[[Completed On]:[Completed On]],"&lt;="&amp;F$1,
tbTasks[[Completed On]:[Completed On]],"&gt;"&amp;E$1))</f>
        <v>0</v>
      </c>
      <c r="G108" s="103">
        <f ca="1">IF($A$2="","",
COUNTIFS(
tbTasks[[Client_Project]:[Client_Project]],$A108,
tbTasks[[Completed On]:[Completed On]],"&lt;="&amp;G$1,
tbTasks[[Completed On]:[Completed On]],"&gt;"&amp;F$1))</f>
        <v>0</v>
      </c>
      <c r="H108" s="103">
        <f ca="1">IF($A$2="","",
COUNTIFS(
tbTasks[[Client_Project]:[Client_Project]],$A108,
tbTasks[[Completed On]:[Completed On]],"&lt;="&amp;H$1,
tbTasks[[Completed On]:[Completed On]],"&gt;"&amp;G$1))</f>
        <v>0</v>
      </c>
      <c r="I108" s="103">
        <f ca="1">IF($A$2="","",
COUNTIFS(
tbTasks[[Client_Project]:[Client_Project]],$A108,
tbTasks[[Completed On]:[Completed On]],"&lt;="&amp;I$1,
tbTasks[[Completed On]:[Completed On]],"&gt;"&amp;H$1))</f>
        <v>0</v>
      </c>
      <c r="J108" s="103">
        <f ca="1">IF($A$2="","",
COUNTIFS(
tbTasks[[Client_Project]:[Client_Project]],$A108,
tbTasks[[Completed On]:[Completed On]],"&lt;="&amp;J$1,
tbTasks[[Completed On]:[Completed On]],"&gt;"&amp;I$1))</f>
        <v>0</v>
      </c>
      <c r="K108" s="103">
        <f ca="1">IF($A$2="","",
COUNTIFS(
tbTasks[[Client_Project]:[Client_Project]],$A108,
tbTasks[[Completed On]:[Completed On]],"&lt;="&amp;K$1,
tbTasks[[Completed On]:[Completed On]],"&gt;"&amp;J$1))</f>
        <v>0</v>
      </c>
      <c r="L108" s="103">
        <f ca="1">IF($A$2="","",
COUNTIFS(
tbTasks[[Client_Project]:[Client_Project]],$A108,
tbTasks[[Completed On]:[Completed On]],"&lt;="&amp;L$1,
tbTasks[[Completed On]:[Completed On]],"&gt;"&amp;K$1))</f>
        <v>0</v>
      </c>
      <c r="M108" s="103">
        <f ca="1">IF($A$2="","",
COUNTIFS(
tbTasks[[Client_Project]:[Client_Project]],$A108,
tbTasks[[Completed On]:[Completed On]],"&lt;="&amp;M$1,
tbTasks[[Completed On]:[Completed On]],"&gt;"&amp;L$1))</f>
        <v>0</v>
      </c>
      <c r="N108" s="103">
        <f ca="1">IF($A$2="","",
COUNTIFS(
tbTasks[[Client_Project]:[Client_Project]],$A108,
tbTasks[[Completed On]:[Completed On]],"&lt;="&amp;N$1,
tbTasks[[Completed On]:[Completed On]],"&gt;"&amp;M$1))</f>
        <v>0</v>
      </c>
      <c r="O108" s="103">
        <f ca="1">IF($A$2="","",
COUNTIFS(
tbTasks[[Client_Project]:[Client_Project]],$A108,
tbTasks[[Completed On]:[Completed On]],"&lt;="&amp;O$1,
tbTasks[[Completed On]:[Completed On]],"&gt;"&amp;N$1))</f>
        <v>0</v>
      </c>
      <c r="P108" s="103">
        <f ca="1">IF($A$2="","",
COUNTIFS(
tbTasks[[Client_Project]:[Client_Project]],$A108,
tbTasks[[Completed On]:[Completed On]],"&lt;="&amp;P$1,
tbTasks[[Completed On]:[Completed On]],"&gt;"&amp;O$1))</f>
        <v>0</v>
      </c>
      <c r="Q108" s="103">
        <f ca="1">IF($A$2="","",
COUNTIFS(
tbTasks[[Client_Project]:[Client_Project]],$A108,
tbTasks[[Completed On]:[Completed On]],"&lt;="&amp;Q$1,
tbTasks[[Completed On]:[Completed On]],"&gt;"&amp;P$1))</f>
        <v>0</v>
      </c>
    </row>
    <row r="109" spans="1:17" x14ac:dyDescent="0.25">
      <c r="A109" s="108" t="str">
        <f>IFERROR(tbProjects[[#This Row],[Client_Project]],"")</f>
        <v/>
      </c>
      <c r="B109" s="106" t="str">
        <f>IFERROR(tbProjects[[#This Row],[Client]],"")</f>
        <v/>
      </c>
      <c r="C109" s="106" t="str">
        <f>IFERROR(tbProjects[[#This Row],[Project]],"")</f>
        <v/>
      </c>
      <c r="D109" s="105" t="str">
        <f>IFERROR(INDEX(tbProjects[Progress],MATCH(A109,tbProjects[Client_Project],0)),"")</f>
        <v/>
      </c>
      <c r="E109" s="105"/>
      <c r="F109" s="103">
        <f ca="1">IF($A$2="","",
COUNTIFS(
tbTasks[[Client_Project]:[Client_Project]],$A109,
tbTasks[[Completed On]:[Completed On]],"&lt;="&amp;F$1,
tbTasks[[Completed On]:[Completed On]],"&gt;"&amp;E$1))</f>
        <v>0</v>
      </c>
      <c r="G109" s="103">
        <f ca="1">IF($A$2="","",
COUNTIFS(
tbTasks[[Client_Project]:[Client_Project]],$A109,
tbTasks[[Completed On]:[Completed On]],"&lt;="&amp;G$1,
tbTasks[[Completed On]:[Completed On]],"&gt;"&amp;F$1))</f>
        <v>0</v>
      </c>
      <c r="H109" s="103">
        <f ca="1">IF($A$2="","",
COUNTIFS(
tbTasks[[Client_Project]:[Client_Project]],$A109,
tbTasks[[Completed On]:[Completed On]],"&lt;="&amp;H$1,
tbTasks[[Completed On]:[Completed On]],"&gt;"&amp;G$1))</f>
        <v>0</v>
      </c>
      <c r="I109" s="103">
        <f ca="1">IF($A$2="","",
COUNTIFS(
tbTasks[[Client_Project]:[Client_Project]],$A109,
tbTasks[[Completed On]:[Completed On]],"&lt;="&amp;I$1,
tbTasks[[Completed On]:[Completed On]],"&gt;"&amp;H$1))</f>
        <v>0</v>
      </c>
      <c r="J109" s="103">
        <f ca="1">IF($A$2="","",
COUNTIFS(
tbTasks[[Client_Project]:[Client_Project]],$A109,
tbTasks[[Completed On]:[Completed On]],"&lt;="&amp;J$1,
tbTasks[[Completed On]:[Completed On]],"&gt;"&amp;I$1))</f>
        <v>0</v>
      </c>
      <c r="K109" s="103">
        <f ca="1">IF($A$2="","",
COUNTIFS(
tbTasks[[Client_Project]:[Client_Project]],$A109,
tbTasks[[Completed On]:[Completed On]],"&lt;="&amp;K$1,
tbTasks[[Completed On]:[Completed On]],"&gt;"&amp;J$1))</f>
        <v>0</v>
      </c>
      <c r="L109" s="103">
        <f ca="1">IF($A$2="","",
COUNTIFS(
tbTasks[[Client_Project]:[Client_Project]],$A109,
tbTasks[[Completed On]:[Completed On]],"&lt;="&amp;L$1,
tbTasks[[Completed On]:[Completed On]],"&gt;"&amp;K$1))</f>
        <v>0</v>
      </c>
      <c r="M109" s="103">
        <f ca="1">IF($A$2="","",
COUNTIFS(
tbTasks[[Client_Project]:[Client_Project]],$A109,
tbTasks[[Completed On]:[Completed On]],"&lt;="&amp;M$1,
tbTasks[[Completed On]:[Completed On]],"&gt;"&amp;L$1))</f>
        <v>0</v>
      </c>
      <c r="N109" s="103">
        <f ca="1">IF($A$2="","",
COUNTIFS(
tbTasks[[Client_Project]:[Client_Project]],$A109,
tbTasks[[Completed On]:[Completed On]],"&lt;="&amp;N$1,
tbTasks[[Completed On]:[Completed On]],"&gt;"&amp;M$1))</f>
        <v>0</v>
      </c>
      <c r="O109" s="103">
        <f ca="1">IF($A$2="","",
COUNTIFS(
tbTasks[[Client_Project]:[Client_Project]],$A109,
tbTasks[[Completed On]:[Completed On]],"&lt;="&amp;O$1,
tbTasks[[Completed On]:[Completed On]],"&gt;"&amp;N$1))</f>
        <v>0</v>
      </c>
      <c r="P109" s="103">
        <f ca="1">IF($A$2="","",
COUNTIFS(
tbTasks[[Client_Project]:[Client_Project]],$A109,
tbTasks[[Completed On]:[Completed On]],"&lt;="&amp;P$1,
tbTasks[[Completed On]:[Completed On]],"&gt;"&amp;O$1))</f>
        <v>0</v>
      </c>
      <c r="Q109" s="103">
        <f ca="1">IF($A$2="","",
COUNTIFS(
tbTasks[[Client_Project]:[Client_Project]],$A109,
tbTasks[[Completed On]:[Completed On]],"&lt;="&amp;Q$1,
tbTasks[[Completed On]:[Completed On]],"&gt;"&amp;P$1))</f>
        <v>0</v>
      </c>
    </row>
    <row r="110" spans="1:17" x14ac:dyDescent="0.25">
      <c r="A110" s="108" t="str">
        <f>IFERROR(tbProjects[[#This Row],[Client_Project]],"")</f>
        <v/>
      </c>
      <c r="B110" s="106" t="str">
        <f>IFERROR(tbProjects[[#This Row],[Client]],"")</f>
        <v/>
      </c>
      <c r="C110" s="106" t="str">
        <f>IFERROR(tbProjects[[#This Row],[Project]],"")</f>
        <v/>
      </c>
      <c r="D110" s="105" t="str">
        <f>IFERROR(INDEX(tbProjects[Progress],MATCH(A110,tbProjects[Client_Project],0)),"")</f>
        <v/>
      </c>
      <c r="E110" s="105"/>
      <c r="F110" s="103">
        <f ca="1">IF($A$2="","",
COUNTIFS(
tbTasks[[Client_Project]:[Client_Project]],$A110,
tbTasks[[Completed On]:[Completed On]],"&lt;="&amp;F$1,
tbTasks[[Completed On]:[Completed On]],"&gt;"&amp;E$1))</f>
        <v>0</v>
      </c>
      <c r="G110" s="103">
        <f ca="1">IF($A$2="","",
COUNTIFS(
tbTasks[[Client_Project]:[Client_Project]],$A110,
tbTasks[[Completed On]:[Completed On]],"&lt;="&amp;G$1,
tbTasks[[Completed On]:[Completed On]],"&gt;"&amp;F$1))</f>
        <v>0</v>
      </c>
      <c r="H110" s="103">
        <f ca="1">IF($A$2="","",
COUNTIFS(
tbTasks[[Client_Project]:[Client_Project]],$A110,
tbTasks[[Completed On]:[Completed On]],"&lt;="&amp;H$1,
tbTasks[[Completed On]:[Completed On]],"&gt;"&amp;G$1))</f>
        <v>0</v>
      </c>
      <c r="I110" s="103">
        <f ca="1">IF($A$2="","",
COUNTIFS(
tbTasks[[Client_Project]:[Client_Project]],$A110,
tbTasks[[Completed On]:[Completed On]],"&lt;="&amp;I$1,
tbTasks[[Completed On]:[Completed On]],"&gt;"&amp;H$1))</f>
        <v>0</v>
      </c>
      <c r="J110" s="103">
        <f ca="1">IF($A$2="","",
COUNTIFS(
tbTasks[[Client_Project]:[Client_Project]],$A110,
tbTasks[[Completed On]:[Completed On]],"&lt;="&amp;J$1,
tbTasks[[Completed On]:[Completed On]],"&gt;"&amp;I$1))</f>
        <v>0</v>
      </c>
      <c r="K110" s="103">
        <f ca="1">IF($A$2="","",
COUNTIFS(
tbTasks[[Client_Project]:[Client_Project]],$A110,
tbTasks[[Completed On]:[Completed On]],"&lt;="&amp;K$1,
tbTasks[[Completed On]:[Completed On]],"&gt;"&amp;J$1))</f>
        <v>0</v>
      </c>
      <c r="L110" s="103">
        <f ca="1">IF($A$2="","",
COUNTIFS(
tbTasks[[Client_Project]:[Client_Project]],$A110,
tbTasks[[Completed On]:[Completed On]],"&lt;="&amp;L$1,
tbTasks[[Completed On]:[Completed On]],"&gt;"&amp;K$1))</f>
        <v>0</v>
      </c>
      <c r="M110" s="103">
        <f ca="1">IF($A$2="","",
COUNTIFS(
tbTasks[[Client_Project]:[Client_Project]],$A110,
tbTasks[[Completed On]:[Completed On]],"&lt;="&amp;M$1,
tbTasks[[Completed On]:[Completed On]],"&gt;"&amp;L$1))</f>
        <v>0</v>
      </c>
      <c r="N110" s="103">
        <f ca="1">IF($A$2="","",
COUNTIFS(
tbTasks[[Client_Project]:[Client_Project]],$A110,
tbTasks[[Completed On]:[Completed On]],"&lt;="&amp;N$1,
tbTasks[[Completed On]:[Completed On]],"&gt;"&amp;M$1))</f>
        <v>0</v>
      </c>
      <c r="O110" s="103">
        <f ca="1">IF($A$2="","",
COUNTIFS(
tbTasks[[Client_Project]:[Client_Project]],$A110,
tbTasks[[Completed On]:[Completed On]],"&lt;="&amp;O$1,
tbTasks[[Completed On]:[Completed On]],"&gt;"&amp;N$1))</f>
        <v>0</v>
      </c>
      <c r="P110" s="103">
        <f ca="1">IF($A$2="","",
COUNTIFS(
tbTasks[[Client_Project]:[Client_Project]],$A110,
tbTasks[[Completed On]:[Completed On]],"&lt;="&amp;P$1,
tbTasks[[Completed On]:[Completed On]],"&gt;"&amp;O$1))</f>
        <v>0</v>
      </c>
      <c r="Q110" s="103">
        <f ca="1">IF($A$2="","",
COUNTIFS(
tbTasks[[Client_Project]:[Client_Project]],$A110,
tbTasks[[Completed On]:[Completed On]],"&lt;="&amp;Q$1,
tbTasks[[Completed On]:[Completed On]],"&gt;"&amp;P$1))</f>
        <v>0</v>
      </c>
    </row>
    <row r="111" spans="1:17" x14ac:dyDescent="0.25">
      <c r="A111" s="108" t="str">
        <f>IFERROR(tbProjects[[#This Row],[Client_Project]],"")</f>
        <v/>
      </c>
      <c r="B111" s="106" t="str">
        <f>IFERROR(tbProjects[[#This Row],[Client]],"")</f>
        <v/>
      </c>
      <c r="C111" s="106" t="str">
        <f>IFERROR(tbProjects[[#This Row],[Project]],"")</f>
        <v/>
      </c>
      <c r="D111" s="105" t="str">
        <f>IFERROR(INDEX(tbProjects[Progress],MATCH(A111,tbProjects[Client_Project],0)),"")</f>
        <v/>
      </c>
      <c r="E111" s="105"/>
      <c r="F111" s="103">
        <f ca="1">IF($A$2="","",
COUNTIFS(
tbTasks[[Client_Project]:[Client_Project]],$A111,
tbTasks[[Completed On]:[Completed On]],"&lt;="&amp;F$1,
tbTasks[[Completed On]:[Completed On]],"&gt;"&amp;E$1))</f>
        <v>0</v>
      </c>
      <c r="G111" s="103">
        <f ca="1">IF($A$2="","",
COUNTIFS(
tbTasks[[Client_Project]:[Client_Project]],$A111,
tbTasks[[Completed On]:[Completed On]],"&lt;="&amp;G$1,
tbTasks[[Completed On]:[Completed On]],"&gt;"&amp;F$1))</f>
        <v>0</v>
      </c>
      <c r="H111" s="103">
        <f ca="1">IF($A$2="","",
COUNTIFS(
tbTasks[[Client_Project]:[Client_Project]],$A111,
tbTasks[[Completed On]:[Completed On]],"&lt;="&amp;H$1,
tbTasks[[Completed On]:[Completed On]],"&gt;"&amp;G$1))</f>
        <v>0</v>
      </c>
      <c r="I111" s="103">
        <f ca="1">IF($A$2="","",
COUNTIFS(
tbTasks[[Client_Project]:[Client_Project]],$A111,
tbTasks[[Completed On]:[Completed On]],"&lt;="&amp;I$1,
tbTasks[[Completed On]:[Completed On]],"&gt;"&amp;H$1))</f>
        <v>0</v>
      </c>
      <c r="J111" s="103">
        <f ca="1">IF($A$2="","",
COUNTIFS(
tbTasks[[Client_Project]:[Client_Project]],$A111,
tbTasks[[Completed On]:[Completed On]],"&lt;="&amp;J$1,
tbTasks[[Completed On]:[Completed On]],"&gt;"&amp;I$1))</f>
        <v>0</v>
      </c>
      <c r="K111" s="103">
        <f ca="1">IF($A$2="","",
COUNTIFS(
tbTasks[[Client_Project]:[Client_Project]],$A111,
tbTasks[[Completed On]:[Completed On]],"&lt;="&amp;K$1,
tbTasks[[Completed On]:[Completed On]],"&gt;"&amp;J$1))</f>
        <v>0</v>
      </c>
      <c r="L111" s="103">
        <f ca="1">IF($A$2="","",
COUNTIFS(
tbTasks[[Client_Project]:[Client_Project]],$A111,
tbTasks[[Completed On]:[Completed On]],"&lt;="&amp;L$1,
tbTasks[[Completed On]:[Completed On]],"&gt;"&amp;K$1))</f>
        <v>0</v>
      </c>
      <c r="M111" s="103">
        <f ca="1">IF($A$2="","",
COUNTIFS(
tbTasks[[Client_Project]:[Client_Project]],$A111,
tbTasks[[Completed On]:[Completed On]],"&lt;="&amp;M$1,
tbTasks[[Completed On]:[Completed On]],"&gt;"&amp;L$1))</f>
        <v>0</v>
      </c>
      <c r="N111" s="103">
        <f ca="1">IF($A$2="","",
COUNTIFS(
tbTasks[[Client_Project]:[Client_Project]],$A111,
tbTasks[[Completed On]:[Completed On]],"&lt;="&amp;N$1,
tbTasks[[Completed On]:[Completed On]],"&gt;"&amp;M$1))</f>
        <v>0</v>
      </c>
      <c r="O111" s="103">
        <f ca="1">IF($A$2="","",
COUNTIFS(
tbTasks[[Client_Project]:[Client_Project]],$A111,
tbTasks[[Completed On]:[Completed On]],"&lt;="&amp;O$1,
tbTasks[[Completed On]:[Completed On]],"&gt;"&amp;N$1))</f>
        <v>0</v>
      </c>
      <c r="P111" s="103">
        <f ca="1">IF($A$2="","",
COUNTIFS(
tbTasks[[Client_Project]:[Client_Project]],$A111,
tbTasks[[Completed On]:[Completed On]],"&lt;="&amp;P$1,
tbTasks[[Completed On]:[Completed On]],"&gt;"&amp;O$1))</f>
        <v>0</v>
      </c>
      <c r="Q111" s="103">
        <f ca="1">IF($A$2="","",
COUNTIFS(
tbTasks[[Client_Project]:[Client_Project]],$A111,
tbTasks[[Completed On]:[Completed On]],"&lt;="&amp;Q$1,
tbTasks[[Completed On]:[Completed On]],"&gt;"&amp;P$1))</f>
        <v>0</v>
      </c>
    </row>
    <row r="112" spans="1:17" x14ac:dyDescent="0.25">
      <c r="A112" s="108" t="str">
        <f>IFERROR(tbProjects[[#This Row],[Client_Project]],"")</f>
        <v/>
      </c>
      <c r="B112" s="106" t="str">
        <f>IFERROR(tbProjects[[#This Row],[Client]],"")</f>
        <v/>
      </c>
      <c r="C112" s="106" t="str">
        <f>IFERROR(tbProjects[[#This Row],[Project]],"")</f>
        <v/>
      </c>
      <c r="D112" s="105" t="str">
        <f>IFERROR(INDEX(tbProjects[Progress],MATCH(A112,tbProjects[Client_Project],0)),"")</f>
        <v/>
      </c>
      <c r="E112" s="105"/>
      <c r="F112" s="103">
        <f ca="1">IF($A$2="","",
COUNTIFS(
tbTasks[[Client_Project]:[Client_Project]],$A112,
tbTasks[[Completed On]:[Completed On]],"&lt;="&amp;F$1,
tbTasks[[Completed On]:[Completed On]],"&gt;"&amp;E$1))</f>
        <v>0</v>
      </c>
      <c r="G112" s="103">
        <f ca="1">IF($A$2="","",
COUNTIFS(
tbTasks[[Client_Project]:[Client_Project]],$A112,
tbTasks[[Completed On]:[Completed On]],"&lt;="&amp;G$1,
tbTasks[[Completed On]:[Completed On]],"&gt;"&amp;F$1))</f>
        <v>0</v>
      </c>
      <c r="H112" s="103">
        <f ca="1">IF($A$2="","",
COUNTIFS(
tbTasks[[Client_Project]:[Client_Project]],$A112,
tbTasks[[Completed On]:[Completed On]],"&lt;="&amp;H$1,
tbTasks[[Completed On]:[Completed On]],"&gt;"&amp;G$1))</f>
        <v>0</v>
      </c>
      <c r="I112" s="103">
        <f ca="1">IF($A$2="","",
COUNTIFS(
tbTasks[[Client_Project]:[Client_Project]],$A112,
tbTasks[[Completed On]:[Completed On]],"&lt;="&amp;I$1,
tbTasks[[Completed On]:[Completed On]],"&gt;"&amp;H$1))</f>
        <v>0</v>
      </c>
      <c r="J112" s="103">
        <f ca="1">IF($A$2="","",
COUNTIFS(
tbTasks[[Client_Project]:[Client_Project]],$A112,
tbTasks[[Completed On]:[Completed On]],"&lt;="&amp;J$1,
tbTasks[[Completed On]:[Completed On]],"&gt;"&amp;I$1))</f>
        <v>0</v>
      </c>
      <c r="K112" s="103">
        <f ca="1">IF($A$2="","",
COUNTIFS(
tbTasks[[Client_Project]:[Client_Project]],$A112,
tbTasks[[Completed On]:[Completed On]],"&lt;="&amp;K$1,
tbTasks[[Completed On]:[Completed On]],"&gt;"&amp;J$1))</f>
        <v>0</v>
      </c>
      <c r="L112" s="103">
        <f ca="1">IF($A$2="","",
COUNTIFS(
tbTasks[[Client_Project]:[Client_Project]],$A112,
tbTasks[[Completed On]:[Completed On]],"&lt;="&amp;L$1,
tbTasks[[Completed On]:[Completed On]],"&gt;"&amp;K$1))</f>
        <v>0</v>
      </c>
      <c r="M112" s="103">
        <f ca="1">IF($A$2="","",
COUNTIFS(
tbTasks[[Client_Project]:[Client_Project]],$A112,
tbTasks[[Completed On]:[Completed On]],"&lt;="&amp;M$1,
tbTasks[[Completed On]:[Completed On]],"&gt;"&amp;L$1))</f>
        <v>0</v>
      </c>
      <c r="N112" s="103">
        <f ca="1">IF($A$2="","",
COUNTIFS(
tbTasks[[Client_Project]:[Client_Project]],$A112,
tbTasks[[Completed On]:[Completed On]],"&lt;="&amp;N$1,
tbTasks[[Completed On]:[Completed On]],"&gt;"&amp;M$1))</f>
        <v>0</v>
      </c>
      <c r="O112" s="103">
        <f ca="1">IF($A$2="","",
COUNTIFS(
tbTasks[[Client_Project]:[Client_Project]],$A112,
tbTasks[[Completed On]:[Completed On]],"&lt;="&amp;O$1,
tbTasks[[Completed On]:[Completed On]],"&gt;"&amp;N$1))</f>
        <v>0</v>
      </c>
      <c r="P112" s="103">
        <f ca="1">IF($A$2="","",
COUNTIFS(
tbTasks[[Client_Project]:[Client_Project]],$A112,
tbTasks[[Completed On]:[Completed On]],"&lt;="&amp;P$1,
tbTasks[[Completed On]:[Completed On]],"&gt;"&amp;O$1))</f>
        <v>0</v>
      </c>
      <c r="Q112" s="103">
        <f ca="1">IF($A$2="","",
COUNTIFS(
tbTasks[[Client_Project]:[Client_Project]],$A112,
tbTasks[[Completed On]:[Completed On]],"&lt;="&amp;Q$1,
tbTasks[[Completed On]:[Completed On]],"&gt;"&amp;P$1))</f>
        <v>0</v>
      </c>
    </row>
    <row r="113" spans="1:17" x14ac:dyDescent="0.25">
      <c r="A113" s="108" t="str">
        <f>IFERROR(tbProjects[[#This Row],[Client_Project]],"")</f>
        <v/>
      </c>
      <c r="B113" s="106" t="str">
        <f>IFERROR(tbProjects[[#This Row],[Client]],"")</f>
        <v/>
      </c>
      <c r="C113" s="106" t="str">
        <f>IFERROR(tbProjects[[#This Row],[Project]],"")</f>
        <v/>
      </c>
      <c r="D113" s="105" t="str">
        <f>IFERROR(INDEX(tbProjects[Progress],MATCH(A113,tbProjects[Client_Project],0)),"")</f>
        <v/>
      </c>
      <c r="E113" s="105"/>
      <c r="F113" s="103">
        <f ca="1">IF($A$2="","",
COUNTIFS(
tbTasks[[Client_Project]:[Client_Project]],$A113,
tbTasks[[Completed On]:[Completed On]],"&lt;="&amp;F$1,
tbTasks[[Completed On]:[Completed On]],"&gt;"&amp;E$1))</f>
        <v>0</v>
      </c>
      <c r="G113" s="103">
        <f ca="1">IF($A$2="","",
COUNTIFS(
tbTasks[[Client_Project]:[Client_Project]],$A113,
tbTasks[[Completed On]:[Completed On]],"&lt;="&amp;G$1,
tbTasks[[Completed On]:[Completed On]],"&gt;"&amp;F$1))</f>
        <v>0</v>
      </c>
      <c r="H113" s="103">
        <f ca="1">IF($A$2="","",
COUNTIFS(
tbTasks[[Client_Project]:[Client_Project]],$A113,
tbTasks[[Completed On]:[Completed On]],"&lt;="&amp;H$1,
tbTasks[[Completed On]:[Completed On]],"&gt;"&amp;G$1))</f>
        <v>0</v>
      </c>
      <c r="I113" s="103">
        <f ca="1">IF($A$2="","",
COUNTIFS(
tbTasks[[Client_Project]:[Client_Project]],$A113,
tbTasks[[Completed On]:[Completed On]],"&lt;="&amp;I$1,
tbTasks[[Completed On]:[Completed On]],"&gt;"&amp;H$1))</f>
        <v>0</v>
      </c>
      <c r="J113" s="103">
        <f ca="1">IF($A$2="","",
COUNTIFS(
tbTasks[[Client_Project]:[Client_Project]],$A113,
tbTasks[[Completed On]:[Completed On]],"&lt;="&amp;J$1,
tbTasks[[Completed On]:[Completed On]],"&gt;"&amp;I$1))</f>
        <v>0</v>
      </c>
      <c r="K113" s="103">
        <f ca="1">IF($A$2="","",
COUNTIFS(
tbTasks[[Client_Project]:[Client_Project]],$A113,
tbTasks[[Completed On]:[Completed On]],"&lt;="&amp;K$1,
tbTasks[[Completed On]:[Completed On]],"&gt;"&amp;J$1))</f>
        <v>0</v>
      </c>
      <c r="L113" s="103">
        <f ca="1">IF($A$2="","",
COUNTIFS(
tbTasks[[Client_Project]:[Client_Project]],$A113,
tbTasks[[Completed On]:[Completed On]],"&lt;="&amp;L$1,
tbTasks[[Completed On]:[Completed On]],"&gt;"&amp;K$1))</f>
        <v>0</v>
      </c>
      <c r="M113" s="103">
        <f ca="1">IF($A$2="","",
COUNTIFS(
tbTasks[[Client_Project]:[Client_Project]],$A113,
tbTasks[[Completed On]:[Completed On]],"&lt;="&amp;M$1,
tbTasks[[Completed On]:[Completed On]],"&gt;"&amp;L$1))</f>
        <v>0</v>
      </c>
      <c r="N113" s="103">
        <f ca="1">IF($A$2="","",
COUNTIFS(
tbTasks[[Client_Project]:[Client_Project]],$A113,
tbTasks[[Completed On]:[Completed On]],"&lt;="&amp;N$1,
tbTasks[[Completed On]:[Completed On]],"&gt;"&amp;M$1))</f>
        <v>0</v>
      </c>
      <c r="O113" s="103">
        <f ca="1">IF($A$2="","",
COUNTIFS(
tbTasks[[Client_Project]:[Client_Project]],$A113,
tbTasks[[Completed On]:[Completed On]],"&lt;="&amp;O$1,
tbTasks[[Completed On]:[Completed On]],"&gt;"&amp;N$1))</f>
        <v>0</v>
      </c>
      <c r="P113" s="103">
        <f ca="1">IF($A$2="","",
COUNTIFS(
tbTasks[[Client_Project]:[Client_Project]],$A113,
tbTasks[[Completed On]:[Completed On]],"&lt;="&amp;P$1,
tbTasks[[Completed On]:[Completed On]],"&gt;"&amp;O$1))</f>
        <v>0</v>
      </c>
      <c r="Q113" s="103">
        <f ca="1">IF($A$2="","",
COUNTIFS(
tbTasks[[Client_Project]:[Client_Project]],$A113,
tbTasks[[Completed On]:[Completed On]],"&lt;="&amp;Q$1,
tbTasks[[Completed On]:[Completed On]],"&gt;"&amp;P$1))</f>
        <v>0</v>
      </c>
    </row>
    <row r="114" spans="1:17" x14ac:dyDescent="0.25">
      <c r="A114" s="108" t="str">
        <f>IFERROR(tbProjects[[#This Row],[Client_Project]],"")</f>
        <v/>
      </c>
      <c r="B114" s="106" t="str">
        <f>IFERROR(tbProjects[[#This Row],[Client]],"")</f>
        <v/>
      </c>
      <c r="C114" s="106" t="str">
        <f>IFERROR(tbProjects[[#This Row],[Project]],"")</f>
        <v/>
      </c>
      <c r="D114" s="105" t="str">
        <f>IFERROR(INDEX(tbProjects[Progress],MATCH(A114,tbProjects[Client_Project],0)),"")</f>
        <v/>
      </c>
      <c r="E114" s="105"/>
      <c r="F114" s="103">
        <f ca="1">IF($A$2="","",
COUNTIFS(
tbTasks[[Client_Project]:[Client_Project]],$A114,
tbTasks[[Completed On]:[Completed On]],"&lt;="&amp;F$1,
tbTasks[[Completed On]:[Completed On]],"&gt;"&amp;E$1))</f>
        <v>0</v>
      </c>
      <c r="G114" s="103">
        <f ca="1">IF($A$2="","",
COUNTIFS(
tbTasks[[Client_Project]:[Client_Project]],$A114,
tbTasks[[Completed On]:[Completed On]],"&lt;="&amp;G$1,
tbTasks[[Completed On]:[Completed On]],"&gt;"&amp;F$1))</f>
        <v>0</v>
      </c>
      <c r="H114" s="103">
        <f ca="1">IF($A$2="","",
COUNTIFS(
tbTasks[[Client_Project]:[Client_Project]],$A114,
tbTasks[[Completed On]:[Completed On]],"&lt;="&amp;H$1,
tbTasks[[Completed On]:[Completed On]],"&gt;"&amp;G$1))</f>
        <v>0</v>
      </c>
      <c r="I114" s="103">
        <f ca="1">IF($A$2="","",
COUNTIFS(
tbTasks[[Client_Project]:[Client_Project]],$A114,
tbTasks[[Completed On]:[Completed On]],"&lt;="&amp;I$1,
tbTasks[[Completed On]:[Completed On]],"&gt;"&amp;H$1))</f>
        <v>0</v>
      </c>
      <c r="J114" s="103">
        <f ca="1">IF($A$2="","",
COUNTIFS(
tbTasks[[Client_Project]:[Client_Project]],$A114,
tbTasks[[Completed On]:[Completed On]],"&lt;="&amp;J$1,
tbTasks[[Completed On]:[Completed On]],"&gt;"&amp;I$1))</f>
        <v>0</v>
      </c>
      <c r="K114" s="103">
        <f ca="1">IF($A$2="","",
COUNTIFS(
tbTasks[[Client_Project]:[Client_Project]],$A114,
tbTasks[[Completed On]:[Completed On]],"&lt;="&amp;K$1,
tbTasks[[Completed On]:[Completed On]],"&gt;"&amp;J$1))</f>
        <v>0</v>
      </c>
      <c r="L114" s="103">
        <f ca="1">IF($A$2="","",
COUNTIFS(
tbTasks[[Client_Project]:[Client_Project]],$A114,
tbTasks[[Completed On]:[Completed On]],"&lt;="&amp;L$1,
tbTasks[[Completed On]:[Completed On]],"&gt;"&amp;K$1))</f>
        <v>0</v>
      </c>
      <c r="M114" s="103">
        <f ca="1">IF($A$2="","",
COUNTIFS(
tbTasks[[Client_Project]:[Client_Project]],$A114,
tbTasks[[Completed On]:[Completed On]],"&lt;="&amp;M$1,
tbTasks[[Completed On]:[Completed On]],"&gt;"&amp;L$1))</f>
        <v>0</v>
      </c>
      <c r="N114" s="103">
        <f ca="1">IF($A$2="","",
COUNTIFS(
tbTasks[[Client_Project]:[Client_Project]],$A114,
tbTasks[[Completed On]:[Completed On]],"&lt;="&amp;N$1,
tbTasks[[Completed On]:[Completed On]],"&gt;"&amp;M$1))</f>
        <v>0</v>
      </c>
      <c r="O114" s="103">
        <f ca="1">IF($A$2="","",
COUNTIFS(
tbTasks[[Client_Project]:[Client_Project]],$A114,
tbTasks[[Completed On]:[Completed On]],"&lt;="&amp;O$1,
tbTasks[[Completed On]:[Completed On]],"&gt;"&amp;N$1))</f>
        <v>0</v>
      </c>
      <c r="P114" s="103">
        <f ca="1">IF($A$2="","",
COUNTIFS(
tbTasks[[Client_Project]:[Client_Project]],$A114,
tbTasks[[Completed On]:[Completed On]],"&lt;="&amp;P$1,
tbTasks[[Completed On]:[Completed On]],"&gt;"&amp;O$1))</f>
        <v>0</v>
      </c>
      <c r="Q114" s="103">
        <f ca="1">IF($A$2="","",
COUNTIFS(
tbTasks[[Client_Project]:[Client_Project]],$A114,
tbTasks[[Completed On]:[Completed On]],"&lt;="&amp;Q$1,
tbTasks[[Completed On]:[Completed On]],"&gt;"&amp;P$1))</f>
        <v>0</v>
      </c>
    </row>
    <row r="115" spans="1:17" x14ac:dyDescent="0.25">
      <c r="A115" s="108" t="str">
        <f>IFERROR(tbProjects[[#This Row],[Client_Project]],"")</f>
        <v/>
      </c>
      <c r="B115" s="106" t="str">
        <f>IFERROR(tbProjects[[#This Row],[Client]],"")</f>
        <v/>
      </c>
      <c r="C115" s="106" t="str">
        <f>IFERROR(tbProjects[[#This Row],[Project]],"")</f>
        <v/>
      </c>
      <c r="D115" s="105" t="str">
        <f>IFERROR(INDEX(tbProjects[Progress],MATCH(A115,tbProjects[Client_Project],0)),"")</f>
        <v/>
      </c>
      <c r="E115" s="105"/>
      <c r="F115" s="103">
        <f ca="1">IF($A$2="","",
COUNTIFS(
tbTasks[[Client_Project]:[Client_Project]],$A115,
tbTasks[[Completed On]:[Completed On]],"&lt;="&amp;F$1,
tbTasks[[Completed On]:[Completed On]],"&gt;"&amp;E$1))</f>
        <v>0</v>
      </c>
      <c r="G115" s="103">
        <f ca="1">IF($A$2="","",
COUNTIFS(
tbTasks[[Client_Project]:[Client_Project]],$A115,
tbTasks[[Completed On]:[Completed On]],"&lt;="&amp;G$1,
tbTasks[[Completed On]:[Completed On]],"&gt;"&amp;F$1))</f>
        <v>0</v>
      </c>
      <c r="H115" s="103">
        <f ca="1">IF($A$2="","",
COUNTIFS(
tbTasks[[Client_Project]:[Client_Project]],$A115,
tbTasks[[Completed On]:[Completed On]],"&lt;="&amp;H$1,
tbTasks[[Completed On]:[Completed On]],"&gt;"&amp;G$1))</f>
        <v>0</v>
      </c>
      <c r="I115" s="103">
        <f ca="1">IF($A$2="","",
COUNTIFS(
tbTasks[[Client_Project]:[Client_Project]],$A115,
tbTasks[[Completed On]:[Completed On]],"&lt;="&amp;I$1,
tbTasks[[Completed On]:[Completed On]],"&gt;"&amp;H$1))</f>
        <v>0</v>
      </c>
      <c r="J115" s="103">
        <f ca="1">IF($A$2="","",
COUNTIFS(
tbTasks[[Client_Project]:[Client_Project]],$A115,
tbTasks[[Completed On]:[Completed On]],"&lt;="&amp;J$1,
tbTasks[[Completed On]:[Completed On]],"&gt;"&amp;I$1))</f>
        <v>0</v>
      </c>
      <c r="K115" s="103">
        <f ca="1">IF($A$2="","",
COUNTIFS(
tbTasks[[Client_Project]:[Client_Project]],$A115,
tbTasks[[Completed On]:[Completed On]],"&lt;="&amp;K$1,
tbTasks[[Completed On]:[Completed On]],"&gt;"&amp;J$1))</f>
        <v>0</v>
      </c>
      <c r="L115" s="103">
        <f ca="1">IF($A$2="","",
COUNTIFS(
tbTasks[[Client_Project]:[Client_Project]],$A115,
tbTasks[[Completed On]:[Completed On]],"&lt;="&amp;L$1,
tbTasks[[Completed On]:[Completed On]],"&gt;"&amp;K$1))</f>
        <v>0</v>
      </c>
      <c r="M115" s="103">
        <f ca="1">IF($A$2="","",
COUNTIFS(
tbTasks[[Client_Project]:[Client_Project]],$A115,
tbTasks[[Completed On]:[Completed On]],"&lt;="&amp;M$1,
tbTasks[[Completed On]:[Completed On]],"&gt;"&amp;L$1))</f>
        <v>0</v>
      </c>
      <c r="N115" s="103">
        <f ca="1">IF($A$2="","",
COUNTIFS(
tbTasks[[Client_Project]:[Client_Project]],$A115,
tbTasks[[Completed On]:[Completed On]],"&lt;="&amp;N$1,
tbTasks[[Completed On]:[Completed On]],"&gt;"&amp;M$1))</f>
        <v>0</v>
      </c>
      <c r="O115" s="103">
        <f ca="1">IF($A$2="","",
COUNTIFS(
tbTasks[[Client_Project]:[Client_Project]],$A115,
tbTasks[[Completed On]:[Completed On]],"&lt;="&amp;O$1,
tbTasks[[Completed On]:[Completed On]],"&gt;"&amp;N$1))</f>
        <v>0</v>
      </c>
      <c r="P115" s="103">
        <f ca="1">IF($A$2="","",
COUNTIFS(
tbTasks[[Client_Project]:[Client_Project]],$A115,
tbTasks[[Completed On]:[Completed On]],"&lt;="&amp;P$1,
tbTasks[[Completed On]:[Completed On]],"&gt;"&amp;O$1))</f>
        <v>0</v>
      </c>
      <c r="Q115" s="103">
        <f ca="1">IF($A$2="","",
COUNTIFS(
tbTasks[[Client_Project]:[Client_Project]],$A115,
tbTasks[[Completed On]:[Completed On]],"&lt;="&amp;Q$1,
tbTasks[[Completed On]:[Completed On]],"&gt;"&amp;P$1))</f>
        <v>0</v>
      </c>
    </row>
    <row r="116" spans="1:17" x14ac:dyDescent="0.25">
      <c r="A116" s="108" t="str">
        <f>IFERROR(tbProjects[[#This Row],[Client_Project]],"")</f>
        <v/>
      </c>
      <c r="B116" s="106" t="str">
        <f>IFERROR(tbProjects[[#This Row],[Client]],"")</f>
        <v/>
      </c>
      <c r="C116" s="106" t="str">
        <f>IFERROR(tbProjects[[#This Row],[Project]],"")</f>
        <v/>
      </c>
      <c r="D116" s="105" t="str">
        <f>IFERROR(INDEX(tbProjects[Progress],MATCH(A116,tbProjects[Client_Project],0)),"")</f>
        <v/>
      </c>
      <c r="E116" s="105"/>
      <c r="F116" s="103">
        <f ca="1">IF($A$2="","",
COUNTIFS(
tbTasks[[Client_Project]:[Client_Project]],$A116,
tbTasks[[Completed On]:[Completed On]],"&lt;="&amp;F$1,
tbTasks[[Completed On]:[Completed On]],"&gt;"&amp;E$1))</f>
        <v>0</v>
      </c>
      <c r="G116" s="103">
        <f ca="1">IF($A$2="","",
COUNTIFS(
tbTasks[[Client_Project]:[Client_Project]],$A116,
tbTasks[[Completed On]:[Completed On]],"&lt;="&amp;G$1,
tbTasks[[Completed On]:[Completed On]],"&gt;"&amp;F$1))</f>
        <v>0</v>
      </c>
      <c r="H116" s="103">
        <f ca="1">IF($A$2="","",
COUNTIFS(
tbTasks[[Client_Project]:[Client_Project]],$A116,
tbTasks[[Completed On]:[Completed On]],"&lt;="&amp;H$1,
tbTasks[[Completed On]:[Completed On]],"&gt;"&amp;G$1))</f>
        <v>0</v>
      </c>
      <c r="I116" s="103">
        <f ca="1">IF($A$2="","",
COUNTIFS(
tbTasks[[Client_Project]:[Client_Project]],$A116,
tbTasks[[Completed On]:[Completed On]],"&lt;="&amp;I$1,
tbTasks[[Completed On]:[Completed On]],"&gt;"&amp;H$1))</f>
        <v>0</v>
      </c>
      <c r="J116" s="103">
        <f ca="1">IF($A$2="","",
COUNTIFS(
tbTasks[[Client_Project]:[Client_Project]],$A116,
tbTasks[[Completed On]:[Completed On]],"&lt;="&amp;J$1,
tbTasks[[Completed On]:[Completed On]],"&gt;"&amp;I$1))</f>
        <v>0</v>
      </c>
      <c r="K116" s="103">
        <f ca="1">IF($A$2="","",
COUNTIFS(
tbTasks[[Client_Project]:[Client_Project]],$A116,
tbTasks[[Completed On]:[Completed On]],"&lt;="&amp;K$1,
tbTasks[[Completed On]:[Completed On]],"&gt;"&amp;J$1))</f>
        <v>0</v>
      </c>
      <c r="L116" s="103">
        <f ca="1">IF($A$2="","",
COUNTIFS(
tbTasks[[Client_Project]:[Client_Project]],$A116,
tbTasks[[Completed On]:[Completed On]],"&lt;="&amp;L$1,
tbTasks[[Completed On]:[Completed On]],"&gt;"&amp;K$1))</f>
        <v>0</v>
      </c>
      <c r="M116" s="103">
        <f ca="1">IF($A$2="","",
COUNTIFS(
tbTasks[[Client_Project]:[Client_Project]],$A116,
tbTasks[[Completed On]:[Completed On]],"&lt;="&amp;M$1,
tbTasks[[Completed On]:[Completed On]],"&gt;"&amp;L$1))</f>
        <v>0</v>
      </c>
      <c r="N116" s="103">
        <f ca="1">IF($A$2="","",
COUNTIFS(
tbTasks[[Client_Project]:[Client_Project]],$A116,
tbTasks[[Completed On]:[Completed On]],"&lt;="&amp;N$1,
tbTasks[[Completed On]:[Completed On]],"&gt;"&amp;M$1))</f>
        <v>0</v>
      </c>
      <c r="O116" s="103">
        <f ca="1">IF($A$2="","",
COUNTIFS(
tbTasks[[Client_Project]:[Client_Project]],$A116,
tbTasks[[Completed On]:[Completed On]],"&lt;="&amp;O$1,
tbTasks[[Completed On]:[Completed On]],"&gt;"&amp;N$1))</f>
        <v>0</v>
      </c>
      <c r="P116" s="103">
        <f ca="1">IF($A$2="","",
COUNTIFS(
tbTasks[[Client_Project]:[Client_Project]],$A116,
tbTasks[[Completed On]:[Completed On]],"&lt;="&amp;P$1,
tbTasks[[Completed On]:[Completed On]],"&gt;"&amp;O$1))</f>
        <v>0</v>
      </c>
      <c r="Q116" s="103">
        <f ca="1">IF($A$2="","",
COUNTIFS(
tbTasks[[Client_Project]:[Client_Project]],$A116,
tbTasks[[Completed On]:[Completed On]],"&lt;="&amp;Q$1,
tbTasks[[Completed On]:[Completed On]],"&gt;"&amp;P$1))</f>
        <v>0</v>
      </c>
    </row>
    <row r="117" spans="1:17" x14ac:dyDescent="0.25">
      <c r="A117" s="108" t="str">
        <f>IFERROR(tbProjects[[#This Row],[Client_Project]],"")</f>
        <v/>
      </c>
      <c r="B117" s="106" t="str">
        <f>IFERROR(tbProjects[[#This Row],[Client]],"")</f>
        <v/>
      </c>
      <c r="C117" s="106" t="str">
        <f>IFERROR(tbProjects[[#This Row],[Project]],"")</f>
        <v/>
      </c>
      <c r="D117" s="105" t="str">
        <f>IFERROR(INDEX(tbProjects[Progress],MATCH(A117,tbProjects[Client_Project],0)),"")</f>
        <v/>
      </c>
      <c r="E117" s="105"/>
      <c r="F117" s="103">
        <f ca="1">IF($A$2="","",
COUNTIFS(
tbTasks[[Client_Project]:[Client_Project]],$A117,
tbTasks[[Completed On]:[Completed On]],"&lt;="&amp;F$1,
tbTasks[[Completed On]:[Completed On]],"&gt;"&amp;E$1))</f>
        <v>0</v>
      </c>
      <c r="G117" s="103">
        <f ca="1">IF($A$2="","",
COUNTIFS(
tbTasks[[Client_Project]:[Client_Project]],$A117,
tbTasks[[Completed On]:[Completed On]],"&lt;="&amp;G$1,
tbTasks[[Completed On]:[Completed On]],"&gt;"&amp;F$1))</f>
        <v>0</v>
      </c>
      <c r="H117" s="103">
        <f ca="1">IF($A$2="","",
COUNTIFS(
tbTasks[[Client_Project]:[Client_Project]],$A117,
tbTasks[[Completed On]:[Completed On]],"&lt;="&amp;H$1,
tbTasks[[Completed On]:[Completed On]],"&gt;"&amp;G$1))</f>
        <v>0</v>
      </c>
      <c r="I117" s="103">
        <f ca="1">IF($A$2="","",
COUNTIFS(
tbTasks[[Client_Project]:[Client_Project]],$A117,
tbTasks[[Completed On]:[Completed On]],"&lt;="&amp;I$1,
tbTasks[[Completed On]:[Completed On]],"&gt;"&amp;H$1))</f>
        <v>0</v>
      </c>
      <c r="J117" s="103">
        <f ca="1">IF($A$2="","",
COUNTIFS(
tbTasks[[Client_Project]:[Client_Project]],$A117,
tbTasks[[Completed On]:[Completed On]],"&lt;="&amp;J$1,
tbTasks[[Completed On]:[Completed On]],"&gt;"&amp;I$1))</f>
        <v>0</v>
      </c>
      <c r="K117" s="103">
        <f ca="1">IF($A$2="","",
COUNTIFS(
tbTasks[[Client_Project]:[Client_Project]],$A117,
tbTasks[[Completed On]:[Completed On]],"&lt;="&amp;K$1,
tbTasks[[Completed On]:[Completed On]],"&gt;"&amp;J$1))</f>
        <v>0</v>
      </c>
      <c r="L117" s="103">
        <f ca="1">IF($A$2="","",
COUNTIFS(
tbTasks[[Client_Project]:[Client_Project]],$A117,
tbTasks[[Completed On]:[Completed On]],"&lt;="&amp;L$1,
tbTasks[[Completed On]:[Completed On]],"&gt;"&amp;K$1))</f>
        <v>0</v>
      </c>
      <c r="M117" s="103">
        <f ca="1">IF($A$2="","",
COUNTIFS(
tbTasks[[Client_Project]:[Client_Project]],$A117,
tbTasks[[Completed On]:[Completed On]],"&lt;="&amp;M$1,
tbTasks[[Completed On]:[Completed On]],"&gt;"&amp;L$1))</f>
        <v>0</v>
      </c>
      <c r="N117" s="103">
        <f ca="1">IF($A$2="","",
COUNTIFS(
tbTasks[[Client_Project]:[Client_Project]],$A117,
tbTasks[[Completed On]:[Completed On]],"&lt;="&amp;N$1,
tbTasks[[Completed On]:[Completed On]],"&gt;"&amp;M$1))</f>
        <v>0</v>
      </c>
      <c r="O117" s="103">
        <f ca="1">IF($A$2="","",
COUNTIFS(
tbTasks[[Client_Project]:[Client_Project]],$A117,
tbTasks[[Completed On]:[Completed On]],"&lt;="&amp;O$1,
tbTasks[[Completed On]:[Completed On]],"&gt;"&amp;N$1))</f>
        <v>0</v>
      </c>
      <c r="P117" s="103">
        <f ca="1">IF($A$2="","",
COUNTIFS(
tbTasks[[Client_Project]:[Client_Project]],$A117,
tbTasks[[Completed On]:[Completed On]],"&lt;="&amp;P$1,
tbTasks[[Completed On]:[Completed On]],"&gt;"&amp;O$1))</f>
        <v>0</v>
      </c>
      <c r="Q117" s="103">
        <f ca="1">IF($A$2="","",
COUNTIFS(
tbTasks[[Client_Project]:[Client_Project]],$A117,
tbTasks[[Completed On]:[Completed On]],"&lt;="&amp;Q$1,
tbTasks[[Completed On]:[Completed On]],"&gt;"&amp;P$1))</f>
        <v>0</v>
      </c>
    </row>
    <row r="118" spans="1:17" x14ac:dyDescent="0.25">
      <c r="A118" s="108" t="str">
        <f>IFERROR(tbProjects[[#This Row],[Client_Project]],"")</f>
        <v/>
      </c>
      <c r="B118" s="106" t="str">
        <f>IFERROR(tbProjects[[#This Row],[Client]],"")</f>
        <v/>
      </c>
      <c r="C118" s="106" t="str">
        <f>IFERROR(tbProjects[[#This Row],[Project]],"")</f>
        <v/>
      </c>
      <c r="D118" s="105" t="str">
        <f>IFERROR(INDEX(tbProjects[Progress],MATCH(A118,tbProjects[Client_Project],0)),"")</f>
        <v/>
      </c>
      <c r="E118" s="105"/>
      <c r="F118" s="103">
        <f ca="1">IF($A$2="","",
COUNTIFS(
tbTasks[[Client_Project]:[Client_Project]],$A118,
tbTasks[[Completed On]:[Completed On]],"&lt;="&amp;F$1,
tbTasks[[Completed On]:[Completed On]],"&gt;"&amp;E$1))</f>
        <v>0</v>
      </c>
      <c r="G118" s="103">
        <f ca="1">IF($A$2="","",
COUNTIFS(
tbTasks[[Client_Project]:[Client_Project]],$A118,
tbTasks[[Completed On]:[Completed On]],"&lt;="&amp;G$1,
tbTasks[[Completed On]:[Completed On]],"&gt;"&amp;F$1))</f>
        <v>0</v>
      </c>
      <c r="H118" s="103">
        <f ca="1">IF($A$2="","",
COUNTIFS(
tbTasks[[Client_Project]:[Client_Project]],$A118,
tbTasks[[Completed On]:[Completed On]],"&lt;="&amp;H$1,
tbTasks[[Completed On]:[Completed On]],"&gt;"&amp;G$1))</f>
        <v>0</v>
      </c>
      <c r="I118" s="103">
        <f ca="1">IF($A$2="","",
COUNTIFS(
tbTasks[[Client_Project]:[Client_Project]],$A118,
tbTasks[[Completed On]:[Completed On]],"&lt;="&amp;I$1,
tbTasks[[Completed On]:[Completed On]],"&gt;"&amp;H$1))</f>
        <v>0</v>
      </c>
      <c r="J118" s="103">
        <f ca="1">IF($A$2="","",
COUNTIFS(
tbTasks[[Client_Project]:[Client_Project]],$A118,
tbTasks[[Completed On]:[Completed On]],"&lt;="&amp;J$1,
tbTasks[[Completed On]:[Completed On]],"&gt;"&amp;I$1))</f>
        <v>0</v>
      </c>
      <c r="K118" s="103">
        <f ca="1">IF($A$2="","",
COUNTIFS(
tbTasks[[Client_Project]:[Client_Project]],$A118,
tbTasks[[Completed On]:[Completed On]],"&lt;="&amp;K$1,
tbTasks[[Completed On]:[Completed On]],"&gt;"&amp;J$1))</f>
        <v>0</v>
      </c>
      <c r="L118" s="103">
        <f ca="1">IF($A$2="","",
COUNTIFS(
tbTasks[[Client_Project]:[Client_Project]],$A118,
tbTasks[[Completed On]:[Completed On]],"&lt;="&amp;L$1,
tbTasks[[Completed On]:[Completed On]],"&gt;"&amp;K$1))</f>
        <v>0</v>
      </c>
      <c r="M118" s="103">
        <f ca="1">IF($A$2="","",
COUNTIFS(
tbTasks[[Client_Project]:[Client_Project]],$A118,
tbTasks[[Completed On]:[Completed On]],"&lt;="&amp;M$1,
tbTasks[[Completed On]:[Completed On]],"&gt;"&amp;L$1))</f>
        <v>0</v>
      </c>
      <c r="N118" s="103">
        <f ca="1">IF($A$2="","",
COUNTIFS(
tbTasks[[Client_Project]:[Client_Project]],$A118,
tbTasks[[Completed On]:[Completed On]],"&lt;="&amp;N$1,
tbTasks[[Completed On]:[Completed On]],"&gt;"&amp;M$1))</f>
        <v>0</v>
      </c>
      <c r="O118" s="103">
        <f ca="1">IF($A$2="","",
COUNTIFS(
tbTasks[[Client_Project]:[Client_Project]],$A118,
tbTasks[[Completed On]:[Completed On]],"&lt;="&amp;O$1,
tbTasks[[Completed On]:[Completed On]],"&gt;"&amp;N$1))</f>
        <v>0</v>
      </c>
      <c r="P118" s="103">
        <f ca="1">IF($A$2="","",
COUNTIFS(
tbTasks[[Client_Project]:[Client_Project]],$A118,
tbTasks[[Completed On]:[Completed On]],"&lt;="&amp;P$1,
tbTasks[[Completed On]:[Completed On]],"&gt;"&amp;O$1))</f>
        <v>0</v>
      </c>
      <c r="Q118" s="103">
        <f ca="1">IF($A$2="","",
COUNTIFS(
tbTasks[[Client_Project]:[Client_Project]],$A118,
tbTasks[[Completed On]:[Completed On]],"&lt;="&amp;Q$1,
tbTasks[[Completed On]:[Completed On]],"&gt;"&amp;P$1))</f>
        <v>0</v>
      </c>
    </row>
    <row r="119" spans="1:17" x14ac:dyDescent="0.25">
      <c r="A119" s="108" t="str">
        <f>IFERROR(tbProjects[[#This Row],[Client_Project]],"")</f>
        <v/>
      </c>
      <c r="B119" s="106" t="str">
        <f>IFERROR(tbProjects[[#This Row],[Client]],"")</f>
        <v/>
      </c>
      <c r="C119" s="106" t="str">
        <f>IFERROR(tbProjects[[#This Row],[Project]],"")</f>
        <v/>
      </c>
      <c r="D119" s="105" t="str">
        <f>IFERROR(INDEX(tbProjects[Progress],MATCH(A119,tbProjects[Client_Project],0)),"")</f>
        <v/>
      </c>
      <c r="E119" s="105"/>
      <c r="F119" s="103">
        <f ca="1">IF($A$2="","",
COUNTIFS(
tbTasks[[Client_Project]:[Client_Project]],$A119,
tbTasks[[Completed On]:[Completed On]],"&lt;="&amp;F$1,
tbTasks[[Completed On]:[Completed On]],"&gt;"&amp;E$1))</f>
        <v>0</v>
      </c>
      <c r="G119" s="103">
        <f ca="1">IF($A$2="","",
COUNTIFS(
tbTasks[[Client_Project]:[Client_Project]],$A119,
tbTasks[[Completed On]:[Completed On]],"&lt;="&amp;G$1,
tbTasks[[Completed On]:[Completed On]],"&gt;"&amp;F$1))</f>
        <v>0</v>
      </c>
      <c r="H119" s="103">
        <f ca="1">IF($A$2="","",
COUNTIFS(
tbTasks[[Client_Project]:[Client_Project]],$A119,
tbTasks[[Completed On]:[Completed On]],"&lt;="&amp;H$1,
tbTasks[[Completed On]:[Completed On]],"&gt;"&amp;G$1))</f>
        <v>0</v>
      </c>
      <c r="I119" s="103">
        <f ca="1">IF($A$2="","",
COUNTIFS(
tbTasks[[Client_Project]:[Client_Project]],$A119,
tbTasks[[Completed On]:[Completed On]],"&lt;="&amp;I$1,
tbTasks[[Completed On]:[Completed On]],"&gt;"&amp;H$1))</f>
        <v>0</v>
      </c>
      <c r="J119" s="103">
        <f ca="1">IF($A$2="","",
COUNTIFS(
tbTasks[[Client_Project]:[Client_Project]],$A119,
tbTasks[[Completed On]:[Completed On]],"&lt;="&amp;J$1,
tbTasks[[Completed On]:[Completed On]],"&gt;"&amp;I$1))</f>
        <v>0</v>
      </c>
      <c r="K119" s="103">
        <f ca="1">IF($A$2="","",
COUNTIFS(
tbTasks[[Client_Project]:[Client_Project]],$A119,
tbTasks[[Completed On]:[Completed On]],"&lt;="&amp;K$1,
tbTasks[[Completed On]:[Completed On]],"&gt;"&amp;J$1))</f>
        <v>0</v>
      </c>
      <c r="L119" s="103">
        <f ca="1">IF($A$2="","",
COUNTIFS(
tbTasks[[Client_Project]:[Client_Project]],$A119,
tbTasks[[Completed On]:[Completed On]],"&lt;="&amp;L$1,
tbTasks[[Completed On]:[Completed On]],"&gt;"&amp;K$1))</f>
        <v>0</v>
      </c>
      <c r="M119" s="103">
        <f ca="1">IF($A$2="","",
COUNTIFS(
tbTasks[[Client_Project]:[Client_Project]],$A119,
tbTasks[[Completed On]:[Completed On]],"&lt;="&amp;M$1,
tbTasks[[Completed On]:[Completed On]],"&gt;"&amp;L$1))</f>
        <v>0</v>
      </c>
      <c r="N119" s="103">
        <f ca="1">IF($A$2="","",
COUNTIFS(
tbTasks[[Client_Project]:[Client_Project]],$A119,
tbTasks[[Completed On]:[Completed On]],"&lt;="&amp;N$1,
tbTasks[[Completed On]:[Completed On]],"&gt;"&amp;M$1))</f>
        <v>0</v>
      </c>
      <c r="O119" s="103">
        <f ca="1">IF($A$2="","",
COUNTIFS(
tbTasks[[Client_Project]:[Client_Project]],$A119,
tbTasks[[Completed On]:[Completed On]],"&lt;="&amp;O$1,
tbTasks[[Completed On]:[Completed On]],"&gt;"&amp;N$1))</f>
        <v>0</v>
      </c>
      <c r="P119" s="103">
        <f ca="1">IF($A$2="","",
COUNTIFS(
tbTasks[[Client_Project]:[Client_Project]],$A119,
tbTasks[[Completed On]:[Completed On]],"&lt;="&amp;P$1,
tbTasks[[Completed On]:[Completed On]],"&gt;"&amp;O$1))</f>
        <v>0</v>
      </c>
      <c r="Q119" s="103">
        <f ca="1">IF($A$2="","",
COUNTIFS(
tbTasks[[Client_Project]:[Client_Project]],$A119,
tbTasks[[Completed On]:[Completed On]],"&lt;="&amp;Q$1,
tbTasks[[Completed On]:[Completed On]],"&gt;"&amp;P$1))</f>
        <v>0</v>
      </c>
    </row>
    <row r="120" spans="1:17" x14ac:dyDescent="0.25">
      <c r="A120" s="108" t="str">
        <f>IFERROR(tbProjects[[#This Row],[Client_Project]],"")</f>
        <v/>
      </c>
      <c r="B120" s="106" t="str">
        <f>IFERROR(tbProjects[[#This Row],[Client]],"")</f>
        <v/>
      </c>
      <c r="C120" s="106" t="str">
        <f>IFERROR(tbProjects[[#This Row],[Project]],"")</f>
        <v/>
      </c>
      <c r="D120" s="105" t="str">
        <f>IFERROR(INDEX(tbProjects[Progress],MATCH(A120,tbProjects[Client_Project],0)),"")</f>
        <v/>
      </c>
      <c r="E120" s="105"/>
      <c r="F120" s="103">
        <f ca="1">IF($A$2="","",
COUNTIFS(
tbTasks[[Client_Project]:[Client_Project]],$A120,
tbTasks[[Completed On]:[Completed On]],"&lt;="&amp;F$1,
tbTasks[[Completed On]:[Completed On]],"&gt;"&amp;E$1))</f>
        <v>0</v>
      </c>
      <c r="G120" s="103">
        <f ca="1">IF($A$2="","",
COUNTIFS(
tbTasks[[Client_Project]:[Client_Project]],$A120,
tbTasks[[Completed On]:[Completed On]],"&lt;="&amp;G$1,
tbTasks[[Completed On]:[Completed On]],"&gt;"&amp;F$1))</f>
        <v>0</v>
      </c>
      <c r="H120" s="103">
        <f ca="1">IF($A$2="","",
COUNTIFS(
tbTasks[[Client_Project]:[Client_Project]],$A120,
tbTasks[[Completed On]:[Completed On]],"&lt;="&amp;H$1,
tbTasks[[Completed On]:[Completed On]],"&gt;"&amp;G$1))</f>
        <v>0</v>
      </c>
      <c r="I120" s="103">
        <f ca="1">IF($A$2="","",
COUNTIFS(
tbTasks[[Client_Project]:[Client_Project]],$A120,
tbTasks[[Completed On]:[Completed On]],"&lt;="&amp;I$1,
tbTasks[[Completed On]:[Completed On]],"&gt;"&amp;H$1))</f>
        <v>0</v>
      </c>
      <c r="J120" s="103">
        <f ca="1">IF($A$2="","",
COUNTIFS(
tbTasks[[Client_Project]:[Client_Project]],$A120,
tbTasks[[Completed On]:[Completed On]],"&lt;="&amp;J$1,
tbTasks[[Completed On]:[Completed On]],"&gt;"&amp;I$1))</f>
        <v>0</v>
      </c>
      <c r="K120" s="103">
        <f ca="1">IF($A$2="","",
COUNTIFS(
tbTasks[[Client_Project]:[Client_Project]],$A120,
tbTasks[[Completed On]:[Completed On]],"&lt;="&amp;K$1,
tbTasks[[Completed On]:[Completed On]],"&gt;"&amp;J$1))</f>
        <v>0</v>
      </c>
      <c r="L120" s="103">
        <f ca="1">IF($A$2="","",
COUNTIFS(
tbTasks[[Client_Project]:[Client_Project]],$A120,
tbTasks[[Completed On]:[Completed On]],"&lt;="&amp;L$1,
tbTasks[[Completed On]:[Completed On]],"&gt;"&amp;K$1))</f>
        <v>0</v>
      </c>
      <c r="M120" s="103">
        <f ca="1">IF($A$2="","",
COUNTIFS(
tbTasks[[Client_Project]:[Client_Project]],$A120,
tbTasks[[Completed On]:[Completed On]],"&lt;="&amp;M$1,
tbTasks[[Completed On]:[Completed On]],"&gt;"&amp;L$1))</f>
        <v>0</v>
      </c>
      <c r="N120" s="103">
        <f ca="1">IF($A$2="","",
COUNTIFS(
tbTasks[[Client_Project]:[Client_Project]],$A120,
tbTasks[[Completed On]:[Completed On]],"&lt;="&amp;N$1,
tbTasks[[Completed On]:[Completed On]],"&gt;"&amp;M$1))</f>
        <v>0</v>
      </c>
      <c r="O120" s="103">
        <f ca="1">IF($A$2="","",
COUNTIFS(
tbTasks[[Client_Project]:[Client_Project]],$A120,
tbTasks[[Completed On]:[Completed On]],"&lt;="&amp;O$1,
tbTasks[[Completed On]:[Completed On]],"&gt;"&amp;N$1))</f>
        <v>0</v>
      </c>
      <c r="P120" s="103">
        <f ca="1">IF($A$2="","",
COUNTIFS(
tbTasks[[Client_Project]:[Client_Project]],$A120,
tbTasks[[Completed On]:[Completed On]],"&lt;="&amp;P$1,
tbTasks[[Completed On]:[Completed On]],"&gt;"&amp;O$1))</f>
        <v>0</v>
      </c>
      <c r="Q120" s="103">
        <f ca="1">IF($A$2="","",
COUNTIFS(
tbTasks[[Client_Project]:[Client_Project]],$A120,
tbTasks[[Completed On]:[Completed On]],"&lt;="&amp;Q$1,
tbTasks[[Completed On]:[Completed On]],"&gt;"&amp;P$1))</f>
        <v>0</v>
      </c>
    </row>
    <row r="121" spans="1:17" x14ac:dyDescent="0.25">
      <c r="A121" s="108" t="str">
        <f>IFERROR(tbProjects[[#This Row],[Client_Project]],"")</f>
        <v/>
      </c>
      <c r="B121" s="106" t="str">
        <f>IFERROR(tbProjects[[#This Row],[Client]],"")</f>
        <v/>
      </c>
      <c r="C121" s="106" t="str">
        <f>IFERROR(tbProjects[[#This Row],[Project]],"")</f>
        <v/>
      </c>
      <c r="D121" s="105" t="str">
        <f>IFERROR(INDEX(tbProjects[Progress],MATCH(A121,tbProjects[Client_Project],0)),"")</f>
        <v/>
      </c>
      <c r="E121" s="105"/>
      <c r="F121" s="103">
        <f ca="1">IF($A$2="","",
COUNTIFS(
tbTasks[[Client_Project]:[Client_Project]],$A121,
tbTasks[[Completed On]:[Completed On]],"&lt;="&amp;F$1,
tbTasks[[Completed On]:[Completed On]],"&gt;"&amp;E$1))</f>
        <v>0</v>
      </c>
      <c r="G121" s="103">
        <f ca="1">IF($A$2="","",
COUNTIFS(
tbTasks[[Client_Project]:[Client_Project]],$A121,
tbTasks[[Completed On]:[Completed On]],"&lt;="&amp;G$1,
tbTasks[[Completed On]:[Completed On]],"&gt;"&amp;F$1))</f>
        <v>0</v>
      </c>
      <c r="H121" s="103">
        <f ca="1">IF($A$2="","",
COUNTIFS(
tbTasks[[Client_Project]:[Client_Project]],$A121,
tbTasks[[Completed On]:[Completed On]],"&lt;="&amp;H$1,
tbTasks[[Completed On]:[Completed On]],"&gt;"&amp;G$1))</f>
        <v>0</v>
      </c>
      <c r="I121" s="103">
        <f ca="1">IF($A$2="","",
COUNTIFS(
tbTasks[[Client_Project]:[Client_Project]],$A121,
tbTasks[[Completed On]:[Completed On]],"&lt;="&amp;I$1,
tbTasks[[Completed On]:[Completed On]],"&gt;"&amp;H$1))</f>
        <v>0</v>
      </c>
      <c r="J121" s="103">
        <f ca="1">IF($A$2="","",
COUNTIFS(
tbTasks[[Client_Project]:[Client_Project]],$A121,
tbTasks[[Completed On]:[Completed On]],"&lt;="&amp;J$1,
tbTasks[[Completed On]:[Completed On]],"&gt;"&amp;I$1))</f>
        <v>0</v>
      </c>
      <c r="K121" s="103">
        <f ca="1">IF($A$2="","",
COUNTIFS(
tbTasks[[Client_Project]:[Client_Project]],$A121,
tbTasks[[Completed On]:[Completed On]],"&lt;="&amp;K$1,
tbTasks[[Completed On]:[Completed On]],"&gt;"&amp;J$1))</f>
        <v>0</v>
      </c>
      <c r="L121" s="103">
        <f ca="1">IF($A$2="","",
COUNTIFS(
tbTasks[[Client_Project]:[Client_Project]],$A121,
tbTasks[[Completed On]:[Completed On]],"&lt;="&amp;L$1,
tbTasks[[Completed On]:[Completed On]],"&gt;"&amp;K$1))</f>
        <v>0</v>
      </c>
      <c r="M121" s="103">
        <f ca="1">IF($A$2="","",
COUNTIFS(
tbTasks[[Client_Project]:[Client_Project]],$A121,
tbTasks[[Completed On]:[Completed On]],"&lt;="&amp;M$1,
tbTasks[[Completed On]:[Completed On]],"&gt;"&amp;L$1))</f>
        <v>0</v>
      </c>
      <c r="N121" s="103">
        <f ca="1">IF($A$2="","",
COUNTIFS(
tbTasks[[Client_Project]:[Client_Project]],$A121,
tbTasks[[Completed On]:[Completed On]],"&lt;="&amp;N$1,
tbTasks[[Completed On]:[Completed On]],"&gt;"&amp;M$1))</f>
        <v>0</v>
      </c>
      <c r="O121" s="103">
        <f ca="1">IF($A$2="","",
COUNTIFS(
tbTasks[[Client_Project]:[Client_Project]],$A121,
tbTasks[[Completed On]:[Completed On]],"&lt;="&amp;O$1,
tbTasks[[Completed On]:[Completed On]],"&gt;"&amp;N$1))</f>
        <v>0</v>
      </c>
      <c r="P121" s="103">
        <f ca="1">IF($A$2="","",
COUNTIFS(
tbTasks[[Client_Project]:[Client_Project]],$A121,
tbTasks[[Completed On]:[Completed On]],"&lt;="&amp;P$1,
tbTasks[[Completed On]:[Completed On]],"&gt;"&amp;O$1))</f>
        <v>0</v>
      </c>
      <c r="Q121" s="103">
        <f ca="1">IF($A$2="","",
COUNTIFS(
tbTasks[[Client_Project]:[Client_Project]],$A121,
tbTasks[[Completed On]:[Completed On]],"&lt;="&amp;Q$1,
tbTasks[[Completed On]:[Completed On]],"&gt;"&amp;P$1))</f>
        <v>0</v>
      </c>
    </row>
    <row r="122" spans="1:17" x14ac:dyDescent="0.25">
      <c r="A122" s="108" t="str">
        <f>IFERROR(tbProjects[[#This Row],[Client_Project]],"")</f>
        <v/>
      </c>
      <c r="B122" s="106" t="str">
        <f>IFERROR(tbProjects[[#This Row],[Client]],"")</f>
        <v/>
      </c>
      <c r="C122" s="106" t="str">
        <f>IFERROR(tbProjects[[#This Row],[Project]],"")</f>
        <v/>
      </c>
      <c r="D122" s="105" t="str">
        <f>IFERROR(INDEX(tbProjects[Progress],MATCH(A122,tbProjects[Client_Project],0)),"")</f>
        <v/>
      </c>
      <c r="E122" s="105"/>
      <c r="F122" s="103">
        <f ca="1">IF($A$2="","",
COUNTIFS(
tbTasks[[Client_Project]:[Client_Project]],$A122,
tbTasks[[Completed On]:[Completed On]],"&lt;="&amp;F$1,
tbTasks[[Completed On]:[Completed On]],"&gt;"&amp;E$1))</f>
        <v>0</v>
      </c>
      <c r="G122" s="103">
        <f ca="1">IF($A$2="","",
COUNTIFS(
tbTasks[[Client_Project]:[Client_Project]],$A122,
tbTasks[[Completed On]:[Completed On]],"&lt;="&amp;G$1,
tbTasks[[Completed On]:[Completed On]],"&gt;"&amp;F$1))</f>
        <v>0</v>
      </c>
      <c r="H122" s="103">
        <f ca="1">IF($A$2="","",
COUNTIFS(
tbTasks[[Client_Project]:[Client_Project]],$A122,
tbTasks[[Completed On]:[Completed On]],"&lt;="&amp;H$1,
tbTasks[[Completed On]:[Completed On]],"&gt;"&amp;G$1))</f>
        <v>0</v>
      </c>
      <c r="I122" s="103">
        <f ca="1">IF($A$2="","",
COUNTIFS(
tbTasks[[Client_Project]:[Client_Project]],$A122,
tbTasks[[Completed On]:[Completed On]],"&lt;="&amp;I$1,
tbTasks[[Completed On]:[Completed On]],"&gt;"&amp;H$1))</f>
        <v>0</v>
      </c>
      <c r="J122" s="103">
        <f ca="1">IF($A$2="","",
COUNTIFS(
tbTasks[[Client_Project]:[Client_Project]],$A122,
tbTasks[[Completed On]:[Completed On]],"&lt;="&amp;J$1,
tbTasks[[Completed On]:[Completed On]],"&gt;"&amp;I$1))</f>
        <v>0</v>
      </c>
      <c r="K122" s="103">
        <f ca="1">IF($A$2="","",
COUNTIFS(
tbTasks[[Client_Project]:[Client_Project]],$A122,
tbTasks[[Completed On]:[Completed On]],"&lt;="&amp;K$1,
tbTasks[[Completed On]:[Completed On]],"&gt;"&amp;J$1))</f>
        <v>0</v>
      </c>
      <c r="L122" s="103">
        <f ca="1">IF($A$2="","",
COUNTIFS(
tbTasks[[Client_Project]:[Client_Project]],$A122,
tbTasks[[Completed On]:[Completed On]],"&lt;="&amp;L$1,
tbTasks[[Completed On]:[Completed On]],"&gt;"&amp;K$1))</f>
        <v>0</v>
      </c>
      <c r="M122" s="103">
        <f ca="1">IF($A$2="","",
COUNTIFS(
tbTasks[[Client_Project]:[Client_Project]],$A122,
tbTasks[[Completed On]:[Completed On]],"&lt;="&amp;M$1,
tbTasks[[Completed On]:[Completed On]],"&gt;"&amp;L$1))</f>
        <v>0</v>
      </c>
      <c r="N122" s="103">
        <f ca="1">IF($A$2="","",
COUNTIFS(
tbTasks[[Client_Project]:[Client_Project]],$A122,
tbTasks[[Completed On]:[Completed On]],"&lt;="&amp;N$1,
tbTasks[[Completed On]:[Completed On]],"&gt;"&amp;M$1))</f>
        <v>0</v>
      </c>
      <c r="O122" s="103">
        <f ca="1">IF($A$2="","",
COUNTIFS(
tbTasks[[Client_Project]:[Client_Project]],$A122,
tbTasks[[Completed On]:[Completed On]],"&lt;="&amp;O$1,
tbTasks[[Completed On]:[Completed On]],"&gt;"&amp;N$1))</f>
        <v>0</v>
      </c>
      <c r="P122" s="103">
        <f ca="1">IF($A$2="","",
COUNTIFS(
tbTasks[[Client_Project]:[Client_Project]],$A122,
tbTasks[[Completed On]:[Completed On]],"&lt;="&amp;P$1,
tbTasks[[Completed On]:[Completed On]],"&gt;"&amp;O$1))</f>
        <v>0</v>
      </c>
      <c r="Q122" s="103">
        <f ca="1">IF($A$2="","",
COUNTIFS(
tbTasks[[Client_Project]:[Client_Project]],$A122,
tbTasks[[Completed On]:[Completed On]],"&lt;="&amp;Q$1,
tbTasks[[Completed On]:[Completed On]],"&gt;"&amp;P$1))</f>
        <v>0</v>
      </c>
    </row>
    <row r="123" spans="1:17" x14ac:dyDescent="0.25">
      <c r="A123" s="108" t="str">
        <f>IFERROR(tbProjects[[#This Row],[Client_Project]],"")</f>
        <v/>
      </c>
      <c r="B123" s="106" t="str">
        <f>IFERROR(tbProjects[[#This Row],[Client]],"")</f>
        <v/>
      </c>
      <c r="C123" s="106" t="str">
        <f>IFERROR(tbProjects[[#This Row],[Project]],"")</f>
        <v/>
      </c>
      <c r="D123" s="105" t="str">
        <f>IFERROR(INDEX(tbProjects[Progress],MATCH(A123,tbProjects[Client_Project],0)),"")</f>
        <v/>
      </c>
      <c r="E123" s="105"/>
      <c r="F123" s="103">
        <f ca="1">IF($A$2="","",
COUNTIFS(
tbTasks[[Client_Project]:[Client_Project]],$A123,
tbTasks[[Completed On]:[Completed On]],"&lt;="&amp;F$1,
tbTasks[[Completed On]:[Completed On]],"&gt;"&amp;E$1))</f>
        <v>0</v>
      </c>
      <c r="G123" s="103">
        <f ca="1">IF($A$2="","",
COUNTIFS(
tbTasks[[Client_Project]:[Client_Project]],$A123,
tbTasks[[Completed On]:[Completed On]],"&lt;="&amp;G$1,
tbTasks[[Completed On]:[Completed On]],"&gt;"&amp;F$1))</f>
        <v>0</v>
      </c>
      <c r="H123" s="103">
        <f ca="1">IF($A$2="","",
COUNTIFS(
tbTasks[[Client_Project]:[Client_Project]],$A123,
tbTasks[[Completed On]:[Completed On]],"&lt;="&amp;H$1,
tbTasks[[Completed On]:[Completed On]],"&gt;"&amp;G$1))</f>
        <v>0</v>
      </c>
      <c r="I123" s="103">
        <f ca="1">IF($A$2="","",
COUNTIFS(
tbTasks[[Client_Project]:[Client_Project]],$A123,
tbTasks[[Completed On]:[Completed On]],"&lt;="&amp;I$1,
tbTasks[[Completed On]:[Completed On]],"&gt;"&amp;H$1))</f>
        <v>0</v>
      </c>
      <c r="J123" s="103">
        <f ca="1">IF($A$2="","",
COUNTIFS(
tbTasks[[Client_Project]:[Client_Project]],$A123,
tbTasks[[Completed On]:[Completed On]],"&lt;="&amp;J$1,
tbTasks[[Completed On]:[Completed On]],"&gt;"&amp;I$1))</f>
        <v>0</v>
      </c>
      <c r="K123" s="103">
        <f ca="1">IF($A$2="","",
COUNTIFS(
tbTasks[[Client_Project]:[Client_Project]],$A123,
tbTasks[[Completed On]:[Completed On]],"&lt;="&amp;K$1,
tbTasks[[Completed On]:[Completed On]],"&gt;"&amp;J$1))</f>
        <v>0</v>
      </c>
      <c r="L123" s="103">
        <f ca="1">IF($A$2="","",
COUNTIFS(
tbTasks[[Client_Project]:[Client_Project]],$A123,
tbTasks[[Completed On]:[Completed On]],"&lt;="&amp;L$1,
tbTasks[[Completed On]:[Completed On]],"&gt;"&amp;K$1))</f>
        <v>0</v>
      </c>
      <c r="M123" s="103">
        <f ca="1">IF($A$2="","",
COUNTIFS(
tbTasks[[Client_Project]:[Client_Project]],$A123,
tbTasks[[Completed On]:[Completed On]],"&lt;="&amp;M$1,
tbTasks[[Completed On]:[Completed On]],"&gt;"&amp;L$1))</f>
        <v>0</v>
      </c>
      <c r="N123" s="103">
        <f ca="1">IF($A$2="","",
COUNTIFS(
tbTasks[[Client_Project]:[Client_Project]],$A123,
tbTasks[[Completed On]:[Completed On]],"&lt;="&amp;N$1,
tbTasks[[Completed On]:[Completed On]],"&gt;"&amp;M$1))</f>
        <v>0</v>
      </c>
      <c r="O123" s="103">
        <f ca="1">IF($A$2="","",
COUNTIFS(
tbTasks[[Client_Project]:[Client_Project]],$A123,
tbTasks[[Completed On]:[Completed On]],"&lt;="&amp;O$1,
tbTasks[[Completed On]:[Completed On]],"&gt;"&amp;N$1))</f>
        <v>0</v>
      </c>
      <c r="P123" s="103">
        <f ca="1">IF($A$2="","",
COUNTIFS(
tbTasks[[Client_Project]:[Client_Project]],$A123,
tbTasks[[Completed On]:[Completed On]],"&lt;="&amp;P$1,
tbTasks[[Completed On]:[Completed On]],"&gt;"&amp;O$1))</f>
        <v>0</v>
      </c>
      <c r="Q123" s="103">
        <f ca="1">IF($A$2="","",
COUNTIFS(
tbTasks[[Client_Project]:[Client_Project]],$A123,
tbTasks[[Completed On]:[Completed On]],"&lt;="&amp;Q$1,
tbTasks[[Completed On]:[Completed On]],"&gt;"&amp;P$1))</f>
        <v>0</v>
      </c>
    </row>
    <row r="124" spans="1:17" x14ac:dyDescent="0.25">
      <c r="A124" s="108" t="str">
        <f>IFERROR(tbProjects[[#This Row],[Client_Project]],"")</f>
        <v/>
      </c>
      <c r="B124" s="106" t="str">
        <f>IFERROR(tbProjects[[#This Row],[Client]],"")</f>
        <v/>
      </c>
      <c r="C124" s="106" t="str">
        <f>IFERROR(tbProjects[[#This Row],[Project]],"")</f>
        <v/>
      </c>
      <c r="D124" s="105" t="str">
        <f>IFERROR(INDEX(tbProjects[Progress],MATCH(A124,tbProjects[Client_Project],0)),"")</f>
        <v/>
      </c>
      <c r="E124" s="105"/>
      <c r="F124" s="103">
        <f ca="1">IF($A$2="","",
COUNTIFS(
tbTasks[[Client_Project]:[Client_Project]],$A124,
tbTasks[[Completed On]:[Completed On]],"&lt;="&amp;F$1,
tbTasks[[Completed On]:[Completed On]],"&gt;"&amp;E$1))</f>
        <v>0</v>
      </c>
      <c r="G124" s="103">
        <f ca="1">IF($A$2="","",
COUNTIFS(
tbTasks[[Client_Project]:[Client_Project]],$A124,
tbTasks[[Completed On]:[Completed On]],"&lt;="&amp;G$1,
tbTasks[[Completed On]:[Completed On]],"&gt;"&amp;F$1))</f>
        <v>0</v>
      </c>
      <c r="H124" s="103">
        <f ca="1">IF($A$2="","",
COUNTIFS(
tbTasks[[Client_Project]:[Client_Project]],$A124,
tbTasks[[Completed On]:[Completed On]],"&lt;="&amp;H$1,
tbTasks[[Completed On]:[Completed On]],"&gt;"&amp;G$1))</f>
        <v>0</v>
      </c>
      <c r="I124" s="103">
        <f ca="1">IF($A$2="","",
COUNTIFS(
tbTasks[[Client_Project]:[Client_Project]],$A124,
tbTasks[[Completed On]:[Completed On]],"&lt;="&amp;I$1,
tbTasks[[Completed On]:[Completed On]],"&gt;"&amp;H$1))</f>
        <v>0</v>
      </c>
      <c r="J124" s="103">
        <f ca="1">IF($A$2="","",
COUNTIFS(
tbTasks[[Client_Project]:[Client_Project]],$A124,
tbTasks[[Completed On]:[Completed On]],"&lt;="&amp;J$1,
tbTasks[[Completed On]:[Completed On]],"&gt;"&amp;I$1))</f>
        <v>0</v>
      </c>
      <c r="K124" s="103">
        <f ca="1">IF($A$2="","",
COUNTIFS(
tbTasks[[Client_Project]:[Client_Project]],$A124,
tbTasks[[Completed On]:[Completed On]],"&lt;="&amp;K$1,
tbTasks[[Completed On]:[Completed On]],"&gt;"&amp;J$1))</f>
        <v>0</v>
      </c>
      <c r="L124" s="103">
        <f ca="1">IF($A$2="","",
COUNTIFS(
tbTasks[[Client_Project]:[Client_Project]],$A124,
tbTasks[[Completed On]:[Completed On]],"&lt;="&amp;L$1,
tbTasks[[Completed On]:[Completed On]],"&gt;"&amp;K$1))</f>
        <v>0</v>
      </c>
      <c r="M124" s="103">
        <f ca="1">IF($A$2="","",
COUNTIFS(
tbTasks[[Client_Project]:[Client_Project]],$A124,
tbTasks[[Completed On]:[Completed On]],"&lt;="&amp;M$1,
tbTasks[[Completed On]:[Completed On]],"&gt;"&amp;L$1))</f>
        <v>0</v>
      </c>
      <c r="N124" s="103">
        <f ca="1">IF($A$2="","",
COUNTIFS(
tbTasks[[Client_Project]:[Client_Project]],$A124,
tbTasks[[Completed On]:[Completed On]],"&lt;="&amp;N$1,
tbTasks[[Completed On]:[Completed On]],"&gt;"&amp;M$1))</f>
        <v>0</v>
      </c>
      <c r="O124" s="103">
        <f ca="1">IF($A$2="","",
COUNTIFS(
tbTasks[[Client_Project]:[Client_Project]],$A124,
tbTasks[[Completed On]:[Completed On]],"&lt;="&amp;O$1,
tbTasks[[Completed On]:[Completed On]],"&gt;"&amp;N$1))</f>
        <v>0</v>
      </c>
      <c r="P124" s="103">
        <f ca="1">IF($A$2="","",
COUNTIFS(
tbTasks[[Client_Project]:[Client_Project]],$A124,
tbTasks[[Completed On]:[Completed On]],"&lt;="&amp;P$1,
tbTasks[[Completed On]:[Completed On]],"&gt;"&amp;O$1))</f>
        <v>0</v>
      </c>
      <c r="Q124" s="103">
        <f ca="1">IF($A$2="","",
COUNTIFS(
tbTasks[[Client_Project]:[Client_Project]],$A124,
tbTasks[[Completed On]:[Completed On]],"&lt;="&amp;Q$1,
tbTasks[[Completed On]:[Completed On]],"&gt;"&amp;P$1))</f>
        <v>0</v>
      </c>
    </row>
    <row r="125" spans="1:17" x14ac:dyDescent="0.25">
      <c r="A125" s="108" t="str">
        <f>IFERROR(tbProjects[[#This Row],[Client_Project]],"")</f>
        <v/>
      </c>
      <c r="B125" s="106" t="str">
        <f>IFERROR(tbProjects[[#This Row],[Client]],"")</f>
        <v/>
      </c>
      <c r="C125" s="106" t="str">
        <f>IFERROR(tbProjects[[#This Row],[Project]],"")</f>
        <v/>
      </c>
      <c r="D125" s="105" t="str">
        <f>IFERROR(INDEX(tbProjects[Progress],MATCH(A125,tbProjects[Client_Project],0)),"")</f>
        <v/>
      </c>
      <c r="E125" s="105"/>
      <c r="F125" s="103">
        <f ca="1">IF($A$2="","",
COUNTIFS(
tbTasks[[Client_Project]:[Client_Project]],$A125,
tbTasks[[Completed On]:[Completed On]],"&lt;="&amp;F$1,
tbTasks[[Completed On]:[Completed On]],"&gt;"&amp;E$1))</f>
        <v>0</v>
      </c>
      <c r="G125" s="103">
        <f ca="1">IF($A$2="","",
COUNTIFS(
tbTasks[[Client_Project]:[Client_Project]],$A125,
tbTasks[[Completed On]:[Completed On]],"&lt;="&amp;G$1,
tbTasks[[Completed On]:[Completed On]],"&gt;"&amp;F$1))</f>
        <v>0</v>
      </c>
      <c r="H125" s="103">
        <f ca="1">IF($A$2="","",
COUNTIFS(
tbTasks[[Client_Project]:[Client_Project]],$A125,
tbTasks[[Completed On]:[Completed On]],"&lt;="&amp;H$1,
tbTasks[[Completed On]:[Completed On]],"&gt;"&amp;G$1))</f>
        <v>0</v>
      </c>
      <c r="I125" s="103">
        <f ca="1">IF($A$2="","",
COUNTIFS(
tbTasks[[Client_Project]:[Client_Project]],$A125,
tbTasks[[Completed On]:[Completed On]],"&lt;="&amp;I$1,
tbTasks[[Completed On]:[Completed On]],"&gt;"&amp;H$1))</f>
        <v>0</v>
      </c>
      <c r="J125" s="103">
        <f ca="1">IF($A$2="","",
COUNTIFS(
tbTasks[[Client_Project]:[Client_Project]],$A125,
tbTasks[[Completed On]:[Completed On]],"&lt;="&amp;J$1,
tbTasks[[Completed On]:[Completed On]],"&gt;"&amp;I$1))</f>
        <v>0</v>
      </c>
      <c r="K125" s="103">
        <f ca="1">IF($A$2="","",
COUNTIFS(
tbTasks[[Client_Project]:[Client_Project]],$A125,
tbTasks[[Completed On]:[Completed On]],"&lt;="&amp;K$1,
tbTasks[[Completed On]:[Completed On]],"&gt;"&amp;J$1))</f>
        <v>0</v>
      </c>
      <c r="L125" s="103">
        <f ca="1">IF($A$2="","",
COUNTIFS(
tbTasks[[Client_Project]:[Client_Project]],$A125,
tbTasks[[Completed On]:[Completed On]],"&lt;="&amp;L$1,
tbTasks[[Completed On]:[Completed On]],"&gt;"&amp;K$1))</f>
        <v>0</v>
      </c>
      <c r="M125" s="103">
        <f ca="1">IF($A$2="","",
COUNTIFS(
tbTasks[[Client_Project]:[Client_Project]],$A125,
tbTasks[[Completed On]:[Completed On]],"&lt;="&amp;M$1,
tbTasks[[Completed On]:[Completed On]],"&gt;"&amp;L$1))</f>
        <v>0</v>
      </c>
      <c r="N125" s="103">
        <f ca="1">IF($A$2="","",
COUNTIFS(
tbTasks[[Client_Project]:[Client_Project]],$A125,
tbTasks[[Completed On]:[Completed On]],"&lt;="&amp;N$1,
tbTasks[[Completed On]:[Completed On]],"&gt;"&amp;M$1))</f>
        <v>0</v>
      </c>
      <c r="O125" s="103">
        <f ca="1">IF($A$2="","",
COUNTIFS(
tbTasks[[Client_Project]:[Client_Project]],$A125,
tbTasks[[Completed On]:[Completed On]],"&lt;="&amp;O$1,
tbTasks[[Completed On]:[Completed On]],"&gt;"&amp;N$1))</f>
        <v>0</v>
      </c>
      <c r="P125" s="103">
        <f ca="1">IF($A$2="","",
COUNTIFS(
tbTasks[[Client_Project]:[Client_Project]],$A125,
tbTasks[[Completed On]:[Completed On]],"&lt;="&amp;P$1,
tbTasks[[Completed On]:[Completed On]],"&gt;"&amp;O$1))</f>
        <v>0</v>
      </c>
      <c r="Q125" s="103">
        <f ca="1">IF($A$2="","",
COUNTIFS(
tbTasks[[Client_Project]:[Client_Project]],$A125,
tbTasks[[Completed On]:[Completed On]],"&lt;="&amp;Q$1,
tbTasks[[Completed On]:[Completed On]],"&gt;"&amp;P$1))</f>
        <v>0</v>
      </c>
    </row>
    <row r="126" spans="1:17" x14ac:dyDescent="0.25">
      <c r="A126" s="108" t="str">
        <f>IFERROR(tbProjects[[#This Row],[Client_Project]],"")</f>
        <v/>
      </c>
      <c r="B126" s="106" t="str">
        <f>IFERROR(tbProjects[[#This Row],[Client]],"")</f>
        <v/>
      </c>
      <c r="C126" s="106" t="str">
        <f>IFERROR(tbProjects[[#This Row],[Project]],"")</f>
        <v/>
      </c>
      <c r="D126" s="105" t="str">
        <f>IFERROR(INDEX(tbProjects[Progress],MATCH(A126,tbProjects[Client_Project],0)),"")</f>
        <v/>
      </c>
      <c r="E126" s="105"/>
      <c r="F126" s="103">
        <f ca="1">IF($A$2="","",
COUNTIFS(
tbTasks[[Client_Project]:[Client_Project]],$A126,
tbTasks[[Completed On]:[Completed On]],"&lt;="&amp;F$1,
tbTasks[[Completed On]:[Completed On]],"&gt;"&amp;E$1))</f>
        <v>0</v>
      </c>
      <c r="G126" s="103">
        <f ca="1">IF($A$2="","",
COUNTIFS(
tbTasks[[Client_Project]:[Client_Project]],$A126,
tbTasks[[Completed On]:[Completed On]],"&lt;="&amp;G$1,
tbTasks[[Completed On]:[Completed On]],"&gt;"&amp;F$1))</f>
        <v>0</v>
      </c>
      <c r="H126" s="103">
        <f ca="1">IF($A$2="","",
COUNTIFS(
tbTasks[[Client_Project]:[Client_Project]],$A126,
tbTasks[[Completed On]:[Completed On]],"&lt;="&amp;H$1,
tbTasks[[Completed On]:[Completed On]],"&gt;"&amp;G$1))</f>
        <v>0</v>
      </c>
      <c r="I126" s="103">
        <f ca="1">IF($A$2="","",
COUNTIFS(
tbTasks[[Client_Project]:[Client_Project]],$A126,
tbTasks[[Completed On]:[Completed On]],"&lt;="&amp;I$1,
tbTasks[[Completed On]:[Completed On]],"&gt;"&amp;H$1))</f>
        <v>0</v>
      </c>
      <c r="J126" s="103">
        <f ca="1">IF($A$2="","",
COUNTIFS(
tbTasks[[Client_Project]:[Client_Project]],$A126,
tbTasks[[Completed On]:[Completed On]],"&lt;="&amp;J$1,
tbTasks[[Completed On]:[Completed On]],"&gt;"&amp;I$1))</f>
        <v>0</v>
      </c>
      <c r="K126" s="103">
        <f ca="1">IF($A$2="","",
COUNTIFS(
tbTasks[[Client_Project]:[Client_Project]],$A126,
tbTasks[[Completed On]:[Completed On]],"&lt;="&amp;K$1,
tbTasks[[Completed On]:[Completed On]],"&gt;"&amp;J$1))</f>
        <v>0</v>
      </c>
      <c r="L126" s="103">
        <f ca="1">IF($A$2="","",
COUNTIFS(
tbTasks[[Client_Project]:[Client_Project]],$A126,
tbTasks[[Completed On]:[Completed On]],"&lt;="&amp;L$1,
tbTasks[[Completed On]:[Completed On]],"&gt;"&amp;K$1))</f>
        <v>0</v>
      </c>
      <c r="M126" s="103">
        <f ca="1">IF($A$2="","",
COUNTIFS(
tbTasks[[Client_Project]:[Client_Project]],$A126,
tbTasks[[Completed On]:[Completed On]],"&lt;="&amp;M$1,
tbTasks[[Completed On]:[Completed On]],"&gt;"&amp;L$1))</f>
        <v>0</v>
      </c>
      <c r="N126" s="103">
        <f ca="1">IF($A$2="","",
COUNTIFS(
tbTasks[[Client_Project]:[Client_Project]],$A126,
tbTasks[[Completed On]:[Completed On]],"&lt;="&amp;N$1,
tbTasks[[Completed On]:[Completed On]],"&gt;"&amp;M$1))</f>
        <v>0</v>
      </c>
      <c r="O126" s="103">
        <f ca="1">IF($A$2="","",
COUNTIFS(
tbTasks[[Client_Project]:[Client_Project]],$A126,
tbTasks[[Completed On]:[Completed On]],"&lt;="&amp;O$1,
tbTasks[[Completed On]:[Completed On]],"&gt;"&amp;N$1))</f>
        <v>0</v>
      </c>
      <c r="P126" s="103">
        <f ca="1">IF($A$2="","",
COUNTIFS(
tbTasks[[Client_Project]:[Client_Project]],$A126,
tbTasks[[Completed On]:[Completed On]],"&lt;="&amp;P$1,
tbTasks[[Completed On]:[Completed On]],"&gt;"&amp;O$1))</f>
        <v>0</v>
      </c>
      <c r="Q126" s="103">
        <f ca="1">IF($A$2="","",
COUNTIFS(
tbTasks[[Client_Project]:[Client_Project]],$A126,
tbTasks[[Completed On]:[Completed On]],"&lt;="&amp;Q$1,
tbTasks[[Completed On]:[Completed On]],"&gt;"&amp;P$1))</f>
        <v>0</v>
      </c>
    </row>
    <row r="127" spans="1:17" x14ac:dyDescent="0.25">
      <c r="A127" s="108" t="str">
        <f>IFERROR(tbProjects[[#This Row],[Client_Project]],"")</f>
        <v/>
      </c>
      <c r="B127" s="106" t="str">
        <f>IFERROR(tbProjects[[#This Row],[Client]],"")</f>
        <v/>
      </c>
      <c r="C127" s="106" t="str">
        <f>IFERROR(tbProjects[[#This Row],[Project]],"")</f>
        <v/>
      </c>
      <c r="D127" s="105" t="str">
        <f>IFERROR(INDEX(tbProjects[Progress],MATCH(A127,tbProjects[Client_Project],0)),"")</f>
        <v/>
      </c>
      <c r="E127" s="105"/>
      <c r="F127" s="103">
        <f ca="1">IF($A$2="","",
COUNTIFS(
tbTasks[[Client_Project]:[Client_Project]],$A127,
tbTasks[[Completed On]:[Completed On]],"&lt;="&amp;F$1,
tbTasks[[Completed On]:[Completed On]],"&gt;"&amp;E$1))</f>
        <v>0</v>
      </c>
      <c r="G127" s="103">
        <f ca="1">IF($A$2="","",
COUNTIFS(
tbTasks[[Client_Project]:[Client_Project]],$A127,
tbTasks[[Completed On]:[Completed On]],"&lt;="&amp;G$1,
tbTasks[[Completed On]:[Completed On]],"&gt;"&amp;F$1))</f>
        <v>0</v>
      </c>
      <c r="H127" s="103">
        <f ca="1">IF($A$2="","",
COUNTIFS(
tbTasks[[Client_Project]:[Client_Project]],$A127,
tbTasks[[Completed On]:[Completed On]],"&lt;="&amp;H$1,
tbTasks[[Completed On]:[Completed On]],"&gt;"&amp;G$1))</f>
        <v>0</v>
      </c>
      <c r="I127" s="103">
        <f ca="1">IF($A$2="","",
COUNTIFS(
tbTasks[[Client_Project]:[Client_Project]],$A127,
tbTasks[[Completed On]:[Completed On]],"&lt;="&amp;I$1,
tbTasks[[Completed On]:[Completed On]],"&gt;"&amp;H$1))</f>
        <v>0</v>
      </c>
      <c r="J127" s="103">
        <f ca="1">IF($A$2="","",
COUNTIFS(
tbTasks[[Client_Project]:[Client_Project]],$A127,
tbTasks[[Completed On]:[Completed On]],"&lt;="&amp;J$1,
tbTasks[[Completed On]:[Completed On]],"&gt;"&amp;I$1))</f>
        <v>0</v>
      </c>
      <c r="K127" s="103">
        <f ca="1">IF($A$2="","",
COUNTIFS(
tbTasks[[Client_Project]:[Client_Project]],$A127,
tbTasks[[Completed On]:[Completed On]],"&lt;="&amp;K$1,
tbTasks[[Completed On]:[Completed On]],"&gt;"&amp;J$1))</f>
        <v>0</v>
      </c>
      <c r="L127" s="103">
        <f ca="1">IF($A$2="","",
COUNTIFS(
tbTasks[[Client_Project]:[Client_Project]],$A127,
tbTasks[[Completed On]:[Completed On]],"&lt;="&amp;L$1,
tbTasks[[Completed On]:[Completed On]],"&gt;"&amp;K$1))</f>
        <v>0</v>
      </c>
      <c r="M127" s="103">
        <f ca="1">IF($A$2="","",
COUNTIFS(
tbTasks[[Client_Project]:[Client_Project]],$A127,
tbTasks[[Completed On]:[Completed On]],"&lt;="&amp;M$1,
tbTasks[[Completed On]:[Completed On]],"&gt;"&amp;L$1))</f>
        <v>0</v>
      </c>
      <c r="N127" s="103">
        <f ca="1">IF($A$2="","",
COUNTIFS(
tbTasks[[Client_Project]:[Client_Project]],$A127,
tbTasks[[Completed On]:[Completed On]],"&lt;="&amp;N$1,
tbTasks[[Completed On]:[Completed On]],"&gt;"&amp;M$1))</f>
        <v>0</v>
      </c>
      <c r="O127" s="103">
        <f ca="1">IF($A$2="","",
COUNTIFS(
tbTasks[[Client_Project]:[Client_Project]],$A127,
tbTasks[[Completed On]:[Completed On]],"&lt;="&amp;O$1,
tbTasks[[Completed On]:[Completed On]],"&gt;"&amp;N$1))</f>
        <v>0</v>
      </c>
      <c r="P127" s="103">
        <f ca="1">IF($A$2="","",
COUNTIFS(
tbTasks[[Client_Project]:[Client_Project]],$A127,
tbTasks[[Completed On]:[Completed On]],"&lt;="&amp;P$1,
tbTasks[[Completed On]:[Completed On]],"&gt;"&amp;O$1))</f>
        <v>0</v>
      </c>
      <c r="Q127" s="103">
        <f ca="1">IF($A$2="","",
COUNTIFS(
tbTasks[[Client_Project]:[Client_Project]],$A127,
tbTasks[[Completed On]:[Completed On]],"&lt;="&amp;Q$1,
tbTasks[[Completed On]:[Completed On]],"&gt;"&amp;P$1))</f>
        <v>0</v>
      </c>
    </row>
    <row r="128" spans="1:17" x14ac:dyDescent="0.25">
      <c r="A128" s="108" t="str">
        <f>IFERROR(tbProjects[[#This Row],[Client_Project]],"")</f>
        <v/>
      </c>
      <c r="B128" s="106" t="str">
        <f>IFERROR(tbProjects[[#This Row],[Client]],"")</f>
        <v/>
      </c>
      <c r="C128" s="106" t="str">
        <f>IFERROR(tbProjects[[#This Row],[Project]],"")</f>
        <v/>
      </c>
      <c r="D128" s="105" t="str">
        <f>IFERROR(INDEX(tbProjects[Progress],MATCH(A128,tbProjects[Client_Project],0)),"")</f>
        <v/>
      </c>
      <c r="E128" s="105"/>
      <c r="F128" s="103">
        <f ca="1">IF($A$2="","",
COUNTIFS(
tbTasks[[Client_Project]:[Client_Project]],$A128,
tbTasks[[Completed On]:[Completed On]],"&lt;="&amp;F$1,
tbTasks[[Completed On]:[Completed On]],"&gt;"&amp;E$1))</f>
        <v>0</v>
      </c>
      <c r="G128" s="103">
        <f ca="1">IF($A$2="","",
COUNTIFS(
tbTasks[[Client_Project]:[Client_Project]],$A128,
tbTasks[[Completed On]:[Completed On]],"&lt;="&amp;G$1,
tbTasks[[Completed On]:[Completed On]],"&gt;"&amp;F$1))</f>
        <v>0</v>
      </c>
      <c r="H128" s="103">
        <f ca="1">IF($A$2="","",
COUNTIFS(
tbTasks[[Client_Project]:[Client_Project]],$A128,
tbTasks[[Completed On]:[Completed On]],"&lt;="&amp;H$1,
tbTasks[[Completed On]:[Completed On]],"&gt;"&amp;G$1))</f>
        <v>0</v>
      </c>
      <c r="I128" s="103">
        <f ca="1">IF($A$2="","",
COUNTIFS(
tbTasks[[Client_Project]:[Client_Project]],$A128,
tbTasks[[Completed On]:[Completed On]],"&lt;="&amp;I$1,
tbTasks[[Completed On]:[Completed On]],"&gt;"&amp;H$1))</f>
        <v>0</v>
      </c>
      <c r="J128" s="103">
        <f ca="1">IF($A$2="","",
COUNTIFS(
tbTasks[[Client_Project]:[Client_Project]],$A128,
tbTasks[[Completed On]:[Completed On]],"&lt;="&amp;J$1,
tbTasks[[Completed On]:[Completed On]],"&gt;"&amp;I$1))</f>
        <v>0</v>
      </c>
      <c r="K128" s="103">
        <f ca="1">IF($A$2="","",
COUNTIFS(
tbTasks[[Client_Project]:[Client_Project]],$A128,
tbTasks[[Completed On]:[Completed On]],"&lt;="&amp;K$1,
tbTasks[[Completed On]:[Completed On]],"&gt;"&amp;J$1))</f>
        <v>0</v>
      </c>
      <c r="L128" s="103">
        <f ca="1">IF($A$2="","",
COUNTIFS(
tbTasks[[Client_Project]:[Client_Project]],$A128,
tbTasks[[Completed On]:[Completed On]],"&lt;="&amp;L$1,
tbTasks[[Completed On]:[Completed On]],"&gt;"&amp;K$1))</f>
        <v>0</v>
      </c>
      <c r="M128" s="103">
        <f ca="1">IF($A$2="","",
COUNTIFS(
tbTasks[[Client_Project]:[Client_Project]],$A128,
tbTasks[[Completed On]:[Completed On]],"&lt;="&amp;M$1,
tbTasks[[Completed On]:[Completed On]],"&gt;"&amp;L$1))</f>
        <v>0</v>
      </c>
      <c r="N128" s="103">
        <f ca="1">IF($A$2="","",
COUNTIFS(
tbTasks[[Client_Project]:[Client_Project]],$A128,
tbTasks[[Completed On]:[Completed On]],"&lt;="&amp;N$1,
tbTasks[[Completed On]:[Completed On]],"&gt;"&amp;M$1))</f>
        <v>0</v>
      </c>
      <c r="O128" s="103">
        <f ca="1">IF($A$2="","",
COUNTIFS(
tbTasks[[Client_Project]:[Client_Project]],$A128,
tbTasks[[Completed On]:[Completed On]],"&lt;="&amp;O$1,
tbTasks[[Completed On]:[Completed On]],"&gt;"&amp;N$1))</f>
        <v>0</v>
      </c>
      <c r="P128" s="103">
        <f ca="1">IF($A$2="","",
COUNTIFS(
tbTasks[[Client_Project]:[Client_Project]],$A128,
tbTasks[[Completed On]:[Completed On]],"&lt;="&amp;P$1,
tbTasks[[Completed On]:[Completed On]],"&gt;"&amp;O$1))</f>
        <v>0</v>
      </c>
      <c r="Q128" s="103">
        <f ca="1">IF($A$2="","",
COUNTIFS(
tbTasks[[Client_Project]:[Client_Project]],$A128,
tbTasks[[Completed On]:[Completed On]],"&lt;="&amp;Q$1,
tbTasks[[Completed On]:[Completed On]],"&gt;"&amp;P$1))</f>
        <v>0</v>
      </c>
    </row>
    <row r="129" spans="1:17" x14ac:dyDescent="0.25">
      <c r="A129" s="108" t="str">
        <f>IFERROR(tbProjects[[#This Row],[Client_Project]],"")</f>
        <v/>
      </c>
      <c r="B129" s="106" t="str">
        <f>IFERROR(tbProjects[[#This Row],[Client]],"")</f>
        <v/>
      </c>
      <c r="C129" s="106" t="str">
        <f>IFERROR(tbProjects[[#This Row],[Project]],"")</f>
        <v/>
      </c>
      <c r="D129" s="105" t="str">
        <f>IFERROR(INDEX(tbProjects[Progress],MATCH(A129,tbProjects[Client_Project],0)),"")</f>
        <v/>
      </c>
      <c r="E129" s="105"/>
      <c r="F129" s="103">
        <f ca="1">IF($A$2="","",
COUNTIFS(
tbTasks[[Client_Project]:[Client_Project]],$A129,
tbTasks[[Completed On]:[Completed On]],"&lt;="&amp;F$1,
tbTasks[[Completed On]:[Completed On]],"&gt;"&amp;E$1))</f>
        <v>0</v>
      </c>
      <c r="G129" s="103">
        <f ca="1">IF($A$2="","",
COUNTIFS(
tbTasks[[Client_Project]:[Client_Project]],$A129,
tbTasks[[Completed On]:[Completed On]],"&lt;="&amp;G$1,
tbTasks[[Completed On]:[Completed On]],"&gt;"&amp;F$1))</f>
        <v>0</v>
      </c>
      <c r="H129" s="103">
        <f ca="1">IF($A$2="","",
COUNTIFS(
tbTasks[[Client_Project]:[Client_Project]],$A129,
tbTasks[[Completed On]:[Completed On]],"&lt;="&amp;H$1,
tbTasks[[Completed On]:[Completed On]],"&gt;"&amp;G$1))</f>
        <v>0</v>
      </c>
      <c r="I129" s="103">
        <f ca="1">IF($A$2="","",
COUNTIFS(
tbTasks[[Client_Project]:[Client_Project]],$A129,
tbTasks[[Completed On]:[Completed On]],"&lt;="&amp;I$1,
tbTasks[[Completed On]:[Completed On]],"&gt;"&amp;H$1))</f>
        <v>0</v>
      </c>
      <c r="J129" s="103">
        <f ca="1">IF($A$2="","",
COUNTIFS(
tbTasks[[Client_Project]:[Client_Project]],$A129,
tbTasks[[Completed On]:[Completed On]],"&lt;="&amp;J$1,
tbTasks[[Completed On]:[Completed On]],"&gt;"&amp;I$1))</f>
        <v>0</v>
      </c>
      <c r="K129" s="103">
        <f ca="1">IF($A$2="","",
COUNTIFS(
tbTasks[[Client_Project]:[Client_Project]],$A129,
tbTasks[[Completed On]:[Completed On]],"&lt;="&amp;K$1,
tbTasks[[Completed On]:[Completed On]],"&gt;"&amp;J$1))</f>
        <v>0</v>
      </c>
      <c r="L129" s="103">
        <f ca="1">IF($A$2="","",
COUNTIFS(
tbTasks[[Client_Project]:[Client_Project]],$A129,
tbTasks[[Completed On]:[Completed On]],"&lt;="&amp;L$1,
tbTasks[[Completed On]:[Completed On]],"&gt;"&amp;K$1))</f>
        <v>0</v>
      </c>
      <c r="M129" s="103">
        <f ca="1">IF($A$2="","",
COUNTIFS(
tbTasks[[Client_Project]:[Client_Project]],$A129,
tbTasks[[Completed On]:[Completed On]],"&lt;="&amp;M$1,
tbTasks[[Completed On]:[Completed On]],"&gt;"&amp;L$1))</f>
        <v>0</v>
      </c>
      <c r="N129" s="103">
        <f ca="1">IF($A$2="","",
COUNTIFS(
tbTasks[[Client_Project]:[Client_Project]],$A129,
tbTasks[[Completed On]:[Completed On]],"&lt;="&amp;N$1,
tbTasks[[Completed On]:[Completed On]],"&gt;"&amp;M$1))</f>
        <v>0</v>
      </c>
      <c r="O129" s="103">
        <f ca="1">IF($A$2="","",
COUNTIFS(
tbTasks[[Client_Project]:[Client_Project]],$A129,
tbTasks[[Completed On]:[Completed On]],"&lt;="&amp;O$1,
tbTasks[[Completed On]:[Completed On]],"&gt;"&amp;N$1))</f>
        <v>0</v>
      </c>
      <c r="P129" s="103">
        <f ca="1">IF($A$2="","",
COUNTIFS(
tbTasks[[Client_Project]:[Client_Project]],$A129,
tbTasks[[Completed On]:[Completed On]],"&lt;="&amp;P$1,
tbTasks[[Completed On]:[Completed On]],"&gt;"&amp;O$1))</f>
        <v>0</v>
      </c>
      <c r="Q129" s="103">
        <f ca="1">IF($A$2="","",
COUNTIFS(
tbTasks[[Client_Project]:[Client_Project]],$A129,
tbTasks[[Completed On]:[Completed On]],"&lt;="&amp;Q$1,
tbTasks[[Completed On]:[Completed On]],"&gt;"&amp;P$1))</f>
        <v>0</v>
      </c>
    </row>
    <row r="130" spans="1:17" x14ac:dyDescent="0.25">
      <c r="A130" s="108" t="str">
        <f>IFERROR(tbProjects[[#This Row],[Client_Project]],"")</f>
        <v/>
      </c>
      <c r="B130" s="106" t="str">
        <f>IFERROR(tbProjects[[#This Row],[Client]],"")</f>
        <v/>
      </c>
      <c r="C130" s="106" t="str">
        <f>IFERROR(tbProjects[[#This Row],[Project]],"")</f>
        <v/>
      </c>
      <c r="D130" s="105" t="str">
        <f>IFERROR(INDEX(tbProjects[Progress],MATCH(A130,tbProjects[Client_Project],0)),"")</f>
        <v/>
      </c>
      <c r="E130" s="105"/>
      <c r="F130" s="103">
        <f ca="1">IF($A$2="","",
COUNTIFS(
tbTasks[[Client_Project]:[Client_Project]],$A130,
tbTasks[[Completed On]:[Completed On]],"&lt;="&amp;F$1,
tbTasks[[Completed On]:[Completed On]],"&gt;"&amp;E$1))</f>
        <v>0</v>
      </c>
      <c r="G130" s="103">
        <f ca="1">IF($A$2="","",
COUNTIFS(
tbTasks[[Client_Project]:[Client_Project]],$A130,
tbTasks[[Completed On]:[Completed On]],"&lt;="&amp;G$1,
tbTasks[[Completed On]:[Completed On]],"&gt;"&amp;F$1))</f>
        <v>0</v>
      </c>
      <c r="H130" s="103">
        <f ca="1">IF($A$2="","",
COUNTIFS(
tbTasks[[Client_Project]:[Client_Project]],$A130,
tbTasks[[Completed On]:[Completed On]],"&lt;="&amp;H$1,
tbTasks[[Completed On]:[Completed On]],"&gt;"&amp;G$1))</f>
        <v>0</v>
      </c>
      <c r="I130" s="103">
        <f ca="1">IF($A$2="","",
COUNTIFS(
tbTasks[[Client_Project]:[Client_Project]],$A130,
tbTasks[[Completed On]:[Completed On]],"&lt;="&amp;I$1,
tbTasks[[Completed On]:[Completed On]],"&gt;"&amp;H$1))</f>
        <v>0</v>
      </c>
      <c r="J130" s="103">
        <f ca="1">IF($A$2="","",
COUNTIFS(
tbTasks[[Client_Project]:[Client_Project]],$A130,
tbTasks[[Completed On]:[Completed On]],"&lt;="&amp;J$1,
tbTasks[[Completed On]:[Completed On]],"&gt;"&amp;I$1))</f>
        <v>0</v>
      </c>
      <c r="K130" s="103">
        <f ca="1">IF($A$2="","",
COUNTIFS(
tbTasks[[Client_Project]:[Client_Project]],$A130,
tbTasks[[Completed On]:[Completed On]],"&lt;="&amp;K$1,
tbTasks[[Completed On]:[Completed On]],"&gt;"&amp;J$1))</f>
        <v>0</v>
      </c>
      <c r="L130" s="103">
        <f ca="1">IF($A$2="","",
COUNTIFS(
tbTasks[[Client_Project]:[Client_Project]],$A130,
tbTasks[[Completed On]:[Completed On]],"&lt;="&amp;L$1,
tbTasks[[Completed On]:[Completed On]],"&gt;"&amp;K$1))</f>
        <v>0</v>
      </c>
      <c r="M130" s="103">
        <f ca="1">IF($A$2="","",
COUNTIFS(
tbTasks[[Client_Project]:[Client_Project]],$A130,
tbTasks[[Completed On]:[Completed On]],"&lt;="&amp;M$1,
tbTasks[[Completed On]:[Completed On]],"&gt;"&amp;L$1))</f>
        <v>0</v>
      </c>
      <c r="N130" s="103">
        <f ca="1">IF($A$2="","",
COUNTIFS(
tbTasks[[Client_Project]:[Client_Project]],$A130,
tbTasks[[Completed On]:[Completed On]],"&lt;="&amp;N$1,
tbTasks[[Completed On]:[Completed On]],"&gt;"&amp;M$1))</f>
        <v>0</v>
      </c>
      <c r="O130" s="103">
        <f ca="1">IF($A$2="","",
COUNTIFS(
tbTasks[[Client_Project]:[Client_Project]],$A130,
tbTasks[[Completed On]:[Completed On]],"&lt;="&amp;O$1,
tbTasks[[Completed On]:[Completed On]],"&gt;"&amp;N$1))</f>
        <v>0</v>
      </c>
      <c r="P130" s="103">
        <f ca="1">IF($A$2="","",
COUNTIFS(
tbTasks[[Client_Project]:[Client_Project]],$A130,
tbTasks[[Completed On]:[Completed On]],"&lt;="&amp;P$1,
tbTasks[[Completed On]:[Completed On]],"&gt;"&amp;O$1))</f>
        <v>0</v>
      </c>
      <c r="Q130" s="103">
        <f ca="1">IF($A$2="","",
COUNTIFS(
tbTasks[[Client_Project]:[Client_Project]],$A130,
tbTasks[[Completed On]:[Completed On]],"&lt;="&amp;Q$1,
tbTasks[[Completed On]:[Completed On]],"&gt;"&amp;P$1))</f>
        <v>0</v>
      </c>
    </row>
    <row r="131" spans="1:17" x14ac:dyDescent="0.25">
      <c r="A131" s="108" t="str">
        <f>IFERROR(tbProjects[[#This Row],[Client_Project]],"")</f>
        <v/>
      </c>
      <c r="B131" s="106" t="str">
        <f>IFERROR(tbProjects[[#This Row],[Client]],"")</f>
        <v/>
      </c>
      <c r="C131" s="106" t="str">
        <f>IFERROR(tbProjects[[#This Row],[Project]],"")</f>
        <v/>
      </c>
      <c r="D131" s="105" t="str">
        <f>IFERROR(INDEX(tbProjects[Progress],MATCH(A131,tbProjects[Client_Project],0)),"")</f>
        <v/>
      </c>
      <c r="E131" s="105"/>
      <c r="F131" s="103">
        <f ca="1">IF($A$2="","",
COUNTIFS(
tbTasks[[Client_Project]:[Client_Project]],$A131,
tbTasks[[Completed On]:[Completed On]],"&lt;="&amp;F$1,
tbTasks[[Completed On]:[Completed On]],"&gt;"&amp;E$1))</f>
        <v>0</v>
      </c>
      <c r="G131" s="103">
        <f ca="1">IF($A$2="","",
COUNTIFS(
tbTasks[[Client_Project]:[Client_Project]],$A131,
tbTasks[[Completed On]:[Completed On]],"&lt;="&amp;G$1,
tbTasks[[Completed On]:[Completed On]],"&gt;"&amp;F$1))</f>
        <v>0</v>
      </c>
      <c r="H131" s="103">
        <f ca="1">IF($A$2="","",
COUNTIFS(
tbTasks[[Client_Project]:[Client_Project]],$A131,
tbTasks[[Completed On]:[Completed On]],"&lt;="&amp;H$1,
tbTasks[[Completed On]:[Completed On]],"&gt;"&amp;G$1))</f>
        <v>0</v>
      </c>
      <c r="I131" s="103">
        <f ca="1">IF($A$2="","",
COUNTIFS(
tbTasks[[Client_Project]:[Client_Project]],$A131,
tbTasks[[Completed On]:[Completed On]],"&lt;="&amp;I$1,
tbTasks[[Completed On]:[Completed On]],"&gt;"&amp;H$1))</f>
        <v>0</v>
      </c>
      <c r="J131" s="103">
        <f ca="1">IF($A$2="","",
COUNTIFS(
tbTasks[[Client_Project]:[Client_Project]],$A131,
tbTasks[[Completed On]:[Completed On]],"&lt;="&amp;J$1,
tbTasks[[Completed On]:[Completed On]],"&gt;"&amp;I$1))</f>
        <v>0</v>
      </c>
      <c r="K131" s="103">
        <f ca="1">IF($A$2="","",
COUNTIFS(
tbTasks[[Client_Project]:[Client_Project]],$A131,
tbTasks[[Completed On]:[Completed On]],"&lt;="&amp;K$1,
tbTasks[[Completed On]:[Completed On]],"&gt;"&amp;J$1))</f>
        <v>0</v>
      </c>
      <c r="L131" s="103">
        <f ca="1">IF($A$2="","",
COUNTIFS(
tbTasks[[Client_Project]:[Client_Project]],$A131,
tbTasks[[Completed On]:[Completed On]],"&lt;="&amp;L$1,
tbTasks[[Completed On]:[Completed On]],"&gt;"&amp;K$1))</f>
        <v>0</v>
      </c>
      <c r="M131" s="103">
        <f ca="1">IF($A$2="","",
COUNTIFS(
tbTasks[[Client_Project]:[Client_Project]],$A131,
tbTasks[[Completed On]:[Completed On]],"&lt;="&amp;M$1,
tbTasks[[Completed On]:[Completed On]],"&gt;"&amp;L$1))</f>
        <v>0</v>
      </c>
      <c r="N131" s="103">
        <f ca="1">IF($A$2="","",
COUNTIFS(
tbTasks[[Client_Project]:[Client_Project]],$A131,
tbTasks[[Completed On]:[Completed On]],"&lt;="&amp;N$1,
tbTasks[[Completed On]:[Completed On]],"&gt;"&amp;M$1))</f>
        <v>0</v>
      </c>
      <c r="O131" s="103">
        <f ca="1">IF($A$2="","",
COUNTIFS(
tbTasks[[Client_Project]:[Client_Project]],$A131,
tbTasks[[Completed On]:[Completed On]],"&lt;="&amp;O$1,
tbTasks[[Completed On]:[Completed On]],"&gt;"&amp;N$1))</f>
        <v>0</v>
      </c>
      <c r="P131" s="103">
        <f ca="1">IF($A$2="","",
COUNTIFS(
tbTasks[[Client_Project]:[Client_Project]],$A131,
tbTasks[[Completed On]:[Completed On]],"&lt;="&amp;P$1,
tbTasks[[Completed On]:[Completed On]],"&gt;"&amp;O$1))</f>
        <v>0</v>
      </c>
      <c r="Q131" s="103">
        <f ca="1">IF($A$2="","",
COUNTIFS(
tbTasks[[Client_Project]:[Client_Project]],$A131,
tbTasks[[Completed On]:[Completed On]],"&lt;="&amp;Q$1,
tbTasks[[Completed On]:[Completed On]],"&gt;"&amp;P$1))</f>
        <v>0</v>
      </c>
    </row>
    <row r="132" spans="1:17" x14ac:dyDescent="0.25">
      <c r="A132" s="108" t="str">
        <f>IFERROR(tbProjects[[#This Row],[Client_Project]],"")</f>
        <v/>
      </c>
      <c r="B132" s="106" t="str">
        <f>IFERROR(tbProjects[[#This Row],[Client]],"")</f>
        <v/>
      </c>
      <c r="C132" s="106" t="str">
        <f>IFERROR(tbProjects[[#This Row],[Project]],"")</f>
        <v/>
      </c>
      <c r="D132" s="105" t="str">
        <f>IFERROR(INDEX(tbProjects[Progress],MATCH(A132,tbProjects[Client_Project],0)),"")</f>
        <v/>
      </c>
      <c r="E132" s="105"/>
      <c r="F132" s="103">
        <f ca="1">IF($A$2="","",
COUNTIFS(
tbTasks[[Client_Project]:[Client_Project]],$A132,
tbTasks[[Completed On]:[Completed On]],"&lt;="&amp;F$1,
tbTasks[[Completed On]:[Completed On]],"&gt;"&amp;E$1))</f>
        <v>0</v>
      </c>
      <c r="G132" s="103">
        <f ca="1">IF($A$2="","",
COUNTIFS(
tbTasks[[Client_Project]:[Client_Project]],$A132,
tbTasks[[Completed On]:[Completed On]],"&lt;="&amp;G$1,
tbTasks[[Completed On]:[Completed On]],"&gt;"&amp;F$1))</f>
        <v>0</v>
      </c>
      <c r="H132" s="103">
        <f ca="1">IF($A$2="","",
COUNTIFS(
tbTasks[[Client_Project]:[Client_Project]],$A132,
tbTasks[[Completed On]:[Completed On]],"&lt;="&amp;H$1,
tbTasks[[Completed On]:[Completed On]],"&gt;"&amp;G$1))</f>
        <v>0</v>
      </c>
      <c r="I132" s="103">
        <f ca="1">IF($A$2="","",
COUNTIFS(
tbTasks[[Client_Project]:[Client_Project]],$A132,
tbTasks[[Completed On]:[Completed On]],"&lt;="&amp;I$1,
tbTasks[[Completed On]:[Completed On]],"&gt;"&amp;H$1))</f>
        <v>0</v>
      </c>
      <c r="J132" s="103">
        <f ca="1">IF($A$2="","",
COUNTIFS(
tbTasks[[Client_Project]:[Client_Project]],$A132,
tbTasks[[Completed On]:[Completed On]],"&lt;="&amp;J$1,
tbTasks[[Completed On]:[Completed On]],"&gt;"&amp;I$1))</f>
        <v>0</v>
      </c>
      <c r="K132" s="103">
        <f ca="1">IF($A$2="","",
COUNTIFS(
tbTasks[[Client_Project]:[Client_Project]],$A132,
tbTasks[[Completed On]:[Completed On]],"&lt;="&amp;K$1,
tbTasks[[Completed On]:[Completed On]],"&gt;"&amp;J$1))</f>
        <v>0</v>
      </c>
      <c r="L132" s="103">
        <f ca="1">IF($A$2="","",
COUNTIFS(
tbTasks[[Client_Project]:[Client_Project]],$A132,
tbTasks[[Completed On]:[Completed On]],"&lt;="&amp;L$1,
tbTasks[[Completed On]:[Completed On]],"&gt;"&amp;K$1))</f>
        <v>0</v>
      </c>
      <c r="M132" s="103">
        <f ca="1">IF($A$2="","",
COUNTIFS(
tbTasks[[Client_Project]:[Client_Project]],$A132,
tbTasks[[Completed On]:[Completed On]],"&lt;="&amp;M$1,
tbTasks[[Completed On]:[Completed On]],"&gt;"&amp;L$1))</f>
        <v>0</v>
      </c>
      <c r="N132" s="103">
        <f ca="1">IF($A$2="","",
COUNTIFS(
tbTasks[[Client_Project]:[Client_Project]],$A132,
tbTasks[[Completed On]:[Completed On]],"&lt;="&amp;N$1,
tbTasks[[Completed On]:[Completed On]],"&gt;"&amp;M$1))</f>
        <v>0</v>
      </c>
      <c r="O132" s="103">
        <f ca="1">IF($A$2="","",
COUNTIFS(
tbTasks[[Client_Project]:[Client_Project]],$A132,
tbTasks[[Completed On]:[Completed On]],"&lt;="&amp;O$1,
tbTasks[[Completed On]:[Completed On]],"&gt;"&amp;N$1))</f>
        <v>0</v>
      </c>
      <c r="P132" s="103">
        <f ca="1">IF($A$2="","",
COUNTIFS(
tbTasks[[Client_Project]:[Client_Project]],$A132,
tbTasks[[Completed On]:[Completed On]],"&lt;="&amp;P$1,
tbTasks[[Completed On]:[Completed On]],"&gt;"&amp;O$1))</f>
        <v>0</v>
      </c>
      <c r="Q132" s="103">
        <f ca="1">IF($A$2="","",
COUNTIFS(
tbTasks[[Client_Project]:[Client_Project]],$A132,
tbTasks[[Completed On]:[Completed On]],"&lt;="&amp;Q$1,
tbTasks[[Completed On]:[Completed On]],"&gt;"&amp;P$1))</f>
        <v>0</v>
      </c>
    </row>
    <row r="133" spans="1:17" x14ac:dyDescent="0.25">
      <c r="A133" s="108" t="str">
        <f>IFERROR(tbProjects[[#This Row],[Client_Project]],"")</f>
        <v/>
      </c>
      <c r="B133" s="106" t="str">
        <f>IFERROR(tbProjects[[#This Row],[Client]],"")</f>
        <v/>
      </c>
      <c r="C133" s="106" t="str">
        <f>IFERROR(tbProjects[[#This Row],[Project]],"")</f>
        <v/>
      </c>
      <c r="D133" s="105" t="str">
        <f>IFERROR(INDEX(tbProjects[Progress],MATCH(A133,tbProjects[Client_Project],0)),"")</f>
        <v/>
      </c>
      <c r="E133" s="105"/>
      <c r="F133" s="103">
        <f ca="1">IF($A$2="","",
COUNTIFS(
tbTasks[[Client_Project]:[Client_Project]],$A133,
tbTasks[[Completed On]:[Completed On]],"&lt;="&amp;F$1,
tbTasks[[Completed On]:[Completed On]],"&gt;"&amp;E$1))</f>
        <v>0</v>
      </c>
      <c r="G133" s="103">
        <f ca="1">IF($A$2="","",
COUNTIFS(
tbTasks[[Client_Project]:[Client_Project]],$A133,
tbTasks[[Completed On]:[Completed On]],"&lt;="&amp;G$1,
tbTasks[[Completed On]:[Completed On]],"&gt;"&amp;F$1))</f>
        <v>0</v>
      </c>
      <c r="H133" s="103">
        <f ca="1">IF($A$2="","",
COUNTIFS(
tbTasks[[Client_Project]:[Client_Project]],$A133,
tbTasks[[Completed On]:[Completed On]],"&lt;="&amp;H$1,
tbTasks[[Completed On]:[Completed On]],"&gt;"&amp;G$1))</f>
        <v>0</v>
      </c>
      <c r="I133" s="103">
        <f ca="1">IF($A$2="","",
COUNTIFS(
tbTasks[[Client_Project]:[Client_Project]],$A133,
tbTasks[[Completed On]:[Completed On]],"&lt;="&amp;I$1,
tbTasks[[Completed On]:[Completed On]],"&gt;"&amp;H$1))</f>
        <v>0</v>
      </c>
      <c r="J133" s="103">
        <f ca="1">IF($A$2="","",
COUNTIFS(
tbTasks[[Client_Project]:[Client_Project]],$A133,
tbTasks[[Completed On]:[Completed On]],"&lt;="&amp;J$1,
tbTasks[[Completed On]:[Completed On]],"&gt;"&amp;I$1))</f>
        <v>0</v>
      </c>
      <c r="K133" s="103">
        <f ca="1">IF($A$2="","",
COUNTIFS(
tbTasks[[Client_Project]:[Client_Project]],$A133,
tbTasks[[Completed On]:[Completed On]],"&lt;="&amp;K$1,
tbTasks[[Completed On]:[Completed On]],"&gt;"&amp;J$1))</f>
        <v>0</v>
      </c>
      <c r="L133" s="103">
        <f ca="1">IF($A$2="","",
COUNTIFS(
tbTasks[[Client_Project]:[Client_Project]],$A133,
tbTasks[[Completed On]:[Completed On]],"&lt;="&amp;L$1,
tbTasks[[Completed On]:[Completed On]],"&gt;"&amp;K$1))</f>
        <v>0</v>
      </c>
      <c r="M133" s="103">
        <f ca="1">IF($A$2="","",
COUNTIFS(
tbTasks[[Client_Project]:[Client_Project]],$A133,
tbTasks[[Completed On]:[Completed On]],"&lt;="&amp;M$1,
tbTasks[[Completed On]:[Completed On]],"&gt;"&amp;L$1))</f>
        <v>0</v>
      </c>
      <c r="N133" s="103">
        <f ca="1">IF($A$2="","",
COUNTIFS(
tbTasks[[Client_Project]:[Client_Project]],$A133,
tbTasks[[Completed On]:[Completed On]],"&lt;="&amp;N$1,
tbTasks[[Completed On]:[Completed On]],"&gt;"&amp;M$1))</f>
        <v>0</v>
      </c>
      <c r="O133" s="103">
        <f ca="1">IF($A$2="","",
COUNTIFS(
tbTasks[[Client_Project]:[Client_Project]],$A133,
tbTasks[[Completed On]:[Completed On]],"&lt;="&amp;O$1,
tbTasks[[Completed On]:[Completed On]],"&gt;"&amp;N$1))</f>
        <v>0</v>
      </c>
      <c r="P133" s="103">
        <f ca="1">IF($A$2="","",
COUNTIFS(
tbTasks[[Client_Project]:[Client_Project]],$A133,
tbTasks[[Completed On]:[Completed On]],"&lt;="&amp;P$1,
tbTasks[[Completed On]:[Completed On]],"&gt;"&amp;O$1))</f>
        <v>0</v>
      </c>
      <c r="Q133" s="103">
        <f ca="1">IF($A$2="","",
COUNTIFS(
tbTasks[[Client_Project]:[Client_Project]],$A133,
tbTasks[[Completed On]:[Completed On]],"&lt;="&amp;Q$1,
tbTasks[[Completed On]:[Completed On]],"&gt;"&amp;P$1))</f>
        <v>0</v>
      </c>
    </row>
    <row r="134" spans="1:17" x14ac:dyDescent="0.25">
      <c r="A134" s="108" t="str">
        <f>IFERROR(tbProjects[[#This Row],[Client_Project]],"")</f>
        <v/>
      </c>
      <c r="B134" s="106" t="str">
        <f>IFERROR(tbProjects[[#This Row],[Client]],"")</f>
        <v/>
      </c>
      <c r="C134" s="106" t="str">
        <f>IFERROR(tbProjects[[#This Row],[Project]],"")</f>
        <v/>
      </c>
      <c r="D134" s="105" t="str">
        <f>IFERROR(INDEX(tbProjects[Progress],MATCH(A134,tbProjects[Client_Project],0)),"")</f>
        <v/>
      </c>
      <c r="E134" s="105"/>
      <c r="F134" s="103">
        <f ca="1">IF($A$2="","",
COUNTIFS(
tbTasks[[Client_Project]:[Client_Project]],$A134,
tbTasks[[Completed On]:[Completed On]],"&lt;="&amp;F$1,
tbTasks[[Completed On]:[Completed On]],"&gt;"&amp;E$1))</f>
        <v>0</v>
      </c>
      <c r="G134" s="103">
        <f ca="1">IF($A$2="","",
COUNTIFS(
tbTasks[[Client_Project]:[Client_Project]],$A134,
tbTasks[[Completed On]:[Completed On]],"&lt;="&amp;G$1,
tbTasks[[Completed On]:[Completed On]],"&gt;"&amp;F$1))</f>
        <v>0</v>
      </c>
      <c r="H134" s="103">
        <f ca="1">IF($A$2="","",
COUNTIFS(
tbTasks[[Client_Project]:[Client_Project]],$A134,
tbTasks[[Completed On]:[Completed On]],"&lt;="&amp;H$1,
tbTasks[[Completed On]:[Completed On]],"&gt;"&amp;G$1))</f>
        <v>0</v>
      </c>
      <c r="I134" s="103">
        <f ca="1">IF($A$2="","",
COUNTIFS(
tbTasks[[Client_Project]:[Client_Project]],$A134,
tbTasks[[Completed On]:[Completed On]],"&lt;="&amp;I$1,
tbTasks[[Completed On]:[Completed On]],"&gt;"&amp;H$1))</f>
        <v>0</v>
      </c>
      <c r="J134" s="103">
        <f ca="1">IF($A$2="","",
COUNTIFS(
tbTasks[[Client_Project]:[Client_Project]],$A134,
tbTasks[[Completed On]:[Completed On]],"&lt;="&amp;J$1,
tbTasks[[Completed On]:[Completed On]],"&gt;"&amp;I$1))</f>
        <v>0</v>
      </c>
      <c r="K134" s="103">
        <f ca="1">IF($A$2="","",
COUNTIFS(
tbTasks[[Client_Project]:[Client_Project]],$A134,
tbTasks[[Completed On]:[Completed On]],"&lt;="&amp;K$1,
tbTasks[[Completed On]:[Completed On]],"&gt;"&amp;J$1))</f>
        <v>0</v>
      </c>
      <c r="L134" s="103">
        <f ca="1">IF($A$2="","",
COUNTIFS(
tbTasks[[Client_Project]:[Client_Project]],$A134,
tbTasks[[Completed On]:[Completed On]],"&lt;="&amp;L$1,
tbTasks[[Completed On]:[Completed On]],"&gt;"&amp;K$1))</f>
        <v>0</v>
      </c>
      <c r="M134" s="103">
        <f ca="1">IF($A$2="","",
COUNTIFS(
tbTasks[[Client_Project]:[Client_Project]],$A134,
tbTasks[[Completed On]:[Completed On]],"&lt;="&amp;M$1,
tbTasks[[Completed On]:[Completed On]],"&gt;"&amp;L$1))</f>
        <v>0</v>
      </c>
      <c r="N134" s="103">
        <f ca="1">IF($A$2="","",
COUNTIFS(
tbTasks[[Client_Project]:[Client_Project]],$A134,
tbTasks[[Completed On]:[Completed On]],"&lt;="&amp;N$1,
tbTasks[[Completed On]:[Completed On]],"&gt;"&amp;M$1))</f>
        <v>0</v>
      </c>
      <c r="O134" s="103">
        <f ca="1">IF($A$2="","",
COUNTIFS(
tbTasks[[Client_Project]:[Client_Project]],$A134,
tbTasks[[Completed On]:[Completed On]],"&lt;="&amp;O$1,
tbTasks[[Completed On]:[Completed On]],"&gt;"&amp;N$1))</f>
        <v>0</v>
      </c>
      <c r="P134" s="103">
        <f ca="1">IF($A$2="","",
COUNTIFS(
tbTasks[[Client_Project]:[Client_Project]],$A134,
tbTasks[[Completed On]:[Completed On]],"&lt;="&amp;P$1,
tbTasks[[Completed On]:[Completed On]],"&gt;"&amp;O$1))</f>
        <v>0</v>
      </c>
      <c r="Q134" s="103">
        <f ca="1">IF($A$2="","",
COUNTIFS(
tbTasks[[Client_Project]:[Client_Project]],$A134,
tbTasks[[Completed On]:[Completed On]],"&lt;="&amp;Q$1,
tbTasks[[Completed On]:[Completed On]],"&gt;"&amp;P$1))</f>
        <v>0</v>
      </c>
    </row>
    <row r="135" spans="1:17" x14ac:dyDescent="0.25">
      <c r="A135" s="108" t="str">
        <f>IFERROR(tbProjects[[#This Row],[Client_Project]],"")</f>
        <v/>
      </c>
      <c r="B135" s="106" t="str">
        <f>IFERROR(tbProjects[[#This Row],[Client]],"")</f>
        <v/>
      </c>
      <c r="C135" s="106" t="str">
        <f>IFERROR(tbProjects[[#This Row],[Project]],"")</f>
        <v/>
      </c>
      <c r="D135" s="105" t="str">
        <f>IFERROR(INDEX(tbProjects[Progress],MATCH(A135,tbProjects[Client_Project],0)),"")</f>
        <v/>
      </c>
      <c r="E135" s="105"/>
      <c r="F135" s="103">
        <f ca="1">IF($A$2="","",
COUNTIFS(
tbTasks[[Client_Project]:[Client_Project]],$A135,
tbTasks[[Completed On]:[Completed On]],"&lt;="&amp;F$1,
tbTasks[[Completed On]:[Completed On]],"&gt;"&amp;E$1))</f>
        <v>0</v>
      </c>
      <c r="G135" s="103">
        <f ca="1">IF($A$2="","",
COUNTIFS(
tbTasks[[Client_Project]:[Client_Project]],$A135,
tbTasks[[Completed On]:[Completed On]],"&lt;="&amp;G$1,
tbTasks[[Completed On]:[Completed On]],"&gt;"&amp;F$1))</f>
        <v>0</v>
      </c>
      <c r="H135" s="103">
        <f ca="1">IF($A$2="","",
COUNTIFS(
tbTasks[[Client_Project]:[Client_Project]],$A135,
tbTasks[[Completed On]:[Completed On]],"&lt;="&amp;H$1,
tbTasks[[Completed On]:[Completed On]],"&gt;"&amp;G$1))</f>
        <v>0</v>
      </c>
      <c r="I135" s="103">
        <f ca="1">IF($A$2="","",
COUNTIFS(
tbTasks[[Client_Project]:[Client_Project]],$A135,
tbTasks[[Completed On]:[Completed On]],"&lt;="&amp;I$1,
tbTasks[[Completed On]:[Completed On]],"&gt;"&amp;H$1))</f>
        <v>0</v>
      </c>
      <c r="J135" s="103">
        <f ca="1">IF($A$2="","",
COUNTIFS(
tbTasks[[Client_Project]:[Client_Project]],$A135,
tbTasks[[Completed On]:[Completed On]],"&lt;="&amp;J$1,
tbTasks[[Completed On]:[Completed On]],"&gt;"&amp;I$1))</f>
        <v>0</v>
      </c>
      <c r="K135" s="103">
        <f ca="1">IF($A$2="","",
COUNTIFS(
tbTasks[[Client_Project]:[Client_Project]],$A135,
tbTasks[[Completed On]:[Completed On]],"&lt;="&amp;K$1,
tbTasks[[Completed On]:[Completed On]],"&gt;"&amp;J$1))</f>
        <v>0</v>
      </c>
      <c r="L135" s="103">
        <f ca="1">IF($A$2="","",
COUNTIFS(
tbTasks[[Client_Project]:[Client_Project]],$A135,
tbTasks[[Completed On]:[Completed On]],"&lt;="&amp;L$1,
tbTasks[[Completed On]:[Completed On]],"&gt;"&amp;K$1))</f>
        <v>0</v>
      </c>
      <c r="M135" s="103">
        <f ca="1">IF($A$2="","",
COUNTIFS(
tbTasks[[Client_Project]:[Client_Project]],$A135,
tbTasks[[Completed On]:[Completed On]],"&lt;="&amp;M$1,
tbTasks[[Completed On]:[Completed On]],"&gt;"&amp;L$1))</f>
        <v>0</v>
      </c>
      <c r="N135" s="103">
        <f ca="1">IF($A$2="","",
COUNTIFS(
tbTasks[[Client_Project]:[Client_Project]],$A135,
tbTasks[[Completed On]:[Completed On]],"&lt;="&amp;N$1,
tbTasks[[Completed On]:[Completed On]],"&gt;"&amp;M$1))</f>
        <v>0</v>
      </c>
      <c r="O135" s="103">
        <f ca="1">IF($A$2="","",
COUNTIFS(
tbTasks[[Client_Project]:[Client_Project]],$A135,
tbTasks[[Completed On]:[Completed On]],"&lt;="&amp;O$1,
tbTasks[[Completed On]:[Completed On]],"&gt;"&amp;N$1))</f>
        <v>0</v>
      </c>
      <c r="P135" s="103">
        <f ca="1">IF($A$2="","",
COUNTIFS(
tbTasks[[Client_Project]:[Client_Project]],$A135,
tbTasks[[Completed On]:[Completed On]],"&lt;="&amp;P$1,
tbTasks[[Completed On]:[Completed On]],"&gt;"&amp;O$1))</f>
        <v>0</v>
      </c>
      <c r="Q135" s="103">
        <f ca="1">IF($A$2="","",
COUNTIFS(
tbTasks[[Client_Project]:[Client_Project]],$A135,
tbTasks[[Completed On]:[Completed On]],"&lt;="&amp;Q$1,
tbTasks[[Completed On]:[Completed On]],"&gt;"&amp;P$1))</f>
        <v>0</v>
      </c>
    </row>
    <row r="136" spans="1:17" x14ac:dyDescent="0.25">
      <c r="A136" s="108" t="str">
        <f>IFERROR(tbProjects[[#This Row],[Client_Project]],"")</f>
        <v/>
      </c>
      <c r="B136" s="106" t="str">
        <f>IFERROR(tbProjects[[#This Row],[Client]],"")</f>
        <v/>
      </c>
      <c r="C136" s="106" t="str">
        <f>IFERROR(tbProjects[[#This Row],[Project]],"")</f>
        <v/>
      </c>
      <c r="D136" s="105" t="str">
        <f>IFERROR(INDEX(tbProjects[Progress],MATCH(A136,tbProjects[Client_Project],0)),"")</f>
        <v/>
      </c>
      <c r="E136" s="105"/>
      <c r="F136" s="103">
        <f ca="1">IF($A$2="","",
COUNTIFS(
tbTasks[[Client_Project]:[Client_Project]],$A136,
tbTasks[[Completed On]:[Completed On]],"&lt;="&amp;F$1,
tbTasks[[Completed On]:[Completed On]],"&gt;"&amp;E$1))</f>
        <v>0</v>
      </c>
      <c r="G136" s="103">
        <f ca="1">IF($A$2="","",
COUNTIFS(
tbTasks[[Client_Project]:[Client_Project]],$A136,
tbTasks[[Completed On]:[Completed On]],"&lt;="&amp;G$1,
tbTasks[[Completed On]:[Completed On]],"&gt;"&amp;F$1))</f>
        <v>0</v>
      </c>
      <c r="H136" s="103">
        <f ca="1">IF($A$2="","",
COUNTIFS(
tbTasks[[Client_Project]:[Client_Project]],$A136,
tbTasks[[Completed On]:[Completed On]],"&lt;="&amp;H$1,
tbTasks[[Completed On]:[Completed On]],"&gt;"&amp;G$1))</f>
        <v>0</v>
      </c>
      <c r="I136" s="103">
        <f ca="1">IF($A$2="","",
COUNTIFS(
tbTasks[[Client_Project]:[Client_Project]],$A136,
tbTasks[[Completed On]:[Completed On]],"&lt;="&amp;I$1,
tbTasks[[Completed On]:[Completed On]],"&gt;"&amp;H$1))</f>
        <v>0</v>
      </c>
      <c r="J136" s="103">
        <f ca="1">IF($A$2="","",
COUNTIFS(
tbTasks[[Client_Project]:[Client_Project]],$A136,
tbTasks[[Completed On]:[Completed On]],"&lt;="&amp;J$1,
tbTasks[[Completed On]:[Completed On]],"&gt;"&amp;I$1))</f>
        <v>0</v>
      </c>
      <c r="K136" s="103">
        <f ca="1">IF($A$2="","",
COUNTIFS(
tbTasks[[Client_Project]:[Client_Project]],$A136,
tbTasks[[Completed On]:[Completed On]],"&lt;="&amp;K$1,
tbTasks[[Completed On]:[Completed On]],"&gt;"&amp;J$1))</f>
        <v>0</v>
      </c>
      <c r="L136" s="103">
        <f ca="1">IF($A$2="","",
COUNTIFS(
tbTasks[[Client_Project]:[Client_Project]],$A136,
tbTasks[[Completed On]:[Completed On]],"&lt;="&amp;L$1,
tbTasks[[Completed On]:[Completed On]],"&gt;"&amp;K$1))</f>
        <v>0</v>
      </c>
      <c r="M136" s="103">
        <f ca="1">IF($A$2="","",
COUNTIFS(
tbTasks[[Client_Project]:[Client_Project]],$A136,
tbTasks[[Completed On]:[Completed On]],"&lt;="&amp;M$1,
tbTasks[[Completed On]:[Completed On]],"&gt;"&amp;L$1))</f>
        <v>0</v>
      </c>
      <c r="N136" s="103">
        <f ca="1">IF($A$2="","",
COUNTIFS(
tbTasks[[Client_Project]:[Client_Project]],$A136,
tbTasks[[Completed On]:[Completed On]],"&lt;="&amp;N$1,
tbTasks[[Completed On]:[Completed On]],"&gt;"&amp;M$1))</f>
        <v>0</v>
      </c>
      <c r="O136" s="103">
        <f ca="1">IF($A$2="","",
COUNTIFS(
tbTasks[[Client_Project]:[Client_Project]],$A136,
tbTasks[[Completed On]:[Completed On]],"&lt;="&amp;O$1,
tbTasks[[Completed On]:[Completed On]],"&gt;"&amp;N$1))</f>
        <v>0</v>
      </c>
      <c r="P136" s="103">
        <f ca="1">IF($A$2="","",
COUNTIFS(
tbTasks[[Client_Project]:[Client_Project]],$A136,
tbTasks[[Completed On]:[Completed On]],"&lt;="&amp;P$1,
tbTasks[[Completed On]:[Completed On]],"&gt;"&amp;O$1))</f>
        <v>0</v>
      </c>
      <c r="Q136" s="103">
        <f ca="1">IF($A$2="","",
COUNTIFS(
tbTasks[[Client_Project]:[Client_Project]],$A136,
tbTasks[[Completed On]:[Completed On]],"&lt;="&amp;Q$1,
tbTasks[[Completed On]:[Completed On]],"&gt;"&amp;P$1))</f>
        <v>0</v>
      </c>
    </row>
    <row r="137" spans="1:17" x14ac:dyDescent="0.25">
      <c r="A137" s="108" t="str">
        <f>IFERROR(tbProjects[[#This Row],[Client_Project]],"")</f>
        <v/>
      </c>
      <c r="B137" s="106" t="str">
        <f>IFERROR(tbProjects[[#This Row],[Client]],"")</f>
        <v/>
      </c>
      <c r="C137" s="106" t="str">
        <f>IFERROR(tbProjects[[#This Row],[Project]],"")</f>
        <v/>
      </c>
      <c r="D137" s="105" t="str">
        <f>IFERROR(INDEX(tbProjects[Progress],MATCH(A137,tbProjects[Client_Project],0)),"")</f>
        <v/>
      </c>
      <c r="E137" s="105"/>
      <c r="F137" s="103">
        <f ca="1">IF($A$2="","",
COUNTIFS(
tbTasks[[Client_Project]:[Client_Project]],$A137,
tbTasks[[Completed On]:[Completed On]],"&lt;="&amp;F$1,
tbTasks[[Completed On]:[Completed On]],"&gt;"&amp;E$1))</f>
        <v>0</v>
      </c>
      <c r="G137" s="103">
        <f ca="1">IF($A$2="","",
COUNTIFS(
tbTasks[[Client_Project]:[Client_Project]],$A137,
tbTasks[[Completed On]:[Completed On]],"&lt;="&amp;G$1,
tbTasks[[Completed On]:[Completed On]],"&gt;"&amp;F$1))</f>
        <v>0</v>
      </c>
      <c r="H137" s="103">
        <f ca="1">IF($A$2="","",
COUNTIFS(
tbTasks[[Client_Project]:[Client_Project]],$A137,
tbTasks[[Completed On]:[Completed On]],"&lt;="&amp;H$1,
tbTasks[[Completed On]:[Completed On]],"&gt;"&amp;G$1))</f>
        <v>0</v>
      </c>
      <c r="I137" s="103">
        <f ca="1">IF($A$2="","",
COUNTIFS(
tbTasks[[Client_Project]:[Client_Project]],$A137,
tbTasks[[Completed On]:[Completed On]],"&lt;="&amp;I$1,
tbTasks[[Completed On]:[Completed On]],"&gt;"&amp;H$1))</f>
        <v>0</v>
      </c>
      <c r="J137" s="103">
        <f ca="1">IF($A$2="","",
COUNTIFS(
tbTasks[[Client_Project]:[Client_Project]],$A137,
tbTasks[[Completed On]:[Completed On]],"&lt;="&amp;J$1,
tbTasks[[Completed On]:[Completed On]],"&gt;"&amp;I$1))</f>
        <v>0</v>
      </c>
      <c r="K137" s="103">
        <f ca="1">IF($A$2="","",
COUNTIFS(
tbTasks[[Client_Project]:[Client_Project]],$A137,
tbTasks[[Completed On]:[Completed On]],"&lt;="&amp;K$1,
tbTasks[[Completed On]:[Completed On]],"&gt;"&amp;J$1))</f>
        <v>0</v>
      </c>
      <c r="L137" s="103">
        <f ca="1">IF($A$2="","",
COUNTIFS(
tbTasks[[Client_Project]:[Client_Project]],$A137,
tbTasks[[Completed On]:[Completed On]],"&lt;="&amp;L$1,
tbTasks[[Completed On]:[Completed On]],"&gt;"&amp;K$1))</f>
        <v>0</v>
      </c>
      <c r="M137" s="103">
        <f ca="1">IF($A$2="","",
COUNTIFS(
tbTasks[[Client_Project]:[Client_Project]],$A137,
tbTasks[[Completed On]:[Completed On]],"&lt;="&amp;M$1,
tbTasks[[Completed On]:[Completed On]],"&gt;"&amp;L$1))</f>
        <v>0</v>
      </c>
      <c r="N137" s="103">
        <f ca="1">IF($A$2="","",
COUNTIFS(
tbTasks[[Client_Project]:[Client_Project]],$A137,
tbTasks[[Completed On]:[Completed On]],"&lt;="&amp;N$1,
tbTasks[[Completed On]:[Completed On]],"&gt;"&amp;M$1))</f>
        <v>0</v>
      </c>
      <c r="O137" s="103">
        <f ca="1">IF($A$2="","",
COUNTIFS(
tbTasks[[Client_Project]:[Client_Project]],$A137,
tbTasks[[Completed On]:[Completed On]],"&lt;="&amp;O$1,
tbTasks[[Completed On]:[Completed On]],"&gt;"&amp;N$1))</f>
        <v>0</v>
      </c>
      <c r="P137" s="103">
        <f ca="1">IF($A$2="","",
COUNTIFS(
tbTasks[[Client_Project]:[Client_Project]],$A137,
tbTasks[[Completed On]:[Completed On]],"&lt;="&amp;P$1,
tbTasks[[Completed On]:[Completed On]],"&gt;"&amp;O$1))</f>
        <v>0</v>
      </c>
      <c r="Q137" s="103">
        <f ca="1">IF($A$2="","",
COUNTIFS(
tbTasks[[Client_Project]:[Client_Project]],$A137,
tbTasks[[Completed On]:[Completed On]],"&lt;="&amp;Q$1,
tbTasks[[Completed On]:[Completed On]],"&gt;"&amp;P$1))</f>
        <v>0</v>
      </c>
    </row>
    <row r="138" spans="1:17" x14ac:dyDescent="0.25">
      <c r="A138" s="108" t="str">
        <f>IFERROR(tbProjects[[#This Row],[Client_Project]],"")</f>
        <v/>
      </c>
      <c r="B138" s="106" t="str">
        <f>IFERROR(tbProjects[[#This Row],[Client]],"")</f>
        <v/>
      </c>
      <c r="C138" s="106" t="str">
        <f>IFERROR(tbProjects[[#This Row],[Project]],"")</f>
        <v/>
      </c>
      <c r="D138" s="105" t="str">
        <f>IFERROR(INDEX(tbProjects[Progress],MATCH(A138,tbProjects[Client_Project],0)),"")</f>
        <v/>
      </c>
      <c r="E138" s="105"/>
      <c r="F138" s="103">
        <f ca="1">IF($A$2="","",
COUNTIFS(
tbTasks[[Client_Project]:[Client_Project]],$A138,
tbTasks[[Completed On]:[Completed On]],"&lt;="&amp;F$1,
tbTasks[[Completed On]:[Completed On]],"&gt;"&amp;E$1))</f>
        <v>0</v>
      </c>
      <c r="G138" s="103">
        <f ca="1">IF($A$2="","",
COUNTIFS(
tbTasks[[Client_Project]:[Client_Project]],$A138,
tbTasks[[Completed On]:[Completed On]],"&lt;="&amp;G$1,
tbTasks[[Completed On]:[Completed On]],"&gt;"&amp;F$1))</f>
        <v>0</v>
      </c>
      <c r="H138" s="103">
        <f ca="1">IF($A$2="","",
COUNTIFS(
tbTasks[[Client_Project]:[Client_Project]],$A138,
tbTasks[[Completed On]:[Completed On]],"&lt;="&amp;H$1,
tbTasks[[Completed On]:[Completed On]],"&gt;"&amp;G$1))</f>
        <v>0</v>
      </c>
      <c r="I138" s="103">
        <f ca="1">IF($A$2="","",
COUNTIFS(
tbTasks[[Client_Project]:[Client_Project]],$A138,
tbTasks[[Completed On]:[Completed On]],"&lt;="&amp;I$1,
tbTasks[[Completed On]:[Completed On]],"&gt;"&amp;H$1))</f>
        <v>0</v>
      </c>
      <c r="J138" s="103">
        <f ca="1">IF($A$2="","",
COUNTIFS(
tbTasks[[Client_Project]:[Client_Project]],$A138,
tbTasks[[Completed On]:[Completed On]],"&lt;="&amp;J$1,
tbTasks[[Completed On]:[Completed On]],"&gt;"&amp;I$1))</f>
        <v>0</v>
      </c>
      <c r="K138" s="103">
        <f ca="1">IF($A$2="","",
COUNTIFS(
tbTasks[[Client_Project]:[Client_Project]],$A138,
tbTasks[[Completed On]:[Completed On]],"&lt;="&amp;K$1,
tbTasks[[Completed On]:[Completed On]],"&gt;"&amp;J$1))</f>
        <v>0</v>
      </c>
      <c r="L138" s="103">
        <f ca="1">IF($A$2="","",
COUNTIFS(
tbTasks[[Client_Project]:[Client_Project]],$A138,
tbTasks[[Completed On]:[Completed On]],"&lt;="&amp;L$1,
tbTasks[[Completed On]:[Completed On]],"&gt;"&amp;K$1))</f>
        <v>0</v>
      </c>
      <c r="M138" s="103">
        <f ca="1">IF($A$2="","",
COUNTIFS(
tbTasks[[Client_Project]:[Client_Project]],$A138,
tbTasks[[Completed On]:[Completed On]],"&lt;="&amp;M$1,
tbTasks[[Completed On]:[Completed On]],"&gt;"&amp;L$1))</f>
        <v>0</v>
      </c>
      <c r="N138" s="103">
        <f ca="1">IF($A$2="","",
COUNTIFS(
tbTasks[[Client_Project]:[Client_Project]],$A138,
tbTasks[[Completed On]:[Completed On]],"&lt;="&amp;N$1,
tbTasks[[Completed On]:[Completed On]],"&gt;"&amp;M$1))</f>
        <v>0</v>
      </c>
      <c r="O138" s="103">
        <f ca="1">IF($A$2="","",
COUNTIFS(
tbTasks[[Client_Project]:[Client_Project]],$A138,
tbTasks[[Completed On]:[Completed On]],"&lt;="&amp;O$1,
tbTasks[[Completed On]:[Completed On]],"&gt;"&amp;N$1))</f>
        <v>0</v>
      </c>
      <c r="P138" s="103">
        <f ca="1">IF($A$2="","",
COUNTIFS(
tbTasks[[Client_Project]:[Client_Project]],$A138,
tbTasks[[Completed On]:[Completed On]],"&lt;="&amp;P$1,
tbTasks[[Completed On]:[Completed On]],"&gt;"&amp;O$1))</f>
        <v>0</v>
      </c>
      <c r="Q138" s="103">
        <f ca="1">IF($A$2="","",
COUNTIFS(
tbTasks[[Client_Project]:[Client_Project]],$A138,
tbTasks[[Completed On]:[Completed On]],"&lt;="&amp;Q$1,
tbTasks[[Completed On]:[Completed On]],"&gt;"&amp;P$1))</f>
        <v>0</v>
      </c>
    </row>
    <row r="139" spans="1:17" x14ac:dyDescent="0.25">
      <c r="A139" s="108" t="str">
        <f>IFERROR(tbProjects[[#This Row],[Client_Project]],"")</f>
        <v/>
      </c>
      <c r="B139" s="106" t="str">
        <f>IFERROR(tbProjects[[#This Row],[Client]],"")</f>
        <v/>
      </c>
      <c r="C139" s="106" t="str">
        <f>IFERROR(tbProjects[[#This Row],[Project]],"")</f>
        <v/>
      </c>
      <c r="D139" s="105" t="str">
        <f>IFERROR(INDEX(tbProjects[Progress],MATCH(A139,tbProjects[Client_Project],0)),"")</f>
        <v/>
      </c>
      <c r="E139" s="105"/>
      <c r="F139" s="103">
        <f ca="1">IF($A$2="","",
COUNTIFS(
tbTasks[[Client_Project]:[Client_Project]],$A139,
tbTasks[[Completed On]:[Completed On]],"&lt;="&amp;F$1,
tbTasks[[Completed On]:[Completed On]],"&gt;"&amp;E$1))</f>
        <v>0</v>
      </c>
      <c r="G139" s="103">
        <f ca="1">IF($A$2="","",
COUNTIFS(
tbTasks[[Client_Project]:[Client_Project]],$A139,
tbTasks[[Completed On]:[Completed On]],"&lt;="&amp;G$1,
tbTasks[[Completed On]:[Completed On]],"&gt;"&amp;F$1))</f>
        <v>0</v>
      </c>
      <c r="H139" s="103">
        <f ca="1">IF($A$2="","",
COUNTIFS(
tbTasks[[Client_Project]:[Client_Project]],$A139,
tbTasks[[Completed On]:[Completed On]],"&lt;="&amp;H$1,
tbTasks[[Completed On]:[Completed On]],"&gt;"&amp;G$1))</f>
        <v>0</v>
      </c>
      <c r="I139" s="103">
        <f ca="1">IF($A$2="","",
COUNTIFS(
tbTasks[[Client_Project]:[Client_Project]],$A139,
tbTasks[[Completed On]:[Completed On]],"&lt;="&amp;I$1,
tbTasks[[Completed On]:[Completed On]],"&gt;"&amp;H$1))</f>
        <v>0</v>
      </c>
      <c r="J139" s="103">
        <f ca="1">IF($A$2="","",
COUNTIFS(
tbTasks[[Client_Project]:[Client_Project]],$A139,
tbTasks[[Completed On]:[Completed On]],"&lt;="&amp;J$1,
tbTasks[[Completed On]:[Completed On]],"&gt;"&amp;I$1))</f>
        <v>0</v>
      </c>
      <c r="K139" s="103">
        <f ca="1">IF($A$2="","",
COUNTIFS(
tbTasks[[Client_Project]:[Client_Project]],$A139,
tbTasks[[Completed On]:[Completed On]],"&lt;="&amp;K$1,
tbTasks[[Completed On]:[Completed On]],"&gt;"&amp;J$1))</f>
        <v>0</v>
      </c>
      <c r="L139" s="103">
        <f ca="1">IF($A$2="","",
COUNTIFS(
tbTasks[[Client_Project]:[Client_Project]],$A139,
tbTasks[[Completed On]:[Completed On]],"&lt;="&amp;L$1,
tbTasks[[Completed On]:[Completed On]],"&gt;"&amp;K$1))</f>
        <v>0</v>
      </c>
      <c r="M139" s="103">
        <f ca="1">IF($A$2="","",
COUNTIFS(
tbTasks[[Client_Project]:[Client_Project]],$A139,
tbTasks[[Completed On]:[Completed On]],"&lt;="&amp;M$1,
tbTasks[[Completed On]:[Completed On]],"&gt;"&amp;L$1))</f>
        <v>0</v>
      </c>
      <c r="N139" s="103">
        <f ca="1">IF($A$2="","",
COUNTIFS(
tbTasks[[Client_Project]:[Client_Project]],$A139,
tbTasks[[Completed On]:[Completed On]],"&lt;="&amp;N$1,
tbTasks[[Completed On]:[Completed On]],"&gt;"&amp;M$1))</f>
        <v>0</v>
      </c>
      <c r="O139" s="103">
        <f ca="1">IF($A$2="","",
COUNTIFS(
tbTasks[[Client_Project]:[Client_Project]],$A139,
tbTasks[[Completed On]:[Completed On]],"&lt;="&amp;O$1,
tbTasks[[Completed On]:[Completed On]],"&gt;"&amp;N$1))</f>
        <v>0</v>
      </c>
      <c r="P139" s="103">
        <f ca="1">IF($A$2="","",
COUNTIFS(
tbTasks[[Client_Project]:[Client_Project]],$A139,
tbTasks[[Completed On]:[Completed On]],"&lt;="&amp;P$1,
tbTasks[[Completed On]:[Completed On]],"&gt;"&amp;O$1))</f>
        <v>0</v>
      </c>
      <c r="Q139" s="103">
        <f ca="1">IF($A$2="","",
COUNTIFS(
tbTasks[[Client_Project]:[Client_Project]],$A139,
tbTasks[[Completed On]:[Completed On]],"&lt;="&amp;Q$1,
tbTasks[[Completed On]:[Completed On]],"&gt;"&amp;P$1))</f>
        <v>0</v>
      </c>
    </row>
    <row r="140" spans="1:17" x14ac:dyDescent="0.25">
      <c r="A140" s="108" t="str">
        <f>IFERROR(tbProjects[[#This Row],[Client_Project]],"")</f>
        <v/>
      </c>
      <c r="B140" s="106" t="str">
        <f>IFERROR(tbProjects[[#This Row],[Client]],"")</f>
        <v/>
      </c>
      <c r="C140" s="106" t="str">
        <f>IFERROR(tbProjects[[#This Row],[Project]],"")</f>
        <v/>
      </c>
      <c r="D140" s="105" t="str">
        <f>IFERROR(INDEX(tbProjects[Progress],MATCH(A140,tbProjects[Client_Project],0)),"")</f>
        <v/>
      </c>
      <c r="E140" s="105"/>
      <c r="F140" s="103">
        <f ca="1">IF($A$2="","",
COUNTIFS(
tbTasks[[Client_Project]:[Client_Project]],$A140,
tbTasks[[Completed On]:[Completed On]],"&lt;="&amp;F$1,
tbTasks[[Completed On]:[Completed On]],"&gt;"&amp;E$1))</f>
        <v>0</v>
      </c>
      <c r="G140" s="103">
        <f ca="1">IF($A$2="","",
COUNTIFS(
tbTasks[[Client_Project]:[Client_Project]],$A140,
tbTasks[[Completed On]:[Completed On]],"&lt;="&amp;G$1,
tbTasks[[Completed On]:[Completed On]],"&gt;"&amp;F$1))</f>
        <v>0</v>
      </c>
      <c r="H140" s="103">
        <f ca="1">IF($A$2="","",
COUNTIFS(
tbTasks[[Client_Project]:[Client_Project]],$A140,
tbTasks[[Completed On]:[Completed On]],"&lt;="&amp;H$1,
tbTasks[[Completed On]:[Completed On]],"&gt;"&amp;G$1))</f>
        <v>0</v>
      </c>
      <c r="I140" s="103">
        <f ca="1">IF($A$2="","",
COUNTIFS(
tbTasks[[Client_Project]:[Client_Project]],$A140,
tbTasks[[Completed On]:[Completed On]],"&lt;="&amp;I$1,
tbTasks[[Completed On]:[Completed On]],"&gt;"&amp;H$1))</f>
        <v>0</v>
      </c>
      <c r="J140" s="103">
        <f ca="1">IF($A$2="","",
COUNTIFS(
tbTasks[[Client_Project]:[Client_Project]],$A140,
tbTasks[[Completed On]:[Completed On]],"&lt;="&amp;J$1,
tbTasks[[Completed On]:[Completed On]],"&gt;"&amp;I$1))</f>
        <v>0</v>
      </c>
      <c r="K140" s="103">
        <f ca="1">IF($A$2="","",
COUNTIFS(
tbTasks[[Client_Project]:[Client_Project]],$A140,
tbTasks[[Completed On]:[Completed On]],"&lt;="&amp;K$1,
tbTasks[[Completed On]:[Completed On]],"&gt;"&amp;J$1))</f>
        <v>0</v>
      </c>
      <c r="L140" s="103">
        <f ca="1">IF($A$2="","",
COUNTIFS(
tbTasks[[Client_Project]:[Client_Project]],$A140,
tbTasks[[Completed On]:[Completed On]],"&lt;="&amp;L$1,
tbTasks[[Completed On]:[Completed On]],"&gt;"&amp;K$1))</f>
        <v>0</v>
      </c>
      <c r="M140" s="103">
        <f ca="1">IF($A$2="","",
COUNTIFS(
tbTasks[[Client_Project]:[Client_Project]],$A140,
tbTasks[[Completed On]:[Completed On]],"&lt;="&amp;M$1,
tbTasks[[Completed On]:[Completed On]],"&gt;"&amp;L$1))</f>
        <v>0</v>
      </c>
      <c r="N140" s="103">
        <f ca="1">IF($A$2="","",
COUNTIFS(
tbTasks[[Client_Project]:[Client_Project]],$A140,
tbTasks[[Completed On]:[Completed On]],"&lt;="&amp;N$1,
tbTasks[[Completed On]:[Completed On]],"&gt;"&amp;M$1))</f>
        <v>0</v>
      </c>
      <c r="O140" s="103">
        <f ca="1">IF($A$2="","",
COUNTIFS(
tbTasks[[Client_Project]:[Client_Project]],$A140,
tbTasks[[Completed On]:[Completed On]],"&lt;="&amp;O$1,
tbTasks[[Completed On]:[Completed On]],"&gt;"&amp;N$1))</f>
        <v>0</v>
      </c>
      <c r="P140" s="103">
        <f ca="1">IF($A$2="","",
COUNTIFS(
tbTasks[[Client_Project]:[Client_Project]],$A140,
tbTasks[[Completed On]:[Completed On]],"&lt;="&amp;P$1,
tbTasks[[Completed On]:[Completed On]],"&gt;"&amp;O$1))</f>
        <v>0</v>
      </c>
      <c r="Q140" s="103">
        <f ca="1">IF($A$2="","",
COUNTIFS(
tbTasks[[Client_Project]:[Client_Project]],$A140,
tbTasks[[Completed On]:[Completed On]],"&lt;="&amp;Q$1,
tbTasks[[Completed On]:[Completed On]],"&gt;"&amp;P$1))</f>
        <v>0</v>
      </c>
    </row>
    <row r="141" spans="1:17" x14ac:dyDescent="0.25">
      <c r="A141" s="108" t="str">
        <f>IFERROR(tbProjects[[#This Row],[Client_Project]],"")</f>
        <v/>
      </c>
      <c r="B141" s="106" t="str">
        <f>IFERROR(tbProjects[[#This Row],[Client]],"")</f>
        <v/>
      </c>
      <c r="C141" s="106" t="str">
        <f>IFERROR(tbProjects[[#This Row],[Project]],"")</f>
        <v/>
      </c>
      <c r="D141" s="105" t="str">
        <f>IFERROR(INDEX(tbProjects[Progress],MATCH(A141,tbProjects[Client_Project],0)),"")</f>
        <v/>
      </c>
      <c r="E141" s="105"/>
      <c r="F141" s="103">
        <f ca="1">IF($A$2="","",
COUNTIFS(
tbTasks[[Client_Project]:[Client_Project]],$A141,
tbTasks[[Completed On]:[Completed On]],"&lt;="&amp;F$1,
tbTasks[[Completed On]:[Completed On]],"&gt;"&amp;E$1))</f>
        <v>0</v>
      </c>
      <c r="G141" s="103">
        <f ca="1">IF($A$2="","",
COUNTIFS(
tbTasks[[Client_Project]:[Client_Project]],$A141,
tbTasks[[Completed On]:[Completed On]],"&lt;="&amp;G$1,
tbTasks[[Completed On]:[Completed On]],"&gt;"&amp;F$1))</f>
        <v>0</v>
      </c>
      <c r="H141" s="103">
        <f ca="1">IF($A$2="","",
COUNTIFS(
tbTasks[[Client_Project]:[Client_Project]],$A141,
tbTasks[[Completed On]:[Completed On]],"&lt;="&amp;H$1,
tbTasks[[Completed On]:[Completed On]],"&gt;"&amp;G$1))</f>
        <v>0</v>
      </c>
      <c r="I141" s="103">
        <f ca="1">IF($A$2="","",
COUNTIFS(
tbTasks[[Client_Project]:[Client_Project]],$A141,
tbTasks[[Completed On]:[Completed On]],"&lt;="&amp;I$1,
tbTasks[[Completed On]:[Completed On]],"&gt;"&amp;H$1))</f>
        <v>0</v>
      </c>
      <c r="J141" s="103">
        <f ca="1">IF($A$2="","",
COUNTIFS(
tbTasks[[Client_Project]:[Client_Project]],$A141,
tbTasks[[Completed On]:[Completed On]],"&lt;="&amp;J$1,
tbTasks[[Completed On]:[Completed On]],"&gt;"&amp;I$1))</f>
        <v>0</v>
      </c>
      <c r="K141" s="103">
        <f ca="1">IF($A$2="","",
COUNTIFS(
tbTasks[[Client_Project]:[Client_Project]],$A141,
tbTasks[[Completed On]:[Completed On]],"&lt;="&amp;K$1,
tbTasks[[Completed On]:[Completed On]],"&gt;"&amp;J$1))</f>
        <v>0</v>
      </c>
      <c r="L141" s="103">
        <f ca="1">IF($A$2="","",
COUNTIFS(
tbTasks[[Client_Project]:[Client_Project]],$A141,
tbTasks[[Completed On]:[Completed On]],"&lt;="&amp;L$1,
tbTasks[[Completed On]:[Completed On]],"&gt;"&amp;K$1))</f>
        <v>0</v>
      </c>
      <c r="M141" s="103">
        <f ca="1">IF($A$2="","",
COUNTIFS(
tbTasks[[Client_Project]:[Client_Project]],$A141,
tbTasks[[Completed On]:[Completed On]],"&lt;="&amp;M$1,
tbTasks[[Completed On]:[Completed On]],"&gt;"&amp;L$1))</f>
        <v>0</v>
      </c>
      <c r="N141" s="103">
        <f ca="1">IF($A$2="","",
COUNTIFS(
tbTasks[[Client_Project]:[Client_Project]],$A141,
tbTasks[[Completed On]:[Completed On]],"&lt;="&amp;N$1,
tbTasks[[Completed On]:[Completed On]],"&gt;"&amp;M$1))</f>
        <v>0</v>
      </c>
      <c r="O141" s="103">
        <f ca="1">IF($A$2="","",
COUNTIFS(
tbTasks[[Client_Project]:[Client_Project]],$A141,
tbTasks[[Completed On]:[Completed On]],"&lt;="&amp;O$1,
tbTasks[[Completed On]:[Completed On]],"&gt;"&amp;N$1))</f>
        <v>0</v>
      </c>
      <c r="P141" s="103">
        <f ca="1">IF($A$2="","",
COUNTIFS(
tbTasks[[Client_Project]:[Client_Project]],$A141,
tbTasks[[Completed On]:[Completed On]],"&lt;="&amp;P$1,
tbTasks[[Completed On]:[Completed On]],"&gt;"&amp;O$1))</f>
        <v>0</v>
      </c>
      <c r="Q141" s="103">
        <f ca="1">IF($A$2="","",
COUNTIFS(
tbTasks[[Client_Project]:[Client_Project]],$A141,
tbTasks[[Completed On]:[Completed On]],"&lt;="&amp;Q$1,
tbTasks[[Completed On]:[Completed On]],"&gt;"&amp;P$1))</f>
        <v>0</v>
      </c>
    </row>
    <row r="142" spans="1:17" x14ac:dyDescent="0.25">
      <c r="A142" s="108" t="str">
        <f>IFERROR(tbProjects[[#This Row],[Client_Project]],"")</f>
        <v/>
      </c>
      <c r="B142" s="106" t="str">
        <f>IFERROR(tbProjects[[#This Row],[Client]],"")</f>
        <v/>
      </c>
      <c r="C142" s="106" t="str">
        <f>IFERROR(tbProjects[[#This Row],[Project]],"")</f>
        <v/>
      </c>
      <c r="D142" s="105" t="str">
        <f>IFERROR(INDEX(tbProjects[Progress],MATCH(A142,tbProjects[Client_Project],0)),"")</f>
        <v/>
      </c>
      <c r="E142" s="105"/>
      <c r="F142" s="103">
        <f ca="1">IF($A$2="","",
COUNTIFS(
tbTasks[[Client_Project]:[Client_Project]],$A142,
tbTasks[[Completed On]:[Completed On]],"&lt;="&amp;F$1,
tbTasks[[Completed On]:[Completed On]],"&gt;"&amp;E$1))</f>
        <v>0</v>
      </c>
      <c r="G142" s="103">
        <f ca="1">IF($A$2="","",
COUNTIFS(
tbTasks[[Client_Project]:[Client_Project]],$A142,
tbTasks[[Completed On]:[Completed On]],"&lt;="&amp;G$1,
tbTasks[[Completed On]:[Completed On]],"&gt;"&amp;F$1))</f>
        <v>0</v>
      </c>
      <c r="H142" s="103">
        <f ca="1">IF($A$2="","",
COUNTIFS(
tbTasks[[Client_Project]:[Client_Project]],$A142,
tbTasks[[Completed On]:[Completed On]],"&lt;="&amp;H$1,
tbTasks[[Completed On]:[Completed On]],"&gt;"&amp;G$1))</f>
        <v>0</v>
      </c>
      <c r="I142" s="103">
        <f ca="1">IF($A$2="","",
COUNTIFS(
tbTasks[[Client_Project]:[Client_Project]],$A142,
tbTasks[[Completed On]:[Completed On]],"&lt;="&amp;I$1,
tbTasks[[Completed On]:[Completed On]],"&gt;"&amp;H$1))</f>
        <v>0</v>
      </c>
      <c r="J142" s="103">
        <f ca="1">IF($A$2="","",
COUNTIFS(
tbTasks[[Client_Project]:[Client_Project]],$A142,
tbTasks[[Completed On]:[Completed On]],"&lt;="&amp;J$1,
tbTasks[[Completed On]:[Completed On]],"&gt;"&amp;I$1))</f>
        <v>0</v>
      </c>
      <c r="K142" s="103">
        <f ca="1">IF($A$2="","",
COUNTIFS(
tbTasks[[Client_Project]:[Client_Project]],$A142,
tbTasks[[Completed On]:[Completed On]],"&lt;="&amp;K$1,
tbTasks[[Completed On]:[Completed On]],"&gt;"&amp;J$1))</f>
        <v>0</v>
      </c>
      <c r="L142" s="103">
        <f ca="1">IF($A$2="","",
COUNTIFS(
tbTasks[[Client_Project]:[Client_Project]],$A142,
tbTasks[[Completed On]:[Completed On]],"&lt;="&amp;L$1,
tbTasks[[Completed On]:[Completed On]],"&gt;"&amp;K$1))</f>
        <v>0</v>
      </c>
      <c r="M142" s="103">
        <f ca="1">IF($A$2="","",
COUNTIFS(
tbTasks[[Client_Project]:[Client_Project]],$A142,
tbTasks[[Completed On]:[Completed On]],"&lt;="&amp;M$1,
tbTasks[[Completed On]:[Completed On]],"&gt;"&amp;L$1))</f>
        <v>0</v>
      </c>
      <c r="N142" s="103">
        <f ca="1">IF($A$2="","",
COUNTIFS(
tbTasks[[Client_Project]:[Client_Project]],$A142,
tbTasks[[Completed On]:[Completed On]],"&lt;="&amp;N$1,
tbTasks[[Completed On]:[Completed On]],"&gt;"&amp;M$1))</f>
        <v>0</v>
      </c>
      <c r="O142" s="103">
        <f ca="1">IF($A$2="","",
COUNTIFS(
tbTasks[[Client_Project]:[Client_Project]],$A142,
tbTasks[[Completed On]:[Completed On]],"&lt;="&amp;O$1,
tbTasks[[Completed On]:[Completed On]],"&gt;"&amp;N$1))</f>
        <v>0</v>
      </c>
      <c r="P142" s="103">
        <f ca="1">IF($A$2="","",
COUNTIFS(
tbTasks[[Client_Project]:[Client_Project]],$A142,
tbTasks[[Completed On]:[Completed On]],"&lt;="&amp;P$1,
tbTasks[[Completed On]:[Completed On]],"&gt;"&amp;O$1))</f>
        <v>0</v>
      </c>
      <c r="Q142" s="103">
        <f ca="1">IF($A$2="","",
COUNTIFS(
tbTasks[[Client_Project]:[Client_Project]],$A142,
tbTasks[[Completed On]:[Completed On]],"&lt;="&amp;Q$1,
tbTasks[[Completed On]:[Completed On]],"&gt;"&amp;P$1))</f>
        <v>0</v>
      </c>
    </row>
    <row r="143" spans="1:17" x14ac:dyDescent="0.25">
      <c r="A143" s="108" t="str">
        <f>IFERROR(tbProjects[[#This Row],[Client_Project]],"")</f>
        <v/>
      </c>
      <c r="B143" s="106" t="str">
        <f>IFERROR(tbProjects[[#This Row],[Client]],"")</f>
        <v/>
      </c>
      <c r="C143" s="106" t="str">
        <f>IFERROR(tbProjects[[#This Row],[Project]],"")</f>
        <v/>
      </c>
      <c r="D143" s="105" t="str">
        <f>IFERROR(INDEX(tbProjects[Progress],MATCH(A143,tbProjects[Client_Project],0)),"")</f>
        <v/>
      </c>
      <c r="E143" s="105"/>
      <c r="F143" s="103">
        <f ca="1">IF($A$2="","",
COUNTIFS(
tbTasks[[Client_Project]:[Client_Project]],$A143,
tbTasks[[Completed On]:[Completed On]],"&lt;="&amp;F$1,
tbTasks[[Completed On]:[Completed On]],"&gt;"&amp;E$1))</f>
        <v>0</v>
      </c>
      <c r="G143" s="103">
        <f ca="1">IF($A$2="","",
COUNTIFS(
tbTasks[[Client_Project]:[Client_Project]],$A143,
tbTasks[[Completed On]:[Completed On]],"&lt;="&amp;G$1,
tbTasks[[Completed On]:[Completed On]],"&gt;"&amp;F$1))</f>
        <v>0</v>
      </c>
      <c r="H143" s="103">
        <f ca="1">IF($A$2="","",
COUNTIFS(
tbTasks[[Client_Project]:[Client_Project]],$A143,
tbTasks[[Completed On]:[Completed On]],"&lt;="&amp;H$1,
tbTasks[[Completed On]:[Completed On]],"&gt;"&amp;G$1))</f>
        <v>0</v>
      </c>
      <c r="I143" s="103">
        <f ca="1">IF($A$2="","",
COUNTIFS(
tbTasks[[Client_Project]:[Client_Project]],$A143,
tbTasks[[Completed On]:[Completed On]],"&lt;="&amp;I$1,
tbTasks[[Completed On]:[Completed On]],"&gt;"&amp;H$1))</f>
        <v>0</v>
      </c>
      <c r="J143" s="103">
        <f ca="1">IF($A$2="","",
COUNTIFS(
tbTasks[[Client_Project]:[Client_Project]],$A143,
tbTasks[[Completed On]:[Completed On]],"&lt;="&amp;J$1,
tbTasks[[Completed On]:[Completed On]],"&gt;"&amp;I$1))</f>
        <v>0</v>
      </c>
      <c r="K143" s="103">
        <f ca="1">IF($A$2="","",
COUNTIFS(
tbTasks[[Client_Project]:[Client_Project]],$A143,
tbTasks[[Completed On]:[Completed On]],"&lt;="&amp;K$1,
tbTasks[[Completed On]:[Completed On]],"&gt;"&amp;J$1))</f>
        <v>0</v>
      </c>
      <c r="L143" s="103">
        <f ca="1">IF($A$2="","",
COUNTIFS(
tbTasks[[Client_Project]:[Client_Project]],$A143,
tbTasks[[Completed On]:[Completed On]],"&lt;="&amp;L$1,
tbTasks[[Completed On]:[Completed On]],"&gt;"&amp;K$1))</f>
        <v>0</v>
      </c>
      <c r="M143" s="103">
        <f ca="1">IF($A$2="","",
COUNTIFS(
tbTasks[[Client_Project]:[Client_Project]],$A143,
tbTasks[[Completed On]:[Completed On]],"&lt;="&amp;M$1,
tbTasks[[Completed On]:[Completed On]],"&gt;"&amp;L$1))</f>
        <v>0</v>
      </c>
      <c r="N143" s="103">
        <f ca="1">IF($A$2="","",
COUNTIFS(
tbTasks[[Client_Project]:[Client_Project]],$A143,
tbTasks[[Completed On]:[Completed On]],"&lt;="&amp;N$1,
tbTasks[[Completed On]:[Completed On]],"&gt;"&amp;M$1))</f>
        <v>0</v>
      </c>
      <c r="O143" s="103">
        <f ca="1">IF($A$2="","",
COUNTIFS(
tbTasks[[Client_Project]:[Client_Project]],$A143,
tbTasks[[Completed On]:[Completed On]],"&lt;="&amp;O$1,
tbTasks[[Completed On]:[Completed On]],"&gt;"&amp;N$1))</f>
        <v>0</v>
      </c>
      <c r="P143" s="103">
        <f ca="1">IF($A$2="","",
COUNTIFS(
tbTasks[[Client_Project]:[Client_Project]],$A143,
tbTasks[[Completed On]:[Completed On]],"&lt;="&amp;P$1,
tbTasks[[Completed On]:[Completed On]],"&gt;"&amp;O$1))</f>
        <v>0</v>
      </c>
      <c r="Q143" s="103">
        <f ca="1">IF($A$2="","",
COUNTIFS(
tbTasks[[Client_Project]:[Client_Project]],$A143,
tbTasks[[Completed On]:[Completed On]],"&lt;="&amp;Q$1,
tbTasks[[Completed On]:[Completed On]],"&gt;"&amp;P$1))</f>
        <v>0</v>
      </c>
    </row>
    <row r="144" spans="1:17" x14ac:dyDescent="0.25">
      <c r="A144" s="108" t="str">
        <f>IFERROR(tbProjects[[#This Row],[Client_Project]],"")</f>
        <v/>
      </c>
      <c r="B144" s="106" t="str">
        <f>IFERROR(tbProjects[[#This Row],[Client]],"")</f>
        <v/>
      </c>
      <c r="C144" s="106" t="str">
        <f>IFERROR(tbProjects[[#This Row],[Project]],"")</f>
        <v/>
      </c>
      <c r="D144" s="105" t="str">
        <f>IFERROR(INDEX(tbProjects[Progress],MATCH(A144,tbProjects[Client_Project],0)),"")</f>
        <v/>
      </c>
      <c r="E144" s="105"/>
      <c r="F144" s="103">
        <f ca="1">IF($A$2="","",
COUNTIFS(
tbTasks[[Client_Project]:[Client_Project]],$A144,
tbTasks[[Completed On]:[Completed On]],"&lt;="&amp;F$1,
tbTasks[[Completed On]:[Completed On]],"&gt;"&amp;E$1))</f>
        <v>0</v>
      </c>
      <c r="G144" s="103">
        <f ca="1">IF($A$2="","",
COUNTIFS(
tbTasks[[Client_Project]:[Client_Project]],$A144,
tbTasks[[Completed On]:[Completed On]],"&lt;="&amp;G$1,
tbTasks[[Completed On]:[Completed On]],"&gt;"&amp;F$1))</f>
        <v>0</v>
      </c>
      <c r="H144" s="103">
        <f ca="1">IF($A$2="","",
COUNTIFS(
tbTasks[[Client_Project]:[Client_Project]],$A144,
tbTasks[[Completed On]:[Completed On]],"&lt;="&amp;H$1,
tbTasks[[Completed On]:[Completed On]],"&gt;"&amp;G$1))</f>
        <v>0</v>
      </c>
      <c r="I144" s="103">
        <f ca="1">IF($A$2="","",
COUNTIFS(
tbTasks[[Client_Project]:[Client_Project]],$A144,
tbTasks[[Completed On]:[Completed On]],"&lt;="&amp;I$1,
tbTasks[[Completed On]:[Completed On]],"&gt;"&amp;H$1))</f>
        <v>0</v>
      </c>
      <c r="J144" s="103">
        <f ca="1">IF($A$2="","",
COUNTIFS(
tbTasks[[Client_Project]:[Client_Project]],$A144,
tbTasks[[Completed On]:[Completed On]],"&lt;="&amp;J$1,
tbTasks[[Completed On]:[Completed On]],"&gt;"&amp;I$1))</f>
        <v>0</v>
      </c>
      <c r="K144" s="103">
        <f ca="1">IF($A$2="","",
COUNTIFS(
tbTasks[[Client_Project]:[Client_Project]],$A144,
tbTasks[[Completed On]:[Completed On]],"&lt;="&amp;K$1,
tbTasks[[Completed On]:[Completed On]],"&gt;"&amp;J$1))</f>
        <v>0</v>
      </c>
      <c r="L144" s="103">
        <f ca="1">IF($A$2="","",
COUNTIFS(
tbTasks[[Client_Project]:[Client_Project]],$A144,
tbTasks[[Completed On]:[Completed On]],"&lt;="&amp;L$1,
tbTasks[[Completed On]:[Completed On]],"&gt;"&amp;K$1))</f>
        <v>0</v>
      </c>
      <c r="M144" s="103">
        <f ca="1">IF($A$2="","",
COUNTIFS(
tbTasks[[Client_Project]:[Client_Project]],$A144,
tbTasks[[Completed On]:[Completed On]],"&lt;="&amp;M$1,
tbTasks[[Completed On]:[Completed On]],"&gt;"&amp;L$1))</f>
        <v>0</v>
      </c>
      <c r="N144" s="103">
        <f ca="1">IF($A$2="","",
COUNTIFS(
tbTasks[[Client_Project]:[Client_Project]],$A144,
tbTasks[[Completed On]:[Completed On]],"&lt;="&amp;N$1,
tbTasks[[Completed On]:[Completed On]],"&gt;"&amp;M$1))</f>
        <v>0</v>
      </c>
      <c r="O144" s="103">
        <f ca="1">IF($A$2="","",
COUNTIFS(
tbTasks[[Client_Project]:[Client_Project]],$A144,
tbTasks[[Completed On]:[Completed On]],"&lt;="&amp;O$1,
tbTasks[[Completed On]:[Completed On]],"&gt;"&amp;N$1))</f>
        <v>0</v>
      </c>
      <c r="P144" s="103">
        <f ca="1">IF($A$2="","",
COUNTIFS(
tbTasks[[Client_Project]:[Client_Project]],$A144,
tbTasks[[Completed On]:[Completed On]],"&lt;="&amp;P$1,
tbTasks[[Completed On]:[Completed On]],"&gt;"&amp;O$1))</f>
        <v>0</v>
      </c>
      <c r="Q144" s="103">
        <f ca="1">IF($A$2="","",
COUNTIFS(
tbTasks[[Client_Project]:[Client_Project]],$A144,
tbTasks[[Completed On]:[Completed On]],"&lt;="&amp;Q$1,
tbTasks[[Completed On]:[Completed On]],"&gt;"&amp;P$1))</f>
        <v>0</v>
      </c>
    </row>
    <row r="145" spans="1:17" x14ac:dyDescent="0.25">
      <c r="A145" s="108" t="str">
        <f>IFERROR(tbProjects[[#This Row],[Client_Project]],"")</f>
        <v/>
      </c>
      <c r="B145" s="106" t="str">
        <f>IFERROR(tbProjects[[#This Row],[Client]],"")</f>
        <v/>
      </c>
      <c r="C145" s="106" t="str">
        <f>IFERROR(tbProjects[[#This Row],[Project]],"")</f>
        <v/>
      </c>
      <c r="D145" s="105" t="str">
        <f>IFERROR(INDEX(tbProjects[Progress],MATCH(A145,tbProjects[Client_Project],0)),"")</f>
        <v/>
      </c>
      <c r="E145" s="105"/>
      <c r="F145" s="103">
        <f ca="1">IF($A$2="","",
COUNTIFS(
tbTasks[[Client_Project]:[Client_Project]],$A145,
tbTasks[[Completed On]:[Completed On]],"&lt;="&amp;F$1,
tbTasks[[Completed On]:[Completed On]],"&gt;"&amp;E$1))</f>
        <v>0</v>
      </c>
      <c r="G145" s="103">
        <f ca="1">IF($A$2="","",
COUNTIFS(
tbTasks[[Client_Project]:[Client_Project]],$A145,
tbTasks[[Completed On]:[Completed On]],"&lt;="&amp;G$1,
tbTasks[[Completed On]:[Completed On]],"&gt;"&amp;F$1))</f>
        <v>0</v>
      </c>
      <c r="H145" s="103">
        <f ca="1">IF($A$2="","",
COUNTIFS(
tbTasks[[Client_Project]:[Client_Project]],$A145,
tbTasks[[Completed On]:[Completed On]],"&lt;="&amp;H$1,
tbTasks[[Completed On]:[Completed On]],"&gt;"&amp;G$1))</f>
        <v>0</v>
      </c>
      <c r="I145" s="103">
        <f ca="1">IF($A$2="","",
COUNTIFS(
tbTasks[[Client_Project]:[Client_Project]],$A145,
tbTasks[[Completed On]:[Completed On]],"&lt;="&amp;I$1,
tbTasks[[Completed On]:[Completed On]],"&gt;"&amp;H$1))</f>
        <v>0</v>
      </c>
      <c r="J145" s="103">
        <f ca="1">IF($A$2="","",
COUNTIFS(
tbTasks[[Client_Project]:[Client_Project]],$A145,
tbTasks[[Completed On]:[Completed On]],"&lt;="&amp;J$1,
tbTasks[[Completed On]:[Completed On]],"&gt;"&amp;I$1))</f>
        <v>0</v>
      </c>
      <c r="K145" s="103">
        <f ca="1">IF($A$2="","",
COUNTIFS(
tbTasks[[Client_Project]:[Client_Project]],$A145,
tbTasks[[Completed On]:[Completed On]],"&lt;="&amp;K$1,
tbTasks[[Completed On]:[Completed On]],"&gt;"&amp;J$1))</f>
        <v>0</v>
      </c>
      <c r="L145" s="103">
        <f ca="1">IF($A$2="","",
COUNTIFS(
tbTasks[[Client_Project]:[Client_Project]],$A145,
tbTasks[[Completed On]:[Completed On]],"&lt;="&amp;L$1,
tbTasks[[Completed On]:[Completed On]],"&gt;"&amp;K$1))</f>
        <v>0</v>
      </c>
      <c r="M145" s="103">
        <f ca="1">IF($A$2="","",
COUNTIFS(
tbTasks[[Client_Project]:[Client_Project]],$A145,
tbTasks[[Completed On]:[Completed On]],"&lt;="&amp;M$1,
tbTasks[[Completed On]:[Completed On]],"&gt;"&amp;L$1))</f>
        <v>0</v>
      </c>
      <c r="N145" s="103">
        <f ca="1">IF($A$2="","",
COUNTIFS(
tbTasks[[Client_Project]:[Client_Project]],$A145,
tbTasks[[Completed On]:[Completed On]],"&lt;="&amp;N$1,
tbTasks[[Completed On]:[Completed On]],"&gt;"&amp;M$1))</f>
        <v>0</v>
      </c>
      <c r="O145" s="103">
        <f ca="1">IF($A$2="","",
COUNTIFS(
tbTasks[[Client_Project]:[Client_Project]],$A145,
tbTasks[[Completed On]:[Completed On]],"&lt;="&amp;O$1,
tbTasks[[Completed On]:[Completed On]],"&gt;"&amp;N$1))</f>
        <v>0</v>
      </c>
      <c r="P145" s="103">
        <f ca="1">IF($A$2="","",
COUNTIFS(
tbTasks[[Client_Project]:[Client_Project]],$A145,
tbTasks[[Completed On]:[Completed On]],"&lt;="&amp;P$1,
tbTasks[[Completed On]:[Completed On]],"&gt;"&amp;O$1))</f>
        <v>0</v>
      </c>
      <c r="Q145" s="103">
        <f ca="1">IF($A$2="","",
COUNTIFS(
tbTasks[[Client_Project]:[Client_Project]],$A145,
tbTasks[[Completed On]:[Completed On]],"&lt;="&amp;Q$1,
tbTasks[[Completed On]:[Completed On]],"&gt;"&amp;P$1))</f>
        <v>0</v>
      </c>
    </row>
    <row r="146" spans="1:17" x14ac:dyDescent="0.25">
      <c r="A146" s="108" t="str">
        <f>IFERROR(tbProjects[[#This Row],[Client_Project]],"")</f>
        <v/>
      </c>
      <c r="B146" s="106" t="str">
        <f>IFERROR(tbProjects[[#This Row],[Client]],"")</f>
        <v/>
      </c>
      <c r="C146" s="106" t="str">
        <f>IFERROR(tbProjects[[#This Row],[Project]],"")</f>
        <v/>
      </c>
      <c r="D146" s="105" t="str">
        <f>IFERROR(INDEX(tbProjects[Progress],MATCH(A146,tbProjects[Client_Project],0)),"")</f>
        <v/>
      </c>
      <c r="E146" s="105"/>
      <c r="F146" s="103">
        <f ca="1">IF($A$2="","",
COUNTIFS(
tbTasks[[Client_Project]:[Client_Project]],$A146,
tbTasks[[Completed On]:[Completed On]],"&lt;="&amp;F$1,
tbTasks[[Completed On]:[Completed On]],"&gt;"&amp;E$1))</f>
        <v>0</v>
      </c>
      <c r="G146" s="103">
        <f ca="1">IF($A$2="","",
COUNTIFS(
tbTasks[[Client_Project]:[Client_Project]],$A146,
tbTasks[[Completed On]:[Completed On]],"&lt;="&amp;G$1,
tbTasks[[Completed On]:[Completed On]],"&gt;"&amp;F$1))</f>
        <v>0</v>
      </c>
      <c r="H146" s="103">
        <f ca="1">IF($A$2="","",
COUNTIFS(
tbTasks[[Client_Project]:[Client_Project]],$A146,
tbTasks[[Completed On]:[Completed On]],"&lt;="&amp;H$1,
tbTasks[[Completed On]:[Completed On]],"&gt;"&amp;G$1))</f>
        <v>0</v>
      </c>
      <c r="I146" s="103">
        <f ca="1">IF($A$2="","",
COUNTIFS(
tbTasks[[Client_Project]:[Client_Project]],$A146,
tbTasks[[Completed On]:[Completed On]],"&lt;="&amp;I$1,
tbTasks[[Completed On]:[Completed On]],"&gt;"&amp;H$1))</f>
        <v>0</v>
      </c>
      <c r="J146" s="103">
        <f ca="1">IF($A$2="","",
COUNTIFS(
tbTasks[[Client_Project]:[Client_Project]],$A146,
tbTasks[[Completed On]:[Completed On]],"&lt;="&amp;J$1,
tbTasks[[Completed On]:[Completed On]],"&gt;"&amp;I$1))</f>
        <v>0</v>
      </c>
      <c r="K146" s="103">
        <f ca="1">IF($A$2="","",
COUNTIFS(
tbTasks[[Client_Project]:[Client_Project]],$A146,
tbTasks[[Completed On]:[Completed On]],"&lt;="&amp;K$1,
tbTasks[[Completed On]:[Completed On]],"&gt;"&amp;J$1))</f>
        <v>0</v>
      </c>
      <c r="L146" s="103">
        <f ca="1">IF($A$2="","",
COUNTIFS(
tbTasks[[Client_Project]:[Client_Project]],$A146,
tbTasks[[Completed On]:[Completed On]],"&lt;="&amp;L$1,
tbTasks[[Completed On]:[Completed On]],"&gt;"&amp;K$1))</f>
        <v>0</v>
      </c>
      <c r="M146" s="103">
        <f ca="1">IF($A$2="","",
COUNTIFS(
tbTasks[[Client_Project]:[Client_Project]],$A146,
tbTasks[[Completed On]:[Completed On]],"&lt;="&amp;M$1,
tbTasks[[Completed On]:[Completed On]],"&gt;"&amp;L$1))</f>
        <v>0</v>
      </c>
      <c r="N146" s="103">
        <f ca="1">IF($A$2="","",
COUNTIFS(
tbTasks[[Client_Project]:[Client_Project]],$A146,
tbTasks[[Completed On]:[Completed On]],"&lt;="&amp;N$1,
tbTasks[[Completed On]:[Completed On]],"&gt;"&amp;M$1))</f>
        <v>0</v>
      </c>
      <c r="O146" s="103">
        <f ca="1">IF($A$2="","",
COUNTIFS(
tbTasks[[Client_Project]:[Client_Project]],$A146,
tbTasks[[Completed On]:[Completed On]],"&lt;="&amp;O$1,
tbTasks[[Completed On]:[Completed On]],"&gt;"&amp;N$1))</f>
        <v>0</v>
      </c>
      <c r="P146" s="103">
        <f ca="1">IF($A$2="","",
COUNTIFS(
tbTasks[[Client_Project]:[Client_Project]],$A146,
tbTasks[[Completed On]:[Completed On]],"&lt;="&amp;P$1,
tbTasks[[Completed On]:[Completed On]],"&gt;"&amp;O$1))</f>
        <v>0</v>
      </c>
      <c r="Q146" s="103">
        <f ca="1">IF($A$2="","",
COUNTIFS(
tbTasks[[Client_Project]:[Client_Project]],$A146,
tbTasks[[Completed On]:[Completed On]],"&lt;="&amp;Q$1,
tbTasks[[Completed On]:[Completed On]],"&gt;"&amp;P$1))</f>
        <v>0</v>
      </c>
    </row>
    <row r="147" spans="1:17" x14ac:dyDescent="0.25">
      <c r="A147" s="108" t="str">
        <f>IFERROR(tbProjects[[#This Row],[Client_Project]],"")</f>
        <v/>
      </c>
      <c r="B147" s="106" t="str">
        <f>IFERROR(tbProjects[[#This Row],[Client]],"")</f>
        <v/>
      </c>
      <c r="C147" s="106" t="str">
        <f>IFERROR(tbProjects[[#This Row],[Project]],"")</f>
        <v/>
      </c>
      <c r="D147" s="105" t="str">
        <f>IFERROR(INDEX(tbProjects[Progress],MATCH(A147,tbProjects[Client_Project],0)),"")</f>
        <v/>
      </c>
      <c r="E147" s="105"/>
      <c r="F147" s="103">
        <f ca="1">IF($A$2="","",
COUNTIFS(
tbTasks[[Client_Project]:[Client_Project]],$A147,
tbTasks[[Completed On]:[Completed On]],"&lt;="&amp;F$1,
tbTasks[[Completed On]:[Completed On]],"&gt;"&amp;E$1))</f>
        <v>0</v>
      </c>
      <c r="G147" s="103">
        <f ca="1">IF($A$2="","",
COUNTIFS(
tbTasks[[Client_Project]:[Client_Project]],$A147,
tbTasks[[Completed On]:[Completed On]],"&lt;="&amp;G$1,
tbTasks[[Completed On]:[Completed On]],"&gt;"&amp;F$1))</f>
        <v>0</v>
      </c>
      <c r="H147" s="103">
        <f ca="1">IF($A$2="","",
COUNTIFS(
tbTasks[[Client_Project]:[Client_Project]],$A147,
tbTasks[[Completed On]:[Completed On]],"&lt;="&amp;H$1,
tbTasks[[Completed On]:[Completed On]],"&gt;"&amp;G$1))</f>
        <v>0</v>
      </c>
      <c r="I147" s="103">
        <f ca="1">IF($A$2="","",
COUNTIFS(
tbTasks[[Client_Project]:[Client_Project]],$A147,
tbTasks[[Completed On]:[Completed On]],"&lt;="&amp;I$1,
tbTasks[[Completed On]:[Completed On]],"&gt;"&amp;H$1))</f>
        <v>0</v>
      </c>
      <c r="J147" s="103">
        <f ca="1">IF($A$2="","",
COUNTIFS(
tbTasks[[Client_Project]:[Client_Project]],$A147,
tbTasks[[Completed On]:[Completed On]],"&lt;="&amp;J$1,
tbTasks[[Completed On]:[Completed On]],"&gt;"&amp;I$1))</f>
        <v>0</v>
      </c>
      <c r="K147" s="103">
        <f ca="1">IF($A$2="","",
COUNTIFS(
tbTasks[[Client_Project]:[Client_Project]],$A147,
tbTasks[[Completed On]:[Completed On]],"&lt;="&amp;K$1,
tbTasks[[Completed On]:[Completed On]],"&gt;"&amp;J$1))</f>
        <v>0</v>
      </c>
      <c r="L147" s="103">
        <f ca="1">IF($A$2="","",
COUNTIFS(
tbTasks[[Client_Project]:[Client_Project]],$A147,
tbTasks[[Completed On]:[Completed On]],"&lt;="&amp;L$1,
tbTasks[[Completed On]:[Completed On]],"&gt;"&amp;K$1))</f>
        <v>0</v>
      </c>
      <c r="M147" s="103">
        <f ca="1">IF($A$2="","",
COUNTIFS(
tbTasks[[Client_Project]:[Client_Project]],$A147,
tbTasks[[Completed On]:[Completed On]],"&lt;="&amp;M$1,
tbTasks[[Completed On]:[Completed On]],"&gt;"&amp;L$1))</f>
        <v>0</v>
      </c>
      <c r="N147" s="103">
        <f ca="1">IF($A$2="","",
COUNTIFS(
tbTasks[[Client_Project]:[Client_Project]],$A147,
tbTasks[[Completed On]:[Completed On]],"&lt;="&amp;N$1,
tbTasks[[Completed On]:[Completed On]],"&gt;"&amp;M$1))</f>
        <v>0</v>
      </c>
      <c r="O147" s="103">
        <f ca="1">IF($A$2="","",
COUNTIFS(
tbTasks[[Client_Project]:[Client_Project]],$A147,
tbTasks[[Completed On]:[Completed On]],"&lt;="&amp;O$1,
tbTasks[[Completed On]:[Completed On]],"&gt;"&amp;N$1))</f>
        <v>0</v>
      </c>
      <c r="P147" s="103">
        <f ca="1">IF($A$2="","",
COUNTIFS(
tbTasks[[Client_Project]:[Client_Project]],$A147,
tbTasks[[Completed On]:[Completed On]],"&lt;="&amp;P$1,
tbTasks[[Completed On]:[Completed On]],"&gt;"&amp;O$1))</f>
        <v>0</v>
      </c>
      <c r="Q147" s="103">
        <f ca="1">IF($A$2="","",
COUNTIFS(
tbTasks[[Client_Project]:[Client_Project]],$A147,
tbTasks[[Completed On]:[Completed On]],"&lt;="&amp;Q$1,
tbTasks[[Completed On]:[Completed On]],"&gt;"&amp;P$1))</f>
        <v>0</v>
      </c>
    </row>
    <row r="148" spans="1:17" x14ac:dyDescent="0.25">
      <c r="A148" s="108" t="str">
        <f>IFERROR(tbProjects[[#This Row],[Client_Project]],"")</f>
        <v/>
      </c>
      <c r="B148" s="106" t="str">
        <f>IFERROR(tbProjects[[#This Row],[Client]],"")</f>
        <v/>
      </c>
      <c r="C148" s="106" t="str">
        <f>IFERROR(tbProjects[[#This Row],[Project]],"")</f>
        <v/>
      </c>
      <c r="D148" s="105" t="str">
        <f>IFERROR(INDEX(tbProjects[Progress],MATCH(A148,tbProjects[Client_Project],0)),"")</f>
        <v/>
      </c>
      <c r="E148" s="105"/>
      <c r="F148" s="103">
        <f ca="1">IF($A$2="","",
COUNTIFS(
tbTasks[[Client_Project]:[Client_Project]],$A148,
tbTasks[[Completed On]:[Completed On]],"&lt;="&amp;F$1,
tbTasks[[Completed On]:[Completed On]],"&gt;"&amp;E$1))</f>
        <v>0</v>
      </c>
      <c r="G148" s="103">
        <f ca="1">IF($A$2="","",
COUNTIFS(
tbTasks[[Client_Project]:[Client_Project]],$A148,
tbTasks[[Completed On]:[Completed On]],"&lt;="&amp;G$1,
tbTasks[[Completed On]:[Completed On]],"&gt;"&amp;F$1))</f>
        <v>0</v>
      </c>
      <c r="H148" s="103">
        <f ca="1">IF($A$2="","",
COUNTIFS(
tbTasks[[Client_Project]:[Client_Project]],$A148,
tbTasks[[Completed On]:[Completed On]],"&lt;="&amp;H$1,
tbTasks[[Completed On]:[Completed On]],"&gt;"&amp;G$1))</f>
        <v>0</v>
      </c>
      <c r="I148" s="103">
        <f ca="1">IF($A$2="","",
COUNTIFS(
tbTasks[[Client_Project]:[Client_Project]],$A148,
tbTasks[[Completed On]:[Completed On]],"&lt;="&amp;I$1,
tbTasks[[Completed On]:[Completed On]],"&gt;"&amp;H$1))</f>
        <v>0</v>
      </c>
      <c r="J148" s="103">
        <f ca="1">IF($A$2="","",
COUNTIFS(
tbTasks[[Client_Project]:[Client_Project]],$A148,
tbTasks[[Completed On]:[Completed On]],"&lt;="&amp;J$1,
tbTasks[[Completed On]:[Completed On]],"&gt;"&amp;I$1))</f>
        <v>0</v>
      </c>
      <c r="K148" s="103">
        <f ca="1">IF($A$2="","",
COUNTIFS(
tbTasks[[Client_Project]:[Client_Project]],$A148,
tbTasks[[Completed On]:[Completed On]],"&lt;="&amp;K$1,
tbTasks[[Completed On]:[Completed On]],"&gt;"&amp;J$1))</f>
        <v>0</v>
      </c>
      <c r="L148" s="103">
        <f ca="1">IF($A$2="","",
COUNTIFS(
tbTasks[[Client_Project]:[Client_Project]],$A148,
tbTasks[[Completed On]:[Completed On]],"&lt;="&amp;L$1,
tbTasks[[Completed On]:[Completed On]],"&gt;"&amp;K$1))</f>
        <v>0</v>
      </c>
      <c r="M148" s="103">
        <f ca="1">IF($A$2="","",
COUNTIFS(
tbTasks[[Client_Project]:[Client_Project]],$A148,
tbTasks[[Completed On]:[Completed On]],"&lt;="&amp;M$1,
tbTasks[[Completed On]:[Completed On]],"&gt;"&amp;L$1))</f>
        <v>0</v>
      </c>
      <c r="N148" s="103">
        <f ca="1">IF($A$2="","",
COUNTIFS(
tbTasks[[Client_Project]:[Client_Project]],$A148,
tbTasks[[Completed On]:[Completed On]],"&lt;="&amp;N$1,
tbTasks[[Completed On]:[Completed On]],"&gt;"&amp;M$1))</f>
        <v>0</v>
      </c>
      <c r="O148" s="103">
        <f ca="1">IF($A$2="","",
COUNTIFS(
tbTasks[[Client_Project]:[Client_Project]],$A148,
tbTasks[[Completed On]:[Completed On]],"&lt;="&amp;O$1,
tbTasks[[Completed On]:[Completed On]],"&gt;"&amp;N$1))</f>
        <v>0</v>
      </c>
      <c r="P148" s="103">
        <f ca="1">IF($A$2="","",
COUNTIFS(
tbTasks[[Client_Project]:[Client_Project]],$A148,
tbTasks[[Completed On]:[Completed On]],"&lt;="&amp;P$1,
tbTasks[[Completed On]:[Completed On]],"&gt;"&amp;O$1))</f>
        <v>0</v>
      </c>
      <c r="Q148" s="103">
        <f ca="1">IF($A$2="","",
COUNTIFS(
tbTasks[[Client_Project]:[Client_Project]],$A148,
tbTasks[[Completed On]:[Completed On]],"&lt;="&amp;Q$1,
tbTasks[[Completed On]:[Completed On]],"&gt;"&amp;P$1))</f>
        <v>0</v>
      </c>
    </row>
    <row r="149" spans="1:17" x14ac:dyDescent="0.25">
      <c r="A149" s="108" t="str">
        <f>IFERROR(tbProjects[[#This Row],[Client_Project]],"")</f>
        <v/>
      </c>
      <c r="B149" s="106" t="str">
        <f>IFERROR(tbProjects[[#This Row],[Client]],"")</f>
        <v/>
      </c>
      <c r="C149" s="106" t="str">
        <f>IFERROR(tbProjects[[#This Row],[Project]],"")</f>
        <v/>
      </c>
      <c r="D149" s="105" t="str">
        <f>IFERROR(INDEX(tbProjects[Progress],MATCH(A149,tbProjects[Client_Project],0)),"")</f>
        <v/>
      </c>
      <c r="E149" s="105"/>
      <c r="F149" s="103">
        <f ca="1">IF($A$2="","",
COUNTIFS(
tbTasks[[Client_Project]:[Client_Project]],$A149,
tbTasks[[Completed On]:[Completed On]],"&lt;="&amp;F$1,
tbTasks[[Completed On]:[Completed On]],"&gt;"&amp;E$1))</f>
        <v>0</v>
      </c>
      <c r="G149" s="103">
        <f ca="1">IF($A$2="","",
COUNTIFS(
tbTasks[[Client_Project]:[Client_Project]],$A149,
tbTasks[[Completed On]:[Completed On]],"&lt;="&amp;G$1,
tbTasks[[Completed On]:[Completed On]],"&gt;"&amp;F$1))</f>
        <v>0</v>
      </c>
      <c r="H149" s="103">
        <f ca="1">IF($A$2="","",
COUNTIFS(
tbTasks[[Client_Project]:[Client_Project]],$A149,
tbTasks[[Completed On]:[Completed On]],"&lt;="&amp;H$1,
tbTasks[[Completed On]:[Completed On]],"&gt;"&amp;G$1))</f>
        <v>0</v>
      </c>
      <c r="I149" s="103">
        <f ca="1">IF($A$2="","",
COUNTIFS(
tbTasks[[Client_Project]:[Client_Project]],$A149,
tbTasks[[Completed On]:[Completed On]],"&lt;="&amp;I$1,
tbTasks[[Completed On]:[Completed On]],"&gt;"&amp;H$1))</f>
        <v>0</v>
      </c>
      <c r="J149" s="103">
        <f ca="1">IF($A$2="","",
COUNTIFS(
tbTasks[[Client_Project]:[Client_Project]],$A149,
tbTasks[[Completed On]:[Completed On]],"&lt;="&amp;J$1,
tbTasks[[Completed On]:[Completed On]],"&gt;"&amp;I$1))</f>
        <v>0</v>
      </c>
      <c r="K149" s="103">
        <f ca="1">IF($A$2="","",
COUNTIFS(
tbTasks[[Client_Project]:[Client_Project]],$A149,
tbTasks[[Completed On]:[Completed On]],"&lt;="&amp;K$1,
tbTasks[[Completed On]:[Completed On]],"&gt;"&amp;J$1))</f>
        <v>0</v>
      </c>
      <c r="L149" s="103">
        <f ca="1">IF($A$2="","",
COUNTIFS(
tbTasks[[Client_Project]:[Client_Project]],$A149,
tbTasks[[Completed On]:[Completed On]],"&lt;="&amp;L$1,
tbTasks[[Completed On]:[Completed On]],"&gt;"&amp;K$1))</f>
        <v>0</v>
      </c>
      <c r="M149" s="103">
        <f ca="1">IF($A$2="","",
COUNTIFS(
tbTasks[[Client_Project]:[Client_Project]],$A149,
tbTasks[[Completed On]:[Completed On]],"&lt;="&amp;M$1,
tbTasks[[Completed On]:[Completed On]],"&gt;"&amp;L$1))</f>
        <v>0</v>
      </c>
      <c r="N149" s="103">
        <f ca="1">IF($A$2="","",
COUNTIFS(
tbTasks[[Client_Project]:[Client_Project]],$A149,
tbTasks[[Completed On]:[Completed On]],"&lt;="&amp;N$1,
tbTasks[[Completed On]:[Completed On]],"&gt;"&amp;M$1))</f>
        <v>0</v>
      </c>
      <c r="O149" s="103">
        <f ca="1">IF($A$2="","",
COUNTIFS(
tbTasks[[Client_Project]:[Client_Project]],$A149,
tbTasks[[Completed On]:[Completed On]],"&lt;="&amp;O$1,
tbTasks[[Completed On]:[Completed On]],"&gt;"&amp;N$1))</f>
        <v>0</v>
      </c>
      <c r="P149" s="103">
        <f ca="1">IF($A$2="","",
COUNTIFS(
tbTasks[[Client_Project]:[Client_Project]],$A149,
tbTasks[[Completed On]:[Completed On]],"&lt;="&amp;P$1,
tbTasks[[Completed On]:[Completed On]],"&gt;"&amp;O$1))</f>
        <v>0</v>
      </c>
      <c r="Q149" s="103">
        <f ca="1">IF($A$2="","",
COUNTIFS(
tbTasks[[Client_Project]:[Client_Project]],$A149,
tbTasks[[Completed On]:[Completed On]],"&lt;="&amp;Q$1,
tbTasks[[Completed On]:[Completed On]],"&gt;"&amp;P$1))</f>
        <v>0</v>
      </c>
    </row>
    <row r="150" spans="1:17" x14ac:dyDescent="0.25">
      <c r="A150" s="108" t="str">
        <f>IFERROR(tbProjects[[#This Row],[Client_Project]],"")</f>
        <v/>
      </c>
      <c r="B150" s="106" t="str">
        <f>IFERROR(tbProjects[[#This Row],[Client]],"")</f>
        <v/>
      </c>
      <c r="C150" s="106" t="str">
        <f>IFERROR(tbProjects[[#This Row],[Project]],"")</f>
        <v/>
      </c>
      <c r="D150" s="105" t="str">
        <f>IFERROR(INDEX(tbProjects[Progress],MATCH(A150,tbProjects[Client_Project],0)),"")</f>
        <v/>
      </c>
      <c r="E150" s="105"/>
      <c r="F150" s="103">
        <f ca="1">IF($A$2="","",
COUNTIFS(
tbTasks[[Client_Project]:[Client_Project]],$A150,
tbTasks[[Completed On]:[Completed On]],"&lt;="&amp;F$1,
tbTasks[[Completed On]:[Completed On]],"&gt;"&amp;E$1))</f>
        <v>0</v>
      </c>
      <c r="G150" s="103">
        <f ca="1">IF($A$2="","",
COUNTIFS(
tbTasks[[Client_Project]:[Client_Project]],$A150,
tbTasks[[Completed On]:[Completed On]],"&lt;="&amp;G$1,
tbTasks[[Completed On]:[Completed On]],"&gt;"&amp;F$1))</f>
        <v>0</v>
      </c>
      <c r="H150" s="103">
        <f ca="1">IF($A$2="","",
COUNTIFS(
tbTasks[[Client_Project]:[Client_Project]],$A150,
tbTasks[[Completed On]:[Completed On]],"&lt;="&amp;H$1,
tbTasks[[Completed On]:[Completed On]],"&gt;"&amp;G$1))</f>
        <v>0</v>
      </c>
      <c r="I150" s="103">
        <f ca="1">IF($A$2="","",
COUNTIFS(
tbTasks[[Client_Project]:[Client_Project]],$A150,
tbTasks[[Completed On]:[Completed On]],"&lt;="&amp;I$1,
tbTasks[[Completed On]:[Completed On]],"&gt;"&amp;H$1))</f>
        <v>0</v>
      </c>
      <c r="J150" s="103">
        <f ca="1">IF($A$2="","",
COUNTIFS(
tbTasks[[Client_Project]:[Client_Project]],$A150,
tbTasks[[Completed On]:[Completed On]],"&lt;="&amp;J$1,
tbTasks[[Completed On]:[Completed On]],"&gt;"&amp;I$1))</f>
        <v>0</v>
      </c>
      <c r="K150" s="103">
        <f ca="1">IF($A$2="","",
COUNTIFS(
tbTasks[[Client_Project]:[Client_Project]],$A150,
tbTasks[[Completed On]:[Completed On]],"&lt;="&amp;K$1,
tbTasks[[Completed On]:[Completed On]],"&gt;"&amp;J$1))</f>
        <v>0</v>
      </c>
      <c r="L150" s="103">
        <f ca="1">IF($A$2="","",
COUNTIFS(
tbTasks[[Client_Project]:[Client_Project]],$A150,
tbTasks[[Completed On]:[Completed On]],"&lt;="&amp;L$1,
tbTasks[[Completed On]:[Completed On]],"&gt;"&amp;K$1))</f>
        <v>0</v>
      </c>
      <c r="M150" s="103">
        <f ca="1">IF($A$2="","",
COUNTIFS(
tbTasks[[Client_Project]:[Client_Project]],$A150,
tbTasks[[Completed On]:[Completed On]],"&lt;="&amp;M$1,
tbTasks[[Completed On]:[Completed On]],"&gt;"&amp;L$1))</f>
        <v>0</v>
      </c>
      <c r="N150" s="103">
        <f ca="1">IF($A$2="","",
COUNTIFS(
tbTasks[[Client_Project]:[Client_Project]],$A150,
tbTasks[[Completed On]:[Completed On]],"&lt;="&amp;N$1,
tbTasks[[Completed On]:[Completed On]],"&gt;"&amp;M$1))</f>
        <v>0</v>
      </c>
      <c r="O150" s="103">
        <f ca="1">IF($A$2="","",
COUNTIFS(
tbTasks[[Client_Project]:[Client_Project]],$A150,
tbTasks[[Completed On]:[Completed On]],"&lt;="&amp;O$1,
tbTasks[[Completed On]:[Completed On]],"&gt;"&amp;N$1))</f>
        <v>0</v>
      </c>
      <c r="P150" s="103">
        <f ca="1">IF($A$2="","",
COUNTIFS(
tbTasks[[Client_Project]:[Client_Project]],$A150,
tbTasks[[Completed On]:[Completed On]],"&lt;="&amp;P$1,
tbTasks[[Completed On]:[Completed On]],"&gt;"&amp;O$1))</f>
        <v>0</v>
      </c>
      <c r="Q150" s="103">
        <f ca="1">IF($A$2="","",
COUNTIFS(
tbTasks[[Client_Project]:[Client_Project]],$A150,
tbTasks[[Completed On]:[Completed On]],"&lt;="&amp;Q$1,
tbTasks[[Completed On]:[Completed On]],"&gt;"&amp;P$1))</f>
        <v>0</v>
      </c>
    </row>
    <row r="151" spans="1:17" x14ac:dyDescent="0.25">
      <c r="A151" s="108" t="str">
        <f>IFERROR(tbProjects[[#This Row],[Client_Project]],"")</f>
        <v/>
      </c>
      <c r="B151" s="106" t="str">
        <f>IFERROR(tbProjects[[#This Row],[Client]],"")</f>
        <v/>
      </c>
      <c r="C151" s="106" t="str">
        <f>IFERROR(tbProjects[[#This Row],[Project]],"")</f>
        <v/>
      </c>
      <c r="D151" s="105" t="str">
        <f>IFERROR(INDEX(tbProjects[Progress],MATCH(A151,tbProjects[Client_Project],0)),"")</f>
        <v/>
      </c>
      <c r="E151" s="105"/>
      <c r="F151" s="103">
        <f ca="1">IF($A$2="","",
COUNTIFS(
tbTasks[[Client_Project]:[Client_Project]],$A151,
tbTasks[[Completed On]:[Completed On]],"&lt;="&amp;F$1,
tbTasks[[Completed On]:[Completed On]],"&gt;"&amp;E$1))</f>
        <v>0</v>
      </c>
      <c r="G151" s="103">
        <f ca="1">IF($A$2="","",
COUNTIFS(
tbTasks[[Client_Project]:[Client_Project]],$A151,
tbTasks[[Completed On]:[Completed On]],"&lt;="&amp;G$1,
tbTasks[[Completed On]:[Completed On]],"&gt;"&amp;F$1))</f>
        <v>0</v>
      </c>
      <c r="H151" s="103">
        <f ca="1">IF($A$2="","",
COUNTIFS(
tbTasks[[Client_Project]:[Client_Project]],$A151,
tbTasks[[Completed On]:[Completed On]],"&lt;="&amp;H$1,
tbTasks[[Completed On]:[Completed On]],"&gt;"&amp;G$1))</f>
        <v>0</v>
      </c>
      <c r="I151" s="103">
        <f ca="1">IF($A$2="","",
COUNTIFS(
tbTasks[[Client_Project]:[Client_Project]],$A151,
tbTasks[[Completed On]:[Completed On]],"&lt;="&amp;I$1,
tbTasks[[Completed On]:[Completed On]],"&gt;"&amp;H$1))</f>
        <v>0</v>
      </c>
      <c r="J151" s="103">
        <f ca="1">IF($A$2="","",
COUNTIFS(
tbTasks[[Client_Project]:[Client_Project]],$A151,
tbTasks[[Completed On]:[Completed On]],"&lt;="&amp;J$1,
tbTasks[[Completed On]:[Completed On]],"&gt;"&amp;I$1))</f>
        <v>0</v>
      </c>
      <c r="K151" s="103">
        <f ca="1">IF($A$2="","",
COUNTIFS(
tbTasks[[Client_Project]:[Client_Project]],$A151,
tbTasks[[Completed On]:[Completed On]],"&lt;="&amp;K$1,
tbTasks[[Completed On]:[Completed On]],"&gt;"&amp;J$1))</f>
        <v>0</v>
      </c>
      <c r="L151" s="103">
        <f ca="1">IF($A$2="","",
COUNTIFS(
tbTasks[[Client_Project]:[Client_Project]],$A151,
tbTasks[[Completed On]:[Completed On]],"&lt;="&amp;L$1,
tbTasks[[Completed On]:[Completed On]],"&gt;"&amp;K$1))</f>
        <v>0</v>
      </c>
      <c r="M151" s="103">
        <f ca="1">IF($A$2="","",
COUNTIFS(
tbTasks[[Client_Project]:[Client_Project]],$A151,
tbTasks[[Completed On]:[Completed On]],"&lt;="&amp;M$1,
tbTasks[[Completed On]:[Completed On]],"&gt;"&amp;L$1))</f>
        <v>0</v>
      </c>
      <c r="N151" s="103">
        <f ca="1">IF($A$2="","",
COUNTIFS(
tbTasks[[Client_Project]:[Client_Project]],$A151,
tbTasks[[Completed On]:[Completed On]],"&lt;="&amp;N$1,
tbTasks[[Completed On]:[Completed On]],"&gt;"&amp;M$1))</f>
        <v>0</v>
      </c>
      <c r="O151" s="103">
        <f ca="1">IF($A$2="","",
COUNTIFS(
tbTasks[[Client_Project]:[Client_Project]],$A151,
tbTasks[[Completed On]:[Completed On]],"&lt;="&amp;O$1,
tbTasks[[Completed On]:[Completed On]],"&gt;"&amp;N$1))</f>
        <v>0</v>
      </c>
      <c r="P151" s="103">
        <f ca="1">IF($A$2="","",
COUNTIFS(
tbTasks[[Client_Project]:[Client_Project]],$A151,
tbTasks[[Completed On]:[Completed On]],"&lt;="&amp;P$1,
tbTasks[[Completed On]:[Completed On]],"&gt;"&amp;O$1))</f>
        <v>0</v>
      </c>
      <c r="Q151" s="103">
        <f ca="1">IF($A$2="","",
COUNTIFS(
tbTasks[[Client_Project]:[Client_Project]],$A151,
tbTasks[[Completed On]:[Completed On]],"&lt;="&amp;Q$1,
tbTasks[[Completed On]:[Completed On]],"&gt;"&amp;P$1))</f>
        <v>0</v>
      </c>
    </row>
    <row r="152" spans="1:17" x14ac:dyDescent="0.25">
      <c r="A152" s="108" t="str">
        <f>IFERROR(tbProjects[[#This Row],[Client_Project]],"")</f>
        <v/>
      </c>
      <c r="B152" s="106" t="str">
        <f>IFERROR(tbProjects[[#This Row],[Client]],"")</f>
        <v/>
      </c>
      <c r="C152" s="106" t="str">
        <f>IFERROR(tbProjects[[#This Row],[Project]],"")</f>
        <v/>
      </c>
      <c r="D152" s="105" t="str">
        <f>IFERROR(INDEX(tbProjects[Progress],MATCH(A152,tbProjects[Client_Project],0)),"")</f>
        <v/>
      </c>
      <c r="E152" s="105"/>
      <c r="F152" s="103">
        <f ca="1">IF($A$2="","",
COUNTIFS(
tbTasks[[Client_Project]:[Client_Project]],$A152,
tbTasks[[Completed On]:[Completed On]],"&lt;="&amp;F$1,
tbTasks[[Completed On]:[Completed On]],"&gt;"&amp;E$1))</f>
        <v>0</v>
      </c>
      <c r="G152" s="103">
        <f ca="1">IF($A$2="","",
COUNTIFS(
tbTasks[[Client_Project]:[Client_Project]],$A152,
tbTasks[[Completed On]:[Completed On]],"&lt;="&amp;G$1,
tbTasks[[Completed On]:[Completed On]],"&gt;"&amp;F$1))</f>
        <v>0</v>
      </c>
      <c r="H152" s="103">
        <f ca="1">IF($A$2="","",
COUNTIFS(
tbTasks[[Client_Project]:[Client_Project]],$A152,
tbTasks[[Completed On]:[Completed On]],"&lt;="&amp;H$1,
tbTasks[[Completed On]:[Completed On]],"&gt;"&amp;G$1))</f>
        <v>0</v>
      </c>
      <c r="I152" s="103">
        <f ca="1">IF($A$2="","",
COUNTIFS(
tbTasks[[Client_Project]:[Client_Project]],$A152,
tbTasks[[Completed On]:[Completed On]],"&lt;="&amp;I$1,
tbTasks[[Completed On]:[Completed On]],"&gt;"&amp;H$1))</f>
        <v>0</v>
      </c>
      <c r="J152" s="103">
        <f ca="1">IF($A$2="","",
COUNTIFS(
tbTasks[[Client_Project]:[Client_Project]],$A152,
tbTasks[[Completed On]:[Completed On]],"&lt;="&amp;J$1,
tbTasks[[Completed On]:[Completed On]],"&gt;"&amp;I$1))</f>
        <v>0</v>
      </c>
      <c r="K152" s="103">
        <f ca="1">IF($A$2="","",
COUNTIFS(
tbTasks[[Client_Project]:[Client_Project]],$A152,
tbTasks[[Completed On]:[Completed On]],"&lt;="&amp;K$1,
tbTasks[[Completed On]:[Completed On]],"&gt;"&amp;J$1))</f>
        <v>0</v>
      </c>
      <c r="L152" s="103">
        <f ca="1">IF($A$2="","",
COUNTIFS(
tbTasks[[Client_Project]:[Client_Project]],$A152,
tbTasks[[Completed On]:[Completed On]],"&lt;="&amp;L$1,
tbTasks[[Completed On]:[Completed On]],"&gt;"&amp;K$1))</f>
        <v>0</v>
      </c>
      <c r="M152" s="103">
        <f ca="1">IF($A$2="","",
COUNTIFS(
tbTasks[[Client_Project]:[Client_Project]],$A152,
tbTasks[[Completed On]:[Completed On]],"&lt;="&amp;M$1,
tbTasks[[Completed On]:[Completed On]],"&gt;"&amp;L$1))</f>
        <v>0</v>
      </c>
      <c r="N152" s="103">
        <f ca="1">IF($A$2="","",
COUNTIFS(
tbTasks[[Client_Project]:[Client_Project]],$A152,
tbTasks[[Completed On]:[Completed On]],"&lt;="&amp;N$1,
tbTasks[[Completed On]:[Completed On]],"&gt;"&amp;M$1))</f>
        <v>0</v>
      </c>
      <c r="O152" s="103">
        <f ca="1">IF($A$2="","",
COUNTIFS(
tbTasks[[Client_Project]:[Client_Project]],$A152,
tbTasks[[Completed On]:[Completed On]],"&lt;="&amp;O$1,
tbTasks[[Completed On]:[Completed On]],"&gt;"&amp;N$1))</f>
        <v>0</v>
      </c>
      <c r="P152" s="103">
        <f ca="1">IF($A$2="","",
COUNTIFS(
tbTasks[[Client_Project]:[Client_Project]],$A152,
tbTasks[[Completed On]:[Completed On]],"&lt;="&amp;P$1,
tbTasks[[Completed On]:[Completed On]],"&gt;"&amp;O$1))</f>
        <v>0</v>
      </c>
      <c r="Q152" s="103">
        <f ca="1">IF($A$2="","",
COUNTIFS(
tbTasks[[Client_Project]:[Client_Project]],$A152,
tbTasks[[Completed On]:[Completed On]],"&lt;="&amp;Q$1,
tbTasks[[Completed On]:[Completed On]],"&gt;"&amp;P$1))</f>
        <v>0</v>
      </c>
    </row>
    <row r="153" spans="1:17" x14ac:dyDescent="0.25">
      <c r="A153" s="108" t="str">
        <f>IFERROR(tbProjects[[#This Row],[Client_Project]],"")</f>
        <v/>
      </c>
      <c r="B153" s="106" t="str">
        <f>IFERROR(tbProjects[[#This Row],[Client]],"")</f>
        <v/>
      </c>
      <c r="C153" s="106" t="str">
        <f>IFERROR(tbProjects[[#This Row],[Project]],"")</f>
        <v/>
      </c>
      <c r="D153" s="105" t="str">
        <f>IFERROR(INDEX(tbProjects[Progress],MATCH(A153,tbProjects[Client_Project],0)),"")</f>
        <v/>
      </c>
      <c r="E153" s="105"/>
      <c r="F153" s="103">
        <f ca="1">IF($A$2="","",
COUNTIFS(
tbTasks[[Client_Project]:[Client_Project]],$A153,
tbTasks[[Completed On]:[Completed On]],"&lt;="&amp;F$1,
tbTasks[[Completed On]:[Completed On]],"&gt;"&amp;E$1))</f>
        <v>0</v>
      </c>
      <c r="G153" s="103">
        <f ca="1">IF($A$2="","",
COUNTIFS(
tbTasks[[Client_Project]:[Client_Project]],$A153,
tbTasks[[Completed On]:[Completed On]],"&lt;="&amp;G$1,
tbTasks[[Completed On]:[Completed On]],"&gt;"&amp;F$1))</f>
        <v>0</v>
      </c>
      <c r="H153" s="103">
        <f ca="1">IF($A$2="","",
COUNTIFS(
tbTasks[[Client_Project]:[Client_Project]],$A153,
tbTasks[[Completed On]:[Completed On]],"&lt;="&amp;H$1,
tbTasks[[Completed On]:[Completed On]],"&gt;"&amp;G$1))</f>
        <v>0</v>
      </c>
      <c r="I153" s="103">
        <f ca="1">IF($A$2="","",
COUNTIFS(
tbTasks[[Client_Project]:[Client_Project]],$A153,
tbTasks[[Completed On]:[Completed On]],"&lt;="&amp;I$1,
tbTasks[[Completed On]:[Completed On]],"&gt;"&amp;H$1))</f>
        <v>0</v>
      </c>
      <c r="J153" s="103">
        <f ca="1">IF($A$2="","",
COUNTIFS(
tbTasks[[Client_Project]:[Client_Project]],$A153,
tbTasks[[Completed On]:[Completed On]],"&lt;="&amp;J$1,
tbTasks[[Completed On]:[Completed On]],"&gt;"&amp;I$1))</f>
        <v>0</v>
      </c>
      <c r="K153" s="103">
        <f ca="1">IF($A$2="","",
COUNTIFS(
tbTasks[[Client_Project]:[Client_Project]],$A153,
tbTasks[[Completed On]:[Completed On]],"&lt;="&amp;K$1,
tbTasks[[Completed On]:[Completed On]],"&gt;"&amp;J$1))</f>
        <v>0</v>
      </c>
      <c r="L153" s="103">
        <f ca="1">IF($A$2="","",
COUNTIFS(
tbTasks[[Client_Project]:[Client_Project]],$A153,
tbTasks[[Completed On]:[Completed On]],"&lt;="&amp;L$1,
tbTasks[[Completed On]:[Completed On]],"&gt;"&amp;K$1))</f>
        <v>0</v>
      </c>
      <c r="M153" s="103">
        <f ca="1">IF($A$2="","",
COUNTIFS(
tbTasks[[Client_Project]:[Client_Project]],$A153,
tbTasks[[Completed On]:[Completed On]],"&lt;="&amp;M$1,
tbTasks[[Completed On]:[Completed On]],"&gt;"&amp;L$1))</f>
        <v>0</v>
      </c>
      <c r="N153" s="103">
        <f ca="1">IF($A$2="","",
COUNTIFS(
tbTasks[[Client_Project]:[Client_Project]],$A153,
tbTasks[[Completed On]:[Completed On]],"&lt;="&amp;N$1,
tbTasks[[Completed On]:[Completed On]],"&gt;"&amp;M$1))</f>
        <v>0</v>
      </c>
      <c r="O153" s="103">
        <f ca="1">IF($A$2="","",
COUNTIFS(
tbTasks[[Client_Project]:[Client_Project]],$A153,
tbTasks[[Completed On]:[Completed On]],"&lt;="&amp;O$1,
tbTasks[[Completed On]:[Completed On]],"&gt;"&amp;N$1))</f>
        <v>0</v>
      </c>
      <c r="P153" s="103">
        <f ca="1">IF($A$2="","",
COUNTIFS(
tbTasks[[Client_Project]:[Client_Project]],$A153,
tbTasks[[Completed On]:[Completed On]],"&lt;="&amp;P$1,
tbTasks[[Completed On]:[Completed On]],"&gt;"&amp;O$1))</f>
        <v>0</v>
      </c>
      <c r="Q153" s="103">
        <f ca="1">IF($A$2="","",
COUNTIFS(
tbTasks[[Client_Project]:[Client_Project]],$A153,
tbTasks[[Completed On]:[Completed On]],"&lt;="&amp;Q$1,
tbTasks[[Completed On]:[Completed On]],"&gt;"&amp;P$1))</f>
        <v>0</v>
      </c>
    </row>
    <row r="154" spans="1:17" x14ac:dyDescent="0.25">
      <c r="A154" s="108" t="str">
        <f>IFERROR(tbProjects[[#This Row],[Client_Project]],"")</f>
        <v/>
      </c>
      <c r="B154" s="106" t="str">
        <f>IFERROR(tbProjects[[#This Row],[Client]],"")</f>
        <v/>
      </c>
      <c r="C154" s="106" t="str">
        <f>IFERROR(tbProjects[[#This Row],[Project]],"")</f>
        <v/>
      </c>
      <c r="D154" s="105" t="str">
        <f>IFERROR(INDEX(tbProjects[Progress],MATCH(A154,tbProjects[Client_Project],0)),"")</f>
        <v/>
      </c>
      <c r="E154" s="105"/>
      <c r="F154" s="103">
        <f ca="1">IF($A$2="","",
COUNTIFS(
tbTasks[[Client_Project]:[Client_Project]],$A154,
tbTasks[[Completed On]:[Completed On]],"&lt;="&amp;F$1,
tbTasks[[Completed On]:[Completed On]],"&gt;"&amp;E$1))</f>
        <v>0</v>
      </c>
      <c r="G154" s="103">
        <f ca="1">IF($A$2="","",
COUNTIFS(
tbTasks[[Client_Project]:[Client_Project]],$A154,
tbTasks[[Completed On]:[Completed On]],"&lt;="&amp;G$1,
tbTasks[[Completed On]:[Completed On]],"&gt;"&amp;F$1))</f>
        <v>0</v>
      </c>
      <c r="H154" s="103">
        <f ca="1">IF($A$2="","",
COUNTIFS(
tbTasks[[Client_Project]:[Client_Project]],$A154,
tbTasks[[Completed On]:[Completed On]],"&lt;="&amp;H$1,
tbTasks[[Completed On]:[Completed On]],"&gt;"&amp;G$1))</f>
        <v>0</v>
      </c>
      <c r="I154" s="103">
        <f ca="1">IF($A$2="","",
COUNTIFS(
tbTasks[[Client_Project]:[Client_Project]],$A154,
tbTasks[[Completed On]:[Completed On]],"&lt;="&amp;I$1,
tbTasks[[Completed On]:[Completed On]],"&gt;"&amp;H$1))</f>
        <v>0</v>
      </c>
      <c r="J154" s="103">
        <f ca="1">IF($A$2="","",
COUNTIFS(
tbTasks[[Client_Project]:[Client_Project]],$A154,
tbTasks[[Completed On]:[Completed On]],"&lt;="&amp;J$1,
tbTasks[[Completed On]:[Completed On]],"&gt;"&amp;I$1))</f>
        <v>0</v>
      </c>
      <c r="K154" s="103">
        <f ca="1">IF($A$2="","",
COUNTIFS(
tbTasks[[Client_Project]:[Client_Project]],$A154,
tbTasks[[Completed On]:[Completed On]],"&lt;="&amp;K$1,
tbTasks[[Completed On]:[Completed On]],"&gt;"&amp;J$1))</f>
        <v>0</v>
      </c>
      <c r="L154" s="103">
        <f ca="1">IF($A$2="","",
COUNTIFS(
tbTasks[[Client_Project]:[Client_Project]],$A154,
tbTasks[[Completed On]:[Completed On]],"&lt;="&amp;L$1,
tbTasks[[Completed On]:[Completed On]],"&gt;"&amp;K$1))</f>
        <v>0</v>
      </c>
      <c r="M154" s="103">
        <f ca="1">IF($A$2="","",
COUNTIFS(
tbTasks[[Client_Project]:[Client_Project]],$A154,
tbTasks[[Completed On]:[Completed On]],"&lt;="&amp;M$1,
tbTasks[[Completed On]:[Completed On]],"&gt;"&amp;L$1))</f>
        <v>0</v>
      </c>
      <c r="N154" s="103">
        <f ca="1">IF($A$2="","",
COUNTIFS(
tbTasks[[Client_Project]:[Client_Project]],$A154,
tbTasks[[Completed On]:[Completed On]],"&lt;="&amp;N$1,
tbTasks[[Completed On]:[Completed On]],"&gt;"&amp;M$1))</f>
        <v>0</v>
      </c>
      <c r="O154" s="103">
        <f ca="1">IF($A$2="","",
COUNTIFS(
tbTasks[[Client_Project]:[Client_Project]],$A154,
tbTasks[[Completed On]:[Completed On]],"&lt;="&amp;O$1,
tbTasks[[Completed On]:[Completed On]],"&gt;"&amp;N$1))</f>
        <v>0</v>
      </c>
      <c r="P154" s="103">
        <f ca="1">IF($A$2="","",
COUNTIFS(
tbTasks[[Client_Project]:[Client_Project]],$A154,
tbTasks[[Completed On]:[Completed On]],"&lt;="&amp;P$1,
tbTasks[[Completed On]:[Completed On]],"&gt;"&amp;O$1))</f>
        <v>0</v>
      </c>
      <c r="Q154" s="103">
        <f ca="1">IF($A$2="","",
COUNTIFS(
tbTasks[[Client_Project]:[Client_Project]],$A154,
tbTasks[[Completed On]:[Completed On]],"&lt;="&amp;Q$1,
tbTasks[[Completed On]:[Completed On]],"&gt;"&amp;P$1))</f>
        <v>0</v>
      </c>
    </row>
    <row r="155" spans="1:17" x14ac:dyDescent="0.25">
      <c r="A155" s="108" t="str">
        <f>IFERROR(tbProjects[[#This Row],[Client_Project]],"")</f>
        <v/>
      </c>
      <c r="B155" s="106" t="str">
        <f>IFERROR(tbProjects[[#This Row],[Client]],"")</f>
        <v/>
      </c>
      <c r="C155" s="106" t="str">
        <f>IFERROR(tbProjects[[#This Row],[Project]],"")</f>
        <v/>
      </c>
      <c r="D155" s="105" t="str">
        <f>IFERROR(INDEX(tbProjects[Progress],MATCH(A155,tbProjects[Client_Project],0)),"")</f>
        <v/>
      </c>
      <c r="E155" s="105"/>
      <c r="F155" s="103">
        <f ca="1">IF($A$2="","",
COUNTIFS(
tbTasks[[Client_Project]:[Client_Project]],$A155,
tbTasks[[Completed On]:[Completed On]],"&lt;="&amp;F$1,
tbTasks[[Completed On]:[Completed On]],"&gt;"&amp;E$1))</f>
        <v>0</v>
      </c>
      <c r="G155" s="103">
        <f ca="1">IF($A$2="","",
COUNTIFS(
tbTasks[[Client_Project]:[Client_Project]],$A155,
tbTasks[[Completed On]:[Completed On]],"&lt;="&amp;G$1,
tbTasks[[Completed On]:[Completed On]],"&gt;"&amp;F$1))</f>
        <v>0</v>
      </c>
      <c r="H155" s="103">
        <f ca="1">IF($A$2="","",
COUNTIFS(
tbTasks[[Client_Project]:[Client_Project]],$A155,
tbTasks[[Completed On]:[Completed On]],"&lt;="&amp;H$1,
tbTasks[[Completed On]:[Completed On]],"&gt;"&amp;G$1))</f>
        <v>0</v>
      </c>
      <c r="I155" s="103">
        <f ca="1">IF($A$2="","",
COUNTIFS(
tbTasks[[Client_Project]:[Client_Project]],$A155,
tbTasks[[Completed On]:[Completed On]],"&lt;="&amp;I$1,
tbTasks[[Completed On]:[Completed On]],"&gt;"&amp;H$1))</f>
        <v>0</v>
      </c>
      <c r="J155" s="103">
        <f ca="1">IF($A$2="","",
COUNTIFS(
tbTasks[[Client_Project]:[Client_Project]],$A155,
tbTasks[[Completed On]:[Completed On]],"&lt;="&amp;J$1,
tbTasks[[Completed On]:[Completed On]],"&gt;"&amp;I$1))</f>
        <v>0</v>
      </c>
      <c r="K155" s="103">
        <f ca="1">IF($A$2="","",
COUNTIFS(
tbTasks[[Client_Project]:[Client_Project]],$A155,
tbTasks[[Completed On]:[Completed On]],"&lt;="&amp;K$1,
tbTasks[[Completed On]:[Completed On]],"&gt;"&amp;J$1))</f>
        <v>0</v>
      </c>
      <c r="L155" s="103">
        <f ca="1">IF($A$2="","",
COUNTIFS(
tbTasks[[Client_Project]:[Client_Project]],$A155,
tbTasks[[Completed On]:[Completed On]],"&lt;="&amp;L$1,
tbTasks[[Completed On]:[Completed On]],"&gt;"&amp;K$1))</f>
        <v>0</v>
      </c>
      <c r="M155" s="103">
        <f ca="1">IF($A$2="","",
COUNTIFS(
tbTasks[[Client_Project]:[Client_Project]],$A155,
tbTasks[[Completed On]:[Completed On]],"&lt;="&amp;M$1,
tbTasks[[Completed On]:[Completed On]],"&gt;"&amp;L$1))</f>
        <v>0</v>
      </c>
      <c r="N155" s="103">
        <f ca="1">IF($A$2="","",
COUNTIFS(
tbTasks[[Client_Project]:[Client_Project]],$A155,
tbTasks[[Completed On]:[Completed On]],"&lt;="&amp;N$1,
tbTasks[[Completed On]:[Completed On]],"&gt;"&amp;M$1))</f>
        <v>0</v>
      </c>
      <c r="O155" s="103">
        <f ca="1">IF($A$2="","",
COUNTIFS(
tbTasks[[Client_Project]:[Client_Project]],$A155,
tbTasks[[Completed On]:[Completed On]],"&lt;="&amp;O$1,
tbTasks[[Completed On]:[Completed On]],"&gt;"&amp;N$1))</f>
        <v>0</v>
      </c>
      <c r="P155" s="103">
        <f ca="1">IF($A$2="","",
COUNTIFS(
tbTasks[[Client_Project]:[Client_Project]],$A155,
tbTasks[[Completed On]:[Completed On]],"&lt;="&amp;P$1,
tbTasks[[Completed On]:[Completed On]],"&gt;"&amp;O$1))</f>
        <v>0</v>
      </c>
      <c r="Q155" s="103">
        <f ca="1">IF($A$2="","",
COUNTIFS(
tbTasks[[Client_Project]:[Client_Project]],$A155,
tbTasks[[Completed On]:[Completed On]],"&lt;="&amp;Q$1,
tbTasks[[Completed On]:[Completed On]],"&gt;"&amp;P$1))</f>
        <v>0</v>
      </c>
    </row>
    <row r="156" spans="1:17" x14ac:dyDescent="0.25">
      <c r="A156" s="108" t="str">
        <f>IFERROR(tbProjects[[#This Row],[Client_Project]],"")</f>
        <v/>
      </c>
      <c r="B156" s="106" t="str">
        <f>IFERROR(tbProjects[[#This Row],[Client]],"")</f>
        <v/>
      </c>
      <c r="C156" s="106" t="str">
        <f>IFERROR(tbProjects[[#This Row],[Project]],"")</f>
        <v/>
      </c>
      <c r="D156" s="105" t="str">
        <f>IFERROR(INDEX(tbProjects[Progress],MATCH(A156,tbProjects[Client_Project],0)),"")</f>
        <v/>
      </c>
      <c r="E156" s="105"/>
      <c r="F156" s="103">
        <f ca="1">IF($A$2="","",
COUNTIFS(
tbTasks[[Client_Project]:[Client_Project]],$A156,
tbTasks[[Completed On]:[Completed On]],"&lt;="&amp;F$1,
tbTasks[[Completed On]:[Completed On]],"&gt;"&amp;E$1))</f>
        <v>0</v>
      </c>
      <c r="G156" s="103">
        <f ca="1">IF($A$2="","",
COUNTIFS(
tbTasks[[Client_Project]:[Client_Project]],$A156,
tbTasks[[Completed On]:[Completed On]],"&lt;="&amp;G$1,
tbTasks[[Completed On]:[Completed On]],"&gt;"&amp;F$1))</f>
        <v>0</v>
      </c>
      <c r="H156" s="103">
        <f ca="1">IF($A$2="","",
COUNTIFS(
tbTasks[[Client_Project]:[Client_Project]],$A156,
tbTasks[[Completed On]:[Completed On]],"&lt;="&amp;H$1,
tbTasks[[Completed On]:[Completed On]],"&gt;"&amp;G$1))</f>
        <v>0</v>
      </c>
      <c r="I156" s="103">
        <f ca="1">IF($A$2="","",
COUNTIFS(
tbTasks[[Client_Project]:[Client_Project]],$A156,
tbTasks[[Completed On]:[Completed On]],"&lt;="&amp;I$1,
tbTasks[[Completed On]:[Completed On]],"&gt;"&amp;H$1))</f>
        <v>0</v>
      </c>
      <c r="J156" s="103">
        <f ca="1">IF($A$2="","",
COUNTIFS(
tbTasks[[Client_Project]:[Client_Project]],$A156,
tbTasks[[Completed On]:[Completed On]],"&lt;="&amp;J$1,
tbTasks[[Completed On]:[Completed On]],"&gt;"&amp;I$1))</f>
        <v>0</v>
      </c>
      <c r="K156" s="103">
        <f ca="1">IF($A$2="","",
COUNTIFS(
tbTasks[[Client_Project]:[Client_Project]],$A156,
tbTasks[[Completed On]:[Completed On]],"&lt;="&amp;K$1,
tbTasks[[Completed On]:[Completed On]],"&gt;"&amp;J$1))</f>
        <v>0</v>
      </c>
      <c r="L156" s="103">
        <f ca="1">IF($A$2="","",
COUNTIFS(
tbTasks[[Client_Project]:[Client_Project]],$A156,
tbTasks[[Completed On]:[Completed On]],"&lt;="&amp;L$1,
tbTasks[[Completed On]:[Completed On]],"&gt;"&amp;K$1))</f>
        <v>0</v>
      </c>
      <c r="M156" s="103">
        <f ca="1">IF($A$2="","",
COUNTIFS(
tbTasks[[Client_Project]:[Client_Project]],$A156,
tbTasks[[Completed On]:[Completed On]],"&lt;="&amp;M$1,
tbTasks[[Completed On]:[Completed On]],"&gt;"&amp;L$1))</f>
        <v>0</v>
      </c>
      <c r="N156" s="103">
        <f ca="1">IF($A$2="","",
COUNTIFS(
tbTasks[[Client_Project]:[Client_Project]],$A156,
tbTasks[[Completed On]:[Completed On]],"&lt;="&amp;N$1,
tbTasks[[Completed On]:[Completed On]],"&gt;"&amp;M$1))</f>
        <v>0</v>
      </c>
      <c r="O156" s="103">
        <f ca="1">IF($A$2="","",
COUNTIFS(
tbTasks[[Client_Project]:[Client_Project]],$A156,
tbTasks[[Completed On]:[Completed On]],"&lt;="&amp;O$1,
tbTasks[[Completed On]:[Completed On]],"&gt;"&amp;N$1))</f>
        <v>0</v>
      </c>
      <c r="P156" s="103">
        <f ca="1">IF($A$2="","",
COUNTIFS(
tbTasks[[Client_Project]:[Client_Project]],$A156,
tbTasks[[Completed On]:[Completed On]],"&lt;="&amp;P$1,
tbTasks[[Completed On]:[Completed On]],"&gt;"&amp;O$1))</f>
        <v>0</v>
      </c>
      <c r="Q156" s="103">
        <f ca="1">IF($A$2="","",
COUNTIFS(
tbTasks[[Client_Project]:[Client_Project]],$A156,
tbTasks[[Completed On]:[Completed On]],"&lt;="&amp;Q$1,
tbTasks[[Completed On]:[Completed On]],"&gt;"&amp;P$1))</f>
        <v>0</v>
      </c>
    </row>
    <row r="157" spans="1:17" x14ac:dyDescent="0.25">
      <c r="A157" s="108" t="str">
        <f>IFERROR(tbProjects[[#This Row],[Client_Project]],"")</f>
        <v/>
      </c>
      <c r="B157" s="106" t="str">
        <f>IFERROR(tbProjects[[#This Row],[Client]],"")</f>
        <v/>
      </c>
      <c r="C157" s="106" t="str">
        <f>IFERROR(tbProjects[[#This Row],[Project]],"")</f>
        <v/>
      </c>
      <c r="D157" s="105" t="str">
        <f>IFERROR(INDEX(tbProjects[Progress],MATCH(A157,tbProjects[Client_Project],0)),"")</f>
        <v/>
      </c>
      <c r="E157" s="105"/>
      <c r="F157" s="103">
        <f ca="1">IF($A$2="","",
COUNTIFS(
tbTasks[[Client_Project]:[Client_Project]],$A157,
tbTasks[[Completed On]:[Completed On]],"&lt;="&amp;F$1,
tbTasks[[Completed On]:[Completed On]],"&gt;"&amp;E$1))</f>
        <v>0</v>
      </c>
      <c r="G157" s="103">
        <f ca="1">IF($A$2="","",
COUNTIFS(
tbTasks[[Client_Project]:[Client_Project]],$A157,
tbTasks[[Completed On]:[Completed On]],"&lt;="&amp;G$1,
tbTasks[[Completed On]:[Completed On]],"&gt;"&amp;F$1))</f>
        <v>0</v>
      </c>
      <c r="H157" s="103">
        <f ca="1">IF($A$2="","",
COUNTIFS(
tbTasks[[Client_Project]:[Client_Project]],$A157,
tbTasks[[Completed On]:[Completed On]],"&lt;="&amp;H$1,
tbTasks[[Completed On]:[Completed On]],"&gt;"&amp;G$1))</f>
        <v>0</v>
      </c>
      <c r="I157" s="103">
        <f ca="1">IF($A$2="","",
COUNTIFS(
tbTasks[[Client_Project]:[Client_Project]],$A157,
tbTasks[[Completed On]:[Completed On]],"&lt;="&amp;I$1,
tbTasks[[Completed On]:[Completed On]],"&gt;"&amp;H$1))</f>
        <v>0</v>
      </c>
      <c r="J157" s="103">
        <f ca="1">IF($A$2="","",
COUNTIFS(
tbTasks[[Client_Project]:[Client_Project]],$A157,
tbTasks[[Completed On]:[Completed On]],"&lt;="&amp;J$1,
tbTasks[[Completed On]:[Completed On]],"&gt;"&amp;I$1))</f>
        <v>0</v>
      </c>
      <c r="K157" s="103">
        <f ca="1">IF($A$2="","",
COUNTIFS(
tbTasks[[Client_Project]:[Client_Project]],$A157,
tbTasks[[Completed On]:[Completed On]],"&lt;="&amp;K$1,
tbTasks[[Completed On]:[Completed On]],"&gt;"&amp;J$1))</f>
        <v>0</v>
      </c>
      <c r="L157" s="103">
        <f ca="1">IF($A$2="","",
COUNTIFS(
tbTasks[[Client_Project]:[Client_Project]],$A157,
tbTasks[[Completed On]:[Completed On]],"&lt;="&amp;L$1,
tbTasks[[Completed On]:[Completed On]],"&gt;"&amp;K$1))</f>
        <v>0</v>
      </c>
      <c r="M157" s="103">
        <f ca="1">IF($A$2="","",
COUNTIFS(
tbTasks[[Client_Project]:[Client_Project]],$A157,
tbTasks[[Completed On]:[Completed On]],"&lt;="&amp;M$1,
tbTasks[[Completed On]:[Completed On]],"&gt;"&amp;L$1))</f>
        <v>0</v>
      </c>
      <c r="N157" s="103">
        <f ca="1">IF($A$2="","",
COUNTIFS(
tbTasks[[Client_Project]:[Client_Project]],$A157,
tbTasks[[Completed On]:[Completed On]],"&lt;="&amp;N$1,
tbTasks[[Completed On]:[Completed On]],"&gt;"&amp;M$1))</f>
        <v>0</v>
      </c>
      <c r="O157" s="103">
        <f ca="1">IF($A$2="","",
COUNTIFS(
tbTasks[[Client_Project]:[Client_Project]],$A157,
tbTasks[[Completed On]:[Completed On]],"&lt;="&amp;O$1,
tbTasks[[Completed On]:[Completed On]],"&gt;"&amp;N$1))</f>
        <v>0</v>
      </c>
      <c r="P157" s="103">
        <f ca="1">IF($A$2="","",
COUNTIFS(
tbTasks[[Client_Project]:[Client_Project]],$A157,
tbTasks[[Completed On]:[Completed On]],"&lt;="&amp;P$1,
tbTasks[[Completed On]:[Completed On]],"&gt;"&amp;O$1))</f>
        <v>0</v>
      </c>
      <c r="Q157" s="103">
        <f ca="1">IF($A$2="","",
COUNTIFS(
tbTasks[[Client_Project]:[Client_Project]],$A157,
tbTasks[[Completed On]:[Completed On]],"&lt;="&amp;Q$1,
tbTasks[[Completed On]:[Completed On]],"&gt;"&amp;P$1))</f>
        <v>0</v>
      </c>
    </row>
    <row r="158" spans="1:17" x14ac:dyDescent="0.25">
      <c r="A158" s="108" t="str">
        <f>IFERROR(tbProjects[[#This Row],[Client_Project]],"")</f>
        <v/>
      </c>
      <c r="B158" s="106" t="str">
        <f>IFERROR(tbProjects[[#This Row],[Client]],"")</f>
        <v/>
      </c>
      <c r="C158" s="106" t="str">
        <f>IFERROR(tbProjects[[#This Row],[Project]],"")</f>
        <v/>
      </c>
      <c r="D158" s="105" t="str">
        <f>IFERROR(INDEX(tbProjects[Progress],MATCH(A158,tbProjects[Client_Project],0)),"")</f>
        <v/>
      </c>
      <c r="E158" s="105"/>
      <c r="F158" s="103">
        <f ca="1">IF($A$2="","",
COUNTIFS(
tbTasks[[Client_Project]:[Client_Project]],$A158,
tbTasks[[Completed On]:[Completed On]],"&lt;="&amp;F$1,
tbTasks[[Completed On]:[Completed On]],"&gt;"&amp;E$1))</f>
        <v>0</v>
      </c>
      <c r="G158" s="103">
        <f ca="1">IF($A$2="","",
COUNTIFS(
tbTasks[[Client_Project]:[Client_Project]],$A158,
tbTasks[[Completed On]:[Completed On]],"&lt;="&amp;G$1,
tbTasks[[Completed On]:[Completed On]],"&gt;"&amp;F$1))</f>
        <v>0</v>
      </c>
      <c r="H158" s="103">
        <f ca="1">IF($A$2="","",
COUNTIFS(
tbTasks[[Client_Project]:[Client_Project]],$A158,
tbTasks[[Completed On]:[Completed On]],"&lt;="&amp;H$1,
tbTasks[[Completed On]:[Completed On]],"&gt;"&amp;G$1))</f>
        <v>0</v>
      </c>
      <c r="I158" s="103">
        <f ca="1">IF($A$2="","",
COUNTIFS(
tbTasks[[Client_Project]:[Client_Project]],$A158,
tbTasks[[Completed On]:[Completed On]],"&lt;="&amp;I$1,
tbTasks[[Completed On]:[Completed On]],"&gt;"&amp;H$1))</f>
        <v>0</v>
      </c>
      <c r="J158" s="103">
        <f ca="1">IF($A$2="","",
COUNTIFS(
tbTasks[[Client_Project]:[Client_Project]],$A158,
tbTasks[[Completed On]:[Completed On]],"&lt;="&amp;J$1,
tbTasks[[Completed On]:[Completed On]],"&gt;"&amp;I$1))</f>
        <v>0</v>
      </c>
      <c r="K158" s="103">
        <f ca="1">IF($A$2="","",
COUNTIFS(
tbTasks[[Client_Project]:[Client_Project]],$A158,
tbTasks[[Completed On]:[Completed On]],"&lt;="&amp;K$1,
tbTasks[[Completed On]:[Completed On]],"&gt;"&amp;J$1))</f>
        <v>0</v>
      </c>
      <c r="L158" s="103">
        <f ca="1">IF($A$2="","",
COUNTIFS(
tbTasks[[Client_Project]:[Client_Project]],$A158,
tbTasks[[Completed On]:[Completed On]],"&lt;="&amp;L$1,
tbTasks[[Completed On]:[Completed On]],"&gt;"&amp;K$1))</f>
        <v>0</v>
      </c>
      <c r="M158" s="103">
        <f ca="1">IF($A$2="","",
COUNTIFS(
tbTasks[[Client_Project]:[Client_Project]],$A158,
tbTasks[[Completed On]:[Completed On]],"&lt;="&amp;M$1,
tbTasks[[Completed On]:[Completed On]],"&gt;"&amp;L$1))</f>
        <v>0</v>
      </c>
      <c r="N158" s="103">
        <f ca="1">IF($A$2="","",
COUNTIFS(
tbTasks[[Client_Project]:[Client_Project]],$A158,
tbTasks[[Completed On]:[Completed On]],"&lt;="&amp;N$1,
tbTasks[[Completed On]:[Completed On]],"&gt;"&amp;M$1))</f>
        <v>0</v>
      </c>
      <c r="O158" s="103">
        <f ca="1">IF($A$2="","",
COUNTIFS(
tbTasks[[Client_Project]:[Client_Project]],$A158,
tbTasks[[Completed On]:[Completed On]],"&lt;="&amp;O$1,
tbTasks[[Completed On]:[Completed On]],"&gt;"&amp;N$1))</f>
        <v>0</v>
      </c>
      <c r="P158" s="103">
        <f ca="1">IF($A$2="","",
COUNTIFS(
tbTasks[[Client_Project]:[Client_Project]],$A158,
tbTasks[[Completed On]:[Completed On]],"&lt;="&amp;P$1,
tbTasks[[Completed On]:[Completed On]],"&gt;"&amp;O$1))</f>
        <v>0</v>
      </c>
      <c r="Q158" s="103">
        <f ca="1">IF($A$2="","",
COUNTIFS(
tbTasks[[Client_Project]:[Client_Project]],$A158,
tbTasks[[Completed On]:[Completed On]],"&lt;="&amp;Q$1,
tbTasks[[Completed On]:[Completed On]],"&gt;"&amp;P$1))</f>
        <v>0</v>
      </c>
    </row>
    <row r="159" spans="1:17" x14ac:dyDescent="0.25">
      <c r="A159" s="108" t="str">
        <f>IFERROR(tbProjects[[#This Row],[Client_Project]],"")</f>
        <v/>
      </c>
      <c r="B159" s="106" t="str">
        <f>IFERROR(tbProjects[[#This Row],[Client]],"")</f>
        <v/>
      </c>
      <c r="C159" s="106" t="str">
        <f>IFERROR(tbProjects[[#This Row],[Project]],"")</f>
        <v/>
      </c>
      <c r="D159" s="105" t="str">
        <f>IFERROR(INDEX(tbProjects[Progress],MATCH(A159,tbProjects[Client_Project],0)),"")</f>
        <v/>
      </c>
      <c r="E159" s="105"/>
      <c r="F159" s="103">
        <f ca="1">IF($A$2="","",
COUNTIFS(
tbTasks[[Client_Project]:[Client_Project]],$A159,
tbTasks[[Completed On]:[Completed On]],"&lt;="&amp;F$1,
tbTasks[[Completed On]:[Completed On]],"&gt;"&amp;E$1))</f>
        <v>0</v>
      </c>
      <c r="G159" s="103">
        <f ca="1">IF($A$2="","",
COUNTIFS(
tbTasks[[Client_Project]:[Client_Project]],$A159,
tbTasks[[Completed On]:[Completed On]],"&lt;="&amp;G$1,
tbTasks[[Completed On]:[Completed On]],"&gt;"&amp;F$1))</f>
        <v>0</v>
      </c>
      <c r="H159" s="103">
        <f ca="1">IF($A$2="","",
COUNTIFS(
tbTasks[[Client_Project]:[Client_Project]],$A159,
tbTasks[[Completed On]:[Completed On]],"&lt;="&amp;H$1,
tbTasks[[Completed On]:[Completed On]],"&gt;"&amp;G$1))</f>
        <v>0</v>
      </c>
      <c r="I159" s="103">
        <f ca="1">IF($A$2="","",
COUNTIFS(
tbTasks[[Client_Project]:[Client_Project]],$A159,
tbTasks[[Completed On]:[Completed On]],"&lt;="&amp;I$1,
tbTasks[[Completed On]:[Completed On]],"&gt;"&amp;H$1))</f>
        <v>0</v>
      </c>
      <c r="J159" s="103">
        <f ca="1">IF($A$2="","",
COUNTIFS(
tbTasks[[Client_Project]:[Client_Project]],$A159,
tbTasks[[Completed On]:[Completed On]],"&lt;="&amp;J$1,
tbTasks[[Completed On]:[Completed On]],"&gt;"&amp;I$1))</f>
        <v>0</v>
      </c>
      <c r="K159" s="103">
        <f ca="1">IF($A$2="","",
COUNTIFS(
tbTasks[[Client_Project]:[Client_Project]],$A159,
tbTasks[[Completed On]:[Completed On]],"&lt;="&amp;K$1,
tbTasks[[Completed On]:[Completed On]],"&gt;"&amp;J$1))</f>
        <v>0</v>
      </c>
      <c r="L159" s="103">
        <f ca="1">IF($A$2="","",
COUNTIFS(
tbTasks[[Client_Project]:[Client_Project]],$A159,
tbTasks[[Completed On]:[Completed On]],"&lt;="&amp;L$1,
tbTasks[[Completed On]:[Completed On]],"&gt;"&amp;K$1))</f>
        <v>0</v>
      </c>
      <c r="M159" s="103">
        <f ca="1">IF($A$2="","",
COUNTIFS(
tbTasks[[Client_Project]:[Client_Project]],$A159,
tbTasks[[Completed On]:[Completed On]],"&lt;="&amp;M$1,
tbTasks[[Completed On]:[Completed On]],"&gt;"&amp;L$1))</f>
        <v>0</v>
      </c>
      <c r="N159" s="103">
        <f ca="1">IF($A$2="","",
COUNTIFS(
tbTasks[[Client_Project]:[Client_Project]],$A159,
tbTasks[[Completed On]:[Completed On]],"&lt;="&amp;N$1,
tbTasks[[Completed On]:[Completed On]],"&gt;"&amp;M$1))</f>
        <v>0</v>
      </c>
      <c r="O159" s="103">
        <f ca="1">IF($A$2="","",
COUNTIFS(
tbTasks[[Client_Project]:[Client_Project]],$A159,
tbTasks[[Completed On]:[Completed On]],"&lt;="&amp;O$1,
tbTasks[[Completed On]:[Completed On]],"&gt;"&amp;N$1))</f>
        <v>0</v>
      </c>
      <c r="P159" s="103">
        <f ca="1">IF($A$2="","",
COUNTIFS(
tbTasks[[Client_Project]:[Client_Project]],$A159,
tbTasks[[Completed On]:[Completed On]],"&lt;="&amp;P$1,
tbTasks[[Completed On]:[Completed On]],"&gt;"&amp;O$1))</f>
        <v>0</v>
      </c>
      <c r="Q159" s="103">
        <f ca="1">IF($A$2="","",
COUNTIFS(
tbTasks[[Client_Project]:[Client_Project]],$A159,
tbTasks[[Completed On]:[Completed On]],"&lt;="&amp;Q$1,
tbTasks[[Completed On]:[Completed On]],"&gt;"&amp;P$1))</f>
        <v>0</v>
      </c>
    </row>
    <row r="160" spans="1:17" x14ac:dyDescent="0.25">
      <c r="A160" s="108" t="str">
        <f>IFERROR(tbProjects[[#This Row],[Client_Project]],"")</f>
        <v/>
      </c>
      <c r="B160" s="106" t="str">
        <f>IFERROR(tbProjects[[#This Row],[Client]],"")</f>
        <v/>
      </c>
      <c r="C160" s="106" t="str">
        <f>IFERROR(tbProjects[[#This Row],[Project]],"")</f>
        <v/>
      </c>
      <c r="D160" s="105" t="str">
        <f>IFERROR(INDEX(tbProjects[Progress],MATCH(A160,tbProjects[Client_Project],0)),"")</f>
        <v/>
      </c>
      <c r="E160" s="105"/>
      <c r="F160" s="103">
        <f ca="1">IF($A$2="","",
COUNTIFS(
tbTasks[[Client_Project]:[Client_Project]],$A160,
tbTasks[[Completed On]:[Completed On]],"&lt;="&amp;F$1,
tbTasks[[Completed On]:[Completed On]],"&gt;"&amp;E$1))</f>
        <v>0</v>
      </c>
      <c r="G160" s="103">
        <f ca="1">IF($A$2="","",
COUNTIFS(
tbTasks[[Client_Project]:[Client_Project]],$A160,
tbTasks[[Completed On]:[Completed On]],"&lt;="&amp;G$1,
tbTasks[[Completed On]:[Completed On]],"&gt;"&amp;F$1))</f>
        <v>0</v>
      </c>
      <c r="H160" s="103">
        <f ca="1">IF($A$2="","",
COUNTIFS(
tbTasks[[Client_Project]:[Client_Project]],$A160,
tbTasks[[Completed On]:[Completed On]],"&lt;="&amp;H$1,
tbTasks[[Completed On]:[Completed On]],"&gt;"&amp;G$1))</f>
        <v>0</v>
      </c>
      <c r="I160" s="103">
        <f ca="1">IF($A$2="","",
COUNTIFS(
tbTasks[[Client_Project]:[Client_Project]],$A160,
tbTasks[[Completed On]:[Completed On]],"&lt;="&amp;I$1,
tbTasks[[Completed On]:[Completed On]],"&gt;"&amp;H$1))</f>
        <v>0</v>
      </c>
      <c r="J160" s="103">
        <f ca="1">IF($A$2="","",
COUNTIFS(
tbTasks[[Client_Project]:[Client_Project]],$A160,
tbTasks[[Completed On]:[Completed On]],"&lt;="&amp;J$1,
tbTasks[[Completed On]:[Completed On]],"&gt;"&amp;I$1))</f>
        <v>0</v>
      </c>
      <c r="K160" s="103">
        <f ca="1">IF($A$2="","",
COUNTIFS(
tbTasks[[Client_Project]:[Client_Project]],$A160,
tbTasks[[Completed On]:[Completed On]],"&lt;="&amp;K$1,
tbTasks[[Completed On]:[Completed On]],"&gt;"&amp;J$1))</f>
        <v>0</v>
      </c>
      <c r="L160" s="103">
        <f ca="1">IF($A$2="","",
COUNTIFS(
tbTasks[[Client_Project]:[Client_Project]],$A160,
tbTasks[[Completed On]:[Completed On]],"&lt;="&amp;L$1,
tbTasks[[Completed On]:[Completed On]],"&gt;"&amp;K$1))</f>
        <v>0</v>
      </c>
      <c r="M160" s="103">
        <f ca="1">IF($A$2="","",
COUNTIFS(
tbTasks[[Client_Project]:[Client_Project]],$A160,
tbTasks[[Completed On]:[Completed On]],"&lt;="&amp;M$1,
tbTasks[[Completed On]:[Completed On]],"&gt;"&amp;L$1))</f>
        <v>0</v>
      </c>
      <c r="N160" s="103">
        <f ca="1">IF($A$2="","",
COUNTIFS(
tbTasks[[Client_Project]:[Client_Project]],$A160,
tbTasks[[Completed On]:[Completed On]],"&lt;="&amp;N$1,
tbTasks[[Completed On]:[Completed On]],"&gt;"&amp;M$1))</f>
        <v>0</v>
      </c>
      <c r="O160" s="103">
        <f ca="1">IF($A$2="","",
COUNTIFS(
tbTasks[[Client_Project]:[Client_Project]],$A160,
tbTasks[[Completed On]:[Completed On]],"&lt;="&amp;O$1,
tbTasks[[Completed On]:[Completed On]],"&gt;"&amp;N$1))</f>
        <v>0</v>
      </c>
      <c r="P160" s="103">
        <f ca="1">IF($A$2="","",
COUNTIFS(
tbTasks[[Client_Project]:[Client_Project]],$A160,
tbTasks[[Completed On]:[Completed On]],"&lt;="&amp;P$1,
tbTasks[[Completed On]:[Completed On]],"&gt;"&amp;O$1))</f>
        <v>0</v>
      </c>
      <c r="Q160" s="103">
        <f ca="1">IF($A$2="","",
COUNTIFS(
tbTasks[[Client_Project]:[Client_Project]],$A160,
tbTasks[[Completed On]:[Completed On]],"&lt;="&amp;Q$1,
tbTasks[[Completed On]:[Completed On]],"&gt;"&amp;P$1))</f>
        <v>0</v>
      </c>
    </row>
    <row r="161" spans="1:17" x14ac:dyDescent="0.25">
      <c r="A161" s="108" t="str">
        <f>IFERROR(tbProjects[[#This Row],[Client_Project]],"")</f>
        <v/>
      </c>
      <c r="B161" s="106" t="str">
        <f>IFERROR(tbProjects[[#This Row],[Client]],"")</f>
        <v/>
      </c>
      <c r="C161" s="106" t="str">
        <f>IFERROR(tbProjects[[#This Row],[Project]],"")</f>
        <v/>
      </c>
      <c r="D161" s="105" t="str">
        <f>IFERROR(INDEX(tbProjects[Progress],MATCH(A161,tbProjects[Client_Project],0)),"")</f>
        <v/>
      </c>
      <c r="E161" s="105"/>
      <c r="F161" s="103">
        <f ca="1">IF($A$2="","",
COUNTIFS(
tbTasks[[Client_Project]:[Client_Project]],$A161,
tbTasks[[Completed On]:[Completed On]],"&lt;="&amp;F$1,
tbTasks[[Completed On]:[Completed On]],"&gt;"&amp;E$1))</f>
        <v>0</v>
      </c>
      <c r="G161" s="103">
        <f ca="1">IF($A$2="","",
COUNTIFS(
tbTasks[[Client_Project]:[Client_Project]],$A161,
tbTasks[[Completed On]:[Completed On]],"&lt;="&amp;G$1,
tbTasks[[Completed On]:[Completed On]],"&gt;"&amp;F$1))</f>
        <v>0</v>
      </c>
      <c r="H161" s="103">
        <f ca="1">IF($A$2="","",
COUNTIFS(
tbTasks[[Client_Project]:[Client_Project]],$A161,
tbTasks[[Completed On]:[Completed On]],"&lt;="&amp;H$1,
tbTasks[[Completed On]:[Completed On]],"&gt;"&amp;G$1))</f>
        <v>0</v>
      </c>
      <c r="I161" s="103">
        <f ca="1">IF($A$2="","",
COUNTIFS(
tbTasks[[Client_Project]:[Client_Project]],$A161,
tbTasks[[Completed On]:[Completed On]],"&lt;="&amp;I$1,
tbTasks[[Completed On]:[Completed On]],"&gt;"&amp;H$1))</f>
        <v>0</v>
      </c>
      <c r="J161" s="103">
        <f ca="1">IF($A$2="","",
COUNTIFS(
tbTasks[[Client_Project]:[Client_Project]],$A161,
tbTasks[[Completed On]:[Completed On]],"&lt;="&amp;J$1,
tbTasks[[Completed On]:[Completed On]],"&gt;"&amp;I$1))</f>
        <v>0</v>
      </c>
      <c r="K161" s="103">
        <f ca="1">IF($A$2="","",
COUNTIFS(
tbTasks[[Client_Project]:[Client_Project]],$A161,
tbTasks[[Completed On]:[Completed On]],"&lt;="&amp;K$1,
tbTasks[[Completed On]:[Completed On]],"&gt;"&amp;J$1))</f>
        <v>0</v>
      </c>
      <c r="L161" s="103">
        <f ca="1">IF($A$2="","",
COUNTIFS(
tbTasks[[Client_Project]:[Client_Project]],$A161,
tbTasks[[Completed On]:[Completed On]],"&lt;="&amp;L$1,
tbTasks[[Completed On]:[Completed On]],"&gt;"&amp;K$1))</f>
        <v>0</v>
      </c>
      <c r="M161" s="103">
        <f ca="1">IF($A$2="","",
COUNTIFS(
tbTasks[[Client_Project]:[Client_Project]],$A161,
tbTasks[[Completed On]:[Completed On]],"&lt;="&amp;M$1,
tbTasks[[Completed On]:[Completed On]],"&gt;"&amp;L$1))</f>
        <v>0</v>
      </c>
      <c r="N161" s="103">
        <f ca="1">IF($A$2="","",
COUNTIFS(
tbTasks[[Client_Project]:[Client_Project]],$A161,
tbTasks[[Completed On]:[Completed On]],"&lt;="&amp;N$1,
tbTasks[[Completed On]:[Completed On]],"&gt;"&amp;M$1))</f>
        <v>0</v>
      </c>
      <c r="O161" s="103">
        <f ca="1">IF($A$2="","",
COUNTIFS(
tbTasks[[Client_Project]:[Client_Project]],$A161,
tbTasks[[Completed On]:[Completed On]],"&lt;="&amp;O$1,
tbTasks[[Completed On]:[Completed On]],"&gt;"&amp;N$1))</f>
        <v>0</v>
      </c>
      <c r="P161" s="103">
        <f ca="1">IF($A$2="","",
COUNTIFS(
tbTasks[[Client_Project]:[Client_Project]],$A161,
tbTasks[[Completed On]:[Completed On]],"&lt;="&amp;P$1,
tbTasks[[Completed On]:[Completed On]],"&gt;"&amp;O$1))</f>
        <v>0</v>
      </c>
      <c r="Q161" s="103">
        <f ca="1">IF($A$2="","",
COUNTIFS(
tbTasks[[Client_Project]:[Client_Project]],$A161,
tbTasks[[Completed On]:[Completed On]],"&lt;="&amp;Q$1,
tbTasks[[Completed On]:[Completed On]],"&gt;"&amp;P$1))</f>
        <v>0</v>
      </c>
    </row>
    <row r="162" spans="1:17" x14ac:dyDescent="0.25">
      <c r="A162" s="108" t="str">
        <f>IFERROR(tbProjects[[#This Row],[Client_Project]],"")</f>
        <v/>
      </c>
      <c r="B162" s="106" t="str">
        <f>IFERROR(tbProjects[[#This Row],[Client]],"")</f>
        <v/>
      </c>
      <c r="C162" s="106" t="str">
        <f>IFERROR(tbProjects[[#This Row],[Project]],"")</f>
        <v/>
      </c>
      <c r="D162" s="105" t="str">
        <f>IFERROR(INDEX(tbProjects[Progress],MATCH(A162,tbProjects[Client_Project],0)),"")</f>
        <v/>
      </c>
      <c r="E162" s="105"/>
      <c r="F162" s="103">
        <f ca="1">IF($A$2="","",
COUNTIFS(
tbTasks[[Client_Project]:[Client_Project]],$A162,
tbTasks[[Completed On]:[Completed On]],"&lt;="&amp;F$1,
tbTasks[[Completed On]:[Completed On]],"&gt;"&amp;E$1))</f>
        <v>0</v>
      </c>
      <c r="G162" s="103">
        <f ca="1">IF($A$2="","",
COUNTIFS(
tbTasks[[Client_Project]:[Client_Project]],$A162,
tbTasks[[Completed On]:[Completed On]],"&lt;="&amp;G$1,
tbTasks[[Completed On]:[Completed On]],"&gt;"&amp;F$1))</f>
        <v>0</v>
      </c>
      <c r="H162" s="103">
        <f ca="1">IF($A$2="","",
COUNTIFS(
tbTasks[[Client_Project]:[Client_Project]],$A162,
tbTasks[[Completed On]:[Completed On]],"&lt;="&amp;H$1,
tbTasks[[Completed On]:[Completed On]],"&gt;"&amp;G$1))</f>
        <v>0</v>
      </c>
      <c r="I162" s="103">
        <f ca="1">IF($A$2="","",
COUNTIFS(
tbTasks[[Client_Project]:[Client_Project]],$A162,
tbTasks[[Completed On]:[Completed On]],"&lt;="&amp;I$1,
tbTasks[[Completed On]:[Completed On]],"&gt;"&amp;H$1))</f>
        <v>0</v>
      </c>
      <c r="J162" s="103">
        <f ca="1">IF($A$2="","",
COUNTIFS(
tbTasks[[Client_Project]:[Client_Project]],$A162,
tbTasks[[Completed On]:[Completed On]],"&lt;="&amp;J$1,
tbTasks[[Completed On]:[Completed On]],"&gt;"&amp;I$1))</f>
        <v>0</v>
      </c>
      <c r="K162" s="103">
        <f ca="1">IF($A$2="","",
COUNTIFS(
tbTasks[[Client_Project]:[Client_Project]],$A162,
tbTasks[[Completed On]:[Completed On]],"&lt;="&amp;K$1,
tbTasks[[Completed On]:[Completed On]],"&gt;"&amp;J$1))</f>
        <v>0</v>
      </c>
      <c r="L162" s="103">
        <f ca="1">IF($A$2="","",
COUNTIFS(
tbTasks[[Client_Project]:[Client_Project]],$A162,
tbTasks[[Completed On]:[Completed On]],"&lt;="&amp;L$1,
tbTasks[[Completed On]:[Completed On]],"&gt;"&amp;K$1))</f>
        <v>0</v>
      </c>
      <c r="M162" s="103">
        <f ca="1">IF($A$2="","",
COUNTIFS(
tbTasks[[Client_Project]:[Client_Project]],$A162,
tbTasks[[Completed On]:[Completed On]],"&lt;="&amp;M$1,
tbTasks[[Completed On]:[Completed On]],"&gt;"&amp;L$1))</f>
        <v>0</v>
      </c>
      <c r="N162" s="103">
        <f ca="1">IF($A$2="","",
COUNTIFS(
tbTasks[[Client_Project]:[Client_Project]],$A162,
tbTasks[[Completed On]:[Completed On]],"&lt;="&amp;N$1,
tbTasks[[Completed On]:[Completed On]],"&gt;"&amp;M$1))</f>
        <v>0</v>
      </c>
      <c r="O162" s="103">
        <f ca="1">IF($A$2="","",
COUNTIFS(
tbTasks[[Client_Project]:[Client_Project]],$A162,
tbTasks[[Completed On]:[Completed On]],"&lt;="&amp;O$1,
tbTasks[[Completed On]:[Completed On]],"&gt;"&amp;N$1))</f>
        <v>0</v>
      </c>
      <c r="P162" s="103">
        <f ca="1">IF($A$2="","",
COUNTIFS(
tbTasks[[Client_Project]:[Client_Project]],$A162,
tbTasks[[Completed On]:[Completed On]],"&lt;="&amp;P$1,
tbTasks[[Completed On]:[Completed On]],"&gt;"&amp;O$1))</f>
        <v>0</v>
      </c>
      <c r="Q162" s="103">
        <f ca="1">IF($A$2="","",
COUNTIFS(
tbTasks[[Client_Project]:[Client_Project]],$A162,
tbTasks[[Completed On]:[Completed On]],"&lt;="&amp;Q$1,
tbTasks[[Completed On]:[Completed On]],"&gt;"&amp;P$1))</f>
        <v>0</v>
      </c>
    </row>
    <row r="163" spans="1:17" x14ac:dyDescent="0.25">
      <c r="A163" s="108" t="str">
        <f>IFERROR(tbProjects[[#This Row],[Client_Project]],"")</f>
        <v/>
      </c>
      <c r="B163" s="106" t="str">
        <f>IFERROR(tbProjects[[#This Row],[Client]],"")</f>
        <v/>
      </c>
      <c r="C163" s="106" t="str">
        <f>IFERROR(tbProjects[[#This Row],[Project]],"")</f>
        <v/>
      </c>
      <c r="D163" s="105" t="str">
        <f>IFERROR(INDEX(tbProjects[Progress],MATCH(A163,tbProjects[Client_Project],0)),"")</f>
        <v/>
      </c>
      <c r="E163" s="105"/>
      <c r="F163" s="103">
        <f ca="1">IF($A$2="","",
COUNTIFS(
tbTasks[[Client_Project]:[Client_Project]],$A163,
tbTasks[[Completed On]:[Completed On]],"&lt;="&amp;F$1,
tbTasks[[Completed On]:[Completed On]],"&gt;"&amp;E$1))</f>
        <v>0</v>
      </c>
      <c r="G163" s="103">
        <f ca="1">IF($A$2="","",
COUNTIFS(
tbTasks[[Client_Project]:[Client_Project]],$A163,
tbTasks[[Completed On]:[Completed On]],"&lt;="&amp;G$1,
tbTasks[[Completed On]:[Completed On]],"&gt;"&amp;F$1))</f>
        <v>0</v>
      </c>
      <c r="H163" s="103">
        <f ca="1">IF($A$2="","",
COUNTIFS(
tbTasks[[Client_Project]:[Client_Project]],$A163,
tbTasks[[Completed On]:[Completed On]],"&lt;="&amp;H$1,
tbTasks[[Completed On]:[Completed On]],"&gt;"&amp;G$1))</f>
        <v>0</v>
      </c>
      <c r="I163" s="103">
        <f ca="1">IF($A$2="","",
COUNTIFS(
tbTasks[[Client_Project]:[Client_Project]],$A163,
tbTasks[[Completed On]:[Completed On]],"&lt;="&amp;I$1,
tbTasks[[Completed On]:[Completed On]],"&gt;"&amp;H$1))</f>
        <v>0</v>
      </c>
      <c r="J163" s="103">
        <f ca="1">IF($A$2="","",
COUNTIFS(
tbTasks[[Client_Project]:[Client_Project]],$A163,
tbTasks[[Completed On]:[Completed On]],"&lt;="&amp;J$1,
tbTasks[[Completed On]:[Completed On]],"&gt;"&amp;I$1))</f>
        <v>0</v>
      </c>
      <c r="K163" s="103">
        <f ca="1">IF($A$2="","",
COUNTIFS(
tbTasks[[Client_Project]:[Client_Project]],$A163,
tbTasks[[Completed On]:[Completed On]],"&lt;="&amp;K$1,
tbTasks[[Completed On]:[Completed On]],"&gt;"&amp;J$1))</f>
        <v>0</v>
      </c>
      <c r="L163" s="103">
        <f ca="1">IF($A$2="","",
COUNTIFS(
tbTasks[[Client_Project]:[Client_Project]],$A163,
tbTasks[[Completed On]:[Completed On]],"&lt;="&amp;L$1,
tbTasks[[Completed On]:[Completed On]],"&gt;"&amp;K$1))</f>
        <v>0</v>
      </c>
      <c r="M163" s="103">
        <f ca="1">IF($A$2="","",
COUNTIFS(
tbTasks[[Client_Project]:[Client_Project]],$A163,
tbTasks[[Completed On]:[Completed On]],"&lt;="&amp;M$1,
tbTasks[[Completed On]:[Completed On]],"&gt;"&amp;L$1))</f>
        <v>0</v>
      </c>
      <c r="N163" s="103">
        <f ca="1">IF($A$2="","",
COUNTIFS(
tbTasks[[Client_Project]:[Client_Project]],$A163,
tbTasks[[Completed On]:[Completed On]],"&lt;="&amp;N$1,
tbTasks[[Completed On]:[Completed On]],"&gt;"&amp;M$1))</f>
        <v>0</v>
      </c>
      <c r="O163" s="103">
        <f ca="1">IF($A$2="","",
COUNTIFS(
tbTasks[[Client_Project]:[Client_Project]],$A163,
tbTasks[[Completed On]:[Completed On]],"&lt;="&amp;O$1,
tbTasks[[Completed On]:[Completed On]],"&gt;"&amp;N$1))</f>
        <v>0</v>
      </c>
      <c r="P163" s="103">
        <f ca="1">IF($A$2="","",
COUNTIFS(
tbTasks[[Client_Project]:[Client_Project]],$A163,
tbTasks[[Completed On]:[Completed On]],"&lt;="&amp;P$1,
tbTasks[[Completed On]:[Completed On]],"&gt;"&amp;O$1))</f>
        <v>0</v>
      </c>
      <c r="Q163" s="103">
        <f ca="1">IF($A$2="","",
COUNTIFS(
tbTasks[[Client_Project]:[Client_Project]],$A163,
tbTasks[[Completed On]:[Completed On]],"&lt;="&amp;Q$1,
tbTasks[[Completed On]:[Completed On]],"&gt;"&amp;P$1))</f>
        <v>0</v>
      </c>
    </row>
    <row r="164" spans="1:17" x14ac:dyDescent="0.25">
      <c r="A164" s="108" t="str">
        <f>IFERROR(tbProjects[[#This Row],[Client_Project]],"")</f>
        <v/>
      </c>
      <c r="B164" s="106" t="str">
        <f>IFERROR(tbProjects[[#This Row],[Client]],"")</f>
        <v/>
      </c>
      <c r="C164" s="106" t="str">
        <f>IFERROR(tbProjects[[#This Row],[Project]],"")</f>
        <v/>
      </c>
      <c r="D164" s="105" t="str">
        <f>IFERROR(INDEX(tbProjects[Progress],MATCH(A164,tbProjects[Client_Project],0)),"")</f>
        <v/>
      </c>
      <c r="E164" s="105"/>
      <c r="F164" s="103">
        <f ca="1">IF($A$2="","",
COUNTIFS(
tbTasks[[Client_Project]:[Client_Project]],$A164,
tbTasks[[Completed On]:[Completed On]],"&lt;="&amp;F$1,
tbTasks[[Completed On]:[Completed On]],"&gt;"&amp;E$1))</f>
        <v>0</v>
      </c>
      <c r="G164" s="103">
        <f ca="1">IF($A$2="","",
COUNTIFS(
tbTasks[[Client_Project]:[Client_Project]],$A164,
tbTasks[[Completed On]:[Completed On]],"&lt;="&amp;G$1,
tbTasks[[Completed On]:[Completed On]],"&gt;"&amp;F$1))</f>
        <v>0</v>
      </c>
      <c r="H164" s="103">
        <f ca="1">IF($A$2="","",
COUNTIFS(
tbTasks[[Client_Project]:[Client_Project]],$A164,
tbTasks[[Completed On]:[Completed On]],"&lt;="&amp;H$1,
tbTasks[[Completed On]:[Completed On]],"&gt;"&amp;G$1))</f>
        <v>0</v>
      </c>
      <c r="I164" s="103">
        <f ca="1">IF($A$2="","",
COUNTIFS(
tbTasks[[Client_Project]:[Client_Project]],$A164,
tbTasks[[Completed On]:[Completed On]],"&lt;="&amp;I$1,
tbTasks[[Completed On]:[Completed On]],"&gt;"&amp;H$1))</f>
        <v>0</v>
      </c>
      <c r="J164" s="103">
        <f ca="1">IF($A$2="","",
COUNTIFS(
tbTasks[[Client_Project]:[Client_Project]],$A164,
tbTasks[[Completed On]:[Completed On]],"&lt;="&amp;J$1,
tbTasks[[Completed On]:[Completed On]],"&gt;"&amp;I$1))</f>
        <v>0</v>
      </c>
      <c r="K164" s="103">
        <f ca="1">IF($A$2="","",
COUNTIFS(
tbTasks[[Client_Project]:[Client_Project]],$A164,
tbTasks[[Completed On]:[Completed On]],"&lt;="&amp;K$1,
tbTasks[[Completed On]:[Completed On]],"&gt;"&amp;J$1))</f>
        <v>0</v>
      </c>
      <c r="L164" s="103">
        <f ca="1">IF($A$2="","",
COUNTIFS(
tbTasks[[Client_Project]:[Client_Project]],$A164,
tbTasks[[Completed On]:[Completed On]],"&lt;="&amp;L$1,
tbTasks[[Completed On]:[Completed On]],"&gt;"&amp;K$1))</f>
        <v>0</v>
      </c>
      <c r="M164" s="103">
        <f ca="1">IF($A$2="","",
COUNTIFS(
tbTasks[[Client_Project]:[Client_Project]],$A164,
tbTasks[[Completed On]:[Completed On]],"&lt;="&amp;M$1,
tbTasks[[Completed On]:[Completed On]],"&gt;"&amp;L$1))</f>
        <v>0</v>
      </c>
      <c r="N164" s="103">
        <f ca="1">IF($A$2="","",
COUNTIFS(
tbTasks[[Client_Project]:[Client_Project]],$A164,
tbTasks[[Completed On]:[Completed On]],"&lt;="&amp;N$1,
tbTasks[[Completed On]:[Completed On]],"&gt;"&amp;M$1))</f>
        <v>0</v>
      </c>
      <c r="O164" s="103">
        <f ca="1">IF($A$2="","",
COUNTIFS(
tbTasks[[Client_Project]:[Client_Project]],$A164,
tbTasks[[Completed On]:[Completed On]],"&lt;="&amp;O$1,
tbTasks[[Completed On]:[Completed On]],"&gt;"&amp;N$1))</f>
        <v>0</v>
      </c>
      <c r="P164" s="103">
        <f ca="1">IF($A$2="","",
COUNTIFS(
tbTasks[[Client_Project]:[Client_Project]],$A164,
tbTasks[[Completed On]:[Completed On]],"&lt;="&amp;P$1,
tbTasks[[Completed On]:[Completed On]],"&gt;"&amp;O$1))</f>
        <v>0</v>
      </c>
      <c r="Q164" s="103">
        <f ca="1">IF($A$2="","",
COUNTIFS(
tbTasks[[Client_Project]:[Client_Project]],$A164,
tbTasks[[Completed On]:[Completed On]],"&lt;="&amp;Q$1,
tbTasks[[Completed On]:[Completed On]],"&gt;"&amp;P$1))</f>
        <v>0</v>
      </c>
    </row>
    <row r="165" spans="1:17" x14ac:dyDescent="0.25">
      <c r="A165" s="108" t="str">
        <f>IFERROR(tbProjects[[#This Row],[Client_Project]],"")</f>
        <v/>
      </c>
      <c r="B165" s="106" t="str">
        <f>IFERROR(tbProjects[[#This Row],[Client]],"")</f>
        <v/>
      </c>
      <c r="C165" s="106" t="str">
        <f>IFERROR(tbProjects[[#This Row],[Project]],"")</f>
        <v/>
      </c>
      <c r="D165" s="105" t="str">
        <f>IFERROR(INDEX(tbProjects[Progress],MATCH(A165,tbProjects[Client_Project],0)),"")</f>
        <v/>
      </c>
      <c r="E165" s="105"/>
      <c r="F165" s="103">
        <f ca="1">IF($A$2="","",
COUNTIFS(
tbTasks[[Client_Project]:[Client_Project]],$A165,
tbTasks[[Completed On]:[Completed On]],"&lt;="&amp;F$1,
tbTasks[[Completed On]:[Completed On]],"&gt;"&amp;E$1))</f>
        <v>0</v>
      </c>
      <c r="G165" s="103">
        <f ca="1">IF($A$2="","",
COUNTIFS(
tbTasks[[Client_Project]:[Client_Project]],$A165,
tbTasks[[Completed On]:[Completed On]],"&lt;="&amp;G$1,
tbTasks[[Completed On]:[Completed On]],"&gt;"&amp;F$1))</f>
        <v>0</v>
      </c>
      <c r="H165" s="103">
        <f ca="1">IF($A$2="","",
COUNTIFS(
tbTasks[[Client_Project]:[Client_Project]],$A165,
tbTasks[[Completed On]:[Completed On]],"&lt;="&amp;H$1,
tbTasks[[Completed On]:[Completed On]],"&gt;"&amp;G$1))</f>
        <v>0</v>
      </c>
      <c r="I165" s="103">
        <f ca="1">IF($A$2="","",
COUNTIFS(
tbTasks[[Client_Project]:[Client_Project]],$A165,
tbTasks[[Completed On]:[Completed On]],"&lt;="&amp;I$1,
tbTasks[[Completed On]:[Completed On]],"&gt;"&amp;H$1))</f>
        <v>0</v>
      </c>
      <c r="J165" s="103">
        <f ca="1">IF($A$2="","",
COUNTIFS(
tbTasks[[Client_Project]:[Client_Project]],$A165,
tbTasks[[Completed On]:[Completed On]],"&lt;="&amp;J$1,
tbTasks[[Completed On]:[Completed On]],"&gt;"&amp;I$1))</f>
        <v>0</v>
      </c>
      <c r="K165" s="103">
        <f ca="1">IF($A$2="","",
COUNTIFS(
tbTasks[[Client_Project]:[Client_Project]],$A165,
tbTasks[[Completed On]:[Completed On]],"&lt;="&amp;K$1,
tbTasks[[Completed On]:[Completed On]],"&gt;"&amp;J$1))</f>
        <v>0</v>
      </c>
      <c r="L165" s="103">
        <f ca="1">IF($A$2="","",
COUNTIFS(
tbTasks[[Client_Project]:[Client_Project]],$A165,
tbTasks[[Completed On]:[Completed On]],"&lt;="&amp;L$1,
tbTasks[[Completed On]:[Completed On]],"&gt;"&amp;K$1))</f>
        <v>0</v>
      </c>
      <c r="M165" s="103">
        <f ca="1">IF($A$2="","",
COUNTIFS(
tbTasks[[Client_Project]:[Client_Project]],$A165,
tbTasks[[Completed On]:[Completed On]],"&lt;="&amp;M$1,
tbTasks[[Completed On]:[Completed On]],"&gt;"&amp;L$1))</f>
        <v>0</v>
      </c>
      <c r="N165" s="103">
        <f ca="1">IF($A$2="","",
COUNTIFS(
tbTasks[[Client_Project]:[Client_Project]],$A165,
tbTasks[[Completed On]:[Completed On]],"&lt;="&amp;N$1,
tbTasks[[Completed On]:[Completed On]],"&gt;"&amp;M$1))</f>
        <v>0</v>
      </c>
      <c r="O165" s="103">
        <f ca="1">IF($A$2="","",
COUNTIFS(
tbTasks[[Client_Project]:[Client_Project]],$A165,
tbTasks[[Completed On]:[Completed On]],"&lt;="&amp;O$1,
tbTasks[[Completed On]:[Completed On]],"&gt;"&amp;N$1))</f>
        <v>0</v>
      </c>
      <c r="P165" s="103">
        <f ca="1">IF($A$2="","",
COUNTIFS(
tbTasks[[Client_Project]:[Client_Project]],$A165,
tbTasks[[Completed On]:[Completed On]],"&lt;="&amp;P$1,
tbTasks[[Completed On]:[Completed On]],"&gt;"&amp;O$1))</f>
        <v>0</v>
      </c>
      <c r="Q165" s="103">
        <f ca="1">IF($A$2="","",
COUNTIFS(
tbTasks[[Client_Project]:[Client_Project]],$A165,
tbTasks[[Completed On]:[Completed On]],"&lt;="&amp;Q$1,
tbTasks[[Completed On]:[Completed On]],"&gt;"&amp;P$1))</f>
        <v>0</v>
      </c>
    </row>
    <row r="166" spans="1:17" x14ac:dyDescent="0.25">
      <c r="A166" s="108" t="str">
        <f>IFERROR(tbProjects[[#This Row],[Client_Project]],"")</f>
        <v/>
      </c>
      <c r="B166" s="106" t="str">
        <f>IFERROR(tbProjects[[#This Row],[Client]],"")</f>
        <v/>
      </c>
      <c r="C166" s="106" t="str">
        <f>IFERROR(tbProjects[[#This Row],[Project]],"")</f>
        <v/>
      </c>
      <c r="D166" s="105" t="str">
        <f>IFERROR(INDEX(tbProjects[Progress],MATCH(A166,tbProjects[Client_Project],0)),"")</f>
        <v/>
      </c>
      <c r="E166" s="105"/>
      <c r="F166" s="103">
        <f ca="1">IF($A$2="","",
COUNTIFS(
tbTasks[[Client_Project]:[Client_Project]],$A166,
tbTasks[[Completed On]:[Completed On]],"&lt;="&amp;F$1,
tbTasks[[Completed On]:[Completed On]],"&gt;"&amp;E$1))</f>
        <v>0</v>
      </c>
      <c r="G166" s="103">
        <f ca="1">IF($A$2="","",
COUNTIFS(
tbTasks[[Client_Project]:[Client_Project]],$A166,
tbTasks[[Completed On]:[Completed On]],"&lt;="&amp;G$1,
tbTasks[[Completed On]:[Completed On]],"&gt;"&amp;F$1))</f>
        <v>0</v>
      </c>
      <c r="H166" s="103">
        <f ca="1">IF($A$2="","",
COUNTIFS(
tbTasks[[Client_Project]:[Client_Project]],$A166,
tbTasks[[Completed On]:[Completed On]],"&lt;="&amp;H$1,
tbTasks[[Completed On]:[Completed On]],"&gt;"&amp;G$1))</f>
        <v>0</v>
      </c>
      <c r="I166" s="103">
        <f ca="1">IF($A$2="","",
COUNTIFS(
tbTasks[[Client_Project]:[Client_Project]],$A166,
tbTasks[[Completed On]:[Completed On]],"&lt;="&amp;I$1,
tbTasks[[Completed On]:[Completed On]],"&gt;"&amp;H$1))</f>
        <v>0</v>
      </c>
      <c r="J166" s="103">
        <f ca="1">IF($A$2="","",
COUNTIFS(
tbTasks[[Client_Project]:[Client_Project]],$A166,
tbTasks[[Completed On]:[Completed On]],"&lt;="&amp;J$1,
tbTasks[[Completed On]:[Completed On]],"&gt;"&amp;I$1))</f>
        <v>0</v>
      </c>
      <c r="K166" s="103">
        <f ca="1">IF($A$2="","",
COUNTIFS(
tbTasks[[Client_Project]:[Client_Project]],$A166,
tbTasks[[Completed On]:[Completed On]],"&lt;="&amp;K$1,
tbTasks[[Completed On]:[Completed On]],"&gt;"&amp;J$1))</f>
        <v>0</v>
      </c>
      <c r="L166" s="103">
        <f ca="1">IF($A$2="","",
COUNTIFS(
tbTasks[[Client_Project]:[Client_Project]],$A166,
tbTasks[[Completed On]:[Completed On]],"&lt;="&amp;L$1,
tbTasks[[Completed On]:[Completed On]],"&gt;"&amp;K$1))</f>
        <v>0</v>
      </c>
      <c r="M166" s="103">
        <f ca="1">IF($A$2="","",
COUNTIFS(
tbTasks[[Client_Project]:[Client_Project]],$A166,
tbTasks[[Completed On]:[Completed On]],"&lt;="&amp;M$1,
tbTasks[[Completed On]:[Completed On]],"&gt;"&amp;L$1))</f>
        <v>0</v>
      </c>
      <c r="N166" s="103">
        <f ca="1">IF($A$2="","",
COUNTIFS(
tbTasks[[Client_Project]:[Client_Project]],$A166,
tbTasks[[Completed On]:[Completed On]],"&lt;="&amp;N$1,
tbTasks[[Completed On]:[Completed On]],"&gt;"&amp;M$1))</f>
        <v>0</v>
      </c>
      <c r="O166" s="103">
        <f ca="1">IF($A$2="","",
COUNTIFS(
tbTasks[[Client_Project]:[Client_Project]],$A166,
tbTasks[[Completed On]:[Completed On]],"&lt;="&amp;O$1,
tbTasks[[Completed On]:[Completed On]],"&gt;"&amp;N$1))</f>
        <v>0</v>
      </c>
      <c r="P166" s="103">
        <f ca="1">IF($A$2="","",
COUNTIFS(
tbTasks[[Client_Project]:[Client_Project]],$A166,
tbTasks[[Completed On]:[Completed On]],"&lt;="&amp;P$1,
tbTasks[[Completed On]:[Completed On]],"&gt;"&amp;O$1))</f>
        <v>0</v>
      </c>
      <c r="Q166" s="103">
        <f ca="1">IF($A$2="","",
COUNTIFS(
tbTasks[[Client_Project]:[Client_Project]],$A166,
tbTasks[[Completed On]:[Completed On]],"&lt;="&amp;Q$1,
tbTasks[[Completed On]:[Completed On]],"&gt;"&amp;P$1))</f>
        <v>0</v>
      </c>
    </row>
    <row r="167" spans="1:17" x14ac:dyDescent="0.25">
      <c r="A167" s="108" t="str">
        <f>IFERROR(tbProjects[[#This Row],[Client_Project]],"")</f>
        <v/>
      </c>
      <c r="B167" s="106" t="str">
        <f>IFERROR(tbProjects[[#This Row],[Client]],"")</f>
        <v/>
      </c>
      <c r="C167" s="106" t="str">
        <f>IFERROR(tbProjects[[#This Row],[Project]],"")</f>
        <v/>
      </c>
      <c r="D167" s="105" t="str">
        <f>IFERROR(INDEX(tbProjects[Progress],MATCH(A167,tbProjects[Client_Project],0)),"")</f>
        <v/>
      </c>
      <c r="E167" s="105"/>
      <c r="F167" s="103">
        <f ca="1">IF($A$2="","",
COUNTIFS(
tbTasks[[Client_Project]:[Client_Project]],$A167,
tbTasks[[Completed On]:[Completed On]],"&lt;="&amp;F$1,
tbTasks[[Completed On]:[Completed On]],"&gt;"&amp;E$1))</f>
        <v>0</v>
      </c>
      <c r="G167" s="103">
        <f ca="1">IF($A$2="","",
COUNTIFS(
tbTasks[[Client_Project]:[Client_Project]],$A167,
tbTasks[[Completed On]:[Completed On]],"&lt;="&amp;G$1,
tbTasks[[Completed On]:[Completed On]],"&gt;"&amp;F$1))</f>
        <v>0</v>
      </c>
      <c r="H167" s="103">
        <f ca="1">IF($A$2="","",
COUNTIFS(
tbTasks[[Client_Project]:[Client_Project]],$A167,
tbTasks[[Completed On]:[Completed On]],"&lt;="&amp;H$1,
tbTasks[[Completed On]:[Completed On]],"&gt;"&amp;G$1))</f>
        <v>0</v>
      </c>
      <c r="I167" s="103">
        <f ca="1">IF($A$2="","",
COUNTIFS(
tbTasks[[Client_Project]:[Client_Project]],$A167,
tbTasks[[Completed On]:[Completed On]],"&lt;="&amp;I$1,
tbTasks[[Completed On]:[Completed On]],"&gt;"&amp;H$1))</f>
        <v>0</v>
      </c>
      <c r="J167" s="103">
        <f ca="1">IF($A$2="","",
COUNTIFS(
tbTasks[[Client_Project]:[Client_Project]],$A167,
tbTasks[[Completed On]:[Completed On]],"&lt;="&amp;J$1,
tbTasks[[Completed On]:[Completed On]],"&gt;"&amp;I$1))</f>
        <v>0</v>
      </c>
      <c r="K167" s="103">
        <f ca="1">IF($A$2="","",
COUNTIFS(
tbTasks[[Client_Project]:[Client_Project]],$A167,
tbTasks[[Completed On]:[Completed On]],"&lt;="&amp;K$1,
tbTasks[[Completed On]:[Completed On]],"&gt;"&amp;J$1))</f>
        <v>0</v>
      </c>
      <c r="L167" s="103">
        <f ca="1">IF($A$2="","",
COUNTIFS(
tbTasks[[Client_Project]:[Client_Project]],$A167,
tbTasks[[Completed On]:[Completed On]],"&lt;="&amp;L$1,
tbTasks[[Completed On]:[Completed On]],"&gt;"&amp;K$1))</f>
        <v>0</v>
      </c>
      <c r="M167" s="103">
        <f ca="1">IF($A$2="","",
COUNTIFS(
tbTasks[[Client_Project]:[Client_Project]],$A167,
tbTasks[[Completed On]:[Completed On]],"&lt;="&amp;M$1,
tbTasks[[Completed On]:[Completed On]],"&gt;"&amp;L$1))</f>
        <v>0</v>
      </c>
      <c r="N167" s="103">
        <f ca="1">IF($A$2="","",
COUNTIFS(
tbTasks[[Client_Project]:[Client_Project]],$A167,
tbTasks[[Completed On]:[Completed On]],"&lt;="&amp;N$1,
tbTasks[[Completed On]:[Completed On]],"&gt;"&amp;M$1))</f>
        <v>0</v>
      </c>
      <c r="O167" s="103">
        <f ca="1">IF($A$2="","",
COUNTIFS(
tbTasks[[Client_Project]:[Client_Project]],$A167,
tbTasks[[Completed On]:[Completed On]],"&lt;="&amp;O$1,
tbTasks[[Completed On]:[Completed On]],"&gt;"&amp;N$1))</f>
        <v>0</v>
      </c>
      <c r="P167" s="103">
        <f ca="1">IF($A$2="","",
COUNTIFS(
tbTasks[[Client_Project]:[Client_Project]],$A167,
tbTasks[[Completed On]:[Completed On]],"&lt;="&amp;P$1,
tbTasks[[Completed On]:[Completed On]],"&gt;"&amp;O$1))</f>
        <v>0</v>
      </c>
      <c r="Q167" s="103">
        <f ca="1">IF($A$2="","",
COUNTIFS(
tbTasks[[Client_Project]:[Client_Project]],$A167,
tbTasks[[Completed On]:[Completed On]],"&lt;="&amp;Q$1,
tbTasks[[Completed On]:[Completed On]],"&gt;"&amp;P$1))</f>
        <v>0</v>
      </c>
    </row>
    <row r="168" spans="1:17" x14ac:dyDescent="0.25">
      <c r="A168" s="108" t="str">
        <f>IFERROR(tbProjects[[#This Row],[Client_Project]],"")</f>
        <v/>
      </c>
      <c r="B168" s="106" t="str">
        <f>IFERROR(tbProjects[[#This Row],[Client]],"")</f>
        <v/>
      </c>
      <c r="C168" s="106" t="str">
        <f>IFERROR(tbProjects[[#This Row],[Project]],"")</f>
        <v/>
      </c>
      <c r="D168" s="105" t="str">
        <f>IFERROR(INDEX(tbProjects[Progress],MATCH(A168,tbProjects[Client_Project],0)),"")</f>
        <v/>
      </c>
      <c r="E168" s="105"/>
      <c r="F168" s="103">
        <f ca="1">IF($A$2="","",
COUNTIFS(
tbTasks[[Client_Project]:[Client_Project]],$A168,
tbTasks[[Completed On]:[Completed On]],"&lt;="&amp;F$1,
tbTasks[[Completed On]:[Completed On]],"&gt;"&amp;E$1))</f>
        <v>0</v>
      </c>
      <c r="G168" s="103">
        <f ca="1">IF($A$2="","",
COUNTIFS(
tbTasks[[Client_Project]:[Client_Project]],$A168,
tbTasks[[Completed On]:[Completed On]],"&lt;="&amp;G$1,
tbTasks[[Completed On]:[Completed On]],"&gt;"&amp;F$1))</f>
        <v>0</v>
      </c>
      <c r="H168" s="103">
        <f ca="1">IF($A$2="","",
COUNTIFS(
tbTasks[[Client_Project]:[Client_Project]],$A168,
tbTasks[[Completed On]:[Completed On]],"&lt;="&amp;H$1,
tbTasks[[Completed On]:[Completed On]],"&gt;"&amp;G$1))</f>
        <v>0</v>
      </c>
      <c r="I168" s="103">
        <f ca="1">IF($A$2="","",
COUNTIFS(
tbTasks[[Client_Project]:[Client_Project]],$A168,
tbTasks[[Completed On]:[Completed On]],"&lt;="&amp;I$1,
tbTasks[[Completed On]:[Completed On]],"&gt;"&amp;H$1))</f>
        <v>0</v>
      </c>
      <c r="J168" s="103">
        <f ca="1">IF($A$2="","",
COUNTIFS(
tbTasks[[Client_Project]:[Client_Project]],$A168,
tbTasks[[Completed On]:[Completed On]],"&lt;="&amp;J$1,
tbTasks[[Completed On]:[Completed On]],"&gt;"&amp;I$1))</f>
        <v>0</v>
      </c>
      <c r="K168" s="103">
        <f ca="1">IF($A$2="","",
COUNTIFS(
tbTasks[[Client_Project]:[Client_Project]],$A168,
tbTasks[[Completed On]:[Completed On]],"&lt;="&amp;K$1,
tbTasks[[Completed On]:[Completed On]],"&gt;"&amp;J$1))</f>
        <v>0</v>
      </c>
      <c r="L168" s="103">
        <f ca="1">IF($A$2="","",
COUNTIFS(
tbTasks[[Client_Project]:[Client_Project]],$A168,
tbTasks[[Completed On]:[Completed On]],"&lt;="&amp;L$1,
tbTasks[[Completed On]:[Completed On]],"&gt;"&amp;K$1))</f>
        <v>0</v>
      </c>
      <c r="M168" s="103">
        <f ca="1">IF($A$2="","",
COUNTIFS(
tbTasks[[Client_Project]:[Client_Project]],$A168,
tbTasks[[Completed On]:[Completed On]],"&lt;="&amp;M$1,
tbTasks[[Completed On]:[Completed On]],"&gt;"&amp;L$1))</f>
        <v>0</v>
      </c>
      <c r="N168" s="103">
        <f ca="1">IF($A$2="","",
COUNTIFS(
tbTasks[[Client_Project]:[Client_Project]],$A168,
tbTasks[[Completed On]:[Completed On]],"&lt;="&amp;N$1,
tbTasks[[Completed On]:[Completed On]],"&gt;"&amp;M$1))</f>
        <v>0</v>
      </c>
      <c r="O168" s="103">
        <f ca="1">IF($A$2="","",
COUNTIFS(
tbTasks[[Client_Project]:[Client_Project]],$A168,
tbTasks[[Completed On]:[Completed On]],"&lt;="&amp;O$1,
tbTasks[[Completed On]:[Completed On]],"&gt;"&amp;N$1))</f>
        <v>0</v>
      </c>
      <c r="P168" s="103">
        <f ca="1">IF($A$2="","",
COUNTIFS(
tbTasks[[Client_Project]:[Client_Project]],$A168,
tbTasks[[Completed On]:[Completed On]],"&lt;="&amp;P$1,
tbTasks[[Completed On]:[Completed On]],"&gt;"&amp;O$1))</f>
        <v>0</v>
      </c>
      <c r="Q168" s="103">
        <f ca="1">IF($A$2="","",
COUNTIFS(
tbTasks[[Client_Project]:[Client_Project]],$A168,
tbTasks[[Completed On]:[Completed On]],"&lt;="&amp;Q$1,
tbTasks[[Completed On]:[Completed On]],"&gt;"&amp;P$1))</f>
        <v>0</v>
      </c>
    </row>
    <row r="169" spans="1:17" x14ac:dyDescent="0.25">
      <c r="A169" s="108" t="str">
        <f>IFERROR(tbProjects[[#This Row],[Client_Project]],"")</f>
        <v/>
      </c>
      <c r="B169" s="106" t="str">
        <f>IFERROR(tbProjects[[#This Row],[Client]],"")</f>
        <v/>
      </c>
      <c r="C169" s="106" t="str">
        <f>IFERROR(tbProjects[[#This Row],[Project]],"")</f>
        <v/>
      </c>
      <c r="D169" s="105" t="str">
        <f>IFERROR(INDEX(tbProjects[Progress],MATCH(A169,tbProjects[Client_Project],0)),"")</f>
        <v/>
      </c>
      <c r="E169" s="105"/>
      <c r="F169" s="103">
        <f ca="1">IF($A$2="","",
COUNTIFS(
tbTasks[[Client_Project]:[Client_Project]],$A169,
tbTasks[[Completed On]:[Completed On]],"&lt;="&amp;F$1,
tbTasks[[Completed On]:[Completed On]],"&gt;"&amp;E$1))</f>
        <v>0</v>
      </c>
      <c r="G169" s="103">
        <f ca="1">IF($A$2="","",
COUNTIFS(
tbTasks[[Client_Project]:[Client_Project]],$A169,
tbTasks[[Completed On]:[Completed On]],"&lt;="&amp;G$1,
tbTasks[[Completed On]:[Completed On]],"&gt;"&amp;F$1))</f>
        <v>0</v>
      </c>
      <c r="H169" s="103">
        <f ca="1">IF($A$2="","",
COUNTIFS(
tbTasks[[Client_Project]:[Client_Project]],$A169,
tbTasks[[Completed On]:[Completed On]],"&lt;="&amp;H$1,
tbTasks[[Completed On]:[Completed On]],"&gt;"&amp;G$1))</f>
        <v>0</v>
      </c>
      <c r="I169" s="103">
        <f ca="1">IF($A$2="","",
COUNTIFS(
tbTasks[[Client_Project]:[Client_Project]],$A169,
tbTasks[[Completed On]:[Completed On]],"&lt;="&amp;I$1,
tbTasks[[Completed On]:[Completed On]],"&gt;"&amp;H$1))</f>
        <v>0</v>
      </c>
      <c r="J169" s="103">
        <f ca="1">IF($A$2="","",
COUNTIFS(
tbTasks[[Client_Project]:[Client_Project]],$A169,
tbTasks[[Completed On]:[Completed On]],"&lt;="&amp;J$1,
tbTasks[[Completed On]:[Completed On]],"&gt;"&amp;I$1))</f>
        <v>0</v>
      </c>
      <c r="K169" s="103">
        <f ca="1">IF($A$2="","",
COUNTIFS(
tbTasks[[Client_Project]:[Client_Project]],$A169,
tbTasks[[Completed On]:[Completed On]],"&lt;="&amp;K$1,
tbTasks[[Completed On]:[Completed On]],"&gt;"&amp;J$1))</f>
        <v>0</v>
      </c>
      <c r="L169" s="103">
        <f ca="1">IF($A$2="","",
COUNTIFS(
tbTasks[[Client_Project]:[Client_Project]],$A169,
tbTasks[[Completed On]:[Completed On]],"&lt;="&amp;L$1,
tbTasks[[Completed On]:[Completed On]],"&gt;"&amp;K$1))</f>
        <v>0</v>
      </c>
      <c r="M169" s="103">
        <f ca="1">IF($A$2="","",
COUNTIFS(
tbTasks[[Client_Project]:[Client_Project]],$A169,
tbTasks[[Completed On]:[Completed On]],"&lt;="&amp;M$1,
tbTasks[[Completed On]:[Completed On]],"&gt;"&amp;L$1))</f>
        <v>0</v>
      </c>
      <c r="N169" s="103">
        <f ca="1">IF($A$2="","",
COUNTIFS(
tbTasks[[Client_Project]:[Client_Project]],$A169,
tbTasks[[Completed On]:[Completed On]],"&lt;="&amp;N$1,
tbTasks[[Completed On]:[Completed On]],"&gt;"&amp;M$1))</f>
        <v>0</v>
      </c>
      <c r="O169" s="103">
        <f ca="1">IF($A$2="","",
COUNTIFS(
tbTasks[[Client_Project]:[Client_Project]],$A169,
tbTasks[[Completed On]:[Completed On]],"&lt;="&amp;O$1,
tbTasks[[Completed On]:[Completed On]],"&gt;"&amp;N$1))</f>
        <v>0</v>
      </c>
      <c r="P169" s="103">
        <f ca="1">IF($A$2="","",
COUNTIFS(
tbTasks[[Client_Project]:[Client_Project]],$A169,
tbTasks[[Completed On]:[Completed On]],"&lt;="&amp;P$1,
tbTasks[[Completed On]:[Completed On]],"&gt;"&amp;O$1))</f>
        <v>0</v>
      </c>
      <c r="Q169" s="103">
        <f ca="1">IF($A$2="","",
COUNTIFS(
tbTasks[[Client_Project]:[Client_Project]],$A169,
tbTasks[[Completed On]:[Completed On]],"&lt;="&amp;Q$1,
tbTasks[[Completed On]:[Completed On]],"&gt;"&amp;P$1))</f>
        <v>0</v>
      </c>
    </row>
    <row r="170" spans="1:17" x14ac:dyDescent="0.25">
      <c r="A170" s="108" t="str">
        <f>IFERROR(tbProjects[[#This Row],[Client_Project]],"")</f>
        <v/>
      </c>
      <c r="B170" s="106" t="str">
        <f>IFERROR(tbProjects[[#This Row],[Client]],"")</f>
        <v/>
      </c>
      <c r="C170" s="106" t="str">
        <f>IFERROR(tbProjects[[#This Row],[Project]],"")</f>
        <v/>
      </c>
      <c r="D170" s="105" t="str">
        <f>IFERROR(INDEX(tbProjects[Progress],MATCH(A170,tbProjects[Client_Project],0)),"")</f>
        <v/>
      </c>
      <c r="E170" s="105"/>
      <c r="F170" s="103">
        <f ca="1">IF($A$2="","",
COUNTIFS(
tbTasks[[Client_Project]:[Client_Project]],$A170,
tbTasks[[Completed On]:[Completed On]],"&lt;="&amp;F$1,
tbTasks[[Completed On]:[Completed On]],"&gt;"&amp;E$1))</f>
        <v>0</v>
      </c>
      <c r="G170" s="103">
        <f ca="1">IF($A$2="","",
COUNTIFS(
tbTasks[[Client_Project]:[Client_Project]],$A170,
tbTasks[[Completed On]:[Completed On]],"&lt;="&amp;G$1,
tbTasks[[Completed On]:[Completed On]],"&gt;"&amp;F$1))</f>
        <v>0</v>
      </c>
      <c r="H170" s="103">
        <f ca="1">IF($A$2="","",
COUNTIFS(
tbTasks[[Client_Project]:[Client_Project]],$A170,
tbTasks[[Completed On]:[Completed On]],"&lt;="&amp;H$1,
tbTasks[[Completed On]:[Completed On]],"&gt;"&amp;G$1))</f>
        <v>0</v>
      </c>
      <c r="I170" s="103">
        <f ca="1">IF($A$2="","",
COUNTIFS(
tbTasks[[Client_Project]:[Client_Project]],$A170,
tbTasks[[Completed On]:[Completed On]],"&lt;="&amp;I$1,
tbTasks[[Completed On]:[Completed On]],"&gt;"&amp;H$1))</f>
        <v>0</v>
      </c>
      <c r="J170" s="103">
        <f ca="1">IF($A$2="","",
COUNTIFS(
tbTasks[[Client_Project]:[Client_Project]],$A170,
tbTasks[[Completed On]:[Completed On]],"&lt;="&amp;J$1,
tbTasks[[Completed On]:[Completed On]],"&gt;"&amp;I$1))</f>
        <v>0</v>
      </c>
      <c r="K170" s="103">
        <f ca="1">IF($A$2="","",
COUNTIFS(
tbTasks[[Client_Project]:[Client_Project]],$A170,
tbTasks[[Completed On]:[Completed On]],"&lt;="&amp;K$1,
tbTasks[[Completed On]:[Completed On]],"&gt;"&amp;J$1))</f>
        <v>0</v>
      </c>
      <c r="L170" s="103">
        <f ca="1">IF($A$2="","",
COUNTIFS(
tbTasks[[Client_Project]:[Client_Project]],$A170,
tbTasks[[Completed On]:[Completed On]],"&lt;="&amp;L$1,
tbTasks[[Completed On]:[Completed On]],"&gt;"&amp;K$1))</f>
        <v>0</v>
      </c>
      <c r="M170" s="103">
        <f ca="1">IF($A$2="","",
COUNTIFS(
tbTasks[[Client_Project]:[Client_Project]],$A170,
tbTasks[[Completed On]:[Completed On]],"&lt;="&amp;M$1,
tbTasks[[Completed On]:[Completed On]],"&gt;"&amp;L$1))</f>
        <v>0</v>
      </c>
      <c r="N170" s="103">
        <f ca="1">IF($A$2="","",
COUNTIFS(
tbTasks[[Client_Project]:[Client_Project]],$A170,
tbTasks[[Completed On]:[Completed On]],"&lt;="&amp;N$1,
tbTasks[[Completed On]:[Completed On]],"&gt;"&amp;M$1))</f>
        <v>0</v>
      </c>
      <c r="O170" s="103">
        <f ca="1">IF($A$2="","",
COUNTIFS(
tbTasks[[Client_Project]:[Client_Project]],$A170,
tbTasks[[Completed On]:[Completed On]],"&lt;="&amp;O$1,
tbTasks[[Completed On]:[Completed On]],"&gt;"&amp;N$1))</f>
        <v>0</v>
      </c>
      <c r="P170" s="103">
        <f ca="1">IF($A$2="","",
COUNTIFS(
tbTasks[[Client_Project]:[Client_Project]],$A170,
tbTasks[[Completed On]:[Completed On]],"&lt;="&amp;P$1,
tbTasks[[Completed On]:[Completed On]],"&gt;"&amp;O$1))</f>
        <v>0</v>
      </c>
      <c r="Q170" s="103">
        <f ca="1">IF($A$2="","",
COUNTIFS(
tbTasks[[Client_Project]:[Client_Project]],$A170,
tbTasks[[Completed On]:[Completed On]],"&lt;="&amp;Q$1,
tbTasks[[Completed On]:[Completed On]],"&gt;"&amp;P$1))</f>
        <v>0</v>
      </c>
    </row>
    <row r="171" spans="1:17" x14ac:dyDescent="0.25">
      <c r="A171" s="108" t="str">
        <f>IFERROR(tbProjects[[#This Row],[Client_Project]],"")</f>
        <v/>
      </c>
      <c r="B171" s="106" t="str">
        <f>IFERROR(tbProjects[[#This Row],[Client]],"")</f>
        <v/>
      </c>
      <c r="C171" s="106" t="str">
        <f>IFERROR(tbProjects[[#This Row],[Project]],"")</f>
        <v/>
      </c>
      <c r="D171" s="105" t="str">
        <f>IFERROR(INDEX(tbProjects[Progress],MATCH(A171,tbProjects[Client_Project],0)),"")</f>
        <v/>
      </c>
      <c r="E171" s="105"/>
      <c r="F171" s="103">
        <f ca="1">IF($A$2="","",
COUNTIFS(
tbTasks[[Client_Project]:[Client_Project]],$A171,
tbTasks[[Completed On]:[Completed On]],"&lt;="&amp;F$1,
tbTasks[[Completed On]:[Completed On]],"&gt;"&amp;E$1))</f>
        <v>0</v>
      </c>
      <c r="G171" s="103">
        <f ca="1">IF($A$2="","",
COUNTIFS(
tbTasks[[Client_Project]:[Client_Project]],$A171,
tbTasks[[Completed On]:[Completed On]],"&lt;="&amp;G$1,
tbTasks[[Completed On]:[Completed On]],"&gt;"&amp;F$1))</f>
        <v>0</v>
      </c>
      <c r="H171" s="103">
        <f ca="1">IF($A$2="","",
COUNTIFS(
tbTasks[[Client_Project]:[Client_Project]],$A171,
tbTasks[[Completed On]:[Completed On]],"&lt;="&amp;H$1,
tbTasks[[Completed On]:[Completed On]],"&gt;"&amp;G$1))</f>
        <v>0</v>
      </c>
      <c r="I171" s="103">
        <f ca="1">IF($A$2="","",
COUNTIFS(
tbTasks[[Client_Project]:[Client_Project]],$A171,
tbTasks[[Completed On]:[Completed On]],"&lt;="&amp;I$1,
tbTasks[[Completed On]:[Completed On]],"&gt;"&amp;H$1))</f>
        <v>0</v>
      </c>
      <c r="J171" s="103">
        <f ca="1">IF($A$2="","",
COUNTIFS(
tbTasks[[Client_Project]:[Client_Project]],$A171,
tbTasks[[Completed On]:[Completed On]],"&lt;="&amp;J$1,
tbTasks[[Completed On]:[Completed On]],"&gt;"&amp;I$1))</f>
        <v>0</v>
      </c>
      <c r="K171" s="103">
        <f ca="1">IF($A$2="","",
COUNTIFS(
tbTasks[[Client_Project]:[Client_Project]],$A171,
tbTasks[[Completed On]:[Completed On]],"&lt;="&amp;K$1,
tbTasks[[Completed On]:[Completed On]],"&gt;"&amp;J$1))</f>
        <v>0</v>
      </c>
      <c r="L171" s="103">
        <f ca="1">IF($A$2="","",
COUNTIFS(
tbTasks[[Client_Project]:[Client_Project]],$A171,
tbTasks[[Completed On]:[Completed On]],"&lt;="&amp;L$1,
tbTasks[[Completed On]:[Completed On]],"&gt;"&amp;K$1))</f>
        <v>0</v>
      </c>
      <c r="M171" s="103">
        <f ca="1">IF($A$2="","",
COUNTIFS(
tbTasks[[Client_Project]:[Client_Project]],$A171,
tbTasks[[Completed On]:[Completed On]],"&lt;="&amp;M$1,
tbTasks[[Completed On]:[Completed On]],"&gt;"&amp;L$1))</f>
        <v>0</v>
      </c>
      <c r="N171" s="103">
        <f ca="1">IF($A$2="","",
COUNTIFS(
tbTasks[[Client_Project]:[Client_Project]],$A171,
tbTasks[[Completed On]:[Completed On]],"&lt;="&amp;N$1,
tbTasks[[Completed On]:[Completed On]],"&gt;"&amp;M$1))</f>
        <v>0</v>
      </c>
      <c r="O171" s="103">
        <f ca="1">IF($A$2="","",
COUNTIFS(
tbTasks[[Client_Project]:[Client_Project]],$A171,
tbTasks[[Completed On]:[Completed On]],"&lt;="&amp;O$1,
tbTasks[[Completed On]:[Completed On]],"&gt;"&amp;N$1))</f>
        <v>0</v>
      </c>
      <c r="P171" s="103">
        <f ca="1">IF($A$2="","",
COUNTIFS(
tbTasks[[Client_Project]:[Client_Project]],$A171,
tbTasks[[Completed On]:[Completed On]],"&lt;="&amp;P$1,
tbTasks[[Completed On]:[Completed On]],"&gt;"&amp;O$1))</f>
        <v>0</v>
      </c>
      <c r="Q171" s="103">
        <f ca="1">IF($A$2="","",
COUNTIFS(
tbTasks[[Client_Project]:[Client_Project]],$A171,
tbTasks[[Completed On]:[Completed On]],"&lt;="&amp;Q$1,
tbTasks[[Completed On]:[Completed On]],"&gt;"&amp;P$1))</f>
        <v>0</v>
      </c>
    </row>
    <row r="172" spans="1:17" x14ac:dyDescent="0.25">
      <c r="A172" s="108" t="str">
        <f>IFERROR(tbProjects[[#This Row],[Client_Project]],"")</f>
        <v/>
      </c>
      <c r="B172" s="106" t="str">
        <f>IFERROR(tbProjects[[#This Row],[Client]],"")</f>
        <v/>
      </c>
      <c r="C172" s="106" t="str">
        <f>IFERROR(tbProjects[[#This Row],[Project]],"")</f>
        <v/>
      </c>
      <c r="D172" s="105" t="str">
        <f>IFERROR(INDEX(tbProjects[Progress],MATCH(A172,tbProjects[Client_Project],0)),"")</f>
        <v/>
      </c>
      <c r="E172" s="105"/>
      <c r="F172" s="103">
        <f ca="1">IF($A$2="","",
COUNTIFS(
tbTasks[[Client_Project]:[Client_Project]],$A172,
tbTasks[[Completed On]:[Completed On]],"&lt;="&amp;F$1,
tbTasks[[Completed On]:[Completed On]],"&gt;"&amp;E$1))</f>
        <v>0</v>
      </c>
      <c r="G172" s="103">
        <f ca="1">IF($A$2="","",
COUNTIFS(
tbTasks[[Client_Project]:[Client_Project]],$A172,
tbTasks[[Completed On]:[Completed On]],"&lt;="&amp;G$1,
tbTasks[[Completed On]:[Completed On]],"&gt;"&amp;F$1))</f>
        <v>0</v>
      </c>
      <c r="H172" s="103">
        <f ca="1">IF($A$2="","",
COUNTIFS(
tbTasks[[Client_Project]:[Client_Project]],$A172,
tbTasks[[Completed On]:[Completed On]],"&lt;="&amp;H$1,
tbTasks[[Completed On]:[Completed On]],"&gt;"&amp;G$1))</f>
        <v>0</v>
      </c>
      <c r="I172" s="103">
        <f ca="1">IF($A$2="","",
COUNTIFS(
tbTasks[[Client_Project]:[Client_Project]],$A172,
tbTasks[[Completed On]:[Completed On]],"&lt;="&amp;I$1,
tbTasks[[Completed On]:[Completed On]],"&gt;"&amp;H$1))</f>
        <v>0</v>
      </c>
      <c r="J172" s="103">
        <f ca="1">IF($A$2="","",
COUNTIFS(
tbTasks[[Client_Project]:[Client_Project]],$A172,
tbTasks[[Completed On]:[Completed On]],"&lt;="&amp;J$1,
tbTasks[[Completed On]:[Completed On]],"&gt;"&amp;I$1))</f>
        <v>0</v>
      </c>
      <c r="K172" s="103">
        <f ca="1">IF($A$2="","",
COUNTIFS(
tbTasks[[Client_Project]:[Client_Project]],$A172,
tbTasks[[Completed On]:[Completed On]],"&lt;="&amp;K$1,
tbTasks[[Completed On]:[Completed On]],"&gt;"&amp;J$1))</f>
        <v>0</v>
      </c>
      <c r="L172" s="103">
        <f ca="1">IF($A$2="","",
COUNTIFS(
tbTasks[[Client_Project]:[Client_Project]],$A172,
tbTasks[[Completed On]:[Completed On]],"&lt;="&amp;L$1,
tbTasks[[Completed On]:[Completed On]],"&gt;"&amp;K$1))</f>
        <v>0</v>
      </c>
      <c r="M172" s="103">
        <f ca="1">IF($A$2="","",
COUNTIFS(
tbTasks[[Client_Project]:[Client_Project]],$A172,
tbTasks[[Completed On]:[Completed On]],"&lt;="&amp;M$1,
tbTasks[[Completed On]:[Completed On]],"&gt;"&amp;L$1))</f>
        <v>0</v>
      </c>
      <c r="N172" s="103">
        <f ca="1">IF($A$2="","",
COUNTIFS(
tbTasks[[Client_Project]:[Client_Project]],$A172,
tbTasks[[Completed On]:[Completed On]],"&lt;="&amp;N$1,
tbTasks[[Completed On]:[Completed On]],"&gt;"&amp;M$1))</f>
        <v>0</v>
      </c>
      <c r="O172" s="103">
        <f ca="1">IF($A$2="","",
COUNTIFS(
tbTasks[[Client_Project]:[Client_Project]],$A172,
tbTasks[[Completed On]:[Completed On]],"&lt;="&amp;O$1,
tbTasks[[Completed On]:[Completed On]],"&gt;"&amp;N$1))</f>
        <v>0</v>
      </c>
      <c r="P172" s="103">
        <f ca="1">IF($A$2="","",
COUNTIFS(
tbTasks[[Client_Project]:[Client_Project]],$A172,
tbTasks[[Completed On]:[Completed On]],"&lt;="&amp;P$1,
tbTasks[[Completed On]:[Completed On]],"&gt;"&amp;O$1))</f>
        <v>0</v>
      </c>
      <c r="Q172" s="103">
        <f ca="1">IF($A$2="","",
COUNTIFS(
tbTasks[[Client_Project]:[Client_Project]],$A172,
tbTasks[[Completed On]:[Completed On]],"&lt;="&amp;Q$1,
tbTasks[[Completed On]:[Completed On]],"&gt;"&amp;P$1))</f>
        <v>0</v>
      </c>
    </row>
    <row r="173" spans="1:17" x14ac:dyDescent="0.25">
      <c r="A173" s="108" t="str">
        <f>IFERROR(tbProjects[[#This Row],[Client_Project]],"")</f>
        <v/>
      </c>
      <c r="B173" s="106" t="str">
        <f>IFERROR(tbProjects[[#This Row],[Client]],"")</f>
        <v/>
      </c>
      <c r="C173" s="106" t="str">
        <f>IFERROR(tbProjects[[#This Row],[Project]],"")</f>
        <v/>
      </c>
      <c r="D173" s="105" t="str">
        <f>IFERROR(INDEX(tbProjects[Progress],MATCH(A173,tbProjects[Client_Project],0)),"")</f>
        <v/>
      </c>
      <c r="E173" s="105"/>
      <c r="F173" s="103">
        <f ca="1">IF($A$2="","",
COUNTIFS(
tbTasks[[Client_Project]:[Client_Project]],$A173,
tbTasks[[Completed On]:[Completed On]],"&lt;="&amp;F$1,
tbTasks[[Completed On]:[Completed On]],"&gt;"&amp;E$1))</f>
        <v>0</v>
      </c>
      <c r="G173" s="103">
        <f ca="1">IF($A$2="","",
COUNTIFS(
tbTasks[[Client_Project]:[Client_Project]],$A173,
tbTasks[[Completed On]:[Completed On]],"&lt;="&amp;G$1,
tbTasks[[Completed On]:[Completed On]],"&gt;"&amp;F$1))</f>
        <v>0</v>
      </c>
      <c r="H173" s="103">
        <f ca="1">IF($A$2="","",
COUNTIFS(
tbTasks[[Client_Project]:[Client_Project]],$A173,
tbTasks[[Completed On]:[Completed On]],"&lt;="&amp;H$1,
tbTasks[[Completed On]:[Completed On]],"&gt;"&amp;G$1))</f>
        <v>0</v>
      </c>
      <c r="I173" s="103">
        <f ca="1">IF($A$2="","",
COUNTIFS(
tbTasks[[Client_Project]:[Client_Project]],$A173,
tbTasks[[Completed On]:[Completed On]],"&lt;="&amp;I$1,
tbTasks[[Completed On]:[Completed On]],"&gt;"&amp;H$1))</f>
        <v>0</v>
      </c>
      <c r="J173" s="103">
        <f ca="1">IF($A$2="","",
COUNTIFS(
tbTasks[[Client_Project]:[Client_Project]],$A173,
tbTasks[[Completed On]:[Completed On]],"&lt;="&amp;J$1,
tbTasks[[Completed On]:[Completed On]],"&gt;"&amp;I$1))</f>
        <v>0</v>
      </c>
      <c r="K173" s="103">
        <f ca="1">IF($A$2="","",
COUNTIFS(
tbTasks[[Client_Project]:[Client_Project]],$A173,
tbTasks[[Completed On]:[Completed On]],"&lt;="&amp;K$1,
tbTasks[[Completed On]:[Completed On]],"&gt;"&amp;J$1))</f>
        <v>0</v>
      </c>
      <c r="L173" s="103">
        <f ca="1">IF($A$2="","",
COUNTIFS(
tbTasks[[Client_Project]:[Client_Project]],$A173,
tbTasks[[Completed On]:[Completed On]],"&lt;="&amp;L$1,
tbTasks[[Completed On]:[Completed On]],"&gt;"&amp;K$1))</f>
        <v>0</v>
      </c>
      <c r="M173" s="103">
        <f ca="1">IF($A$2="","",
COUNTIFS(
tbTasks[[Client_Project]:[Client_Project]],$A173,
tbTasks[[Completed On]:[Completed On]],"&lt;="&amp;M$1,
tbTasks[[Completed On]:[Completed On]],"&gt;"&amp;L$1))</f>
        <v>0</v>
      </c>
      <c r="N173" s="103">
        <f ca="1">IF($A$2="","",
COUNTIFS(
tbTasks[[Client_Project]:[Client_Project]],$A173,
tbTasks[[Completed On]:[Completed On]],"&lt;="&amp;N$1,
tbTasks[[Completed On]:[Completed On]],"&gt;"&amp;M$1))</f>
        <v>0</v>
      </c>
      <c r="O173" s="103">
        <f ca="1">IF($A$2="","",
COUNTIFS(
tbTasks[[Client_Project]:[Client_Project]],$A173,
tbTasks[[Completed On]:[Completed On]],"&lt;="&amp;O$1,
tbTasks[[Completed On]:[Completed On]],"&gt;"&amp;N$1))</f>
        <v>0</v>
      </c>
      <c r="P173" s="103">
        <f ca="1">IF($A$2="","",
COUNTIFS(
tbTasks[[Client_Project]:[Client_Project]],$A173,
tbTasks[[Completed On]:[Completed On]],"&lt;="&amp;P$1,
tbTasks[[Completed On]:[Completed On]],"&gt;"&amp;O$1))</f>
        <v>0</v>
      </c>
      <c r="Q173" s="103">
        <f ca="1">IF($A$2="","",
COUNTIFS(
tbTasks[[Client_Project]:[Client_Project]],$A173,
tbTasks[[Completed On]:[Completed On]],"&lt;="&amp;Q$1,
tbTasks[[Completed On]:[Completed On]],"&gt;"&amp;P$1))</f>
        <v>0</v>
      </c>
    </row>
    <row r="174" spans="1:17" x14ac:dyDescent="0.25">
      <c r="A174" s="108" t="str">
        <f>IFERROR(tbProjects[[#This Row],[Client_Project]],"")</f>
        <v/>
      </c>
      <c r="B174" s="106" t="str">
        <f>IFERROR(tbProjects[[#This Row],[Client]],"")</f>
        <v/>
      </c>
      <c r="C174" s="106" t="str">
        <f>IFERROR(tbProjects[[#This Row],[Project]],"")</f>
        <v/>
      </c>
      <c r="D174" s="105" t="str">
        <f>IFERROR(INDEX(tbProjects[Progress],MATCH(A174,tbProjects[Client_Project],0)),"")</f>
        <v/>
      </c>
      <c r="E174" s="105"/>
      <c r="F174" s="103">
        <f ca="1">IF($A$2="","",
COUNTIFS(
tbTasks[[Client_Project]:[Client_Project]],$A174,
tbTasks[[Completed On]:[Completed On]],"&lt;="&amp;F$1,
tbTasks[[Completed On]:[Completed On]],"&gt;"&amp;E$1))</f>
        <v>0</v>
      </c>
      <c r="G174" s="103">
        <f ca="1">IF($A$2="","",
COUNTIFS(
tbTasks[[Client_Project]:[Client_Project]],$A174,
tbTasks[[Completed On]:[Completed On]],"&lt;="&amp;G$1,
tbTasks[[Completed On]:[Completed On]],"&gt;"&amp;F$1))</f>
        <v>0</v>
      </c>
      <c r="H174" s="103">
        <f ca="1">IF($A$2="","",
COUNTIFS(
tbTasks[[Client_Project]:[Client_Project]],$A174,
tbTasks[[Completed On]:[Completed On]],"&lt;="&amp;H$1,
tbTasks[[Completed On]:[Completed On]],"&gt;"&amp;G$1))</f>
        <v>0</v>
      </c>
      <c r="I174" s="103">
        <f ca="1">IF($A$2="","",
COUNTIFS(
tbTasks[[Client_Project]:[Client_Project]],$A174,
tbTasks[[Completed On]:[Completed On]],"&lt;="&amp;I$1,
tbTasks[[Completed On]:[Completed On]],"&gt;"&amp;H$1))</f>
        <v>0</v>
      </c>
      <c r="J174" s="103">
        <f ca="1">IF($A$2="","",
COUNTIFS(
tbTasks[[Client_Project]:[Client_Project]],$A174,
tbTasks[[Completed On]:[Completed On]],"&lt;="&amp;J$1,
tbTasks[[Completed On]:[Completed On]],"&gt;"&amp;I$1))</f>
        <v>0</v>
      </c>
      <c r="K174" s="103">
        <f ca="1">IF($A$2="","",
COUNTIFS(
tbTasks[[Client_Project]:[Client_Project]],$A174,
tbTasks[[Completed On]:[Completed On]],"&lt;="&amp;K$1,
tbTasks[[Completed On]:[Completed On]],"&gt;"&amp;J$1))</f>
        <v>0</v>
      </c>
      <c r="L174" s="103">
        <f ca="1">IF($A$2="","",
COUNTIFS(
tbTasks[[Client_Project]:[Client_Project]],$A174,
tbTasks[[Completed On]:[Completed On]],"&lt;="&amp;L$1,
tbTasks[[Completed On]:[Completed On]],"&gt;"&amp;K$1))</f>
        <v>0</v>
      </c>
      <c r="M174" s="103">
        <f ca="1">IF($A$2="","",
COUNTIFS(
tbTasks[[Client_Project]:[Client_Project]],$A174,
tbTasks[[Completed On]:[Completed On]],"&lt;="&amp;M$1,
tbTasks[[Completed On]:[Completed On]],"&gt;"&amp;L$1))</f>
        <v>0</v>
      </c>
      <c r="N174" s="103">
        <f ca="1">IF($A$2="","",
COUNTIFS(
tbTasks[[Client_Project]:[Client_Project]],$A174,
tbTasks[[Completed On]:[Completed On]],"&lt;="&amp;N$1,
tbTasks[[Completed On]:[Completed On]],"&gt;"&amp;M$1))</f>
        <v>0</v>
      </c>
      <c r="O174" s="103">
        <f ca="1">IF($A$2="","",
COUNTIFS(
tbTasks[[Client_Project]:[Client_Project]],$A174,
tbTasks[[Completed On]:[Completed On]],"&lt;="&amp;O$1,
tbTasks[[Completed On]:[Completed On]],"&gt;"&amp;N$1))</f>
        <v>0</v>
      </c>
      <c r="P174" s="103">
        <f ca="1">IF($A$2="","",
COUNTIFS(
tbTasks[[Client_Project]:[Client_Project]],$A174,
tbTasks[[Completed On]:[Completed On]],"&lt;="&amp;P$1,
tbTasks[[Completed On]:[Completed On]],"&gt;"&amp;O$1))</f>
        <v>0</v>
      </c>
      <c r="Q174" s="103">
        <f ca="1">IF($A$2="","",
COUNTIFS(
tbTasks[[Client_Project]:[Client_Project]],$A174,
tbTasks[[Completed On]:[Completed On]],"&lt;="&amp;Q$1,
tbTasks[[Completed On]:[Completed On]],"&gt;"&amp;P$1))</f>
        <v>0</v>
      </c>
    </row>
    <row r="175" spans="1:17" x14ac:dyDescent="0.25">
      <c r="A175" s="108" t="str">
        <f>IFERROR(tbProjects[[#This Row],[Client_Project]],"")</f>
        <v/>
      </c>
      <c r="B175" s="106" t="str">
        <f>IFERROR(tbProjects[[#This Row],[Client]],"")</f>
        <v/>
      </c>
      <c r="C175" s="106" t="str">
        <f>IFERROR(tbProjects[[#This Row],[Project]],"")</f>
        <v/>
      </c>
      <c r="D175" s="105" t="str">
        <f>IFERROR(INDEX(tbProjects[Progress],MATCH(A175,tbProjects[Client_Project],0)),"")</f>
        <v/>
      </c>
      <c r="E175" s="105"/>
      <c r="F175" s="103">
        <f ca="1">IF($A$2="","",
COUNTIFS(
tbTasks[[Client_Project]:[Client_Project]],$A175,
tbTasks[[Completed On]:[Completed On]],"&lt;="&amp;F$1,
tbTasks[[Completed On]:[Completed On]],"&gt;"&amp;E$1))</f>
        <v>0</v>
      </c>
      <c r="G175" s="103">
        <f ca="1">IF($A$2="","",
COUNTIFS(
tbTasks[[Client_Project]:[Client_Project]],$A175,
tbTasks[[Completed On]:[Completed On]],"&lt;="&amp;G$1,
tbTasks[[Completed On]:[Completed On]],"&gt;"&amp;F$1))</f>
        <v>0</v>
      </c>
      <c r="H175" s="103">
        <f ca="1">IF($A$2="","",
COUNTIFS(
tbTasks[[Client_Project]:[Client_Project]],$A175,
tbTasks[[Completed On]:[Completed On]],"&lt;="&amp;H$1,
tbTasks[[Completed On]:[Completed On]],"&gt;"&amp;G$1))</f>
        <v>0</v>
      </c>
      <c r="I175" s="103">
        <f ca="1">IF($A$2="","",
COUNTIFS(
tbTasks[[Client_Project]:[Client_Project]],$A175,
tbTasks[[Completed On]:[Completed On]],"&lt;="&amp;I$1,
tbTasks[[Completed On]:[Completed On]],"&gt;"&amp;H$1))</f>
        <v>0</v>
      </c>
      <c r="J175" s="103">
        <f ca="1">IF($A$2="","",
COUNTIFS(
tbTasks[[Client_Project]:[Client_Project]],$A175,
tbTasks[[Completed On]:[Completed On]],"&lt;="&amp;J$1,
tbTasks[[Completed On]:[Completed On]],"&gt;"&amp;I$1))</f>
        <v>0</v>
      </c>
      <c r="K175" s="103">
        <f ca="1">IF($A$2="","",
COUNTIFS(
tbTasks[[Client_Project]:[Client_Project]],$A175,
tbTasks[[Completed On]:[Completed On]],"&lt;="&amp;K$1,
tbTasks[[Completed On]:[Completed On]],"&gt;"&amp;J$1))</f>
        <v>0</v>
      </c>
      <c r="L175" s="103">
        <f ca="1">IF($A$2="","",
COUNTIFS(
tbTasks[[Client_Project]:[Client_Project]],$A175,
tbTasks[[Completed On]:[Completed On]],"&lt;="&amp;L$1,
tbTasks[[Completed On]:[Completed On]],"&gt;"&amp;K$1))</f>
        <v>0</v>
      </c>
      <c r="M175" s="103">
        <f ca="1">IF($A$2="","",
COUNTIFS(
tbTasks[[Client_Project]:[Client_Project]],$A175,
tbTasks[[Completed On]:[Completed On]],"&lt;="&amp;M$1,
tbTasks[[Completed On]:[Completed On]],"&gt;"&amp;L$1))</f>
        <v>0</v>
      </c>
      <c r="N175" s="103">
        <f ca="1">IF($A$2="","",
COUNTIFS(
tbTasks[[Client_Project]:[Client_Project]],$A175,
tbTasks[[Completed On]:[Completed On]],"&lt;="&amp;N$1,
tbTasks[[Completed On]:[Completed On]],"&gt;"&amp;M$1))</f>
        <v>0</v>
      </c>
      <c r="O175" s="103">
        <f ca="1">IF($A$2="","",
COUNTIFS(
tbTasks[[Client_Project]:[Client_Project]],$A175,
tbTasks[[Completed On]:[Completed On]],"&lt;="&amp;O$1,
tbTasks[[Completed On]:[Completed On]],"&gt;"&amp;N$1))</f>
        <v>0</v>
      </c>
      <c r="P175" s="103">
        <f ca="1">IF($A$2="","",
COUNTIFS(
tbTasks[[Client_Project]:[Client_Project]],$A175,
tbTasks[[Completed On]:[Completed On]],"&lt;="&amp;P$1,
tbTasks[[Completed On]:[Completed On]],"&gt;"&amp;O$1))</f>
        <v>0</v>
      </c>
      <c r="Q175" s="103">
        <f ca="1">IF($A$2="","",
COUNTIFS(
tbTasks[[Client_Project]:[Client_Project]],$A175,
tbTasks[[Completed On]:[Completed On]],"&lt;="&amp;Q$1,
tbTasks[[Completed On]:[Completed On]],"&gt;"&amp;P$1))</f>
        <v>0</v>
      </c>
    </row>
    <row r="176" spans="1:17" x14ac:dyDescent="0.25">
      <c r="A176" s="108" t="str">
        <f>IFERROR(tbProjects[[#This Row],[Client_Project]],"")</f>
        <v/>
      </c>
      <c r="B176" s="106" t="str">
        <f>IFERROR(tbProjects[[#This Row],[Client]],"")</f>
        <v/>
      </c>
      <c r="C176" s="106" t="str">
        <f>IFERROR(tbProjects[[#This Row],[Project]],"")</f>
        <v/>
      </c>
      <c r="D176" s="105" t="str">
        <f>IFERROR(INDEX(tbProjects[Progress],MATCH(A176,tbProjects[Client_Project],0)),"")</f>
        <v/>
      </c>
      <c r="E176" s="105"/>
      <c r="F176" s="103">
        <f ca="1">IF($A$2="","",
COUNTIFS(
tbTasks[[Client_Project]:[Client_Project]],$A176,
tbTasks[[Completed On]:[Completed On]],"&lt;="&amp;F$1,
tbTasks[[Completed On]:[Completed On]],"&gt;"&amp;E$1))</f>
        <v>0</v>
      </c>
      <c r="G176" s="103">
        <f ca="1">IF($A$2="","",
COUNTIFS(
tbTasks[[Client_Project]:[Client_Project]],$A176,
tbTasks[[Completed On]:[Completed On]],"&lt;="&amp;G$1,
tbTasks[[Completed On]:[Completed On]],"&gt;"&amp;F$1))</f>
        <v>0</v>
      </c>
      <c r="H176" s="103">
        <f ca="1">IF($A$2="","",
COUNTIFS(
tbTasks[[Client_Project]:[Client_Project]],$A176,
tbTasks[[Completed On]:[Completed On]],"&lt;="&amp;H$1,
tbTasks[[Completed On]:[Completed On]],"&gt;"&amp;G$1))</f>
        <v>0</v>
      </c>
      <c r="I176" s="103">
        <f ca="1">IF($A$2="","",
COUNTIFS(
tbTasks[[Client_Project]:[Client_Project]],$A176,
tbTasks[[Completed On]:[Completed On]],"&lt;="&amp;I$1,
tbTasks[[Completed On]:[Completed On]],"&gt;"&amp;H$1))</f>
        <v>0</v>
      </c>
      <c r="J176" s="103">
        <f ca="1">IF($A$2="","",
COUNTIFS(
tbTasks[[Client_Project]:[Client_Project]],$A176,
tbTasks[[Completed On]:[Completed On]],"&lt;="&amp;J$1,
tbTasks[[Completed On]:[Completed On]],"&gt;"&amp;I$1))</f>
        <v>0</v>
      </c>
      <c r="K176" s="103">
        <f ca="1">IF($A$2="","",
COUNTIFS(
tbTasks[[Client_Project]:[Client_Project]],$A176,
tbTasks[[Completed On]:[Completed On]],"&lt;="&amp;K$1,
tbTasks[[Completed On]:[Completed On]],"&gt;"&amp;J$1))</f>
        <v>0</v>
      </c>
      <c r="L176" s="103">
        <f ca="1">IF($A$2="","",
COUNTIFS(
tbTasks[[Client_Project]:[Client_Project]],$A176,
tbTasks[[Completed On]:[Completed On]],"&lt;="&amp;L$1,
tbTasks[[Completed On]:[Completed On]],"&gt;"&amp;K$1))</f>
        <v>0</v>
      </c>
      <c r="M176" s="103">
        <f ca="1">IF($A$2="","",
COUNTIFS(
tbTasks[[Client_Project]:[Client_Project]],$A176,
tbTasks[[Completed On]:[Completed On]],"&lt;="&amp;M$1,
tbTasks[[Completed On]:[Completed On]],"&gt;"&amp;L$1))</f>
        <v>0</v>
      </c>
      <c r="N176" s="103">
        <f ca="1">IF($A$2="","",
COUNTIFS(
tbTasks[[Client_Project]:[Client_Project]],$A176,
tbTasks[[Completed On]:[Completed On]],"&lt;="&amp;N$1,
tbTasks[[Completed On]:[Completed On]],"&gt;"&amp;M$1))</f>
        <v>0</v>
      </c>
      <c r="O176" s="103">
        <f ca="1">IF($A$2="","",
COUNTIFS(
tbTasks[[Client_Project]:[Client_Project]],$A176,
tbTasks[[Completed On]:[Completed On]],"&lt;="&amp;O$1,
tbTasks[[Completed On]:[Completed On]],"&gt;"&amp;N$1))</f>
        <v>0</v>
      </c>
      <c r="P176" s="103">
        <f ca="1">IF($A$2="","",
COUNTIFS(
tbTasks[[Client_Project]:[Client_Project]],$A176,
tbTasks[[Completed On]:[Completed On]],"&lt;="&amp;P$1,
tbTasks[[Completed On]:[Completed On]],"&gt;"&amp;O$1))</f>
        <v>0</v>
      </c>
      <c r="Q176" s="103">
        <f ca="1">IF($A$2="","",
COUNTIFS(
tbTasks[[Client_Project]:[Client_Project]],$A176,
tbTasks[[Completed On]:[Completed On]],"&lt;="&amp;Q$1,
tbTasks[[Completed On]:[Completed On]],"&gt;"&amp;P$1))</f>
        <v>0</v>
      </c>
    </row>
    <row r="177" spans="1:17" x14ac:dyDescent="0.25">
      <c r="A177" s="108" t="str">
        <f>IFERROR(tbProjects[[#This Row],[Client_Project]],"")</f>
        <v/>
      </c>
      <c r="B177" s="106" t="str">
        <f>IFERROR(tbProjects[[#This Row],[Client]],"")</f>
        <v/>
      </c>
      <c r="C177" s="106" t="str">
        <f>IFERROR(tbProjects[[#This Row],[Project]],"")</f>
        <v/>
      </c>
      <c r="D177" s="105" t="str">
        <f>IFERROR(INDEX(tbProjects[Progress],MATCH(A177,tbProjects[Client_Project],0)),"")</f>
        <v/>
      </c>
      <c r="E177" s="105"/>
      <c r="F177" s="103">
        <f ca="1">IF($A$2="","",
COUNTIFS(
tbTasks[[Client_Project]:[Client_Project]],$A177,
tbTasks[[Completed On]:[Completed On]],"&lt;="&amp;F$1,
tbTasks[[Completed On]:[Completed On]],"&gt;"&amp;E$1))</f>
        <v>0</v>
      </c>
      <c r="G177" s="103">
        <f ca="1">IF($A$2="","",
COUNTIFS(
tbTasks[[Client_Project]:[Client_Project]],$A177,
tbTasks[[Completed On]:[Completed On]],"&lt;="&amp;G$1,
tbTasks[[Completed On]:[Completed On]],"&gt;"&amp;F$1))</f>
        <v>0</v>
      </c>
      <c r="H177" s="103">
        <f ca="1">IF($A$2="","",
COUNTIFS(
tbTasks[[Client_Project]:[Client_Project]],$A177,
tbTasks[[Completed On]:[Completed On]],"&lt;="&amp;H$1,
tbTasks[[Completed On]:[Completed On]],"&gt;"&amp;G$1))</f>
        <v>0</v>
      </c>
      <c r="I177" s="103">
        <f ca="1">IF($A$2="","",
COUNTIFS(
tbTasks[[Client_Project]:[Client_Project]],$A177,
tbTasks[[Completed On]:[Completed On]],"&lt;="&amp;I$1,
tbTasks[[Completed On]:[Completed On]],"&gt;"&amp;H$1))</f>
        <v>0</v>
      </c>
      <c r="J177" s="103">
        <f ca="1">IF($A$2="","",
COUNTIFS(
tbTasks[[Client_Project]:[Client_Project]],$A177,
tbTasks[[Completed On]:[Completed On]],"&lt;="&amp;J$1,
tbTasks[[Completed On]:[Completed On]],"&gt;"&amp;I$1))</f>
        <v>0</v>
      </c>
      <c r="K177" s="103">
        <f ca="1">IF($A$2="","",
COUNTIFS(
tbTasks[[Client_Project]:[Client_Project]],$A177,
tbTasks[[Completed On]:[Completed On]],"&lt;="&amp;K$1,
tbTasks[[Completed On]:[Completed On]],"&gt;"&amp;J$1))</f>
        <v>0</v>
      </c>
      <c r="L177" s="103">
        <f ca="1">IF($A$2="","",
COUNTIFS(
tbTasks[[Client_Project]:[Client_Project]],$A177,
tbTasks[[Completed On]:[Completed On]],"&lt;="&amp;L$1,
tbTasks[[Completed On]:[Completed On]],"&gt;"&amp;K$1))</f>
        <v>0</v>
      </c>
      <c r="M177" s="103">
        <f ca="1">IF($A$2="","",
COUNTIFS(
tbTasks[[Client_Project]:[Client_Project]],$A177,
tbTasks[[Completed On]:[Completed On]],"&lt;="&amp;M$1,
tbTasks[[Completed On]:[Completed On]],"&gt;"&amp;L$1))</f>
        <v>0</v>
      </c>
      <c r="N177" s="103">
        <f ca="1">IF($A$2="","",
COUNTIFS(
tbTasks[[Client_Project]:[Client_Project]],$A177,
tbTasks[[Completed On]:[Completed On]],"&lt;="&amp;N$1,
tbTasks[[Completed On]:[Completed On]],"&gt;"&amp;M$1))</f>
        <v>0</v>
      </c>
      <c r="O177" s="103">
        <f ca="1">IF($A$2="","",
COUNTIFS(
tbTasks[[Client_Project]:[Client_Project]],$A177,
tbTasks[[Completed On]:[Completed On]],"&lt;="&amp;O$1,
tbTasks[[Completed On]:[Completed On]],"&gt;"&amp;N$1))</f>
        <v>0</v>
      </c>
      <c r="P177" s="103">
        <f ca="1">IF($A$2="","",
COUNTIFS(
tbTasks[[Client_Project]:[Client_Project]],$A177,
tbTasks[[Completed On]:[Completed On]],"&lt;="&amp;P$1,
tbTasks[[Completed On]:[Completed On]],"&gt;"&amp;O$1))</f>
        <v>0</v>
      </c>
      <c r="Q177" s="103">
        <f ca="1">IF($A$2="","",
COUNTIFS(
tbTasks[[Client_Project]:[Client_Project]],$A177,
tbTasks[[Completed On]:[Completed On]],"&lt;="&amp;Q$1,
tbTasks[[Completed On]:[Completed On]],"&gt;"&amp;P$1))</f>
        <v>0</v>
      </c>
    </row>
    <row r="178" spans="1:17" x14ac:dyDescent="0.25">
      <c r="A178" s="108" t="str">
        <f>IFERROR(tbProjects[[#This Row],[Client_Project]],"")</f>
        <v/>
      </c>
      <c r="B178" s="106" t="str">
        <f>IFERROR(tbProjects[[#This Row],[Client]],"")</f>
        <v/>
      </c>
      <c r="C178" s="106" t="str">
        <f>IFERROR(tbProjects[[#This Row],[Project]],"")</f>
        <v/>
      </c>
      <c r="D178" s="105" t="str">
        <f>IFERROR(INDEX(tbProjects[Progress],MATCH(A178,tbProjects[Client_Project],0)),"")</f>
        <v/>
      </c>
      <c r="E178" s="105"/>
      <c r="F178" s="103">
        <f ca="1">IF($A$2="","",
COUNTIFS(
tbTasks[[Client_Project]:[Client_Project]],$A178,
tbTasks[[Completed On]:[Completed On]],"&lt;="&amp;F$1,
tbTasks[[Completed On]:[Completed On]],"&gt;"&amp;E$1))</f>
        <v>0</v>
      </c>
      <c r="G178" s="103">
        <f ca="1">IF($A$2="","",
COUNTIFS(
tbTasks[[Client_Project]:[Client_Project]],$A178,
tbTasks[[Completed On]:[Completed On]],"&lt;="&amp;G$1,
tbTasks[[Completed On]:[Completed On]],"&gt;"&amp;F$1))</f>
        <v>0</v>
      </c>
      <c r="H178" s="103">
        <f ca="1">IF($A$2="","",
COUNTIFS(
tbTasks[[Client_Project]:[Client_Project]],$A178,
tbTasks[[Completed On]:[Completed On]],"&lt;="&amp;H$1,
tbTasks[[Completed On]:[Completed On]],"&gt;"&amp;G$1))</f>
        <v>0</v>
      </c>
      <c r="I178" s="103">
        <f ca="1">IF($A$2="","",
COUNTIFS(
tbTasks[[Client_Project]:[Client_Project]],$A178,
tbTasks[[Completed On]:[Completed On]],"&lt;="&amp;I$1,
tbTasks[[Completed On]:[Completed On]],"&gt;"&amp;H$1))</f>
        <v>0</v>
      </c>
      <c r="J178" s="103">
        <f ca="1">IF($A$2="","",
COUNTIFS(
tbTasks[[Client_Project]:[Client_Project]],$A178,
tbTasks[[Completed On]:[Completed On]],"&lt;="&amp;J$1,
tbTasks[[Completed On]:[Completed On]],"&gt;"&amp;I$1))</f>
        <v>0</v>
      </c>
      <c r="K178" s="103">
        <f ca="1">IF($A$2="","",
COUNTIFS(
tbTasks[[Client_Project]:[Client_Project]],$A178,
tbTasks[[Completed On]:[Completed On]],"&lt;="&amp;K$1,
tbTasks[[Completed On]:[Completed On]],"&gt;"&amp;J$1))</f>
        <v>0</v>
      </c>
      <c r="L178" s="103">
        <f ca="1">IF($A$2="","",
COUNTIFS(
tbTasks[[Client_Project]:[Client_Project]],$A178,
tbTasks[[Completed On]:[Completed On]],"&lt;="&amp;L$1,
tbTasks[[Completed On]:[Completed On]],"&gt;"&amp;K$1))</f>
        <v>0</v>
      </c>
      <c r="M178" s="103">
        <f ca="1">IF($A$2="","",
COUNTIFS(
tbTasks[[Client_Project]:[Client_Project]],$A178,
tbTasks[[Completed On]:[Completed On]],"&lt;="&amp;M$1,
tbTasks[[Completed On]:[Completed On]],"&gt;"&amp;L$1))</f>
        <v>0</v>
      </c>
      <c r="N178" s="103">
        <f ca="1">IF($A$2="","",
COUNTIFS(
tbTasks[[Client_Project]:[Client_Project]],$A178,
tbTasks[[Completed On]:[Completed On]],"&lt;="&amp;N$1,
tbTasks[[Completed On]:[Completed On]],"&gt;"&amp;M$1))</f>
        <v>0</v>
      </c>
      <c r="O178" s="103">
        <f ca="1">IF($A$2="","",
COUNTIFS(
tbTasks[[Client_Project]:[Client_Project]],$A178,
tbTasks[[Completed On]:[Completed On]],"&lt;="&amp;O$1,
tbTasks[[Completed On]:[Completed On]],"&gt;"&amp;N$1))</f>
        <v>0</v>
      </c>
      <c r="P178" s="103">
        <f ca="1">IF($A$2="","",
COUNTIFS(
tbTasks[[Client_Project]:[Client_Project]],$A178,
tbTasks[[Completed On]:[Completed On]],"&lt;="&amp;P$1,
tbTasks[[Completed On]:[Completed On]],"&gt;"&amp;O$1))</f>
        <v>0</v>
      </c>
      <c r="Q178" s="103">
        <f ca="1">IF($A$2="","",
COUNTIFS(
tbTasks[[Client_Project]:[Client_Project]],$A178,
tbTasks[[Completed On]:[Completed On]],"&lt;="&amp;Q$1,
tbTasks[[Completed On]:[Completed On]],"&gt;"&amp;P$1))</f>
        <v>0</v>
      </c>
    </row>
    <row r="179" spans="1:17" x14ac:dyDescent="0.25">
      <c r="A179" s="108" t="str">
        <f>IFERROR(tbProjects[[#This Row],[Client_Project]],"")</f>
        <v/>
      </c>
      <c r="B179" s="106" t="str">
        <f>IFERROR(tbProjects[[#This Row],[Client]],"")</f>
        <v/>
      </c>
      <c r="C179" s="106" t="str">
        <f>IFERROR(tbProjects[[#This Row],[Project]],"")</f>
        <v/>
      </c>
      <c r="D179" s="105" t="str">
        <f>IFERROR(INDEX(tbProjects[Progress],MATCH(A179,tbProjects[Client_Project],0)),"")</f>
        <v/>
      </c>
      <c r="E179" s="105"/>
      <c r="F179" s="103">
        <f ca="1">IF($A$2="","",
COUNTIFS(
tbTasks[[Client_Project]:[Client_Project]],$A179,
tbTasks[[Completed On]:[Completed On]],"&lt;="&amp;F$1,
tbTasks[[Completed On]:[Completed On]],"&gt;"&amp;E$1))</f>
        <v>0</v>
      </c>
      <c r="G179" s="103">
        <f ca="1">IF($A$2="","",
COUNTIFS(
tbTasks[[Client_Project]:[Client_Project]],$A179,
tbTasks[[Completed On]:[Completed On]],"&lt;="&amp;G$1,
tbTasks[[Completed On]:[Completed On]],"&gt;"&amp;F$1))</f>
        <v>0</v>
      </c>
      <c r="H179" s="103">
        <f ca="1">IF($A$2="","",
COUNTIFS(
tbTasks[[Client_Project]:[Client_Project]],$A179,
tbTasks[[Completed On]:[Completed On]],"&lt;="&amp;H$1,
tbTasks[[Completed On]:[Completed On]],"&gt;"&amp;G$1))</f>
        <v>0</v>
      </c>
      <c r="I179" s="103">
        <f ca="1">IF($A$2="","",
COUNTIFS(
tbTasks[[Client_Project]:[Client_Project]],$A179,
tbTasks[[Completed On]:[Completed On]],"&lt;="&amp;I$1,
tbTasks[[Completed On]:[Completed On]],"&gt;"&amp;H$1))</f>
        <v>0</v>
      </c>
      <c r="J179" s="103">
        <f ca="1">IF($A$2="","",
COUNTIFS(
tbTasks[[Client_Project]:[Client_Project]],$A179,
tbTasks[[Completed On]:[Completed On]],"&lt;="&amp;J$1,
tbTasks[[Completed On]:[Completed On]],"&gt;"&amp;I$1))</f>
        <v>0</v>
      </c>
      <c r="K179" s="103">
        <f ca="1">IF($A$2="","",
COUNTIFS(
tbTasks[[Client_Project]:[Client_Project]],$A179,
tbTasks[[Completed On]:[Completed On]],"&lt;="&amp;K$1,
tbTasks[[Completed On]:[Completed On]],"&gt;"&amp;J$1))</f>
        <v>0</v>
      </c>
      <c r="L179" s="103">
        <f ca="1">IF($A$2="","",
COUNTIFS(
tbTasks[[Client_Project]:[Client_Project]],$A179,
tbTasks[[Completed On]:[Completed On]],"&lt;="&amp;L$1,
tbTasks[[Completed On]:[Completed On]],"&gt;"&amp;K$1))</f>
        <v>0</v>
      </c>
      <c r="M179" s="103">
        <f ca="1">IF($A$2="","",
COUNTIFS(
tbTasks[[Client_Project]:[Client_Project]],$A179,
tbTasks[[Completed On]:[Completed On]],"&lt;="&amp;M$1,
tbTasks[[Completed On]:[Completed On]],"&gt;"&amp;L$1))</f>
        <v>0</v>
      </c>
      <c r="N179" s="103">
        <f ca="1">IF($A$2="","",
COUNTIFS(
tbTasks[[Client_Project]:[Client_Project]],$A179,
tbTasks[[Completed On]:[Completed On]],"&lt;="&amp;N$1,
tbTasks[[Completed On]:[Completed On]],"&gt;"&amp;M$1))</f>
        <v>0</v>
      </c>
      <c r="O179" s="103">
        <f ca="1">IF($A$2="","",
COUNTIFS(
tbTasks[[Client_Project]:[Client_Project]],$A179,
tbTasks[[Completed On]:[Completed On]],"&lt;="&amp;O$1,
tbTasks[[Completed On]:[Completed On]],"&gt;"&amp;N$1))</f>
        <v>0</v>
      </c>
      <c r="P179" s="103">
        <f ca="1">IF($A$2="","",
COUNTIFS(
tbTasks[[Client_Project]:[Client_Project]],$A179,
tbTasks[[Completed On]:[Completed On]],"&lt;="&amp;P$1,
tbTasks[[Completed On]:[Completed On]],"&gt;"&amp;O$1))</f>
        <v>0</v>
      </c>
      <c r="Q179" s="103">
        <f ca="1">IF($A$2="","",
COUNTIFS(
tbTasks[[Client_Project]:[Client_Project]],$A179,
tbTasks[[Completed On]:[Completed On]],"&lt;="&amp;Q$1,
tbTasks[[Completed On]:[Completed On]],"&gt;"&amp;P$1))</f>
        <v>0</v>
      </c>
    </row>
    <row r="180" spans="1:17" x14ac:dyDescent="0.25">
      <c r="A180" s="108" t="str">
        <f>IFERROR(tbProjects[[#This Row],[Client_Project]],"")</f>
        <v/>
      </c>
      <c r="B180" s="106" t="str">
        <f>IFERROR(tbProjects[[#This Row],[Client]],"")</f>
        <v/>
      </c>
      <c r="C180" s="106" t="str">
        <f>IFERROR(tbProjects[[#This Row],[Project]],"")</f>
        <v/>
      </c>
      <c r="D180" s="105" t="str">
        <f>IFERROR(INDEX(tbProjects[Progress],MATCH(A180,tbProjects[Client_Project],0)),"")</f>
        <v/>
      </c>
      <c r="E180" s="105"/>
      <c r="F180" s="103">
        <f ca="1">IF($A$2="","",
COUNTIFS(
tbTasks[[Client_Project]:[Client_Project]],$A180,
tbTasks[[Completed On]:[Completed On]],"&lt;="&amp;F$1,
tbTasks[[Completed On]:[Completed On]],"&gt;"&amp;E$1))</f>
        <v>0</v>
      </c>
      <c r="G180" s="103">
        <f ca="1">IF($A$2="","",
COUNTIFS(
tbTasks[[Client_Project]:[Client_Project]],$A180,
tbTasks[[Completed On]:[Completed On]],"&lt;="&amp;G$1,
tbTasks[[Completed On]:[Completed On]],"&gt;"&amp;F$1))</f>
        <v>0</v>
      </c>
      <c r="H180" s="103">
        <f ca="1">IF($A$2="","",
COUNTIFS(
tbTasks[[Client_Project]:[Client_Project]],$A180,
tbTasks[[Completed On]:[Completed On]],"&lt;="&amp;H$1,
tbTasks[[Completed On]:[Completed On]],"&gt;"&amp;G$1))</f>
        <v>0</v>
      </c>
      <c r="I180" s="103">
        <f ca="1">IF($A$2="","",
COUNTIFS(
tbTasks[[Client_Project]:[Client_Project]],$A180,
tbTasks[[Completed On]:[Completed On]],"&lt;="&amp;I$1,
tbTasks[[Completed On]:[Completed On]],"&gt;"&amp;H$1))</f>
        <v>0</v>
      </c>
      <c r="J180" s="103">
        <f ca="1">IF($A$2="","",
COUNTIFS(
tbTasks[[Client_Project]:[Client_Project]],$A180,
tbTasks[[Completed On]:[Completed On]],"&lt;="&amp;J$1,
tbTasks[[Completed On]:[Completed On]],"&gt;"&amp;I$1))</f>
        <v>0</v>
      </c>
      <c r="K180" s="103">
        <f ca="1">IF($A$2="","",
COUNTIFS(
tbTasks[[Client_Project]:[Client_Project]],$A180,
tbTasks[[Completed On]:[Completed On]],"&lt;="&amp;K$1,
tbTasks[[Completed On]:[Completed On]],"&gt;"&amp;J$1))</f>
        <v>0</v>
      </c>
      <c r="L180" s="103">
        <f ca="1">IF($A$2="","",
COUNTIFS(
tbTasks[[Client_Project]:[Client_Project]],$A180,
tbTasks[[Completed On]:[Completed On]],"&lt;="&amp;L$1,
tbTasks[[Completed On]:[Completed On]],"&gt;"&amp;K$1))</f>
        <v>0</v>
      </c>
      <c r="M180" s="103">
        <f ca="1">IF($A$2="","",
COUNTIFS(
tbTasks[[Client_Project]:[Client_Project]],$A180,
tbTasks[[Completed On]:[Completed On]],"&lt;="&amp;M$1,
tbTasks[[Completed On]:[Completed On]],"&gt;"&amp;L$1))</f>
        <v>0</v>
      </c>
      <c r="N180" s="103">
        <f ca="1">IF($A$2="","",
COUNTIFS(
tbTasks[[Client_Project]:[Client_Project]],$A180,
tbTasks[[Completed On]:[Completed On]],"&lt;="&amp;N$1,
tbTasks[[Completed On]:[Completed On]],"&gt;"&amp;M$1))</f>
        <v>0</v>
      </c>
      <c r="O180" s="103">
        <f ca="1">IF($A$2="","",
COUNTIFS(
tbTasks[[Client_Project]:[Client_Project]],$A180,
tbTasks[[Completed On]:[Completed On]],"&lt;="&amp;O$1,
tbTasks[[Completed On]:[Completed On]],"&gt;"&amp;N$1))</f>
        <v>0</v>
      </c>
      <c r="P180" s="103">
        <f ca="1">IF($A$2="","",
COUNTIFS(
tbTasks[[Client_Project]:[Client_Project]],$A180,
tbTasks[[Completed On]:[Completed On]],"&lt;="&amp;P$1,
tbTasks[[Completed On]:[Completed On]],"&gt;"&amp;O$1))</f>
        <v>0</v>
      </c>
      <c r="Q180" s="103">
        <f ca="1">IF($A$2="","",
COUNTIFS(
tbTasks[[Client_Project]:[Client_Project]],$A180,
tbTasks[[Completed On]:[Completed On]],"&lt;="&amp;Q$1,
tbTasks[[Completed On]:[Completed On]],"&gt;"&amp;P$1))</f>
        <v>0</v>
      </c>
    </row>
    <row r="181" spans="1:17" x14ac:dyDescent="0.25">
      <c r="A181" s="108" t="str">
        <f>IFERROR(tbProjects[[#This Row],[Client_Project]],"")</f>
        <v/>
      </c>
      <c r="B181" s="106" t="str">
        <f>IFERROR(tbProjects[[#This Row],[Client]],"")</f>
        <v/>
      </c>
      <c r="C181" s="106" t="str">
        <f>IFERROR(tbProjects[[#This Row],[Project]],"")</f>
        <v/>
      </c>
      <c r="D181" s="105" t="str">
        <f>IFERROR(INDEX(tbProjects[Progress],MATCH(A181,tbProjects[Client_Project],0)),"")</f>
        <v/>
      </c>
      <c r="E181" s="105"/>
      <c r="F181" s="103">
        <f ca="1">IF($A$2="","",
COUNTIFS(
tbTasks[[Client_Project]:[Client_Project]],$A181,
tbTasks[[Completed On]:[Completed On]],"&lt;="&amp;F$1,
tbTasks[[Completed On]:[Completed On]],"&gt;"&amp;E$1))</f>
        <v>0</v>
      </c>
      <c r="G181" s="103">
        <f ca="1">IF($A$2="","",
COUNTIFS(
tbTasks[[Client_Project]:[Client_Project]],$A181,
tbTasks[[Completed On]:[Completed On]],"&lt;="&amp;G$1,
tbTasks[[Completed On]:[Completed On]],"&gt;"&amp;F$1))</f>
        <v>0</v>
      </c>
      <c r="H181" s="103">
        <f ca="1">IF($A$2="","",
COUNTIFS(
tbTasks[[Client_Project]:[Client_Project]],$A181,
tbTasks[[Completed On]:[Completed On]],"&lt;="&amp;H$1,
tbTasks[[Completed On]:[Completed On]],"&gt;"&amp;G$1))</f>
        <v>0</v>
      </c>
      <c r="I181" s="103">
        <f ca="1">IF($A$2="","",
COUNTIFS(
tbTasks[[Client_Project]:[Client_Project]],$A181,
tbTasks[[Completed On]:[Completed On]],"&lt;="&amp;I$1,
tbTasks[[Completed On]:[Completed On]],"&gt;"&amp;H$1))</f>
        <v>0</v>
      </c>
      <c r="J181" s="103">
        <f ca="1">IF($A$2="","",
COUNTIFS(
tbTasks[[Client_Project]:[Client_Project]],$A181,
tbTasks[[Completed On]:[Completed On]],"&lt;="&amp;J$1,
tbTasks[[Completed On]:[Completed On]],"&gt;"&amp;I$1))</f>
        <v>0</v>
      </c>
      <c r="K181" s="103">
        <f ca="1">IF($A$2="","",
COUNTIFS(
tbTasks[[Client_Project]:[Client_Project]],$A181,
tbTasks[[Completed On]:[Completed On]],"&lt;="&amp;K$1,
tbTasks[[Completed On]:[Completed On]],"&gt;"&amp;J$1))</f>
        <v>0</v>
      </c>
      <c r="L181" s="103">
        <f ca="1">IF($A$2="","",
COUNTIFS(
tbTasks[[Client_Project]:[Client_Project]],$A181,
tbTasks[[Completed On]:[Completed On]],"&lt;="&amp;L$1,
tbTasks[[Completed On]:[Completed On]],"&gt;"&amp;K$1))</f>
        <v>0</v>
      </c>
      <c r="M181" s="103">
        <f ca="1">IF($A$2="","",
COUNTIFS(
tbTasks[[Client_Project]:[Client_Project]],$A181,
tbTasks[[Completed On]:[Completed On]],"&lt;="&amp;M$1,
tbTasks[[Completed On]:[Completed On]],"&gt;"&amp;L$1))</f>
        <v>0</v>
      </c>
      <c r="N181" s="103">
        <f ca="1">IF($A$2="","",
COUNTIFS(
tbTasks[[Client_Project]:[Client_Project]],$A181,
tbTasks[[Completed On]:[Completed On]],"&lt;="&amp;N$1,
tbTasks[[Completed On]:[Completed On]],"&gt;"&amp;M$1))</f>
        <v>0</v>
      </c>
      <c r="O181" s="103">
        <f ca="1">IF($A$2="","",
COUNTIFS(
tbTasks[[Client_Project]:[Client_Project]],$A181,
tbTasks[[Completed On]:[Completed On]],"&lt;="&amp;O$1,
tbTasks[[Completed On]:[Completed On]],"&gt;"&amp;N$1))</f>
        <v>0</v>
      </c>
      <c r="P181" s="103">
        <f ca="1">IF($A$2="","",
COUNTIFS(
tbTasks[[Client_Project]:[Client_Project]],$A181,
tbTasks[[Completed On]:[Completed On]],"&lt;="&amp;P$1,
tbTasks[[Completed On]:[Completed On]],"&gt;"&amp;O$1))</f>
        <v>0</v>
      </c>
      <c r="Q181" s="103">
        <f ca="1">IF($A$2="","",
COUNTIFS(
tbTasks[[Client_Project]:[Client_Project]],$A181,
tbTasks[[Completed On]:[Completed On]],"&lt;="&amp;Q$1,
tbTasks[[Completed On]:[Completed On]],"&gt;"&amp;P$1))</f>
        <v>0</v>
      </c>
    </row>
    <row r="182" spans="1:17" x14ac:dyDescent="0.25">
      <c r="A182" s="108" t="str">
        <f>IFERROR(tbProjects[[#This Row],[Client_Project]],"")</f>
        <v/>
      </c>
      <c r="B182" s="106" t="str">
        <f>IFERROR(tbProjects[[#This Row],[Client]],"")</f>
        <v/>
      </c>
      <c r="C182" s="106" t="str">
        <f>IFERROR(tbProjects[[#This Row],[Project]],"")</f>
        <v/>
      </c>
      <c r="D182" s="105" t="str">
        <f>IFERROR(INDEX(tbProjects[Progress],MATCH(A182,tbProjects[Client_Project],0)),"")</f>
        <v/>
      </c>
      <c r="E182" s="105"/>
      <c r="F182" s="103">
        <f ca="1">IF($A$2="","",
COUNTIFS(
tbTasks[[Client_Project]:[Client_Project]],$A182,
tbTasks[[Completed On]:[Completed On]],"&lt;="&amp;F$1,
tbTasks[[Completed On]:[Completed On]],"&gt;"&amp;E$1))</f>
        <v>0</v>
      </c>
      <c r="G182" s="103">
        <f ca="1">IF($A$2="","",
COUNTIFS(
tbTasks[[Client_Project]:[Client_Project]],$A182,
tbTasks[[Completed On]:[Completed On]],"&lt;="&amp;G$1,
tbTasks[[Completed On]:[Completed On]],"&gt;"&amp;F$1))</f>
        <v>0</v>
      </c>
      <c r="H182" s="103">
        <f ca="1">IF($A$2="","",
COUNTIFS(
tbTasks[[Client_Project]:[Client_Project]],$A182,
tbTasks[[Completed On]:[Completed On]],"&lt;="&amp;H$1,
tbTasks[[Completed On]:[Completed On]],"&gt;"&amp;G$1))</f>
        <v>0</v>
      </c>
      <c r="I182" s="103">
        <f ca="1">IF($A$2="","",
COUNTIFS(
tbTasks[[Client_Project]:[Client_Project]],$A182,
tbTasks[[Completed On]:[Completed On]],"&lt;="&amp;I$1,
tbTasks[[Completed On]:[Completed On]],"&gt;"&amp;H$1))</f>
        <v>0</v>
      </c>
      <c r="J182" s="103">
        <f ca="1">IF($A$2="","",
COUNTIFS(
tbTasks[[Client_Project]:[Client_Project]],$A182,
tbTasks[[Completed On]:[Completed On]],"&lt;="&amp;J$1,
tbTasks[[Completed On]:[Completed On]],"&gt;"&amp;I$1))</f>
        <v>0</v>
      </c>
      <c r="K182" s="103">
        <f ca="1">IF($A$2="","",
COUNTIFS(
tbTasks[[Client_Project]:[Client_Project]],$A182,
tbTasks[[Completed On]:[Completed On]],"&lt;="&amp;K$1,
tbTasks[[Completed On]:[Completed On]],"&gt;"&amp;J$1))</f>
        <v>0</v>
      </c>
      <c r="L182" s="103">
        <f ca="1">IF($A$2="","",
COUNTIFS(
tbTasks[[Client_Project]:[Client_Project]],$A182,
tbTasks[[Completed On]:[Completed On]],"&lt;="&amp;L$1,
tbTasks[[Completed On]:[Completed On]],"&gt;"&amp;K$1))</f>
        <v>0</v>
      </c>
      <c r="M182" s="103">
        <f ca="1">IF($A$2="","",
COUNTIFS(
tbTasks[[Client_Project]:[Client_Project]],$A182,
tbTasks[[Completed On]:[Completed On]],"&lt;="&amp;M$1,
tbTasks[[Completed On]:[Completed On]],"&gt;"&amp;L$1))</f>
        <v>0</v>
      </c>
      <c r="N182" s="103">
        <f ca="1">IF($A$2="","",
COUNTIFS(
tbTasks[[Client_Project]:[Client_Project]],$A182,
tbTasks[[Completed On]:[Completed On]],"&lt;="&amp;N$1,
tbTasks[[Completed On]:[Completed On]],"&gt;"&amp;M$1))</f>
        <v>0</v>
      </c>
      <c r="O182" s="103">
        <f ca="1">IF($A$2="","",
COUNTIFS(
tbTasks[[Client_Project]:[Client_Project]],$A182,
tbTasks[[Completed On]:[Completed On]],"&lt;="&amp;O$1,
tbTasks[[Completed On]:[Completed On]],"&gt;"&amp;N$1))</f>
        <v>0</v>
      </c>
      <c r="P182" s="103">
        <f ca="1">IF($A$2="","",
COUNTIFS(
tbTasks[[Client_Project]:[Client_Project]],$A182,
tbTasks[[Completed On]:[Completed On]],"&lt;="&amp;P$1,
tbTasks[[Completed On]:[Completed On]],"&gt;"&amp;O$1))</f>
        <v>0</v>
      </c>
      <c r="Q182" s="103">
        <f ca="1">IF($A$2="","",
COUNTIFS(
tbTasks[[Client_Project]:[Client_Project]],$A182,
tbTasks[[Completed On]:[Completed On]],"&lt;="&amp;Q$1,
tbTasks[[Completed On]:[Completed On]],"&gt;"&amp;P$1))</f>
        <v>0</v>
      </c>
    </row>
    <row r="183" spans="1:17" x14ac:dyDescent="0.25">
      <c r="A183" s="108" t="str">
        <f>IFERROR(tbProjects[[#This Row],[Client_Project]],"")</f>
        <v/>
      </c>
      <c r="B183" s="106" t="str">
        <f>IFERROR(tbProjects[[#This Row],[Client]],"")</f>
        <v/>
      </c>
      <c r="C183" s="106" t="str">
        <f>IFERROR(tbProjects[[#This Row],[Project]],"")</f>
        <v/>
      </c>
      <c r="D183" s="105" t="str">
        <f>IFERROR(INDEX(tbProjects[Progress],MATCH(A183,tbProjects[Client_Project],0)),"")</f>
        <v/>
      </c>
      <c r="E183" s="105"/>
      <c r="F183" s="103">
        <f ca="1">IF($A$2="","",
COUNTIFS(
tbTasks[[Client_Project]:[Client_Project]],$A183,
tbTasks[[Completed On]:[Completed On]],"&lt;="&amp;F$1,
tbTasks[[Completed On]:[Completed On]],"&gt;"&amp;E$1))</f>
        <v>0</v>
      </c>
      <c r="G183" s="103">
        <f ca="1">IF($A$2="","",
COUNTIFS(
tbTasks[[Client_Project]:[Client_Project]],$A183,
tbTasks[[Completed On]:[Completed On]],"&lt;="&amp;G$1,
tbTasks[[Completed On]:[Completed On]],"&gt;"&amp;F$1))</f>
        <v>0</v>
      </c>
      <c r="H183" s="103">
        <f ca="1">IF($A$2="","",
COUNTIFS(
tbTasks[[Client_Project]:[Client_Project]],$A183,
tbTasks[[Completed On]:[Completed On]],"&lt;="&amp;H$1,
tbTasks[[Completed On]:[Completed On]],"&gt;"&amp;G$1))</f>
        <v>0</v>
      </c>
      <c r="I183" s="103">
        <f ca="1">IF($A$2="","",
COUNTIFS(
tbTasks[[Client_Project]:[Client_Project]],$A183,
tbTasks[[Completed On]:[Completed On]],"&lt;="&amp;I$1,
tbTasks[[Completed On]:[Completed On]],"&gt;"&amp;H$1))</f>
        <v>0</v>
      </c>
      <c r="J183" s="103">
        <f ca="1">IF($A$2="","",
COUNTIFS(
tbTasks[[Client_Project]:[Client_Project]],$A183,
tbTasks[[Completed On]:[Completed On]],"&lt;="&amp;J$1,
tbTasks[[Completed On]:[Completed On]],"&gt;"&amp;I$1))</f>
        <v>0</v>
      </c>
      <c r="K183" s="103">
        <f ca="1">IF($A$2="","",
COUNTIFS(
tbTasks[[Client_Project]:[Client_Project]],$A183,
tbTasks[[Completed On]:[Completed On]],"&lt;="&amp;K$1,
tbTasks[[Completed On]:[Completed On]],"&gt;"&amp;J$1))</f>
        <v>0</v>
      </c>
      <c r="L183" s="103">
        <f ca="1">IF($A$2="","",
COUNTIFS(
tbTasks[[Client_Project]:[Client_Project]],$A183,
tbTasks[[Completed On]:[Completed On]],"&lt;="&amp;L$1,
tbTasks[[Completed On]:[Completed On]],"&gt;"&amp;K$1))</f>
        <v>0</v>
      </c>
      <c r="M183" s="103">
        <f ca="1">IF($A$2="","",
COUNTIFS(
tbTasks[[Client_Project]:[Client_Project]],$A183,
tbTasks[[Completed On]:[Completed On]],"&lt;="&amp;M$1,
tbTasks[[Completed On]:[Completed On]],"&gt;"&amp;L$1))</f>
        <v>0</v>
      </c>
      <c r="N183" s="103">
        <f ca="1">IF($A$2="","",
COUNTIFS(
tbTasks[[Client_Project]:[Client_Project]],$A183,
tbTasks[[Completed On]:[Completed On]],"&lt;="&amp;N$1,
tbTasks[[Completed On]:[Completed On]],"&gt;"&amp;M$1))</f>
        <v>0</v>
      </c>
      <c r="O183" s="103">
        <f ca="1">IF($A$2="","",
COUNTIFS(
tbTasks[[Client_Project]:[Client_Project]],$A183,
tbTasks[[Completed On]:[Completed On]],"&lt;="&amp;O$1,
tbTasks[[Completed On]:[Completed On]],"&gt;"&amp;N$1))</f>
        <v>0</v>
      </c>
      <c r="P183" s="103">
        <f ca="1">IF($A$2="","",
COUNTIFS(
tbTasks[[Client_Project]:[Client_Project]],$A183,
tbTasks[[Completed On]:[Completed On]],"&lt;="&amp;P$1,
tbTasks[[Completed On]:[Completed On]],"&gt;"&amp;O$1))</f>
        <v>0</v>
      </c>
      <c r="Q183" s="103">
        <f ca="1">IF($A$2="","",
COUNTIFS(
tbTasks[[Client_Project]:[Client_Project]],$A183,
tbTasks[[Completed On]:[Completed On]],"&lt;="&amp;Q$1,
tbTasks[[Completed On]:[Completed On]],"&gt;"&amp;P$1))</f>
        <v>0</v>
      </c>
    </row>
    <row r="184" spans="1:17" x14ac:dyDescent="0.25">
      <c r="A184" s="108" t="str">
        <f>IFERROR(tbProjects[[#This Row],[Client_Project]],"")</f>
        <v/>
      </c>
      <c r="B184" s="106" t="str">
        <f>IFERROR(tbProjects[[#This Row],[Client]],"")</f>
        <v/>
      </c>
      <c r="C184" s="106" t="str">
        <f>IFERROR(tbProjects[[#This Row],[Project]],"")</f>
        <v/>
      </c>
      <c r="D184" s="105" t="str">
        <f>IFERROR(INDEX(tbProjects[Progress],MATCH(A184,tbProjects[Client_Project],0)),"")</f>
        <v/>
      </c>
      <c r="E184" s="105"/>
      <c r="F184" s="103">
        <f ca="1">IF($A$2="","",
COUNTIFS(
tbTasks[[Client_Project]:[Client_Project]],$A184,
tbTasks[[Completed On]:[Completed On]],"&lt;="&amp;F$1,
tbTasks[[Completed On]:[Completed On]],"&gt;"&amp;E$1))</f>
        <v>0</v>
      </c>
      <c r="G184" s="103">
        <f ca="1">IF($A$2="","",
COUNTIFS(
tbTasks[[Client_Project]:[Client_Project]],$A184,
tbTasks[[Completed On]:[Completed On]],"&lt;="&amp;G$1,
tbTasks[[Completed On]:[Completed On]],"&gt;"&amp;F$1))</f>
        <v>0</v>
      </c>
      <c r="H184" s="103">
        <f ca="1">IF($A$2="","",
COUNTIFS(
tbTasks[[Client_Project]:[Client_Project]],$A184,
tbTasks[[Completed On]:[Completed On]],"&lt;="&amp;H$1,
tbTasks[[Completed On]:[Completed On]],"&gt;"&amp;G$1))</f>
        <v>0</v>
      </c>
      <c r="I184" s="103">
        <f ca="1">IF($A$2="","",
COUNTIFS(
tbTasks[[Client_Project]:[Client_Project]],$A184,
tbTasks[[Completed On]:[Completed On]],"&lt;="&amp;I$1,
tbTasks[[Completed On]:[Completed On]],"&gt;"&amp;H$1))</f>
        <v>0</v>
      </c>
      <c r="J184" s="103">
        <f ca="1">IF($A$2="","",
COUNTIFS(
tbTasks[[Client_Project]:[Client_Project]],$A184,
tbTasks[[Completed On]:[Completed On]],"&lt;="&amp;J$1,
tbTasks[[Completed On]:[Completed On]],"&gt;"&amp;I$1))</f>
        <v>0</v>
      </c>
      <c r="K184" s="103">
        <f ca="1">IF($A$2="","",
COUNTIFS(
tbTasks[[Client_Project]:[Client_Project]],$A184,
tbTasks[[Completed On]:[Completed On]],"&lt;="&amp;K$1,
tbTasks[[Completed On]:[Completed On]],"&gt;"&amp;J$1))</f>
        <v>0</v>
      </c>
      <c r="L184" s="103">
        <f ca="1">IF($A$2="","",
COUNTIFS(
tbTasks[[Client_Project]:[Client_Project]],$A184,
tbTasks[[Completed On]:[Completed On]],"&lt;="&amp;L$1,
tbTasks[[Completed On]:[Completed On]],"&gt;"&amp;K$1))</f>
        <v>0</v>
      </c>
      <c r="M184" s="103">
        <f ca="1">IF($A$2="","",
COUNTIFS(
tbTasks[[Client_Project]:[Client_Project]],$A184,
tbTasks[[Completed On]:[Completed On]],"&lt;="&amp;M$1,
tbTasks[[Completed On]:[Completed On]],"&gt;"&amp;L$1))</f>
        <v>0</v>
      </c>
      <c r="N184" s="103">
        <f ca="1">IF($A$2="","",
COUNTIFS(
tbTasks[[Client_Project]:[Client_Project]],$A184,
tbTasks[[Completed On]:[Completed On]],"&lt;="&amp;N$1,
tbTasks[[Completed On]:[Completed On]],"&gt;"&amp;M$1))</f>
        <v>0</v>
      </c>
      <c r="O184" s="103">
        <f ca="1">IF($A$2="","",
COUNTIFS(
tbTasks[[Client_Project]:[Client_Project]],$A184,
tbTasks[[Completed On]:[Completed On]],"&lt;="&amp;O$1,
tbTasks[[Completed On]:[Completed On]],"&gt;"&amp;N$1))</f>
        <v>0</v>
      </c>
      <c r="P184" s="103">
        <f ca="1">IF($A$2="","",
COUNTIFS(
tbTasks[[Client_Project]:[Client_Project]],$A184,
tbTasks[[Completed On]:[Completed On]],"&lt;="&amp;P$1,
tbTasks[[Completed On]:[Completed On]],"&gt;"&amp;O$1))</f>
        <v>0</v>
      </c>
      <c r="Q184" s="103">
        <f ca="1">IF($A$2="","",
COUNTIFS(
tbTasks[[Client_Project]:[Client_Project]],$A184,
tbTasks[[Completed On]:[Completed On]],"&lt;="&amp;Q$1,
tbTasks[[Completed On]:[Completed On]],"&gt;"&amp;P$1))</f>
        <v>0</v>
      </c>
    </row>
    <row r="185" spans="1:17" x14ac:dyDescent="0.25">
      <c r="A185" s="108" t="str">
        <f>IFERROR(tbProjects[[#This Row],[Client_Project]],"")</f>
        <v/>
      </c>
      <c r="B185" s="106" t="str">
        <f>IFERROR(tbProjects[[#This Row],[Client]],"")</f>
        <v/>
      </c>
      <c r="C185" s="106" t="str">
        <f>IFERROR(tbProjects[[#This Row],[Project]],"")</f>
        <v/>
      </c>
      <c r="D185" s="105" t="str">
        <f>IFERROR(INDEX(tbProjects[Progress],MATCH(A185,tbProjects[Client_Project],0)),"")</f>
        <v/>
      </c>
      <c r="E185" s="105"/>
      <c r="F185" s="103">
        <f ca="1">IF($A$2="","",
COUNTIFS(
tbTasks[[Client_Project]:[Client_Project]],$A185,
tbTasks[[Completed On]:[Completed On]],"&lt;="&amp;F$1,
tbTasks[[Completed On]:[Completed On]],"&gt;"&amp;E$1))</f>
        <v>0</v>
      </c>
      <c r="G185" s="103">
        <f ca="1">IF($A$2="","",
COUNTIFS(
tbTasks[[Client_Project]:[Client_Project]],$A185,
tbTasks[[Completed On]:[Completed On]],"&lt;="&amp;G$1,
tbTasks[[Completed On]:[Completed On]],"&gt;"&amp;F$1))</f>
        <v>0</v>
      </c>
      <c r="H185" s="103">
        <f ca="1">IF($A$2="","",
COUNTIFS(
tbTasks[[Client_Project]:[Client_Project]],$A185,
tbTasks[[Completed On]:[Completed On]],"&lt;="&amp;H$1,
tbTasks[[Completed On]:[Completed On]],"&gt;"&amp;G$1))</f>
        <v>0</v>
      </c>
      <c r="I185" s="103">
        <f ca="1">IF($A$2="","",
COUNTIFS(
tbTasks[[Client_Project]:[Client_Project]],$A185,
tbTasks[[Completed On]:[Completed On]],"&lt;="&amp;I$1,
tbTasks[[Completed On]:[Completed On]],"&gt;"&amp;H$1))</f>
        <v>0</v>
      </c>
      <c r="J185" s="103">
        <f ca="1">IF($A$2="","",
COUNTIFS(
tbTasks[[Client_Project]:[Client_Project]],$A185,
tbTasks[[Completed On]:[Completed On]],"&lt;="&amp;J$1,
tbTasks[[Completed On]:[Completed On]],"&gt;"&amp;I$1))</f>
        <v>0</v>
      </c>
      <c r="K185" s="103">
        <f ca="1">IF($A$2="","",
COUNTIFS(
tbTasks[[Client_Project]:[Client_Project]],$A185,
tbTasks[[Completed On]:[Completed On]],"&lt;="&amp;K$1,
tbTasks[[Completed On]:[Completed On]],"&gt;"&amp;J$1))</f>
        <v>0</v>
      </c>
      <c r="L185" s="103">
        <f ca="1">IF($A$2="","",
COUNTIFS(
tbTasks[[Client_Project]:[Client_Project]],$A185,
tbTasks[[Completed On]:[Completed On]],"&lt;="&amp;L$1,
tbTasks[[Completed On]:[Completed On]],"&gt;"&amp;K$1))</f>
        <v>0</v>
      </c>
      <c r="M185" s="103">
        <f ca="1">IF($A$2="","",
COUNTIFS(
tbTasks[[Client_Project]:[Client_Project]],$A185,
tbTasks[[Completed On]:[Completed On]],"&lt;="&amp;M$1,
tbTasks[[Completed On]:[Completed On]],"&gt;"&amp;L$1))</f>
        <v>0</v>
      </c>
      <c r="N185" s="103">
        <f ca="1">IF($A$2="","",
COUNTIFS(
tbTasks[[Client_Project]:[Client_Project]],$A185,
tbTasks[[Completed On]:[Completed On]],"&lt;="&amp;N$1,
tbTasks[[Completed On]:[Completed On]],"&gt;"&amp;M$1))</f>
        <v>0</v>
      </c>
      <c r="O185" s="103">
        <f ca="1">IF($A$2="","",
COUNTIFS(
tbTasks[[Client_Project]:[Client_Project]],$A185,
tbTasks[[Completed On]:[Completed On]],"&lt;="&amp;O$1,
tbTasks[[Completed On]:[Completed On]],"&gt;"&amp;N$1))</f>
        <v>0</v>
      </c>
      <c r="P185" s="103">
        <f ca="1">IF($A$2="","",
COUNTIFS(
tbTasks[[Client_Project]:[Client_Project]],$A185,
tbTasks[[Completed On]:[Completed On]],"&lt;="&amp;P$1,
tbTasks[[Completed On]:[Completed On]],"&gt;"&amp;O$1))</f>
        <v>0</v>
      </c>
      <c r="Q185" s="103">
        <f ca="1">IF($A$2="","",
COUNTIFS(
tbTasks[[Client_Project]:[Client_Project]],$A185,
tbTasks[[Completed On]:[Completed On]],"&lt;="&amp;Q$1,
tbTasks[[Completed On]:[Completed On]],"&gt;"&amp;P$1))</f>
        <v>0</v>
      </c>
    </row>
    <row r="186" spans="1:17" x14ac:dyDescent="0.25">
      <c r="A186" s="108" t="str">
        <f>IFERROR(tbProjects[[#This Row],[Client_Project]],"")</f>
        <v/>
      </c>
      <c r="B186" s="106" t="str">
        <f>IFERROR(tbProjects[[#This Row],[Client]],"")</f>
        <v/>
      </c>
      <c r="C186" s="106" t="str">
        <f>IFERROR(tbProjects[[#This Row],[Project]],"")</f>
        <v/>
      </c>
      <c r="D186" s="105" t="str">
        <f>IFERROR(INDEX(tbProjects[Progress],MATCH(A186,tbProjects[Client_Project],0)),"")</f>
        <v/>
      </c>
      <c r="E186" s="105"/>
      <c r="F186" s="103">
        <f ca="1">IF($A$2="","",
COUNTIFS(
tbTasks[[Client_Project]:[Client_Project]],$A186,
tbTasks[[Completed On]:[Completed On]],"&lt;="&amp;F$1,
tbTasks[[Completed On]:[Completed On]],"&gt;"&amp;E$1))</f>
        <v>0</v>
      </c>
      <c r="G186" s="103">
        <f ca="1">IF($A$2="","",
COUNTIFS(
tbTasks[[Client_Project]:[Client_Project]],$A186,
tbTasks[[Completed On]:[Completed On]],"&lt;="&amp;G$1,
tbTasks[[Completed On]:[Completed On]],"&gt;"&amp;F$1))</f>
        <v>0</v>
      </c>
      <c r="H186" s="103">
        <f ca="1">IF($A$2="","",
COUNTIFS(
tbTasks[[Client_Project]:[Client_Project]],$A186,
tbTasks[[Completed On]:[Completed On]],"&lt;="&amp;H$1,
tbTasks[[Completed On]:[Completed On]],"&gt;"&amp;G$1))</f>
        <v>0</v>
      </c>
      <c r="I186" s="103">
        <f ca="1">IF($A$2="","",
COUNTIFS(
tbTasks[[Client_Project]:[Client_Project]],$A186,
tbTasks[[Completed On]:[Completed On]],"&lt;="&amp;I$1,
tbTasks[[Completed On]:[Completed On]],"&gt;"&amp;H$1))</f>
        <v>0</v>
      </c>
      <c r="J186" s="103">
        <f ca="1">IF($A$2="","",
COUNTIFS(
tbTasks[[Client_Project]:[Client_Project]],$A186,
tbTasks[[Completed On]:[Completed On]],"&lt;="&amp;J$1,
tbTasks[[Completed On]:[Completed On]],"&gt;"&amp;I$1))</f>
        <v>0</v>
      </c>
      <c r="K186" s="103">
        <f ca="1">IF($A$2="","",
COUNTIFS(
tbTasks[[Client_Project]:[Client_Project]],$A186,
tbTasks[[Completed On]:[Completed On]],"&lt;="&amp;K$1,
tbTasks[[Completed On]:[Completed On]],"&gt;"&amp;J$1))</f>
        <v>0</v>
      </c>
      <c r="L186" s="103">
        <f ca="1">IF($A$2="","",
COUNTIFS(
tbTasks[[Client_Project]:[Client_Project]],$A186,
tbTasks[[Completed On]:[Completed On]],"&lt;="&amp;L$1,
tbTasks[[Completed On]:[Completed On]],"&gt;"&amp;K$1))</f>
        <v>0</v>
      </c>
      <c r="M186" s="103">
        <f ca="1">IF($A$2="","",
COUNTIFS(
tbTasks[[Client_Project]:[Client_Project]],$A186,
tbTasks[[Completed On]:[Completed On]],"&lt;="&amp;M$1,
tbTasks[[Completed On]:[Completed On]],"&gt;"&amp;L$1))</f>
        <v>0</v>
      </c>
      <c r="N186" s="103">
        <f ca="1">IF($A$2="","",
COUNTIFS(
tbTasks[[Client_Project]:[Client_Project]],$A186,
tbTasks[[Completed On]:[Completed On]],"&lt;="&amp;N$1,
tbTasks[[Completed On]:[Completed On]],"&gt;"&amp;M$1))</f>
        <v>0</v>
      </c>
      <c r="O186" s="103">
        <f ca="1">IF($A$2="","",
COUNTIFS(
tbTasks[[Client_Project]:[Client_Project]],$A186,
tbTasks[[Completed On]:[Completed On]],"&lt;="&amp;O$1,
tbTasks[[Completed On]:[Completed On]],"&gt;"&amp;N$1))</f>
        <v>0</v>
      </c>
      <c r="P186" s="103">
        <f ca="1">IF($A$2="","",
COUNTIFS(
tbTasks[[Client_Project]:[Client_Project]],$A186,
tbTasks[[Completed On]:[Completed On]],"&lt;="&amp;P$1,
tbTasks[[Completed On]:[Completed On]],"&gt;"&amp;O$1))</f>
        <v>0</v>
      </c>
      <c r="Q186" s="103">
        <f ca="1">IF($A$2="","",
COUNTIFS(
tbTasks[[Client_Project]:[Client_Project]],$A186,
tbTasks[[Completed On]:[Completed On]],"&lt;="&amp;Q$1,
tbTasks[[Completed On]:[Completed On]],"&gt;"&amp;P$1))</f>
        <v>0</v>
      </c>
    </row>
    <row r="187" spans="1:17" x14ac:dyDescent="0.25">
      <c r="A187" s="108" t="str">
        <f>IFERROR(tbProjects[[#This Row],[Client_Project]],"")</f>
        <v/>
      </c>
      <c r="B187" s="106" t="str">
        <f>IFERROR(tbProjects[[#This Row],[Client]],"")</f>
        <v/>
      </c>
      <c r="C187" s="106" t="str">
        <f>IFERROR(tbProjects[[#This Row],[Project]],"")</f>
        <v/>
      </c>
      <c r="D187" s="105" t="str">
        <f>IFERROR(INDEX(tbProjects[Progress],MATCH(A187,tbProjects[Client_Project],0)),"")</f>
        <v/>
      </c>
      <c r="E187" s="105"/>
      <c r="F187" s="103">
        <f ca="1">IF($A$2="","",
COUNTIFS(
tbTasks[[Client_Project]:[Client_Project]],$A187,
tbTasks[[Completed On]:[Completed On]],"&lt;="&amp;F$1,
tbTasks[[Completed On]:[Completed On]],"&gt;"&amp;E$1))</f>
        <v>0</v>
      </c>
      <c r="G187" s="103">
        <f ca="1">IF($A$2="","",
COUNTIFS(
tbTasks[[Client_Project]:[Client_Project]],$A187,
tbTasks[[Completed On]:[Completed On]],"&lt;="&amp;G$1,
tbTasks[[Completed On]:[Completed On]],"&gt;"&amp;F$1))</f>
        <v>0</v>
      </c>
      <c r="H187" s="103">
        <f ca="1">IF($A$2="","",
COUNTIFS(
tbTasks[[Client_Project]:[Client_Project]],$A187,
tbTasks[[Completed On]:[Completed On]],"&lt;="&amp;H$1,
tbTasks[[Completed On]:[Completed On]],"&gt;"&amp;G$1))</f>
        <v>0</v>
      </c>
      <c r="I187" s="103">
        <f ca="1">IF($A$2="","",
COUNTIFS(
tbTasks[[Client_Project]:[Client_Project]],$A187,
tbTasks[[Completed On]:[Completed On]],"&lt;="&amp;I$1,
tbTasks[[Completed On]:[Completed On]],"&gt;"&amp;H$1))</f>
        <v>0</v>
      </c>
      <c r="J187" s="103">
        <f ca="1">IF($A$2="","",
COUNTIFS(
tbTasks[[Client_Project]:[Client_Project]],$A187,
tbTasks[[Completed On]:[Completed On]],"&lt;="&amp;J$1,
tbTasks[[Completed On]:[Completed On]],"&gt;"&amp;I$1))</f>
        <v>0</v>
      </c>
      <c r="K187" s="103">
        <f ca="1">IF($A$2="","",
COUNTIFS(
tbTasks[[Client_Project]:[Client_Project]],$A187,
tbTasks[[Completed On]:[Completed On]],"&lt;="&amp;K$1,
tbTasks[[Completed On]:[Completed On]],"&gt;"&amp;J$1))</f>
        <v>0</v>
      </c>
      <c r="L187" s="103">
        <f ca="1">IF($A$2="","",
COUNTIFS(
tbTasks[[Client_Project]:[Client_Project]],$A187,
tbTasks[[Completed On]:[Completed On]],"&lt;="&amp;L$1,
tbTasks[[Completed On]:[Completed On]],"&gt;"&amp;K$1))</f>
        <v>0</v>
      </c>
      <c r="M187" s="103">
        <f ca="1">IF($A$2="","",
COUNTIFS(
tbTasks[[Client_Project]:[Client_Project]],$A187,
tbTasks[[Completed On]:[Completed On]],"&lt;="&amp;M$1,
tbTasks[[Completed On]:[Completed On]],"&gt;"&amp;L$1))</f>
        <v>0</v>
      </c>
      <c r="N187" s="103">
        <f ca="1">IF($A$2="","",
COUNTIFS(
tbTasks[[Client_Project]:[Client_Project]],$A187,
tbTasks[[Completed On]:[Completed On]],"&lt;="&amp;N$1,
tbTasks[[Completed On]:[Completed On]],"&gt;"&amp;M$1))</f>
        <v>0</v>
      </c>
      <c r="O187" s="103">
        <f ca="1">IF($A$2="","",
COUNTIFS(
tbTasks[[Client_Project]:[Client_Project]],$A187,
tbTasks[[Completed On]:[Completed On]],"&lt;="&amp;O$1,
tbTasks[[Completed On]:[Completed On]],"&gt;"&amp;N$1))</f>
        <v>0</v>
      </c>
      <c r="P187" s="103">
        <f ca="1">IF($A$2="","",
COUNTIFS(
tbTasks[[Client_Project]:[Client_Project]],$A187,
tbTasks[[Completed On]:[Completed On]],"&lt;="&amp;P$1,
tbTasks[[Completed On]:[Completed On]],"&gt;"&amp;O$1))</f>
        <v>0</v>
      </c>
      <c r="Q187" s="103">
        <f ca="1">IF($A$2="","",
COUNTIFS(
tbTasks[[Client_Project]:[Client_Project]],$A187,
tbTasks[[Completed On]:[Completed On]],"&lt;="&amp;Q$1,
tbTasks[[Completed On]:[Completed On]],"&gt;"&amp;P$1))</f>
        <v>0</v>
      </c>
    </row>
    <row r="188" spans="1:17" x14ac:dyDescent="0.25">
      <c r="A188" s="108" t="str">
        <f>IFERROR(tbProjects[[#This Row],[Client_Project]],"")</f>
        <v/>
      </c>
      <c r="B188" s="106" t="str">
        <f>IFERROR(tbProjects[[#This Row],[Client]],"")</f>
        <v/>
      </c>
      <c r="C188" s="106" t="str">
        <f>IFERROR(tbProjects[[#This Row],[Project]],"")</f>
        <v/>
      </c>
      <c r="D188" s="105" t="str">
        <f>IFERROR(INDEX(tbProjects[Progress],MATCH(A188,tbProjects[Client_Project],0)),"")</f>
        <v/>
      </c>
      <c r="E188" s="105"/>
      <c r="F188" s="103">
        <f ca="1">IF($A$2="","",
COUNTIFS(
tbTasks[[Client_Project]:[Client_Project]],$A188,
tbTasks[[Completed On]:[Completed On]],"&lt;="&amp;F$1,
tbTasks[[Completed On]:[Completed On]],"&gt;"&amp;E$1))</f>
        <v>0</v>
      </c>
      <c r="G188" s="103">
        <f ca="1">IF($A$2="","",
COUNTIFS(
tbTasks[[Client_Project]:[Client_Project]],$A188,
tbTasks[[Completed On]:[Completed On]],"&lt;="&amp;G$1,
tbTasks[[Completed On]:[Completed On]],"&gt;"&amp;F$1))</f>
        <v>0</v>
      </c>
      <c r="H188" s="103">
        <f ca="1">IF($A$2="","",
COUNTIFS(
tbTasks[[Client_Project]:[Client_Project]],$A188,
tbTasks[[Completed On]:[Completed On]],"&lt;="&amp;H$1,
tbTasks[[Completed On]:[Completed On]],"&gt;"&amp;G$1))</f>
        <v>0</v>
      </c>
      <c r="I188" s="103">
        <f ca="1">IF($A$2="","",
COUNTIFS(
tbTasks[[Client_Project]:[Client_Project]],$A188,
tbTasks[[Completed On]:[Completed On]],"&lt;="&amp;I$1,
tbTasks[[Completed On]:[Completed On]],"&gt;"&amp;H$1))</f>
        <v>0</v>
      </c>
      <c r="J188" s="103">
        <f ca="1">IF($A$2="","",
COUNTIFS(
tbTasks[[Client_Project]:[Client_Project]],$A188,
tbTasks[[Completed On]:[Completed On]],"&lt;="&amp;J$1,
tbTasks[[Completed On]:[Completed On]],"&gt;"&amp;I$1))</f>
        <v>0</v>
      </c>
      <c r="K188" s="103">
        <f ca="1">IF($A$2="","",
COUNTIFS(
tbTasks[[Client_Project]:[Client_Project]],$A188,
tbTasks[[Completed On]:[Completed On]],"&lt;="&amp;K$1,
tbTasks[[Completed On]:[Completed On]],"&gt;"&amp;J$1))</f>
        <v>0</v>
      </c>
      <c r="L188" s="103">
        <f ca="1">IF($A$2="","",
COUNTIFS(
tbTasks[[Client_Project]:[Client_Project]],$A188,
tbTasks[[Completed On]:[Completed On]],"&lt;="&amp;L$1,
tbTasks[[Completed On]:[Completed On]],"&gt;"&amp;K$1))</f>
        <v>0</v>
      </c>
      <c r="M188" s="103">
        <f ca="1">IF($A$2="","",
COUNTIFS(
tbTasks[[Client_Project]:[Client_Project]],$A188,
tbTasks[[Completed On]:[Completed On]],"&lt;="&amp;M$1,
tbTasks[[Completed On]:[Completed On]],"&gt;"&amp;L$1))</f>
        <v>0</v>
      </c>
      <c r="N188" s="103">
        <f ca="1">IF($A$2="","",
COUNTIFS(
tbTasks[[Client_Project]:[Client_Project]],$A188,
tbTasks[[Completed On]:[Completed On]],"&lt;="&amp;N$1,
tbTasks[[Completed On]:[Completed On]],"&gt;"&amp;M$1))</f>
        <v>0</v>
      </c>
      <c r="O188" s="103">
        <f ca="1">IF($A$2="","",
COUNTIFS(
tbTasks[[Client_Project]:[Client_Project]],$A188,
tbTasks[[Completed On]:[Completed On]],"&lt;="&amp;O$1,
tbTasks[[Completed On]:[Completed On]],"&gt;"&amp;N$1))</f>
        <v>0</v>
      </c>
      <c r="P188" s="103">
        <f ca="1">IF($A$2="","",
COUNTIFS(
tbTasks[[Client_Project]:[Client_Project]],$A188,
tbTasks[[Completed On]:[Completed On]],"&lt;="&amp;P$1,
tbTasks[[Completed On]:[Completed On]],"&gt;"&amp;O$1))</f>
        <v>0</v>
      </c>
      <c r="Q188" s="103">
        <f ca="1">IF($A$2="","",
COUNTIFS(
tbTasks[[Client_Project]:[Client_Project]],$A188,
tbTasks[[Completed On]:[Completed On]],"&lt;="&amp;Q$1,
tbTasks[[Completed On]:[Completed On]],"&gt;"&amp;P$1))</f>
        <v>0</v>
      </c>
    </row>
    <row r="189" spans="1:17" x14ac:dyDescent="0.25">
      <c r="A189" s="108" t="str">
        <f>IFERROR(tbProjects[[#This Row],[Client_Project]],"")</f>
        <v/>
      </c>
      <c r="B189" s="106" t="str">
        <f>IFERROR(tbProjects[[#This Row],[Client]],"")</f>
        <v/>
      </c>
      <c r="C189" s="106" t="str">
        <f>IFERROR(tbProjects[[#This Row],[Project]],"")</f>
        <v/>
      </c>
      <c r="D189" s="105" t="str">
        <f>IFERROR(INDEX(tbProjects[Progress],MATCH(A189,tbProjects[Client_Project],0)),"")</f>
        <v/>
      </c>
      <c r="E189" s="105"/>
      <c r="F189" s="103">
        <f ca="1">IF($A$2="","",
COUNTIFS(
tbTasks[[Client_Project]:[Client_Project]],$A189,
tbTasks[[Completed On]:[Completed On]],"&lt;="&amp;F$1,
tbTasks[[Completed On]:[Completed On]],"&gt;"&amp;E$1))</f>
        <v>0</v>
      </c>
      <c r="G189" s="103">
        <f ca="1">IF($A$2="","",
COUNTIFS(
tbTasks[[Client_Project]:[Client_Project]],$A189,
tbTasks[[Completed On]:[Completed On]],"&lt;="&amp;G$1,
tbTasks[[Completed On]:[Completed On]],"&gt;"&amp;F$1))</f>
        <v>0</v>
      </c>
      <c r="H189" s="103">
        <f ca="1">IF($A$2="","",
COUNTIFS(
tbTasks[[Client_Project]:[Client_Project]],$A189,
tbTasks[[Completed On]:[Completed On]],"&lt;="&amp;H$1,
tbTasks[[Completed On]:[Completed On]],"&gt;"&amp;G$1))</f>
        <v>0</v>
      </c>
      <c r="I189" s="103">
        <f ca="1">IF($A$2="","",
COUNTIFS(
tbTasks[[Client_Project]:[Client_Project]],$A189,
tbTasks[[Completed On]:[Completed On]],"&lt;="&amp;I$1,
tbTasks[[Completed On]:[Completed On]],"&gt;"&amp;H$1))</f>
        <v>0</v>
      </c>
      <c r="J189" s="103">
        <f ca="1">IF($A$2="","",
COUNTIFS(
tbTasks[[Client_Project]:[Client_Project]],$A189,
tbTasks[[Completed On]:[Completed On]],"&lt;="&amp;J$1,
tbTasks[[Completed On]:[Completed On]],"&gt;"&amp;I$1))</f>
        <v>0</v>
      </c>
      <c r="K189" s="103">
        <f ca="1">IF($A$2="","",
COUNTIFS(
tbTasks[[Client_Project]:[Client_Project]],$A189,
tbTasks[[Completed On]:[Completed On]],"&lt;="&amp;K$1,
tbTasks[[Completed On]:[Completed On]],"&gt;"&amp;J$1))</f>
        <v>0</v>
      </c>
      <c r="L189" s="103">
        <f ca="1">IF($A$2="","",
COUNTIFS(
tbTasks[[Client_Project]:[Client_Project]],$A189,
tbTasks[[Completed On]:[Completed On]],"&lt;="&amp;L$1,
tbTasks[[Completed On]:[Completed On]],"&gt;"&amp;K$1))</f>
        <v>0</v>
      </c>
      <c r="M189" s="103">
        <f ca="1">IF($A$2="","",
COUNTIFS(
tbTasks[[Client_Project]:[Client_Project]],$A189,
tbTasks[[Completed On]:[Completed On]],"&lt;="&amp;M$1,
tbTasks[[Completed On]:[Completed On]],"&gt;"&amp;L$1))</f>
        <v>0</v>
      </c>
      <c r="N189" s="103">
        <f ca="1">IF($A$2="","",
COUNTIFS(
tbTasks[[Client_Project]:[Client_Project]],$A189,
tbTasks[[Completed On]:[Completed On]],"&lt;="&amp;N$1,
tbTasks[[Completed On]:[Completed On]],"&gt;"&amp;M$1))</f>
        <v>0</v>
      </c>
      <c r="O189" s="103">
        <f ca="1">IF($A$2="","",
COUNTIFS(
tbTasks[[Client_Project]:[Client_Project]],$A189,
tbTasks[[Completed On]:[Completed On]],"&lt;="&amp;O$1,
tbTasks[[Completed On]:[Completed On]],"&gt;"&amp;N$1))</f>
        <v>0</v>
      </c>
      <c r="P189" s="103">
        <f ca="1">IF($A$2="","",
COUNTIFS(
tbTasks[[Client_Project]:[Client_Project]],$A189,
tbTasks[[Completed On]:[Completed On]],"&lt;="&amp;P$1,
tbTasks[[Completed On]:[Completed On]],"&gt;"&amp;O$1))</f>
        <v>0</v>
      </c>
      <c r="Q189" s="103">
        <f ca="1">IF($A$2="","",
COUNTIFS(
tbTasks[[Client_Project]:[Client_Project]],$A189,
tbTasks[[Completed On]:[Completed On]],"&lt;="&amp;Q$1,
tbTasks[[Completed On]:[Completed On]],"&gt;"&amp;P$1))</f>
        <v>0</v>
      </c>
    </row>
    <row r="190" spans="1:17" x14ac:dyDescent="0.25">
      <c r="A190" s="108" t="str">
        <f>IFERROR(tbProjects[[#This Row],[Client_Project]],"")</f>
        <v/>
      </c>
      <c r="B190" s="106" t="str">
        <f>IFERROR(tbProjects[[#This Row],[Client]],"")</f>
        <v/>
      </c>
      <c r="C190" s="106" t="str">
        <f>IFERROR(tbProjects[[#This Row],[Project]],"")</f>
        <v/>
      </c>
      <c r="D190" s="105" t="str">
        <f>IFERROR(INDEX(tbProjects[Progress],MATCH(A190,tbProjects[Client_Project],0)),"")</f>
        <v/>
      </c>
      <c r="E190" s="105"/>
      <c r="F190" s="103">
        <f ca="1">IF($A$2="","",
COUNTIFS(
tbTasks[[Client_Project]:[Client_Project]],$A190,
tbTasks[[Completed On]:[Completed On]],"&lt;="&amp;F$1,
tbTasks[[Completed On]:[Completed On]],"&gt;"&amp;E$1))</f>
        <v>0</v>
      </c>
      <c r="G190" s="103">
        <f ca="1">IF($A$2="","",
COUNTIFS(
tbTasks[[Client_Project]:[Client_Project]],$A190,
tbTasks[[Completed On]:[Completed On]],"&lt;="&amp;G$1,
tbTasks[[Completed On]:[Completed On]],"&gt;"&amp;F$1))</f>
        <v>0</v>
      </c>
      <c r="H190" s="103">
        <f ca="1">IF($A$2="","",
COUNTIFS(
tbTasks[[Client_Project]:[Client_Project]],$A190,
tbTasks[[Completed On]:[Completed On]],"&lt;="&amp;H$1,
tbTasks[[Completed On]:[Completed On]],"&gt;"&amp;G$1))</f>
        <v>0</v>
      </c>
      <c r="I190" s="103">
        <f ca="1">IF($A$2="","",
COUNTIFS(
tbTasks[[Client_Project]:[Client_Project]],$A190,
tbTasks[[Completed On]:[Completed On]],"&lt;="&amp;I$1,
tbTasks[[Completed On]:[Completed On]],"&gt;"&amp;H$1))</f>
        <v>0</v>
      </c>
      <c r="J190" s="103">
        <f ca="1">IF($A$2="","",
COUNTIFS(
tbTasks[[Client_Project]:[Client_Project]],$A190,
tbTasks[[Completed On]:[Completed On]],"&lt;="&amp;J$1,
tbTasks[[Completed On]:[Completed On]],"&gt;"&amp;I$1))</f>
        <v>0</v>
      </c>
      <c r="K190" s="103">
        <f ca="1">IF($A$2="","",
COUNTIFS(
tbTasks[[Client_Project]:[Client_Project]],$A190,
tbTasks[[Completed On]:[Completed On]],"&lt;="&amp;K$1,
tbTasks[[Completed On]:[Completed On]],"&gt;"&amp;J$1))</f>
        <v>0</v>
      </c>
      <c r="L190" s="103">
        <f ca="1">IF($A$2="","",
COUNTIFS(
tbTasks[[Client_Project]:[Client_Project]],$A190,
tbTasks[[Completed On]:[Completed On]],"&lt;="&amp;L$1,
tbTasks[[Completed On]:[Completed On]],"&gt;"&amp;K$1))</f>
        <v>0</v>
      </c>
      <c r="M190" s="103">
        <f ca="1">IF($A$2="","",
COUNTIFS(
tbTasks[[Client_Project]:[Client_Project]],$A190,
tbTasks[[Completed On]:[Completed On]],"&lt;="&amp;M$1,
tbTasks[[Completed On]:[Completed On]],"&gt;"&amp;L$1))</f>
        <v>0</v>
      </c>
      <c r="N190" s="103">
        <f ca="1">IF($A$2="","",
COUNTIFS(
tbTasks[[Client_Project]:[Client_Project]],$A190,
tbTasks[[Completed On]:[Completed On]],"&lt;="&amp;N$1,
tbTasks[[Completed On]:[Completed On]],"&gt;"&amp;M$1))</f>
        <v>0</v>
      </c>
      <c r="O190" s="103">
        <f ca="1">IF($A$2="","",
COUNTIFS(
tbTasks[[Client_Project]:[Client_Project]],$A190,
tbTasks[[Completed On]:[Completed On]],"&lt;="&amp;O$1,
tbTasks[[Completed On]:[Completed On]],"&gt;"&amp;N$1))</f>
        <v>0</v>
      </c>
      <c r="P190" s="103">
        <f ca="1">IF($A$2="","",
COUNTIFS(
tbTasks[[Client_Project]:[Client_Project]],$A190,
tbTasks[[Completed On]:[Completed On]],"&lt;="&amp;P$1,
tbTasks[[Completed On]:[Completed On]],"&gt;"&amp;O$1))</f>
        <v>0</v>
      </c>
      <c r="Q190" s="103">
        <f ca="1">IF($A$2="","",
COUNTIFS(
tbTasks[[Client_Project]:[Client_Project]],$A190,
tbTasks[[Completed On]:[Completed On]],"&lt;="&amp;Q$1,
tbTasks[[Completed On]:[Completed On]],"&gt;"&amp;P$1))</f>
        <v>0</v>
      </c>
    </row>
    <row r="191" spans="1:17" x14ac:dyDescent="0.25">
      <c r="A191" s="108" t="str">
        <f>IFERROR(tbProjects[[#This Row],[Client_Project]],"")</f>
        <v/>
      </c>
      <c r="B191" s="106" t="str">
        <f>IFERROR(tbProjects[[#This Row],[Client]],"")</f>
        <v/>
      </c>
      <c r="C191" s="106" t="str">
        <f>IFERROR(tbProjects[[#This Row],[Project]],"")</f>
        <v/>
      </c>
      <c r="D191" s="105" t="str">
        <f>IFERROR(INDEX(tbProjects[Progress],MATCH(A191,tbProjects[Client_Project],0)),"")</f>
        <v/>
      </c>
      <c r="E191" s="105"/>
      <c r="F191" s="103">
        <f ca="1">IF($A$2="","",
COUNTIFS(
tbTasks[[Client_Project]:[Client_Project]],$A191,
tbTasks[[Completed On]:[Completed On]],"&lt;="&amp;F$1,
tbTasks[[Completed On]:[Completed On]],"&gt;"&amp;E$1))</f>
        <v>0</v>
      </c>
      <c r="G191" s="103">
        <f ca="1">IF($A$2="","",
COUNTIFS(
tbTasks[[Client_Project]:[Client_Project]],$A191,
tbTasks[[Completed On]:[Completed On]],"&lt;="&amp;G$1,
tbTasks[[Completed On]:[Completed On]],"&gt;"&amp;F$1))</f>
        <v>0</v>
      </c>
      <c r="H191" s="103">
        <f ca="1">IF($A$2="","",
COUNTIFS(
tbTasks[[Client_Project]:[Client_Project]],$A191,
tbTasks[[Completed On]:[Completed On]],"&lt;="&amp;H$1,
tbTasks[[Completed On]:[Completed On]],"&gt;"&amp;G$1))</f>
        <v>0</v>
      </c>
      <c r="I191" s="103">
        <f ca="1">IF($A$2="","",
COUNTIFS(
tbTasks[[Client_Project]:[Client_Project]],$A191,
tbTasks[[Completed On]:[Completed On]],"&lt;="&amp;I$1,
tbTasks[[Completed On]:[Completed On]],"&gt;"&amp;H$1))</f>
        <v>0</v>
      </c>
      <c r="J191" s="103">
        <f ca="1">IF($A$2="","",
COUNTIFS(
tbTasks[[Client_Project]:[Client_Project]],$A191,
tbTasks[[Completed On]:[Completed On]],"&lt;="&amp;J$1,
tbTasks[[Completed On]:[Completed On]],"&gt;"&amp;I$1))</f>
        <v>0</v>
      </c>
      <c r="K191" s="103">
        <f ca="1">IF($A$2="","",
COUNTIFS(
tbTasks[[Client_Project]:[Client_Project]],$A191,
tbTasks[[Completed On]:[Completed On]],"&lt;="&amp;K$1,
tbTasks[[Completed On]:[Completed On]],"&gt;"&amp;J$1))</f>
        <v>0</v>
      </c>
      <c r="L191" s="103">
        <f ca="1">IF($A$2="","",
COUNTIFS(
tbTasks[[Client_Project]:[Client_Project]],$A191,
tbTasks[[Completed On]:[Completed On]],"&lt;="&amp;L$1,
tbTasks[[Completed On]:[Completed On]],"&gt;"&amp;K$1))</f>
        <v>0</v>
      </c>
      <c r="M191" s="103">
        <f ca="1">IF($A$2="","",
COUNTIFS(
tbTasks[[Client_Project]:[Client_Project]],$A191,
tbTasks[[Completed On]:[Completed On]],"&lt;="&amp;M$1,
tbTasks[[Completed On]:[Completed On]],"&gt;"&amp;L$1))</f>
        <v>0</v>
      </c>
      <c r="N191" s="103">
        <f ca="1">IF($A$2="","",
COUNTIFS(
tbTasks[[Client_Project]:[Client_Project]],$A191,
tbTasks[[Completed On]:[Completed On]],"&lt;="&amp;N$1,
tbTasks[[Completed On]:[Completed On]],"&gt;"&amp;M$1))</f>
        <v>0</v>
      </c>
      <c r="O191" s="103">
        <f ca="1">IF($A$2="","",
COUNTIFS(
tbTasks[[Client_Project]:[Client_Project]],$A191,
tbTasks[[Completed On]:[Completed On]],"&lt;="&amp;O$1,
tbTasks[[Completed On]:[Completed On]],"&gt;"&amp;N$1))</f>
        <v>0</v>
      </c>
      <c r="P191" s="103">
        <f ca="1">IF($A$2="","",
COUNTIFS(
tbTasks[[Client_Project]:[Client_Project]],$A191,
tbTasks[[Completed On]:[Completed On]],"&lt;="&amp;P$1,
tbTasks[[Completed On]:[Completed On]],"&gt;"&amp;O$1))</f>
        <v>0</v>
      </c>
      <c r="Q191" s="103">
        <f ca="1">IF($A$2="","",
COUNTIFS(
tbTasks[[Client_Project]:[Client_Project]],$A191,
tbTasks[[Completed On]:[Completed On]],"&lt;="&amp;Q$1,
tbTasks[[Completed On]:[Completed On]],"&gt;"&amp;P$1))</f>
        <v>0</v>
      </c>
    </row>
    <row r="192" spans="1:17" x14ac:dyDescent="0.25">
      <c r="A192" s="108" t="str">
        <f>IFERROR(tbProjects[[#This Row],[Client_Project]],"")</f>
        <v/>
      </c>
      <c r="B192" s="106" t="str">
        <f>IFERROR(tbProjects[[#This Row],[Client]],"")</f>
        <v/>
      </c>
      <c r="C192" s="106" t="str">
        <f>IFERROR(tbProjects[[#This Row],[Project]],"")</f>
        <v/>
      </c>
      <c r="D192" s="105" t="str">
        <f>IFERROR(INDEX(tbProjects[Progress],MATCH(A192,tbProjects[Client_Project],0)),"")</f>
        <v/>
      </c>
      <c r="E192" s="105"/>
      <c r="F192" s="103">
        <f ca="1">IF($A$2="","",
COUNTIFS(
tbTasks[[Client_Project]:[Client_Project]],$A192,
tbTasks[[Completed On]:[Completed On]],"&lt;="&amp;F$1,
tbTasks[[Completed On]:[Completed On]],"&gt;"&amp;E$1))</f>
        <v>0</v>
      </c>
      <c r="G192" s="103">
        <f ca="1">IF($A$2="","",
COUNTIFS(
tbTasks[[Client_Project]:[Client_Project]],$A192,
tbTasks[[Completed On]:[Completed On]],"&lt;="&amp;G$1,
tbTasks[[Completed On]:[Completed On]],"&gt;"&amp;F$1))</f>
        <v>0</v>
      </c>
      <c r="H192" s="103">
        <f ca="1">IF($A$2="","",
COUNTIFS(
tbTasks[[Client_Project]:[Client_Project]],$A192,
tbTasks[[Completed On]:[Completed On]],"&lt;="&amp;H$1,
tbTasks[[Completed On]:[Completed On]],"&gt;"&amp;G$1))</f>
        <v>0</v>
      </c>
      <c r="I192" s="103">
        <f ca="1">IF($A$2="","",
COUNTIFS(
tbTasks[[Client_Project]:[Client_Project]],$A192,
tbTasks[[Completed On]:[Completed On]],"&lt;="&amp;I$1,
tbTasks[[Completed On]:[Completed On]],"&gt;"&amp;H$1))</f>
        <v>0</v>
      </c>
      <c r="J192" s="103">
        <f ca="1">IF($A$2="","",
COUNTIFS(
tbTasks[[Client_Project]:[Client_Project]],$A192,
tbTasks[[Completed On]:[Completed On]],"&lt;="&amp;J$1,
tbTasks[[Completed On]:[Completed On]],"&gt;"&amp;I$1))</f>
        <v>0</v>
      </c>
      <c r="K192" s="103">
        <f ca="1">IF($A$2="","",
COUNTIFS(
tbTasks[[Client_Project]:[Client_Project]],$A192,
tbTasks[[Completed On]:[Completed On]],"&lt;="&amp;K$1,
tbTasks[[Completed On]:[Completed On]],"&gt;"&amp;J$1))</f>
        <v>0</v>
      </c>
      <c r="L192" s="103">
        <f ca="1">IF($A$2="","",
COUNTIFS(
tbTasks[[Client_Project]:[Client_Project]],$A192,
tbTasks[[Completed On]:[Completed On]],"&lt;="&amp;L$1,
tbTasks[[Completed On]:[Completed On]],"&gt;"&amp;K$1))</f>
        <v>0</v>
      </c>
      <c r="M192" s="103">
        <f ca="1">IF($A$2="","",
COUNTIFS(
tbTasks[[Client_Project]:[Client_Project]],$A192,
tbTasks[[Completed On]:[Completed On]],"&lt;="&amp;M$1,
tbTasks[[Completed On]:[Completed On]],"&gt;"&amp;L$1))</f>
        <v>0</v>
      </c>
      <c r="N192" s="103">
        <f ca="1">IF($A$2="","",
COUNTIFS(
tbTasks[[Client_Project]:[Client_Project]],$A192,
tbTasks[[Completed On]:[Completed On]],"&lt;="&amp;N$1,
tbTasks[[Completed On]:[Completed On]],"&gt;"&amp;M$1))</f>
        <v>0</v>
      </c>
      <c r="O192" s="103">
        <f ca="1">IF($A$2="","",
COUNTIFS(
tbTasks[[Client_Project]:[Client_Project]],$A192,
tbTasks[[Completed On]:[Completed On]],"&lt;="&amp;O$1,
tbTasks[[Completed On]:[Completed On]],"&gt;"&amp;N$1))</f>
        <v>0</v>
      </c>
      <c r="P192" s="103">
        <f ca="1">IF($A$2="","",
COUNTIFS(
tbTasks[[Client_Project]:[Client_Project]],$A192,
tbTasks[[Completed On]:[Completed On]],"&lt;="&amp;P$1,
tbTasks[[Completed On]:[Completed On]],"&gt;"&amp;O$1))</f>
        <v>0</v>
      </c>
      <c r="Q192" s="103">
        <f ca="1">IF($A$2="","",
COUNTIFS(
tbTasks[[Client_Project]:[Client_Project]],$A192,
tbTasks[[Completed On]:[Completed On]],"&lt;="&amp;Q$1,
tbTasks[[Completed On]:[Completed On]],"&gt;"&amp;P$1))</f>
        <v>0</v>
      </c>
    </row>
    <row r="193" spans="1:17" x14ac:dyDescent="0.25">
      <c r="A193" s="108" t="str">
        <f>IFERROR(tbProjects[[#This Row],[Client_Project]],"")</f>
        <v/>
      </c>
      <c r="B193" s="106" t="str">
        <f>IFERROR(tbProjects[[#This Row],[Client]],"")</f>
        <v/>
      </c>
      <c r="C193" s="106" t="str">
        <f>IFERROR(tbProjects[[#This Row],[Project]],"")</f>
        <v/>
      </c>
      <c r="D193" s="105" t="str">
        <f>IFERROR(INDEX(tbProjects[Progress],MATCH(A193,tbProjects[Client_Project],0)),"")</f>
        <v/>
      </c>
      <c r="E193" s="105"/>
      <c r="F193" s="103">
        <f ca="1">IF($A$2="","",
COUNTIFS(
tbTasks[[Client_Project]:[Client_Project]],$A193,
tbTasks[[Completed On]:[Completed On]],"&lt;="&amp;F$1,
tbTasks[[Completed On]:[Completed On]],"&gt;"&amp;E$1))</f>
        <v>0</v>
      </c>
      <c r="G193" s="103">
        <f ca="1">IF($A$2="","",
COUNTIFS(
tbTasks[[Client_Project]:[Client_Project]],$A193,
tbTasks[[Completed On]:[Completed On]],"&lt;="&amp;G$1,
tbTasks[[Completed On]:[Completed On]],"&gt;"&amp;F$1))</f>
        <v>0</v>
      </c>
      <c r="H193" s="103">
        <f ca="1">IF($A$2="","",
COUNTIFS(
tbTasks[[Client_Project]:[Client_Project]],$A193,
tbTasks[[Completed On]:[Completed On]],"&lt;="&amp;H$1,
tbTasks[[Completed On]:[Completed On]],"&gt;"&amp;G$1))</f>
        <v>0</v>
      </c>
      <c r="I193" s="103">
        <f ca="1">IF($A$2="","",
COUNTIFS(
tbTasks[[Client_Project]:[Client_Project]],$A193,
tbTasks[[Completed On]:[Completed On]],"&lt;="&amp;I$1,
tbTasks[[Completed On]:[Completed On]],"&gt;"&amp;H$1))</f>
        <v>0</v>
      </c>
      <c r="J193" s="103">
        <f ca="1">IF($A$2="","",
COUNTIFS(
tbTasks[[Client_Project]:[Client_Project]],$A193,
tbTasks[[Completed On]:[Completed On]],"&lt;="&amp;J$1,
tbTasks[[Completed On]:[Completed On]],"&gt;"&amp;I$1))</f>
        <v>0</v>
      </c>
      <c r="K193" s="103">
        <f ca="1">IF($A$2="","",
COUNTIFS(
tbTasks[[Client_Project]:[Client_Project]],$A193,
tbTasks[[Completed On]:[Completed On]],"&lt;="&amp;K$1,
tbTasks[[Completed On]:[Completed On]],"&gt;"&amp;J$1))</f>
        <v>0</v>
      </c>
      <c r="L193" s="103">
        <f ca="1">IF($A$2="","",
COUNTIFS(
tbTasks[[Client_Project]:[Client_Project]],$A193,
tbTasks[[Completed On]:[Completed On]],"&lt;="&amp;L$1,
tbTasks[[Completed On]:[Completed On]],"&gt;"&amp;K$1))</f>
        <v>0</v>
      </c>
      <c r="M193" s="103">
        <f ca="1">IF($A$2="","",
COUNTIFS(
tbTasks[[Client_Project]:[Client_Project]],$A193,
tbTasks[[Completed On]:[Completed On]],"&lt;="&amp;M$1,
tbTasks[[Completed On]:[Completed On]],"&gt;"&amp;L$1))</f>
        <v>0</v>
      </c>
      <c r="N193" s="103">
        <f ca="1">IF($A$2="","",
COUNTIFS(
tbTasks[[Client_Project]:[Client_Project]],$A193,
tbTasks[[Completed On]:[Completed On]],"&lt;="&amp;N$1,
tbTasks[[Completed On]:[Completed On]],"&gt;"&amp;M$1))</f>
        <v>0</v>
      </c>
      <c r="O193" s="103">
        <f ca="1">IF($A$2="","",
COUNTIFS(
tbTasks[[Client_Project]:[Client_Project]],$A193,
tbTasks[[Completed On]:[Completed On]],"&lt;="&amp;O$1,
tbTasks[[Completed On]:[Completed On]],"&gt;"&amp;N$1))</f>
        <v>0</v>
      </c>
      <c r="P193" s="103">
        <f ca="1">IF($A$2="","",
COUNTIFS(
tbTasks[[Client_Project]:[Client_Project]],$A193,
tbTasks[[Completed On]:[Completed On]],"&lt;="&amp;P$1,
tbTasks[[Completed On]:[Completed On]],"&gt;"&amp;O$1))</f>
        <v>0</v>
      </c>
      <c r="Q193" s="103">
        <f ca="1">IF($A$2="","",
COUNTIFS(
tbTasks[[Client_Project]:[Client_Project]],$A193,
tbTasks[[Completed On]:[Completed On]],"&lt;="&amp;Q$1,
tbTasks[[Completed On]:[Completed On]],"&gt;"&amp;P$1))</f>
        <v>0</v>
      </c>
    </row>
    <row r="194" spans="1:17" x14ac:dyDescent="0.25">
      <c r="A194" s="108" t="str">
        <f>IFERROR(tbProjects[[#This Row],[Client_Project]],"")</f>
        <v/>
      </c>
      <c r="B194" s="106" t="str">
        <f>IFERROR(tbProjects[[#This Row],[Client]],"")</f>
        <v/>
      </c>
      <c r="C194" s="106" t="str">
        <f>IFERROR(tbProjects[[#This Row],[Project]],"")</f>
        <v/>
      </c>
      <c r="D194" s="105" t="str">
        <f>IFERROR(INDEX(tbProjects[Progress],MATCH(A194,tbProjects[Client_Project],0)),"")</f>
        <v/>
      </c>
      <c r="E194" s="105"/>
      <c r="F194" s="103">
        <f ca="1">IF($A$2="","",
COUNTIFS(
tbTasks[[Client_Project]:[Client_Project]],$A194,
tbTasks[[Completed On]:[Completed On]],"&lt;="&amp;F$1,
tbTasks[[Completed On]:[Completed On]],"&gt;"&amp;E$1))</f>
        <v>0</v>
      </c>
      <c r="G194" s="103">
        <f ca="1">IF($A$2="","",
COUNTIFS(
tbTasks[[Client_Project]:[Client_Project]],$A194,
tbTasks[[Completed On]:[Completed On]],"&lt;="&amp;G$1,
tbTasks[[Completed On]:[Completed On]],"&gt;"&amp;F$1))</f>
        <v>0</v>
      </c>
      <c r="H194" s="103">
        <f ca="1">IF($A$2="","",
COUNTIFS(
tbTasks[[Client_Project]:[Client_Project]],$A194,
tbTasks[[Completed On]:[Completed On]],"&lt;="&amp;H$1,
tbTasks[[Completed On]:[Completed On]],"&gt;"&amp;G$1))</f>
        <v>0</v>
      </c>
      <c r="I194" s="103">
        <f ca="1">IF($A$2="","",
COUNTIFS(
tbTasks[[Client_Project]:[Client_Project]],$A194,
tbTasks[[Completed On]:[Completed On]],"&lt;="&amp;I$1,
tbTasks[[Completed On]:[Completed On]],"&gt;"&amp;H$1))</f>
        <v>0</v>
      </c>
      <c r="J194" s="103">
        <f ca="1">IF($A$2="","",
COUNTIFS(
tbTasks[[Client_Project]:[Client_Project]],$A194,
tbTasks[[Completed On]:[Completed On]],"&lt;="&amp;J$1,
tbTasks[[Completed On]:[Completed On]],"&gt;"&amp;I$1))</f>
        <v>0</v>
      </c>
      <c r="K194" s="103">
        <f ca="1">IF($A$2="","",
COUNTIFS(
tbTasks[[Client_Project]:[Client_Project]],$A194,
tbTasks[[Completed On]:[Completed On]],"&lt;="&amp;K$1,
tbTasks[[Completed On]:[Completed On]],"&gt;"&amp;J$1))</f>
        <v>0</v>
      </c>
      <c r="L194" s="103">
        <f ca="1">IF($A$2="","",
COUNTIFS(
tbTasks[[Client_Project]:[Client_Project]],$A194,
tbTasks[[Completed On]:[Completed On]],"&lt;="&amp;L$1,
tbTasks[[Completed On]:[Completed On]],"&gt;"&amp;K$1))</f>
        <v>0</v>
      </c>
      <c r="M194" s="103">
        <f ca="1">IF($A$2="","",
COUNTIFS(
tbTasks[[Client_Project]:[Client_Project]],$A194,
tbTasks[[Completed On]:[Completed On]],"&lt;="&amp;M$1,
tbTasks[[Completed On]:[Completed On]],"&gt;"&amp;L$1))</f>
        <v>0</v>
      </c>
      <c r="N194" s="103">
        <f ca="1">IF($A$2="","",
COUNTIFS(
tbTasks[[Client_Project]:[Client_Project]],$A194,
tbTasks[[Completed On]:[Completed On]],"&lt;="&amp;N$1,
tbTasks[[Completed On]:[Completed On]],"&gt;"&amp;M$1))</f>
        <v>0</v>
      </c>
      <c r="O194" s="103">
        <f ca="1">IF($A$2="","",
COUNTIFS(
tbTasks[[Client_Project]:[Client_Project]],$A194,
tbTasks[[Completed On]:[Completed On]],"&lt;="&amp;O$1,
tbTasks[[Completed On]:[Completed On]],"&gt;"&amp;N$1))</f>
        <v>0</v>
      </c>
      <c r="P194" s="103">
        <f ca="1">IF($A$2="","",
COUNTIFS(
tbTasks[[Client_Project]:[Client_Project]],$A194,
tbTasks[[Completed On]:[Completed On]],"&lt;="&amp;P$1,
tbTasks[[Completed On]:[Completed On]],"&gt;"&amp;O$1))</f>
        <v>0</v>
      </c>
      <c r="Q194" s="103">
        <f ca="1">IF($A$2="","",
COUNTIFS(
tbTasks[[Client_Project]:[Client_Project]],$A194,
tbTasks[[Completed On]:[Completed On]],"&lt;="&amp;Q$1,
tbTasks[[Completed On]:[Completed On]],"&gt;"&amp;P$1))</f>
        <v>0</v>
      </c>
    </row>
    <row r="195" spans="1:17" x14ac:dyDescent="0.25">
      <c r="A195" s="108" t="str">
        <f>IFERROR(tbProjects[[#This Row],[Client_Project]],"")</f>
        <v/>
      </c>
      <c r="B195" s="106" t="str">
        <f>IFERROR(tbProjects[[#This Row],[Client]],"")</f>
        <v/>
      </c>
      <c r="C195" s="106" t="str">
        <f>IFERROR(tbProjects[[#This Row],[Project]],"")</f>
        <v/>
      </c>
      <c r="D195" s="105" t="str">
        <f>IFERROR(INDEX(tbProjects[Progress],MATCH(A195,tbProjects[Client_Project],0)),"")</f>
        <v/>
      </c>
      <c r="E195" s="105"/>
      <c r="F195" s="103">
        <f ca="1">IF($A$2="","",
COUNTIFS(
tbTasks[[Client_Project]:[Client_Project]],$A195,
tbTasks[[Completed On]:[Completed On]],"&lt;="&amp;F$1,
tbTasks[[Completed On]:[Completed On]],"&gt;"&amp;E$1))</f>
        <v>0</v>
      </c>
      <c r="G195" s="103">
        <f ca="1">IF($A$2="","",
COUNTIFS(
tbTasks[[Client_Project]:[Client_Project]],$A195,
tbTasks[[Completed On]:[Completed On]],"&lt;="&amp;G$1,
tbTasks[[Completed On]:[Completed On]],"&gt;"&amp;F$1))</f>
        <v>0</v>
      </c>
      <c r="H195" s="103">
        <f ca="1">IF($A$2="","",
COUNTIFS(
tbTasks[[Client_Project]:[Client_Project]],$A195,
tbTasks[[Completed On]:[Completed On]],"&lt;="&amp;H$1,
tbTasks[[Completed On]:[Completed On]],"&gt;"&amp;G$1))</f>
        <v>0</v>
      </c>
      <c r="I195" s="103">
        <f ca="1">IF($A$2="","",
COUNTIFS(
tbTasks[[Client_Project]:[Client_Project]],$A195,
tbTasks[[Completed On]:[Completed On]],"&lt;="&amp;I$1,
tbTasks[[Completed On]:[Completed On]],"&gt;"&amp;H$1))</f>
        <v>0</v>
      </c>
      <c r="J195" s="103">
        <f ca="1">IF($A$2="","",
COUNTIFS(
tbTasks[[Client_Project]:[Client_Project]],$A195,
tbTasks[[Completed On]:[Completed On]],"&lt;="&amp;J$1,
tbTasks[[Completed On]:[Completed On]],"&gt;"&amp;I$1))</f>
        <v>0</v>
      </c>
      <c r="K195" s="103">
        <f ca="1">IF($A$2="","",
COUNTIFS(
tbTasks[[Client_Project]:[Client_Project]],$A195,
tbTasks[[Completed On]:[Completed On]],"&lt;="&amp;K$1,
tbTasks[[Completed On]:[Completed On]],"&gt;"&amp;J$1))</f>
        <v>0</v>
      </c>
      <c r="L195" s="103">
        <f ca="1">IF($A$2="","",
COUNTIFS(
tbTasks[[Client_Project]:[Client_Project]],$A195,
tbTasks[[Completed On]:[Completed On]],"&lt;="&amp;L$1,
tbTasks[[Completed On]:[Completed On]],"&gt;"&amp;K$1))</f>
        <v>0</v>
      </c>
      <c r="M195" s="103">
        <f ca="1">IF($A$2="","",
COUNTIFS(
tbTasks[[Client_Project]:[Client_Project]],$A195,
tbTasks[[Completed On]:[Completed On]],"&lt;="&amp;M$1,
tbTasks[[Completed On]:[Completed On]],"&gt;"&amp;L$1))</f>
        <v>0</v>
      </c>
      <c r="N195" s="103">
        <f ca="1">IF($A$2="","",
COUNTIFS(
tbTasks[[Client_Project]:[Client_Project]],$A195,
tbTasks[[Completed On]:[Completed On]],"&lt;="&amp;N$1,
tbTasks[[Completed On]:[Completed On]],"&gt;"&amp;M$1))</f>
        <v>0</v>
      </c>
      <c r="O195" s="103">
        <f ca="1">IF($A$2="","",
COUNTIFS(
tbTasks[[Client_Project]:[Client_Project]],$A195,
tbTasks[[Completed On]:[Completed On]],"&lt;="&amp;O$1,
tbTasks[[Completed On]:[Completed On]],"&gt;"&amp;N$1))</f>
        <v>0</v>
      </c>
      <c r="P195" s="103">
        <f ca="1">IF($A$2="","",
COUNTIFS(
tbTasks[[Client_Project]:[Client_Project]],$A195,
tbTasks[[Completed On]:[Completed On]],"&lt;="&amp;P$1,
tbTasks[[Completed On]:[Completed On]],"&gt;"&amp;O$1))</f>
        <v>0</v>
      </c>
      <c r="Q195" s="103">
        <f ca="1">IF($A$2="","",
COUNTIFS(
tbTasks[[Client_Project]:[Client_Project]],$A195,
tbTasks[[Completed On]:[Completed On]],"&lt;="&amp;Q$1,
tbTasks[[Completed On]:[Completed On]],"&gt;"&amp;P$1))</f>
        <v>0</v>
      </c>
    </row>
    <row r="196" spans="1:17" x14ac:dyDescent="0.25">
      <c r="A196" s="108" t="str">
        <f>IFERROR(tbProjects[[#This Row],[Client_Project]],"")</f>
        <v/>
      </c>
      <c r="B196" s="106" t="str">
        <f>IFERROR(tbProjects[[#This Row],[Client]],"")</f>
        <v/>
      </c>
      <c r="C196" s="106" t="str">
        <f>IFERROR(tbProjects[[#This Row],[Project]],"")</f>
        <v/>
      </c>
      <c r="D196" s="105" t="str">
        <f>IFERROR(INDEX(tbProjects[Progress],MATCH(A196,tbProjects[Client_Project],0)),"")</f>
        <v/>
      </c>
      <c r="E196" s="105"/>
      <c r="F196" s="103">
        <f ca="1">IF($A$2="","",
COUNTIFS(
tbTasks[[Client_Project]:[Client_Project]],$A196,
tbTasks[[Completed On]:[Completed On]],"&lt;="&amp;F$1,
tbTasks[[Completed On]:[Completed On]],"&gt;"&amp;E$1))</f>
        <v>0</v>
      </c>
      <c r="G196" s="103">
        <f ca="1">IF($A$2="","",
COUNTIFS(
tbTasks[[Client_Project]:[Client_Project]],$A196,
tbTasks[[Completed On]:[Completed On]],"&lt;="&amp;G$1,
tbTasks[[Completed On]:[Completed On]],"&gt;"&amp;F$1))</f>
        <v>0</v>
      </c>
      <c r="H196" s="103">
        <f ca="1">IF($A$2="","",
COUNTIFS(
tbTasks[[Client_Project]:[Client_Project]],$A196,
tbTasks[[Completed On]:[Completed On]],"&lt;="&amp;H$1,
tbTasks[[Completed On]:[Completed On]],"&gt;"&amp;G$1))</f>
        <v>0</v>
      </c>
      <c r="I196" s="103">
        <f ca="1">IF($A$2="","",
COUNTIFS(
tbTasks[[Client_Project]:[Client_Project]],$A196,
tbTasks[[Completed On]:[Completed On]],"&lt;="&amp;I$1,
tbTasks[[Completed On]:[Completed On]],"&gt;"&amp;H$1))</f>
        <v>0</v>
      </c>
      <c r="J196" s="103">
        <f ca="1">IF($A$2="","",
COUNTIFS(
tbTasks[[Client_Project]:[Client_Project]],$A196,
tbTasks[[Completed On]:[Completed On]],"&lt;="&amp;J$1,
tbTasks[[Completed On]:[Completed On]],"&gt;"&amp;I$1))</f>
        <v>0</v>
      </c>
      <c r="K196" s="103">
        <f ca="1">IF($A$2="","",
COUNTIFS(
tbTasks[[Client_Project]:[Client_Project]],$A196,
tbTasks[[Completed On]:[Completed On]],"&lt;="&amp;K$1,
tbTasks[[Completed On]:[Completed On]],"&gt;"&amp;J$1))</f>
        <v>0</v>
      </c>
      <c r="L196" s="103">
        <f ca="1">IF($A$2="","",
COUNTIFS(
tbTasks[[Client_Project]:[Client_Project]],$A196,
tbTasks[[Completed On]:[Completed On]],"&lt;="&amp;L$1,
tbTasks[[Completed On]:[Completed On]],"&gt;"&amp;K$1))</f>
        <v>0</v>
      </c>
      <c r="M196" s="103">
        <f ca="1">IF($A$2="","",
COUNTIFS(
tbTasks[[Client_Project]:[Client_Project]],$A196,
tbTasks[[Completed On]:[Completed On]],"&lt;="&amp;M$1,
tbTasks[[Completed On]:[Completed On]],"&gt;"&amp;L$1))</f>
        <v>0</v>
      </c>
      <c r="N196" s="103">
        <f ca="1">IF($A$2="","",
COUNTIFS(
tbTasks[[Client_Project]:[Client_Project]],$A196,
tbTasks[[Completed On]:[Completed On]],"&lt;="&amp;N$1,
tbTasks[[Completed On]:[Completed On]],"&gt;"&amp;M$1))</f>
        <v>0</v>
      </c>
      <c r="O196" s="103">
        <f ca="1">IF($A$2="","",
COUNTIFS(
tbTasks[[Client_Project]:[Client_Project]],$A196,
tbTasks[[Completed On]:[Completed On]],"&lt;="&amp;O$1,
tbTasks[[Completed On]:[Completed On]],"&gt;"&amp;N$1))</f>
        <v>0</v>
      </c>
      <c r="P196" s="103">
        <f ca="1">IF($A$2="","",
COUNTIFS(
tbTasks[[Client_Project]:[Client_Project]],$A196,
tbTasks[[Completed On]:[Completed On]],"&lt;="&amp;P$1,
tbTasks[[Completed On]:[Completed On]],"&gt;"&amp;O$1))</f>
        <v>0</v>
      </c>
      <c r="Q196" s="103">
        <f ca="1">IF($A$2="","",
COUNTIFS(
tbTasks[[Client_Project]:[Client_Project]],$A196,
tbTasks[[Completed On]:[Completed On]],"&lt;="&amp;Q$1,
tbTasks[[Completed On]:[Completed On]],"&gt;"&amp;P$1))</f>
        <v>0</v>
      </c>
    </row>
    <row r="197" spans="1:17" x14ac:dyDescent="0.25">
      <c r="A197" s="108" t="str">
        <f>IFERROR(tbProjects[[#This Row],[Client_Project]],"")</f>
        <v/>
      </c>
      <c r="B197" s="106" t="str">
        <f>IFERROR(tbProjects[[#This Row],[Client]],"")</f>
        <v/>
      </c>
      <c r="C197" s="106" t="str">
        <f>IFERROR(tbProjects[[#This Row],[Project]],"")</f>
        <v/>
      </c>
      <c r="D197" s="105" t="str">
        <f>IFERROR(INDEX(tbProjects[Progress],MATCH(A197,tbProjects[Client_Project],0)),"")</f>
        <v/>
      </c>
      <c r="E197" s="105"/>
      <c r="F197" s="103">
        <f ca="1">IF($A$2="","",
COUNTIFS(
tbTasks[[Client_Project]:[Client_Project]],$A197,
tbTasks[[Completed On]:[Completed On]],"&lt;="&amp;F$1,
tbTasks[[Completed On]:[Completed On]],"&gt;"&amp;E$1))</f>
        <v>0</v>
      </c>
      <c r="G197" s="103">
        <f ca="1">IF($A$2="","",
COUNTIFS(
tbTasks[[Client_Project]:[Client_Project]],$A197,
tbTasks[[Completed On]:[Completed On]],"&lt;="&amp;G$1,
tbTasks[[Completed On]:[Completed On]],"&gt;"&amp;F$1))</f>
        <v>0</v>
      </c>
      <c r="H197" s="103">
        <f ca="1">IF($A$2="","",
COUNTIFS(
tbTasks[[Client_Project]:[Client_Project]],$A197,
tbTasks[[Completed On]:[Completed On]],"&lt;="&amp;H$1,
tbTasks[[Completed On]:[Completed On]],"&gt;"&amp;G$1))</f>
        <v>0</v>
      </c>
      <c r="I197" s="103">
        <f ca="1">IF($A$2="","",
COUNTIFS(
tbTasks[[Client_Project]:[Client_Project]],$A197,
tbTasks[[Completed On]:[Completed On]],"&lt;="&amp;I$1,
tbTasks[[Completed On]:[Completed On]],"&gt;"&amp;H$1))</f>
        <v>0</v>
      </c>
      <c r="J197" s="103">
        <f ca="1">IF($A$2="","",
COUNTIFS(
tbTasks[[Client_Project]:[Client_Project]],$A197,
tbTasks[[Completed On]:[Completed On]],"&lt;="&amp;J$1,
tbTasks[[Completed On]:[Completed On]],"&gt;"&amp;I$1))</f>
        <v>0</v>
      </c>
      <c r="K197" s="103">
        <f ca="1">IF($A$2="","",
COUNTIFS(
tbTasks[[Client_Project]:[Client_Project]],$A197,
tbTasks[[Completed On]:[Completed On]],"&lt;="&amp;K$1,
tbTasks[[Completed On]:[Completed On]],"&gt;"&amp;J$1))</f>
        <v>0</v>
      </c>
      <c r="L197" s="103">
        <f ca="1">IF($A$2="","",
COUNTIFS(
tbTasks[[Client_Project]:[Client_Project]],$A197,
tbTasks[[Completed On]:[Completed On]],"&lt;="&amp;L$1,
tbTasks[[Completed On]:[Completed On]],"&gt;"&amp;K$1))</f>
        <v>0</v>
      </c>
      <c r="M197" s="103">
        <f ca="1">IF($A$2="","",
COUNTIFS(
tbTasks[[Client_Project]:[Client_Project]],$A197,
tbTasks[[Completed On]:[Completed On]],"&lt;="&amp;M$1,
tbTasks[[Completed On]:[Completed On]],"&gt;"&amp;L$1))</f>
        <v>0</v>
      </c>
      <c r="N197" s="103">
        <f ca="1">IF($A$2="","",
COUNTIFS(
tbTasks[[Client_Project]:[Client_Project]],$A197,
tbTasks[[Completed On]:[Completed On]],"&lt;="&amp;N$1,
tbTasks[[Completed On]:[Completed On]],"&gt;"&amp;M$1))</f>
        <v>0</v>
      </c>
      <c r="O197" s="103">
        <f ca="1">IF($A$2="","",
COUNTIFS(
tbTasks[[Client_Project]:[Client_Project]],$A197,
tbTasks[[Completed On]:[Completed On]],"&lt;="&amp;O$1,
tbTasks[[Completed On]:[Completed On]],"&gt;"&amp;N$1))</f>
        <v>0</v>
      </c>
      <c r="P197" s="103">
        <f ca="1">IF($A$2="","",
COUNTIFS(
tbTasks[[Client_Project]:[Client_Project]],$A197,
tbTasks[[Completed On]:[Completed On]],"&lt;="&amp;P$1,
tbTasks[[Completed On]:[Completed On]],"&gt;"&amp;O$1))</f>
        <v>0</v>
      </c>
      <c r="Q197" s="103">
        <f ca="1">IF($A$2="","",
COUNTIFS(
tbTasks[[Client_Project]:[Client_Project]],$A197,
tbTasks[[Completed On]:[Completed On]],"&lt;="&amp;Q$1,
tbTasks[[Completed On]:[Completed On]],"&gt;"&amp;P$1))</f>
        <v>0</v>
      </c>
    </row>
    <row r="198" spans="1:17" x14ac:dyDescent="0.25">
      <c r="A198" s="108" t="str">
        <f>IFERROR(tbProjects[[#This Row],[Client_Project]],"")</f>
        <v/>
      </c>
      <c r="B198" s="106" t="str">
        <f>IFERROR(tbProjects[[#This Row],[Client]],"")</f>
        <v/>
      </c>
      <c r="C198" s="106" t="str">
        <f>IFERROR(tbProjects[[#This Row],[Project]],"")</f>
        <v/>
      </c>
      <c r="D198" s="105" t="str">
        <f>IFERROR(INDEX(tbProjects[Progress],MATCH(A198,tbProjects[Client_Project],0)),"")</f>
        <v/>
      </c>
      <c r="E198" s="105"/>
      <c r="F198" s="103">
        <f ca="1">IF($A$2="","",
COUNTIFS(
tbTasks[[Client_Project]:[Client_Project]],$A198,
tbTasks[[Completed On]:[Completed On]],"&lt;="&amp;F$1,
tbTasks[[Completed On]:[Completed On]],"&gt;"&amp;E$1))</f>
        <v>0</v>
      </c>
      <c r="G198" s="103">
        <f ca="1">IF($A$2="","",
COUNTIFS(
tbTasks[[Client_Project]:[Client_Project]],$A198,
tbTasks[[Completed On]:[Completed On]],"&lt;="&amp;G$1,
tbTasks[[Completed On]:[Completed On]],"&gt;"&amp;F$1))</f>
        <v>0</v>
      </c>
      <c r="H198" s="103">
        <f ca="1">IF($A$2="","",
COUNTIFS(
tbTasks[[Client_Project]:[Client_Project]],$A198,
tbTasks[[Completed On]:[Completed On]],"&lt;="&amp;H$1,
tbTasks[[Completed On]:[Completed On]],"&gt;"&amp;G$1))</f>
        <v>0</v>
      </c>
      <c r="I198" s="103">
        <f ca="1">IF($A$2="","",
COUNTIFS(
tbTasks[[Client_Project]:[Client_Project]],$A198,
tbTasks[[Completed On]:[Completed On]],"&lt;="&amp;I$1,
tbTasks[[Completed On]:[Completed On]],"&gt;"&amp;H$1))</f>
        <v>0</v>
      </c>
      <c r="J198" s="103">
        <f ca="1">IF($A$2="","",
COUNTIFS(
tbTasks[[Client_Project]:[Client_Project]],$A198,
tbTasks[[Completed On]:[Completed On]],"&lt;="&amp;J$1,
tbTasks[[Completed On]:[Completed On]],"&gt;"&amp;I$1))</f>
        <v>0</v>
      </c>
      <c r="K198" s="103">
        <f ca="1">IF($A$2="","",
COUNTIFS(
tbTasks[[Client_Project]:[Client_Project]],$A198,
tbTasks[[Completed On]:[Completed On]],"&lt;="&amp;K$1,
tbTasks[[Completed On]:[Completed On]],"&gt;"&amp;J$1))</f>
        <v>0</v>
      </c>
      <c r="L198" s="103">
        <f ca="1">IF($A$2="","",
COUNTIFS(
tbTasks[[Client_Project]:[Client_Project]],$A198,
tbTasks[[Completed On]:[Completed On]],"&lt;="&amp;L$1,
tbTasks[[Completed On]:[Completed On]],"&gt;"&amp;K$1))</f>
        <v>0</v>
      </c>
      <c r="M198" s="103">
        <f ca="1">IF($A$2="","",
COUNTIFS(
tbTasks[[Client_Project]:[Client_Project]],$A198,
tbTasks[[Completed On]:[Completed On]],"&lt;="&amp;M$1,
tbTasks[[Completed On]:[Completed On]],"&gt;"&amp;L$1))</f>
        <v>0</v>
      </c>
      <c r="N198" s="103">
        <f ca="1">IF($A$2="","",
COUNTIFS(
tbTasks[[Client_Project]:[Client_Project]],$A198,
tbTasks[[Completed On]:[Completed On]],"&lt;="&amp;N$1,
tbTasks[[Completed On]:[Completed On]],"&gt;"&amp;M$1))</f>
        <v>0</v>
      </c>
      <c r="O198" s="103">
        <f ca="1">IF($A$2="","",
COUNTIFS(
tbTasks[[Client_Project]:[Client_Project]],$A198,
tbTasks[[Completed On]:[Completed On]],"&lt;="&amp;O$1,
tbTasks[[Completed On]:[Completed On]],"&gt;"&amp;N$1))</f>
        <v>0</v>
      </c>
      <c r="P198" s="103">
        <f ca="1">IF($A$2="","",
COUNTIFS(
tbTasks[[Client_Project]:[Client_Project]],$A198,
tbTasks[[Completed On]:[Completed On]],"&lt;="&amp;P$1,
tbTasks[[Completed On]:[Completed On]],"&gt;"&amp;O$1))</f>
        <v>0</v>
      </c>
      <c r="Q198" s="103">
        <f ca="1">IF($A$2="","",
COUNTIFS(
tbTasks[[Client_Project]:[Client_Project]],$A198,
tbTasks[[Completed On]:[Completed On]],"&lt;="&amp;Q$1,
tbTasks[[Completed On]:[Completed On]],"&gt;"&amp;P$1))</f>
        <v>0</v>
      </c>
    </row>
    <row r="199" spans="1:17" x14ac:dyDescent="0.25">
      <c r="A199" s="108" t="str">
        <f>IFERROR(tbProjects[[#This Row],[Client_Project]],"")</f>
        <v/>
      </c>
      <c r="B199" s="106" t="str">
        <f>IFERROR(tbProjects[[#This Row],[Client]],"")</f>
        <v/>
      </c>
      <c r="C199" s="106" t="str">
        <f>IFERROR(tbProjects[[#This Row],[Project]],"")</f>
        <v/>
      </c>
      <c r="D199" s="105" t="str">
        <f>IFERROR(INDEX(tbProjects[Progress],MATCH(A199,tbProjects[Client_Project],0)),"")</f>
        <v/>
      </c>
      <c r="E199" s="105"/>
      <c r="F199" s="103">
        <f ca="1">IF($A$2="","",
COUNTIFS(
tbTasks[[Client_Project]:[Client_Project]],$A199,
tbTasks[[Completed On]:[Completed On]],"&lt;="&amp;F$1,
tbTasks[[Completed On]:[Completed On]],"&gt;"&amp;E$1))</f>
        <v>0</v>
      </c>
      <c r="G199" s="103">
        <f ca="1">IF($A$2="","",
COUNTIFS(
tbTasks[[Client_Project]:[Client_Project]],$A199,
tbTasks[[Completed On]:[Completed On]],"&lt;="&amp;G$1,
tbTasks[[Completed On]:[Completed On]],"&gt;"&amp;F$1))</f>
        <v>0</v>
      </c>
      <c r="H199" s="103">
        <f ca="1">IF($A$2="","",
COUNTIFS(
tbTasks[[Client_Project]:[Client_Project]],$A199,
tbTasks[[Completed On]:[Completed On]],"&lt;="&amp;H$1,
tbTasks[[Completed On]:[Completed On]],"&gt;"&amp;G$1))</f>
        <v>0</v>
      </c>
      <c r="I199" s="103">
        <f ca="1">IF($A$2="","",
COUNTIFS(
tbTasks[[Client_Project]:[Client_Project]],$A199,
tbTasks[[Completed On]:[Completed On]],"&lt;="&amp;I$1,
tbTasks[[Completed On]:[Completed On]],"&gt;"&amp;H$1))</f>
        <v>0</v>
      </c>
      <c r="J199" s="103">
        <f ca="1">IF($A$2="","",
COUNTIFS(
tbTasks[[Client_Project]:[Client_Project]],$A199,
tbTasks[[Completed On]:[Completed On]],"&lt;="&amp;J$1,
tbTasks[[Completed On]:[Completed On]],"&gt;"&amp;I$1))</f>
        <v>0</v>
      </c>
      <c r="K199" s="103">
        <f ca="1">IF($A$2="","",
COUNTIFS(
tbTasks[[Client_Project]:[Client_Project]],$A199,
tbTasks[[Completed On]:[Completed On]],"&lt;="&amp;K$1,
tbTasks[[Completed On]:[Completed On]],"&gt;"&amp;J$1))</f>
        <v>0</v>
      </c>
      <c r="L199" s="103">
        <f ca="1">IF($A$2="","",
COUNTIFS(
tbTasks[[Client_Project]:[Client_Project]],$A199,
tbTasks[[Completed On]:[Completed On]],"&lt;="&amp;L$1,
tbTasks[[Completed On]:[Completed On]],"&gt;"&amp;K$1))</f>
        <v>0</v>
      </c>
      <c r="M199" s="103">
        <f ca="1">IF($A$2="","",
COUNTIFS(
tbTasks[[Client_Project]:[Client_Project]],$A199,
tbTasks[[Completed On]:[Completed On]],"&lt;="&amp;M$1,
tbTasks[[Completed On]:[Completed On]],"&gt;"&amp;L$1))</f>
        <v>0</v>
      </c>
      <c r="N199" s="103">
        <f ca="1">IF($A$2="","",
COUNTIFS(
tbTasks[[Client_Project]:[Client_Project]],$A199,
tbTasks[[Completed On]:[Completed On]],"&lt;="&amp;N$1,
tbTasks[[Completed On]:[Completed On]],"&gt;"&amp;M$1))</f>
        <v>0</v>
      </c>
      <c r="O199" s="103">
        <f ca="1">IF($A$2="","",
COUNTIFS(
tbTasks[[Client_Project]:[Client_Project]],$A199,
tbTasks[[Completed On]:[Completed On]],"&lt;="&amp;O$1,
tbTasks[[Completed On]:[Completed On]],"&gt;"&amp;N$1))</f>
        <v>0</v>
      </c>
      <c r="P199" s="103">
        <f ca="1">IF($A$2="","",
COUNTIFS(
tbTasks[[Client_Project]:[Client_Project]],$A199,
tbTasks[[Completed On]:[Completed On]],"&lt;="&amp;P$1,
tbTasks[[Completed On]:[Completed On]],"&gt;"&amp;O$1))</f>
        <v>0</v>
      </c>
      <c r="Q199" s="103">
        <f ca="1">IF($A$2="","",
COUNTIFS(
tbTasks[[Client_Project]:[Client_Project]],$A199,
tbTasks[[Completed On]:[Completed On]],"&lt;="&amp;Q$1,
tbTasks[[Completed On]:[Completed On]],"&gt;"&amp;P$1))</f>
        <v>0</v>
      </c>
    </row>
    <row r="200" spans="1:17" x14ac:dyDescent="0.25">
      <c r="A200" s="108" t="str">
        <f>IFERROR(tbProjects[[#This Row],[Client_Project]],"")</f>
        <v/>
      </c>
      <c r="B200" s="106" t="str">
        <f>IFERROR(tbProjects[[#This Row],[Client]],"")</f>
        <v/>
      </c>
      <c r="C200" s="106" t="str">
        <f>IFERROR(tbProjects[[#This Row],[Project]],"")</f>
        <v/>
      </c>
      <c r="D200" s="105" t="str">
        <f>IFERROR(INDEX(tbProjects[Progress],MATCH(A200,tbProjects[Client_Project],0)),"")</f>
        <v/>
      </c>
      <c r="E200" s="105"/>
      <c r="F200" s="103">
        <f ca="1">IF($A$2="","",
COUNTIFS(
tbTasks[[Client_Project]:[Client_Project]],$A200,
tbTasks[[Completed On]:[Completed On]],"&lt;="&amp;F$1,
tbTasks[[Completed On]:[Completed On]],"&gt;"&amp;E$1))</f>
        <v>0</v>
      </c>
      <c r="G200" s="103">
        <f ca="1">IF($A$2="","",
COUNTIFS(
tbTasks[[Client_Project]:[Client_Project]],$A200,
tbTasks[[Completed On]:[Completed On]],"&lt;="&amp;G$1,
tbTasks[[Completed On]:[Completed On]],"&gt;"&amp;F$1))</f>
        <v>0</v>
      </c>
      <c r="H200" s="103">
        <f ca="1">IF($A$2="","",
COUNTIFS(
tbTasks[[Client_Project]:[Client_Project]],$A200,
tbTasks[[Completed On]:[Completed On]],"&lt;="&amp;H$1,
tbTasks[[Completed On]:[Completed On]],"&gt;"&amp;G$1))</f>
        <v>0</v>
      </c>
      <c r="I200" s="103">
        <f ca="1">IF($A$2="","",
COUNTIFS(
tbTasks[[Client_Project]:[Client_Project]],$A200,
tbTasks[[Completed On]:[Completed On]],"&lt;="&amp;I$1,
tbTasks[[Completed On]:[Completed On]],"&gt;"&amp;H$1))</f>
        <v>0</v>
      </c>
      <c r="J200" s="103">
        <f ca="1">IF($A$2="","",
COUNTIFS(
tbTasks[[Client_Project]:[Client_Project]],$A200,
tbTasks[[Completed On]:[Completed On]],"&lt;="&amp;J$1,
tbTasks[[Completed On]:[Completed On]],"&gt;"&amp;I$1))</f>
        <v>0</v>
      </c>
      <c r="K200" s="103">
        <f ca="1">IF($A$2="","",
COUNTIFS(
tbTasks[[Client_Project]:[Client_Project]],$A200,
tbTasks[[Completed On]:[Completed On]],"&lt;="&amp;K$1,
tbTasks[[Completed On]:[Completed On]],"&gt;"&amp;J$1))</f>
        <v>0</v>
      </c>
      <c r="L200" s="103">
        <f ca="1">IF($A$2="","",
COUNTIFS(
tbTasks[[Client_Project]:[Client_Project]],$A200,
tbTasks[[Completed On]:[Completed On]],"&lt;="&amp;L$1,
tbTasks[[Completed On]:[Completed On]],"&gt;"&amp;K$1))</f>
        <v>0</v>
      </c>
      <c r="M200" s="103">
        <f ca="1">IF($A$2="","",
COUNTIFS(
tbTasks[[Client_Project]:[Client_Project]],$A200,
tbTasks[[Completed On]:[Completed On]],"&lt;="&amp;M$1,
tbTasks[[Completed On]:[Completed On]],"&gt;"&amp;L$1))</f>
        <v>0</v>
      </c>
      <c r="N200" s="103">
        <f ca="1">IF($A$2="","",
COUNTIFS(
tbTasks[[Client_Project]:[Client_Project]],$A200,
tbTasks[[Completed On]:[Completed On]],"&lt;="&amp;N$1,
tbTasks[[Completed On]:[Completed On]],"&gt;"&amp;M$1))</f>
        <v>0</v>
      </c>
      <c r="O200" s="103">
        <f ca="1">IF($A$2="","",
COUNTIFS(
tbTasks[[Client_Project]:[Client_Project]],$A200,
tbTasks[[Completed On]:[Completed On]],"&lt;="&amp;O$1,
tbTasks[[Completed On]:[Completed On]],"&gt;"&amp;N$1))</f>
        <v>0</v>
      </c>
      <c r="P200" s="103">
        <f ca="1">IF($A$2="","",
COUNTIFS(
tbTasks[[Client_Project]:[Client_Project]],$A200,
tbTasks[[Completed On]:[Completed On]],"&lt;="&amp;P$1,
tbTasks[[Completed On]:[Completed On]],"&gt;"&amp;O$1))</f>
        <v>0</v>
      </c>
      <c r="Q200" s="103">
        <f ca="1">IF($A$2="","",
COUNTIFS(
tbTasks[[Client_Project]:[Client_Project]],$A200,
tbTasks[[Completed On]:[Completed On]],"&lt;="&amp;Q$1,
tbTasks[[Completed On]:[Completed On]],"&gt;"&amp;P$1))</f>
        <v>0</v>
      </c>
    </row>
    <row r="201" spans="1:17" x14ac:dyDescent="0.25">
      <c r="A201" s="108" t="str">
        <f>IFERROR(tbProjects[[#This Row],[Client_Project]],"")</f>
        <v/>
      </c>
      <c r="B201" s="106" t="str">
        <f>IFERROR(tbProjects[[#This Row],[Client]],"")</f>
        <v/>
      </c>
      <c r="C201" s="106" t="str">
        <f>IFERROR(tbProjects[[#This Row],[Project]],"")</f>
        <v/>
      </c>
      <c r="D201" s="105" t="str">
        <f>IFERROR(INDEX(tbProjects[Progress],MATCH(A201,tbProjects[Client_Project],0)),"")</f>
        <v/>
      </c>
      <c r="E201" s="105"/>
      <c r="F201" s="103">
        <f ca="1">IF($A$2="","",
COUNTIFS(
tbTasks[[Client_Project]:[Client_Project]],$A201,
tbTasks[[Completed On]:[Completed On]],"&lt;="&amp;F$1,
tbTasks[[Completed On]:[Completed On]],"&gt;"&amp;E$1))</f>
        <v>0</v>
      </c>
      <c r="G201" s="103">
        <f ca="1">IF($A$2="","",
COUNTIFS(
tbTasks[[Client_Project]:[Client_Project]],$A201,
tbTasks[[Completed On]:[Completed On]],"&lt;="&amp;G$1,
tbTasks[[Completed On]:[Completed On]],"&gt;"&amp;F$1))</f>
        <v>0</v>
      </c>
      <c r="H201" s="103">
        <f ca="1">IF($A$2="","",
COUNTIFS(
tbTasks[[Client_Project]:[Client_Project]],$A201,
tbTasks[[Completed On]:[Completed On]],"&lt;="&amp;H$1,
tbTasks[[Completed On]:[Completed On]],"&gt;"&amp;G$1))</f>
        <v>0</v>
      </c>
      <c r="I201" s="103">
        <f ca="1">IF($A$2="","",
COUNTIFS(
tbTasks[[Client_Project]:[Client_Project]],$A201,
tbTasks[[Completed On]:[Completed On]],"&lt;="&amp;I$1,
tbTasks[[Completed On]:[Completed On]],"&gt;"&amp;H$1))</f>
        <v>0</v>
      </c>
      <c r="J201" s="103">
        <f ca="1">IF($A$2="","",
COUNTIFS(
tbTasks[[Client_Project]:[Client_Project]],$A201,
tbTasks[[Completed On]:[Completed On]],"&lt;="&amp;J$1,
tbTasks[[Completed On]:[Completed On]],"&gt;"&amp;I$1))</f>
        <v>0</v>
      </c>
      <c r="K201" s="103">
        <f ca="1">IF($A$2="","",
COUNTIFS(
tbTasks[[Client_Project]:[Client_Project]],$A201,
tbTasks[[Completed On]:[Completed On]],"&lt;="&amp;K$1,
tbTasks[[Completed On]:[Completed On]],"&gt;"&amp;J$1))</f>
        <v>0</v>
      </c>
      <c r="L201" s="103">
        <f ca="1">IF($A$2="","",
COUNTIFS(
tbTasks[[Client_Project]:[Client_Project]],$A201,
tbTasks[[Completed On]:[Completed On]],"&lt;="&amp;L$1,
tbTasks[[Completed On]:[Completed On]],"&gt;"&amp;K$1))</f>
        <v>0</v>
      </c>
      <c r="M201" s="103">
        <f ca="1">IF($A$2="","",
COUNTIFS(
tbTasks[[Client_Project]:[Client_Project]],$A201,
tbTasks[[Completed On]:[Completed On]],"&lt;="&amp;M$1,
tbTasks[[Completed On]:[Completed On]],"&gt;"&amp;L$1))</f>
        <v>0</v>
      </c>
      <c r="N201" s="103">
        <f ca="1">IF($A$2="","",
COUNTIFS(
tbTasks[[Client_Project]:[Client_Project]],$A201,
tbTasks[[Completed On]:[Completed On]],"&lt;="&amp;N$1,
tbTasks[[Completed On]:[Completed On]],"&gt;"&amp;M$1))</f>
        <v>0</v>
      </c>
      <c r="O201" s="103">
        <f ca="1">IF($A$2="","",
COUNTIFS(
tbTasks[[Client_Project]:[Client_Project]],$A201,
tbTasks[[Completed On]:[Completed On]],"&lt;="&amp;O$1,
tbTasks[[Completed On]:[Completed On]],"&gt;"&amp;N$1))</f>
        <v>0</v>
      </c>
      <c r="P201" s="103">
        <f ca="1">IF($A$2="","",
COUNTIFS(
tbTasks[[Client_Project]:[Client_Project]],$A201,
tbTasks[[Completed On]:[Completed On]],"&lt;="&amp;P$1,
tbTasks[[Completed On]:[Completed On]],"&gt;"&amp;O$1))</f>
        <v>0</v>
      </c>
      <c r="Q201" s="103">
        <f ca="1">IF($A$2="","",
COUNTIFS(
tbTasks[[Client_Project]:[Client_Project]],$A201,
tbTasks[[Completed On]:[Completed On]],"&lt;="&amp;Q$1,
tbTasks[[Completed On]:[Completed On]],"&gt;"&amp;P$1))</f>
        <v>0</v>
      </c>
    </row>
    <row r="202" spans="1:17" x14ac:dyDescent="0.25">
      <c r="A202" s="108" t="str">
        <f>IFERROR(tbProjects[[#This Row],[Client_Project]],"")</f>
        <v/>
      </c>
      <c r="B202" s="106" t="str">
        <f>IFERROR(tbProjects[[#This Row],[Client]],"")</f>
        <v/>
      </c>
      <c r="C202" s="106" t="str">
        <f>IFERROR(tbProjects[[#This Row],[Project]],"")</f>
        <v/>
      </c>
      <c r="D202" s="105" t="str">
        <f>IFERROR(INDEX(tbProjects[Progress],MATCH(A202,tbProjects[Client_Project],0)),"")</f>
        <v/>
      </c>
      <c r="E202" s="105"/>
      <c r="F202" s="103">
        <f ca="1">IF($A$2="","",
COUNTIFS(
tbTasks[[Client_Project]:[Client_Project]],$A202,
tbTasks[[Completed On]:[Completed On]],"&lt;="&amp;F$1,
tbTasks[[Completed On]:[Completed On]],"&gt;"&amp;E$1))</f>
        <v>0</v>
      </c>
      <c r="G202" s="103">
        <f ca="1">IF($A$2="","",
COUNTIFS(
tbTasks[[Client_Project]:[Client_Project]],$A202,
tbTasks[[Completed On]:[Completed On]],"&lt;="&amp;G$1,
tbTasks[[Completed On]:[Completed On]],"&gt;"&amp;F$1))</f>
        <v>0</v>
      </c>
      <c r="H202" s="103">
        <f ca="1">IF($A$2="","",
COUNTIFS(
tbTasks[[Client_Project]:[Client_Project]],$A202,
tbTasks[[Completed On]:[Completed On]],"&lt;="&amp;H$1,
tbTasks[[Completed On]:[Completed On]],"&gt;"&amp;G$1))</f>
        <v>0</v>
      </c>
      <c r="I202" s="103">
        <f ca="1">IF($A$2="","",
COUNTIFS(
tbTasks[[Client_Project]:[Client_Project]],$A202,
tbTasks[[Completed On]:[Completed On]],"&lt;="&amp;I$1,
tbTasks[[Completed On]:[Completed On]],"&gt;"&amp;H$1))</f>
        <v>0</v>
      </c>
      <c r="J202" s="103">
        <f ca="1">IF($A$2="","",
COUNTIFS(
tbTasks[[Client_Project]:[Client_Project]],$A202,
tbTasks[[Completed On]:[Completed On]],"&lt;="&amp;J$1,
tbTasks[[Completed On]:[Completed On]],"&gt;"&amp;I$1))</f>
        <v>0</v>
      </c>
      <c r="K202" s="103">
        <f ca="1">IF($A$2="","",
COUNTIFS(
tbTasks[[Client_Project]:[Client_Project]],$A202,
tbTasks[[Completed On]:[Completed On]],"&lt;="&amp;K$1,
tbTasks[[Completed On]:[Completed On]],"&gt;"&amp;J$1))</f>
        <v>0</v>
      </c>
      <c r="L202" s="103">
        <f ca="1">IF($A$2="","",
COUNTIFS(
tbTasks[[Client_Project]:[Client_Project]],$A202,
tbTasks[[Completed On]:[Completed On]],"&lt;="&amp;L$1,
tbTasks[[Completed On]:[Completed On]],"&gt;"&amp;K$1))</f>
        <v>0</v>
      </c>
      <c r="M202" s="103">
        <f ca="1">IF($A$2="","",
COUNTIFS(
tbTasks[[Client_Project]:[Client_Project]],$A202,
tbTasks[[Completed On]:[Completed On]],"&lt;="&amp;M$1,
tbTasks[[Completed On]:[Completed On]],"&gt;"&amp;L$1))</f>
        <v>0</v>
      </c>
      <c r="N202" s="103">
        <f ca="1">IF($A$2="","",
COUNTIFS(
tbTasks[[Client_Project]:[Client_Project]],$A202,
tbTasks[[Completed On]:[Completed On]],"&lt;="&amp;N$1,
tbTasks[[Completed On]:[Completed On]],"&gt;"&amp;M$1))</f>
        <v>0</v>
      </c>
      <c r="O202" s="103">
        <f ca="1">IF($A$2="","",
COUNTIFS(
tbTasks[[Client_Project]:[Client_Project]],$A202,
tbTasks[[Completed On]:[Completed On]],"&lt;="&amp;O$1,
tbTasks[[Completed On]:[Completed On]],"&gt;"&amp;N$1))</f>
        <v>0</v>
      </c>
      <c r="P202" s="103">
        <f ca="1">IF($A$2="","",
COUNTIFS(
tbTasks[[Client_Project]:[Client_Project]],$A202,
tbTasks[[Completed On]:[Completed On]],"&lt;="&amp;P$1,
tbTasks[[Completed On]:[Completed On]],"&gt;"&amp;O$1))</f>
        <v>0</v>
      </c>
      <c r="Q202" s="103">
        <f ca="1">IF($A$2="","",
COUNTIFS(
tbTasks[[Client_Project]:[Client_Project]],$A202,
tbTasks[[Completed On]:[Completed On]],"&lt;="&amp;Q$1,
tbTasks[[Completed On]:[Completed On]],"&gt;"&amp;P$1))</f>
        <v>0</v>
      </c>
    </row>
    <row r="203" spans="1:17" x14ac:dyDescent="0.25">
      <c r="A203" s="108" t="str">
        <f>IFERROR(tbProjects[[#This Row],[Client_Project]],"")</f>
        <v/>
      </c>
      <c r="B203" s="106" t="str">
        <f>IFERROR(tbProjects[[#This Row],[Client]],"")</f>
        <v/>
      </c>
      <c r="C203" s="106" t="str">
        <f>IFERROR(tbProjects[[#This Row],[Project]],"")</f>
        <v/>
      </c>
      <c r="D203" s="105" t="str">
        <f>IFERROR(INDEX(tbProjects[Progress],MATCH(A203,tbProjects[Client_Project],0)),"")</f>
        <v/>
      </c>
      <c r="E203" s="105"/>
      <c r="F203" s="103">
        <f ca="1">IF($A$2="","",
COUNTIFS(
tbTasks[[Client_Project]:[Client_Project]],$A203,
tbTasks[[Completed On]:[Completed On]],"&lt;="&amp;F$1,
tbTasks[[Completed On]:[Completed On]],"&gt;"&amp;E$1))</f>
        <v>0</v>
      </c>
      <c r="G203" s="103">
        <f ca="1">IF($A$2="","",
COUNTIFS(
tbTasks[[Client_Project]:[Client_Project]],$A203,
tbTasks[[Completed On]:[Completed On]],"&lt;="&amp;G$1,
tbTasks[[Completed On]:[Completed On]],"&gt;"&amp;F$1))</f>
        <v>0</v>
      </c>
      <c r="H203" s="103">
        <f ca="1">IF($A$2="","",
COUNTIFS(
tbTasks[[Client_Project]:[Client_Project]],$A203,
tbTasks[[Completed On]:[Completed On]],"&lt;="&amp;H$1,
tbTasks[[Completed On]:[Completed On]],"&gt;"&amp;G$1))</f>
        <v>0</v>
      </c>
      <c r="I203" s="103">
        <f ca="1">IF($A$2="","",
COUNTIFS(
tbTasks[[Client_Project]:[Client_Project]],$A203,
tbTasks[[Completed On]:[Completed On]],"&lt;="&amp;I$1,
tbTasks[[Completed On]:[Completed On]],"&gt;"&amp;H$1))</f>
        <v>0</v>
      </c>
      <c r="J203" s="103">
        <f ca="1">IF($A$2="","",
COUNTIFS(
tbTasks[[Client_Project]:[Client_Project]],$A203,
tbTasks[[Completed On]:[Completed On]],"&lt;="&amp;J$1,
tbTasks[[Completed On]:[Completed On]],"&gt;"&amp;I$1))</f>
        <v>0</v>
      </c>
      <c r="K203" s="103">
        <f ca="1">IF($A$2="","",
COUNTIFS(
tbTasks[[Client_Project]:[Client_Project]],$A203,
tbTasks[[Completed On]:[Completed On]],"&lt;="&amp;K$1,
tbTasks[[Completed On]:[Completed On]],"&gt;"&amp;J$1))</f>
        <v>0</v>
      </c>
      <c r="L203" s="103">
        <f ca="1">IF($A$2="","",
COUNTIFS(
tbTasks[[Client_Project]:[Client_Project]],$A203,
tbTasks[[Completed On]:[Completed On]],"&lt;="&amp;L$1,
tbTasks[[Completed On]:[Completed On]],"&gt;"&amp;K$1))</f>
        <v>0</v>
      </c>
      <c r="M203" s="103">
        <f ca="1">IF($A$2="","",
COUNTIFS(
tbTasks[[Client_Project]:[Client_Project]],$A203,
tbTasks[[Completed On]:[Completed On]],"&lt;="&amp;M$1,
tbTasks[[Completed On]:[Completed On]],"&gt;"&amp;L$1))</f>
        <v>0</v>
      </c>
      <c r="N203" s="103">
        <f ca="1">IF($A$2="","",
COUNTIFS(
tbTasks[[Client_Project]:[Client_Project]],$A203,
tbTasks[[Completed On]:[Completed On]],"&lt;="&amp;N$1,
tbTasks[[Completed On]:[Completed On]],"&gt;"&amp;M$1))</f>
        <v>0</v>
      </c>
      <c r="O203" s="103">
        <f ca="1">IF($A$2="","",
COUNTIFS(
tbTasks[[Client_Project]:[Client_Project]],$A203,
tbTasks[[Completed On]:[Completed On]],"&lt;="&amp;O$1,
tbTasks[[Completed On]:[Completed On]],"&gt;"&amp;N$1))</f>
        <v>0</v>
      </c>
      <c r="P203" s="103">
        <f ca="1">IF($A$2="","",
COUNTIFS(
tbTasks[[Client_Project]:[Client_Project]],$A203,
tbTasks[[Completed On]:[Completed On]],"&lt;="&amp;P$1,
tbTasks[[Completed On]:[Completed On]],"&gt;"&amp;O$1))</f>
        <v>0</v>
      </c>
      <c r="Q203" s="103">
        <f ca="1">IF($A$2="","",
COUNTIFS(
tbTasks[[Client_Project]:[Client_Project]],$A203,
tbTasks[[Completed On]:[Completed On]],"&lt;="&amp;Q$1,
tbTasks[[Completed On]:[Completed On]],"&gt;"&amp;P$1))</f>
        <v>0</v>
      </c>
    </row>
    <row r="204" spans="1:17" x14ac:dyDescent="0.25">
      <c r="A204" s="108" t="str">
        <f>IFERROR(tbProjects[[#This Row],[Client_Project]],"")</f>
        <v/>
      </c>
      <c r="B204" s="106" t="str">
        <f>IFERROR(tbProjects[[#This Row],[Client]],"")</f>
        <v/>
      </c>
      <c r="C204" s="106" t="str">
        <f>IFERROR(tbProjects[[#This Row],[Project]],"")</f>
        <v/>
      </c>
      <c r="D204" s="105" t="str">
        <f>IFERROR(INDEX(tbProjects[Progress],MATCH(A204,tbProjects[Client_Project],0)),"")</f>
        <v/>
      </c>
      <c r="E204" s="105"/>
      <c r="F204" s="103">
        <f ca="1">IF($A$2="","",
COUNTIFS(
tbTasks[[Client_Project]:[Client_Project]],$A204,
tbTasks[[Completed On]:[Completed On]],"&lt;="&amp;F$1,
tbTasks[[Completed On]:[Completed On]],"&gt;"&amp;E$1))</f>
        <v>0</v>
      </c>
      <c r="G204" s="103">
        <f ca="1">IF($A$2="","",
COUNTIFS(
tbTasks[[Client_Project]:[Client_Project]],$A204,
tbTasks[[Completed On]:[Completed On]],"&lt;="&amp;G$1,
tbTasks[[Completed On]:[Completed On]],"&gt;"&amp;F$1))</f>
        <v>0</v>
      </c>
      <c r="H204" s="103">
        <f ca="1">IF($A$2="","",
COUNTIFS(
tbTasks[[Client_Project]:[Client_Project]],$A204,
tbTasks[[Completed On]:[Completed On]],"&lt;="&amp;H$1,
tbTasks[[Completed On]:[Completed On]],"&gt;"&amp;G$1))</f>
        <v>0</v>
      </c>
      <c r="I204" s="103">
        <f ca="1">IF($A$2="","",
COUNTIFS(
tbTasks[[Client_Project]:[Client_Project]],$A204,
tbTasks[[Completed On]:[Completed On]],"&lt;="&amp;I$1,
tbTasks[[Completed On]:[Completed On]],"&gt;"&amp;H$1))</f>
        <v>0</v>
      </c>
      <c r="J204" s="103">
        <f ca="1">IF($A$2="","",
COUNTIFS(
tbTasks[[Client_Project]:[Client_Project]],$A204,
tbTasks[[Completed On]:[Completed On]],"&lt;="&amp;J$1,
tbTasks[[Completed On]:[Completed On]],"&gt;"&amp;I$1))</f>
        <v>0</v>
      </c>
      <c r="K204" s="103">
        <f ca="1">IF($A$2="","",
COUNTIFS(
tbTasks[[Client_Project]:[Client_Project]],$A204,
tbTasks[[Completed On]:[Completed On]],"&lt;="&amp;K$1,
tbTasks[[Completed On]:[Completed On]],"&gt;"&amp;J$1))</f>
        <v>0</v>
      </c>
      <c r="L204" s="103">
        <f ca="1">IF($A$2="","",
COUNTIFS(
tbTasks[[Client_Project]:[Client_Project]],$A204,
tbTasks[[Completed On]:[Completed On]],"&lt;="&amp;L$1,
tbTasks[[Completed On]:[Completed On]],"&gt;"&amp;K$1))</f>
        <v>0</v>
      </c>
      <c r="M204" s="103">
        <f ca="1">IF($A$2="","",
COUNTIFS(
tbTasks[[Client_Project]:[Client_Project]],$A204,
tbTasks[[Completed On]:[Completed On]],"&lt;="&amp;M$1,
tbTasks[[Completed On]:[Completed On]],"&gt;"&amp;L$1))</f>
        <v>0</v>
      </c>
      <c r="N204" s="103">
        <f ca="1">IF($A$2="","",
COUNTIFS(
tbTasks[[Client_Project]:[Client_Project]],$A204,
tbTasks[[Completed On]:[Completed On]],"&lt;="&amp;N$1,
tbTasks[[Completed On]:[Completed On]],"&gt;"&amp;M$1))</f>
        <v>0</v>
      </c>
      <c r="O204" s="103">
        <f ca="1">IF($A$2="","",
COUNTIFS(
tbTasks[[Client_Project]:[Client_Project]],$A204,
tbTasks[[Completed On]:[Completed On]],"&lt;="&amp;O$1,
tbTasks[[Completed On]:[Completed On]],"&gt;"&amp;N$1))</f>
        <v>0</v>
      </c>
      <c r="P204" s="103">
        <f ca="1">IF($A$2="","",
COUNTIFS(
tbTasks[[Client_Project]:[Client_Project]],$A204,
tbTasks[[Completed On]:[Completed On]],"&lt;="&amp;P$1,
tbTasks[[Completed On]:[Completed On]],"&gt;"&amp;O$1))</f>
        <v>0</v>
      </c>
      <c r="Q204" s="103">
        <f ca="1">IF($A$2="","",
COUNTIFS(
tbTasks[[Client_Project]:[Client_Project]],$A204,
tbTasks[[Completed On]:[Completed On]],"&lt;="&amp;Q$1,
tbTasks[[Completed On]:[Completed On]],"&gt;"&amp;P$1))</f>
        <v>0</v>
      </c>
    </row>
    <row r="205" spans="1:17" x14ac:dyDescent="0.25">
      <c r="A205" s="108" t="str">
        <f>IFERROR(tbProjects[[#This Row],[Client_Project]],"")</f>
        <v/>
      </c>
      <c r="B205" s="106" t="str">
        <f>IFERROR(tbProjects[[#This Row],[Client]],"")</f>
        <v/>
      </c>
      <c r="C205" s="106" t="str">
        <f>IFERROR(tbProjects[[#This Row],[Project]],"")</f>
        <v/>
      </c>
      <c r="D205" s="105" t="str">
        <f>IFERROR(INDEX(tbProjects[Progress],MATCH(A205,tbProjects[Client_Project],0)),"")</f>
        <v/>
      </c>
      <c r="E205" s="105"/>
      <c r="F205" s="103">
        <f ca="1">IF($A$2="","",
COUNTIFS(
tbTasks[[Client_Project]:[Client_Project]],$A205,
tbTasks[[Completed On]:[Completed On]],"&lt;="&amp;F$1,
tbTasks[[Completed On]:[Completed On]],"&gt;"&amp;E$1))</f>
        <v>0</v>
      </c>
      <c r="G205" s="103">
        <f ca="1">IF($A$2="","",
COUNTIFS(
tbTasks[[Client_Project]:[Client_Project]],$A205,
tbTasks[[Completed On]:[Completed On]],"&lt;="&amp;G$1,
tbTasks[[Completed On]:[Completed On]],"&gt;"&amp;F$1))</f>
        <v>0</v>
      </c>
      <c r="H205" s="103">
        <f ca="1">IF($A$2="","",
COUNTIFS(
tbTasks[[Client_Project]:[Client_Project]],$A205,
tbTasks[[Completed On]:[Completed On]],"&lt;="&amp;H$1,
tbTasks[[Completed On]:[Completed On]],"&gt;"&amp;G$1))</f>
        <v>0</v>
      </c>
      <c r="I205" s="103">
        <f ca="1">IF($A$2="","",
COUNTIFS(
tbTasks[[Client_Project]:[Client_Project]],$A205,
tbTasks[[Completed On]:[Completed On]],"&lt;="&amp;I$1,
tbTasks[[Completed On]:[Completed On]],"&gt;"&amp;H$1))</f>
        <v>0</v>
      </c>
      <c r="J205" s="103">
        <f ca="1">IF($A$2="","",
COUNTIFS(
tbTasks[[Client_Project]:[Client_Project]],$A205,
tbTasks[[Completed On]:[Completed On]],"&lt;="&amp;J$1,
tbTasks[[Completed On]:[Completed On]],"&gt;"&amp;I$1))</f>
        <v>0</v>
      </c>
      <c r="K205" s="103">
        <f ca="1">IF($A$2="","",
COUNTIFS(
tbTasks[[Client_Project]:[Client_Project]],$A205,
tbTasks[[Completed On]:[Completed On]],"&lt;="&amp;K$1,
tbTasks[[Completed On]:[Completed On]],"&gt;"&amp;J$1))</f>
        <v>0</v>
      </c>
      <c r="L205" s="103">
        <f ca="1">IF($A$2="","",
COUNTIFS(
tbTasks[[Client_Project]:[Client_Project]],$A205,
tbTasks[[Completed On]:[Completed On]],"&lt;="&amp;L$1,
tbTasks[[Completed On]:[Completed On]],"&gt;"&amp;K$1))</f>
        <v>0</v>
      </c>
      <c r="M205" s="103">
        <f ca="1">IF($A$2="","",
COUNTIFS(
tbTasks[[Client_Project]:[Client_Project]],$A205,
tbTasks[[Completed On]:[Completed On]],"&lt;="&amp;M$1,
tbTasks[[Completed On]:[Completed On]],"&gt;"&amp;L$1))</f>
        <v>0</v>
      </c>
      <c r="N205" s="103">
        <f ca="1">IF($A$2="","",
COUNTIFS(
tbTasks[[Client_Project]:[Client_Project]],$A205,
tbTasks[[Completed On]:[Completed On]],"&lt;="&amp;N$1,
tbTasks[[Completed On]:[Completed On]],"&gt;"&amp;M$1))</f>
        <v>0</v>
      </c>
      <c r="O205" s="103">
        <f ca="1">IF($A$2="","",
COUNTIFS(
tbTasks[[Client_Project]:[Client_Project]],$A205,
tbTasks[[Completed On]:[Completed On]],"&lt;="&amp;O$1,
tbTasks[[Completed On]:[Completed On]],"&gt;"&amp;N$1))</f>
        <v>0</v>
      </c>
      <c r="P205" s="103">
        <f ca="1">IF($A$2="","",
COUNTIFS(
tbTasks[[Client_Project]:[Client_Project]],$A205,
tbTasks[[Completed On]:[Completed On]],"&lt;="&amp;P$1,
tbTasks[[Completed On]:[Completed On]],"&gt;"&amp;O$1))</f>
        <v>0</v>
      </c>
      <c r="Q205" s="103">
        <f ca="1">IF($A$2="","",
COUNTIFS(
tbTasks[[Client_Project]:[Client_Project]],$A205,
tbTasks[[Completed On]:[Completed On]],"&lt;="&amp;Q$1,
tbTasks[[Completed On]:[Completed On]],"&gt;"&amp;P$1))</f>
        <v>0</v>
      </c>
    </row>
    <row r="206" spans="1:17" x14ac:dyDescent="0.25">
      <c r="A206" s="108" t="str">
        <f>IFERROR(tbProjects[[#This Row],[Client_Project]],"")</f>
        <v/>
      </c>
      <c r="B206" s="106" t="str">
        <f>IFERROR(tbProjects[[#This Row],[Client]],"")</f>
        <v/>
      </c>
      <c r="C206" s="106" t="str">
        <f>IFERROR(tbProjects[[#This Row],[Project]],"")</f>
        <v/>
      </c>
      <c r="D206" s="105" t="str">
        <f>IFERROR(INDEX(tbProjects[Progress],MATCH(A206,tbProjects[Client_Project],0)),"")</f>
        <v/>
      </c>
      <c r="E206" s="105"/>
      <c r="F206" s="103">
        <f ca="1">IF($A$2="","",
COUNTIFS(
tbTasks[[Client_Project]:[Client_Project]],$A206,
tbTasks[[Completed On]:[Completed On]],"&lt;="&amp;F$1,
tbTasks[[Completed On]:[Completed On]],"&gt;"&amp;E$1))</f>
        <v>0</v>
      </c>
      <c r="G206" s="103">
        <f ca="1">IF($A$2="","",
COUNTIFS(
tbTasks[[Client_Project]:[Client_Project]],$A206,
tbTasks[[Completed On]:[Completed On]],"&lt;="&amp;G$1,
tbTasks[[Completed On]:[Completed On]],"&gt;"&amp;F$1))</f>
        <v>0</v>
      </c>
      <c r="H206" s="103">
        <f ca="1">IF($A$2="","",
COUNTIFS(
tbTasks[[Client_Project]:[Client_Project]],$A206,
tbTasks[[Completed On]:[Completed On]],"&lt;="&amp;H$1,
tbTasks[[Completed On]:[Completed On]],"&gt;"&amp;G$1))</f>
        <v>0</v>
      </c>
      <c r="I206" s="103">
        <f ca="1">IF($A$2="","",
COUNTIFS(
tbTasks[[Client_Project]:[Client_Project]],$A206,
tbTasks[[Completed On]:[Completed On]],"&lt;="&amp;I$1,
tbTasks[[Completed On]:[Completed On]],"&gt;"&amp;H$1))</f>
        <v>0</v>
      </c>
      <c r="J206" s="103">
        <f ca="1">IF($A$2="","",
COUNTIFS(
tbTasks[[Client_Project]:[Client_Project]],$A206,
tbTasks[[Completed On]:[Completed On]],"&lt;="&amp;J$1,
tbTasks[[Completed On]:[Completed On]],"&gt;"&amp;I$1))</f>
        <v>0</v>
      </c>
      <c r="K206" s="103">
        <f ca="1">IF($A$2="","",
COUNTIFS(
tbTasks[[Client_Project]:[Client_Project]],$A206,
tbTasks[[Completed On]:[Completed On]],"&lt;="&amp;K$1,
tbTasks[[Completed On]:[Completed On]],"&gt;"&amp;J$1))</f>
        <v>0</v>
      </c>
      <c r="L206" s="103">
        <f ca="1">IF($A$2="","",
COUNTIFS(
tbTasks[[Client_Project]:[Client_Project]],$A206,
tbTasks[[Completed On]:[Completed On]],"&lt;="&amp;L$1,
tbTasks[[Completed On]:[Completed On]],"&gt;"&amp;K$1))</f>
        <v>0</v>
      </c>
      <c r="M206" s="103">
        <f ca="1">IF($A$2="","",
COUNTIFS(
tbTasks[[Client_Project]:[Client_Project]],$A206,
tbTasks[[Completed On]:[Completed On]],"&lt;="&amp;M$1,
tbTasks[[Completed On]:[Completed On]],"&gt;"&amp;L$1))</f>
        <v>0</v>
      </c>
      <c r="N206" s="103">
        <f ca="1">IF($A$2="","",
COUNTIFS(
tbTasks[[Client_Project]:[Client_Project]],$A206,
tbTasks[[Completed On]:[Completed On]],"&lt;="&amp;N$1,
tbTasks[[Completed On]:[Completed On]],"&gt;"&amp;M$1))</f>
        <v>0</v>
      </c>
      <c r="O206" s="103">
        <f ca="1">IF($A$2="","",
COUNTIFS(
tbTasks[[Client_Project]:[Client_Project]],$A206,
tbTasks[[Completed On]:[Completed On]],"&lt;="&amp;O$1,
tbTasks[[Completed On]:[Completed On]],"&gt;"&amp;N$1))</f>
        <v>0</v>
      </c>
      <c r="P206" s="103">
        <f ca="1">IF($A$2="","",
COUNTIFS(
tbTasks[[Client_Project]:[Client_Project]],$A206,
tbTasks[[Completed On]:[Completed On]],"&lt;="&amp;P$1,
tbTasks[[Completed On]:[Completed On]],"&gt;"&amp;O$1))</f>
        <v>0</v>
      </c>
      <c r="Q206" s="103">
        <f ca="1">IF($A$2="","",
COUNTIFS(
tbTasks[[Client_Project]:[Client_Project]],$A206,
tbTasks[[Completed On]:[Completed On]],"&lt;="&amp;Q$1,
tbTasks[[Completed On]:[Completed On]],"&gt;"&amp;P$1))</f>
        <v>0</v>
      </c>
    </row>
    <row r="207" spans="1:17" x14ac:dyDescent="0.25">
      <c r="A207" s="108" t="str">
        <f>IFERROR(tbProjects[[#This Row],[Client_Project]],"")</f>
        <v/>
      </c>
      <c r="B207" s="106" t="str">
        <f>IFERROR(tbProjects[[#This Row],[Client]],"")</f>
        <v/>
      </c>
      <c r="C207" s="106" t="str">
        <f>IFERROR(tbProjects[[#This Row],[Project]],"")</f>
        <v/>
      </c>
      <c r="D207" s="105" t="str">
        <f>IFERROR(INDEX(tbProjects[Progress],MATCH(A207,tbProjects[Client_Project],0)),"")</f>
        <v/>
      </c>
      <c r="E207" s="105"/>
      <c r="F207" s="103">
        <f ca="1">IF($A$2="","",
COUNTIFS(
tbTasks[[Client_Project]:[Client_Project]],$A207,
tbTasks[[Completed On]:[Completed On]],"&lt;="&amp;F$1,
tbTasks[[Completed On]:[Completed On]],"&gt;"&amp;E$1))</f>
        <v>0</v>
      </c>
      <c r="G207" s="103">
        <f ca="1">IF($A$2="","",
COUNTIFS(
tbTasks[[Client_Project]:[Client_Project]],$A207,
tbTasks[[Completed On]:[Completed On]],"&lt;="&amp;G$1,
tbTasks[[Completed On]:[Completed On]],"&gt;"&amp;F$1))</f>
        <v>0</v>
      </c>
      <c r="H207" s="103">
        <f ca="1">IF($A$2="","",
COUNTIFS(
tbTasks[[Client_Project]:[Client_Project]],$A207,
tbTasks[[Completed On]:[Completed On]],"&lt;="&amp;H$1,
tbTasks[[Completed On]:[Completed On]],"&gt;"&amp;G$1))</f>
        <v>0</v>
      </c>
      <c r="I207" s="103">
        <f ca="1">IF($A$2="","",
COUNTIFS(
tbTasks[[Client_Project]:[Client_Project]],$A207,
tbTasks[[Completed On]:[Completed On]],"&lt;="&amp;I$1,
tbTasks[[Completed On]:[Completed On]],"&gt;"&amp;H$1))</f>
        <v>0</v>
      </c>
      <c r="J207" s="103">
        <f ca="1">IF($A$2="","",
COUNTIFS(
tbTasks[[Client_Project]:[Client_Project]],$A207,
tbTasks[[Completed On]:[Completed On]],"&lt;="&amp;J$1,
tbTasks[[Completed On]:[Completed On]],"&gt;"&amp;I$1))</f>
        <v>0</v>
      </c>
      <c r="K207" s="103">
        <f ca="1">IF($A$2="","",
COUNTIFS(
tbTasks[[Client_Project]:[Client_Project]],$A207,
tbTasks[[Completed On]:[Completed On]],"&lt;="&amp;K$1,
tbTasks[[Completed On]:[Completed On]],"&gt;"&amp;J$1))</f>
        <v>0</v>
      </c>
      <c r="L207" s="103">
        <f ca="1">IF($A$2="","",
COUNTIFS(
tbTasks[[Client_Project]:[Client_Project]],$A207,
tbTasks[[Completed On]:[Completed On]],"&lt;="&amp;L$1,
tbTasks[[Completed On]:[Completed On]],"&gt;"&amp;K$1))</f>
        <v>0</v>
      </c>
      <c r="M207" s="103">
        <f ca="1">IF($A$2="","",
COUNTIFS(
tbTasks[[Client_Project]:[Client_Project]],$A207,
tbTasks[[Completed On]:[Completed On]],"&lt;="&amp;M$1,
tbTasks[[Completed On]:[Completed On]],"&gt;"&amp;L$1))</f>
        <v>0</v>
      </c>
      <c r="N207" s="103">
        <f ca="1">IF($A$2="","",
COUNTIFS(
tbTasks[[Client_Project]:[Client_Project]],$A207,
tbTasks[[Completed On]:[Completed On]],"&lt;="&amp;N$1,
tbTasks[[Completed On]:[Completed On]],"&gt;"&amp;M$1))</f>
        <v>0</v>
      </c>
      <c r="O207" s="103">
        <f ca="1">IF($A$2="","",
COUNTIFS(
tbTasks[[Client_Project]:[Client_Project]],$A207,
tbTasks[[Completed On]:[Completed On]],"&lt;="&amp;O$1,
tbTasks[[Completed On]:[Completed On]],"&gt;"&amp;N$1))</f>
        <v>0</v>
      </c>
      <c r="P207" s="103">
        <f ca="1">IF($A$2="","",
COUNTIFS(
tbTasks[[Client_Project]:[Client_Project]],$A207,
tbTasks[[Completed On]:[Completed On]],"&lt;="&amp;P$1,
tbTasks[[Completed On]:[Completed On]],"&gt;"&amp;O$1))</f>
        <v>0</v>
      </c>
      <c r="Q207" s="103">
        <f ca="1">IF($A$2="","",
COUNTIFS(
tbTasks[[Client_Project]:[Client_Project]],$A207,
tbTasks[[Completed On]:[Completed On]],"&lt;="&amp;Q$1,
tbTasks[[Completed On]:[Completed On]],"&gt;"&amp;P$1))</f>
        <v>0</v>
      </c>
    </row>
    <row r="208" spans="1:17" x14ac:dyDescent="0.25">
      <c r="A208" s="108" t="str">
        <f>IFERROR(tbProjects[[#This Row],[Client_Project]],"")</f>
        <v/>
      </c>
      <c r="B208" s="106" t="str">
        <f>IFERROR(tbProjects[[#This Row],[Client]],"")</f>
        <v/>
      </c>
      <c r="C208" s="106" t="str">
        <f>IFERROR(tbProjects[[#This Row],[Project]],"")</f>
        <v/>
      </c>
      <c r="D208" s="105" t="str">
        <f>IFERROR(INDEX(tbProjects[Progress],MATCH(A208,tbProjects[Client_Project],0)),"")</f>
        <v/>
      </c>
      <c r="E208" s="105"/>
      <c r="F208" s="103">
        <f ca="1">IF($A$2="","",
COUNTIFS(
tbTasks[[Client_Project]:[Client_Project]],$A208,
tbTasks[[Completed On]:[Completed On]],"&lt;="&amp;F$1,
tbTasks[[Completed On]:[Completed On]],"&gt;"&amp;E$1))</f>
        <v>0</v>
      </c>
      <c r="G208" s="103">
        <f ca="1">IF($A$2="","",
COUNTIFS(
tbTasks[[Client_Project]:[Client_Project]],$A208,
tbTasks[[Completed On]:[Completed On]],"&lt;="&amp;G$1,
tbTasks[[Completed On]:[Completed On]],"&gt;"&amp;F$1))</f>
        <v>0</v>
      </c>
      <c r="H208" s="103">
        <f ca="1">IF($A$2="","",
COUNTIFS(
tbTasks[[Client_Project]:[Client_Project]],$A208,
tbTasks[[Completed On]:[Completed On]],"&lt;="&amp;H$1,
tbTasks[[Completed On]:[Completed On]],"&gt;"&amp;G$1))</f>
        <v>0</v>
      </c>
      <c r="I208" s="103">
        <f ca="1">IF($A$2="","",
COUNTIFS(
tbTasks[[Client_Project]:[Client_Project]],$A208,
tbTasks[[Completed On]:[Completed On]],"&lt;="&amp;I$1,
tbTasks[[Completed On]:[Completed On]],"&gt;"&amp;H$1))</f>
        <v>0</v>
      </c>
      <c r="J208" s="103">
        <f ca="1">IF($A$2="","",
COUNTIFS(
tbTasks[[Client_Project]:[Client_Project]],$A208,
tbTasks[[Completed On]:[Completed On]],"&lt;="&amp;J$1,
tbTasks[[Completed On]:[Completed On]],"&gt;"&amp;I$1))</f>
        <v>0</v>
      </c>
      <c r="K208" s="103">
        <f ca="1">IF($A$2="","",
COUNTIFS(
tbTasks[[Client_Project]:[Client_Project]],$A208,
tbTasks[[Completed On]:[Completed On]],"&lt;="&amp;K$1,
tbTasks[[Completed On]:[Completed On]],"&gt;"&amp;J$1))</f>
        <v>0</v>
      </c>
      <c r="L208" s="103">
        <f ca="1">IF($A$2="","",
COUNTIFS(
tbTasks[[Client_Project]:[Client_Project]],$A208,
tbTasks[[Completed On]:[Completed On]],"&lt;="&amp;L$1,
tbTasks[[Completed On]:[Completed On]],"&gt;"&amp;K$1))</f>
        <v>0</v>
      </c>
      <c r="M208" s="103">
        <f ca="1">IF($A$2="","",
COUNTIFS(
tbTasks[[Client_Project]:[Client_Project]],$A208,
tbTasks[[Completed On]:[Completed On]],"&lt;="&amp;M$1,
tbTasks[[Completed On]:[Completed On]],"&gt;"&amp;L$1))</f>
        <v>0</v>
      </c>
      <c r="N208" s="103">
        <f ca="1">IF($A$2="","",
COUNTIFS(
tbTasks[[Client_Project]:[Client_Project]],$A208,
tbTasks[[Completed On]:[Completed On]],"&lt;="&amp;N$1,
tbTasks[[Completed On]:[Completed On]],"&gt;"&amp;M$1))</f>
        <v>0</v>
      </c>
      <c r="O208" s="103">
        <f ca="1">IF($A$2="","",
COUNTIFS(
tbTasks[[Client_Project]:[Client_Project]],$A208,
tbTasks[[Completed On]:[Completed On]],"&lt;="&amp;O$1,
tbTasks[[Completed On]:[Completed On]],"&gt;"&amp;N$1))</f>
        <v>0</v>
      </c>
      <c r="P208" s="103">
        <f ca="1">IF($A$2="","",
COUNTIFS(
tbTasks[[Client_Project]:[Client_Project]],$A208,
tbTasks[[Completed On]:[Completed On]],"&lt;="&amp;P$1,
tbTasks[[Completed On]:[Completed On]],"&gt;"&amp;O$1))</f>
        <v>0</v>
      </c>
      <c r="Q208" s="103">
        <f ca="1">IF($A$2="","",
COUNTIFS(
tbTasks[[Client_Project]:[Client_Project]],$A208,
tbTasks[[Completed On]:[Completed On]],"&lt;="&amp;Q$1,
tbTasks[[Completed On]:[Completed On]],"&gt;"&amp;P$1))</f>
        <v>0</v>
      </c>
    </row>
    <row r="209" spans="1:17" x14ac:dyDescent="0.25">
      <c r="A209" s="108" t="str">
        <f>IFERROR(tbProjects[[#This Row],[Client_Project]],"")</f>
        <v/>
      </c>
      <c r="B209" s="106" t="str">
        <f>IFERROR(tbProjects[[#This Row],[Client]],"")</f>
        <v/>
      </c>
      <c r="C209" s="106" t="str">
        <f>IFERROR(tbProjects[[#This Row],[Project]],"")</f>
        <v/>
      </c>
      <c r="D209" s="105" t="str">
        <f>IFERROR(INDEX(tbProjects[Progress],MATCH(A209,tbProjects[Client_Project],0)),"")</f>
        <v/>
      </c>
      <c r="E209" s="105"/>
      <c r="F209" s="103">
        <f ca="1">IF($A$2="","",
COUNTIFS(
tbTasks[[Client_Project]:[Client_Project]],$A209,
tbTasks[[Completed On]:[Completed On]],"&lt;="&amp;F$1,
tbTasks[[Completed On]:[Completed On]],"&gt;"&amp;E$1))</f>
        <v>0</v>
      </c>
      <c r="G209" s="103">
        <f ca="1">IF($A$2="","",
COUNTIFS(
tbTasks[[Client_Project]:[Client_Project]],$A209,
tbTasks[[Completed On]:[Completed On]],"&lt;="&amp;G$1,
tbTasks[[Completed On]:[Completed On]],"&gt;"&amp;F$1))</f>
        <v>0</v>
      </c>
      <c r="H209" s="103">
        <f ca="1">IF($A$2="","",
COUNTIFS(
tbTasks[[Client_Project]:[Client_Project]],$A209,
tbTasks[[Completed On]:[Completed On]],"&lt;="&amp;H$1,
tbTasks[[Completed On]:[Completed On]],"&gt;"&amp;G$1))</f>
        <v>0</v>
      </c>
      <c r="I209" s="103">
        <f ca="1">IF($A$2="","",
COUNTIFS(
tbTasks[[Client_Project]:[Client_Project]],$A209,
tbTasks[[Completed On]:[Completed On]],"&lt;="&amp;I$1,
tbTasks[[Completed On]:[Completed On]],"&gt;"&amp;H$1))</f>
        <v>0</v>
      </c>
      <c r="J209" s="103">
        <f ca="1">IF($A$2="","",
COUNTIFS(
tbTasks[[Client_Project]:[Client_Project]],$A209,
tbTasks[[Completed On]:[Completed On]],"&lt;="&amp;J$1,
tbTasks[[Completed On]:[Completed On]],"&gt;"&amp;I$1))</f>
        <v>0</v>
      </c>
      <c r="K209" s="103">
        <f ca="1">IF($A$2="","",
COUNTIFS(
tbTasks[[Client_Project]:[Client_Project]],$A209,
tbTasks[[Completed On]:[Completed On]],"&lt;="&amp;K$1,
tbTasks[[Completed On]:[Completed On]],"&gt;"&amp;J$1))</f>
        <v>0</v>
      </c>
      <c r="L209" s="103">
        <f ca="1">IF($A$2="","",
COUNTIFS(
tbTasks[[Client_Project]:[Client_Project]],$A209,
tbTasks[[Completed On]:[Completed On]],"&lt;="&amp;L$1,
tbTasks[[Completed On]:[Completed On]],"&gt;"&amp;K$1))</f>
        <v>0</v>
      </c>
      <c r="M209" s="103">
        <f ca="1">IF($A$2="","",
COUNTIFS(
tbTasks[[Client_Project]:[Client_Project]],$A209,
tbTasks[[Completed On]:[Completed On]],"&lt;="&amp;M$1,
tbTasks[[Completed On]:[Completed On]],"&gt;"&amp;L$1))</f>
        <v>0</v>
      </c>
      <c r="N209" s="103">
        <f ca="1">IF($A$2="","",
COUNTIFS(
tbTasks[[Client_Project]:[Client_Project]],$A209,
tbTasks[[Completed On]:[Completed On]],"&lt;="&amp;N$1,
tbTasks[[Completed On]:[Completed On]],"&gt;"&amp;M$1))</f>
        <v>0</v>
      </c>
      <c r="O209" s="103">
        <f ca="1">IF($A$2="","",
COUNTIFS(
tbTasks[[Client_Project]:[Client_Project]],$A209,
tbTasks[[Completed On]:[Completed On]],"&lt;="&amp;O$1,
tbTasks[[Completed On]:[Completed On]],"&gt;"&amp;N$1))</f>
        <v>0</v>
      </c>
      <c r="P209" s="103">
        <f ca="1">IF($A$2="","",
COUNTIFS(
tbTasks[[Client_Project]:[Client_Project]],$A209,
tbTasks[[Completed On]:[Completed On]],"&lt;="&amp;P$1,
tbTasks[[Completed On]:[Completed On]],"&gt;"&amp;O$1))</f>
        <v>0</v>
      </c>
      <c r="Q209" s="103">
        <f ca="1">IF($A$2="","",
COUNTIFS(
tbTasks[[Client_Project]:[Client_Project]],$A209,
tbTasks[[Completed On]:[Completed On]],"&lt;="&amp;Q$1,
tbTasks[[Completed On]:[Completed On]],"&gt;"&amp;P$1))</f>
        <v>0</v>
      </c>
    </row>
    <row r="210" spans="1:17" x14ac:dyDescent="0.25">
      <c r="A210" s="108" t="str">
        <f>IFERROR(tbProjects[[#This Row],[Client_Project]],"")</f>
        <v/>
      </c>
      <c r="B210" s="106" t="str">
        <f>IFERROR(tbProjects[[#This Row],[Client]],"")</f>
        <v/>
      </c>
      <c r="C210" s="106" t="str">
        <f>IFERROR(tbProjects[[#This Row],[Project]],"")</f>
        <v/>
      </c>
      <c r="D210" s="105" t="str">
        <f>IFERROR(INDEX(tbProjects[Progress],MATCH(A210,tbProjects[Client_Project],0)),"")</f>
        <v/>
      </c>
      <c r="E210" s="105"/>
      <c r="F210" s="103">
        <f ca="1">IF($A$2="","",
COUNTIFS(
tbTasks[[Client_Project]:[Client_Project]],$A210,
tbTasks[[Completed On]:[Completed On]],"&lt;="&amp;F$1,
tbTasks[[Completed On]:[Completed On]],"&gt;"&amp;E$1))</f>
        <v>0</v>
      </c>
      <c r="G210" s="103">
        <f ca="1">IF($A$2="","",
COUNTIFS(
tbTasks[[Client_Project]:[Client_Project]],$A210,
tbTasks[[Completed On]:[Completed On]],"&lt;="&amp;G$1,
tbTasks[[Completed On]:[Completed On]],"&gt;"&amp;F$1))</f>
        <v>0</v>
      </c>
      <c r="H210" s="103">
        <f ca="1">IF($A$2="","",
COUNTIFS(
tbTasks[[Client_Project]:[Client_Project]],$A210,
tbTasks[[Completed On]:[Completed On]],"&lt;="&amp;H$1,
tbTasks[[Completed On]:[Completed On]],"&gt;"&amp;G$1))</f>
        <v>0</v>
      </c>
      <c r="I210" s="103">
        <f ca="1">IF($A$2="","",
COUNTIFS(
tbTasks[[Client_Project]:[Client_Project]],$A210,
tbTasks[[Completed On]:[Completed On]],"&lt;="&amp;I$1,
tbTasks[[Completed On]:[Completed On]],"&gt;"&amp;H$1))</f>
        <v>0</v>
      </c>
      <c r="J210" s="103">
        <f ca="1">IF($A$2="","",
COUNTIFS(
tbTasks[[Client_Project]:[Client_Project]],$A210,
tbTasks[[Completed On]:[Completed On]],"&lt;="&amp;J$1,
tbTasks[[Completed On]:[Completed On]],"&gt;"&amp;I$1))</f>
        <v>0</v>
      </c>
      <c r="K210" s="103">
        <f ca="1">IF($A$2="","",
COUNTIFS(
tbTasks[[Client_Project]:[Client_Project]],$A210,
tbTasks[[Completed On]:[Completed On]],"&lt;="&amp;K$1,
tbTasks[[Completed On]:[Completed On]],"&gt;"&amp;J$1))</f>
        <v>0</v>
      </c>
      <c r="L210" s="103">
        <f ca="1">IF($A$2="","",
COUNTIFS(
tbTasks[[Client_Project]:[Client_Project]],$A210,
tbTasks[[Completed On]:[Completed On]],"&lt;="&amp;L$1,
tbTasks[[Completed On]:[Completed On]],"&gt;"&amp;K$1))</f>
        <v>0</v>
      </c>
      <c r="M210" s="103">
        <f ca="1">IF($A$2="","",
COUNTIFS(
tbTasks[[Client_Project]:[Client_Project]],$A210,
tbTasks[[Completed On]:[Completed On]],"&lt;="&amp;M$1,
tbTasks[[Completed On]:[Completed On]],"&gt;"&amp;L$1))</f>
        <v>0</v>
      </c>
      <c r="N210" s="103">
        <f ca="1">IF($A$2="","",
COUNTIFS(
tbTasks[[Client_Project]:[Client_Project]],$A210,
tbTasks[[Completed On]:[Completed On]],"&lt;="&amp;N$1,
tbTasks[[Completed On]:[Completed On]],"&gt;"&amp;M$1))</f>
        <v>0</v>
      </c>
      <c r="O210" s="103">
        <f ca="1">IF($A$2="","",
COUNTIFS(
tbTasks[[Client_Project]:[Client_Project]],$A210,
tbTasks[[Completed On]:[Completed On]],"&lt;="&amp;O$1,
tbTasks[[Completed On]:[Completed On]],"&gt;"&amp;N$1))</f>
        <v>0</v>
      </c>
      <c r="P210" s="103">
        <f ca="1">IF($A$2="","",
COUNTIFS(
tbTasks[[Client_Project]:[Client_Project]],$A210,
tbTasks[[Completed On]:[Completed On]],"&lt;="&amp;P$1,
tbTasks[[Completed On]:[Completed On]],"&gt;"&amp;O$1))</f>
        <v>0</v>
      </c>
      <c r="Q210" s="103">
        <f ca="1">IF($A$2="","",
COUNTIFS(
tbTasks[[Client_Project]:[Client_Project]],$A210,
tbTasks[[Completed On]:[Completed On]],"&lt;="&amp;Q$1,
tbTasks[[Completed On]:[Completed On]],"&gt;"&amp;P$1))</f>
        <v>0</v>
      </c>
    </row>
    <row r="211" spans="1:17" x14ac:dyDescent="0.25">
      <c r="A211" s="108" t="str">
        <f>IFERROR(tbProjects[[#This Row],[Client_Project]],"")</f>
        <v/>
      </c>
      <c r="B211" s="106" t="str">
        <f>IFERROR(tbProjects[[#This Row],[Client]],"")</f>
        <v/>
      </c>
      <c r="C211" s="106" t="str">
        <f>IFERROR(tbProjects[[#This Row],[Project]],"")</f>
        <v/>
      </c>
      <c r="D211" s="105" t="str">
        <f>IFERROR(INDEX(tbProjects[Progress],MATCH(A211,tbProjects[Client_Project],0)),"")</f>
        <v/>
      </c>
      <c r="E211" s="105"/>
      <c r="F211" s="103">
        <f ca="1">IF($A$2="","",
COUNTIFS(
tbTasks[[Client_Project]:[Client_Project]],$A211,
tbTasks[[Completed On]:[Completed On]],"&lt;="&amp;F$1,
tbTasks[[Completed On]:[Completed On]],"&gt;"&amp;E$1))</f>
        <v>0</v>
      </c>
      <c r="G211" s="103">
        <f ca="1">IF($A$2="","",
COUNTIFS(
tbTasks[[Client_Project]:[Client_Project]],$A211,
tbTasks[[Completed On]:[Completed On]],"&lt;="&amp;G$1,
tbTasks[[Completed On]:[Completed On]],"&gt;"&amp;F$1))</f>
        <v>0</v>
      </c>
      <c r="H211" s="103">
        <f ca="1">IF($A$2="","",
COUNTIFS(
tbTasks[[Client_Project]:[Client_Project]],$A211,
tbTasks[[Completed On]:[Completed On]],"&lt;="&amp;H$1,
tbTasks[[Completed On]:[Completed On]],"&gt;"&amp;G$1))</f>
        <v>0</v>
      </c>
      <c r="I211" s="103">
        <f ca="1">IF($A$2="","",
COUNTIFS(
tbTasks[[Client_Project]:[Client_Project]],$A211,
tbTasks[[Completed On]:[Completed On]],"&lt;="&amp;I$1,
tbTasks[[Completed On]:[Completed On]],"&gt;"&amp;H$1))</f>
        <v>0</v>
      </c>
      <c r="J211" s="103">
        <f ca="1">IF($A$2="","",
COUNTIFS(
tbTasks[[Client_Project]:[Client_Project]],$A211,
tbTasks[[Completed On]:[Completed On]],"&lt;="&amp;J$1,
tbTasks[[Completed On]:[Completed On]],"&gt;"&amp;I$1))</f>
        <v>0</v>
      </c>
      <c r="K211" s="103">
        <f ca="1">IF($A$2="","",
COUNTIFS(
tbTasks[[Client_Project]:[Client_Project]],$A211,
tbTasks[[Completed On]:[Completed On]],"&lt;="&amp;K$1,
tbTasks[[Completed On]:[Completed On]],"&gt;"&amp;J$1))</f>
        <v>0</v>
      </c>
      <c r="L211" s="103">
        <f ca="1">IF($A$2="","",
COUNTIFS(
tbTasks[[Client_Project]:[Client_Project]],$A211,
tbTasks[[Completed On]:[Completed On]],"&lt;="&amp;L$1,
tbTasks[[Completed On]:[Completed On]],"&gt;"&amp;K$1))</f>
        <v>0</v>
      </c>
      <c r="M211" s="103">
        <f ca="1">IF($A$2="","",
COUNTIFS(
tbTasks[[Client_Project]:[Client_Project]],$A211,
tbTasks[[Completed On]:[Completed On]],"&lt;="&amp;M$1,
tbTasks[[Completed On]:[Completed On]],"&gt;"&amp;L$1))</f>
        <v>0</v>
      </c>
      <c r="N211" s="103">
        <f ca="1">IF($A$2="","",
COUNTIFS(
tbTasks[[Client_Project]:[Client_Project]],$A211,
tbTasks[[Completed On]:[Completed On]],"&lt;="&amp;N$1,
tbTasks[[Completed On]:[Completed On]],"&gt;"&amp;M$1))</f>
        <v>0</v>
      </c>
      <c r="O211" s="103">
        <f ca="1">IF($A$2="","",
COUNTIFS(
tbTasks[[Client_Project]:[Client_Project]],$A211,
tbTasks[[Completed On]:[Completed On]],"&lt;="&amp;O$1,
tbTasks[[Completed On]:[Completed On]],"&gt;"&amp;N$1))</f>
        <v>0</v>
      </c>
      <c r="P211" s="103">
        <f ca="1">IF($A$2="","",
COUNTIFS(
tbTasks[[Client_Project]:[Client_Project]],$A211,
tbTasks[[Completed On]:[Completed On]],"&lt;="&amp;P$1,
tbTasks[[Completed On]:[Completed On]],"&gt;"&amp;O$1))</f>
        <v>0</v>
      </c>
      <c r="Q211" s="103">
        <f ca="1">IF($A$2="","",
COUNTIFS(
tbTasks[[Client_Project]:[Client_Project]],$A211,
tbTasks[[Completed On]:[Completed On]],"&lt;="&amp;Q$1,
tbTasks[[Completed On]:[Completed On]],"&gt;"&amp;P$1))</f>
        <v>0</v>
      </c>
    </row>
    <row r="212" spans="1:17" x14ac:dyDescent="0.25">
      <c r="A212" s="108" t="str">
        <f>IFERROR(tbProjects[[#This Row],[Client_Project]],"")</f>
        <v/>
      </c>
      <c r="B212" s="106" t="str">
        <f>IFERROR(tbProjects[[#This Row],[Client]],"")</f>
        <v/>
      </c>
      <c r="C212" s="106" t="str">
        <f>IFERROR(tbProjects[[#This Row],[Project]],"")</f>
        <v/>
      </c>
      <c r="D212" s="105" t="str">
        <f>IFERROR(INDEX(tbProjects[Progress],MATCH(A212,tbProjects[Client_Project],0)),"")</f>
        <v/>
      </c>
      <c r="E212" s="105"/>
      <c r="F212" s="103">
        <f ca="1">IF($A$2="","",
COUNTIFS(
tbTasks[[Client_Project]:[Client_Project]],$A212,
tbTasks[[Completed On]:[Completed On]],"&lt;="&amp;F$1,
tbTasks[[Completed On]:[Completed On]],"&gt;"&amp;E$1))</f>
        <v>0</v>
      </c>
      <c r="G212" s="103">
        <f ca="1">IF($A$2="","",
COUNTIFS(
tbTasks[[Client_Project]:[Client_Project]],$A212,
tbTasks[[Completed On]:[Completed On]],"&lt;="&amp;G$1,
tbTasks[[Completed On]:[Completed On]],"&gt;"&amp;F$1))</f>
        <v>0</v>
      </c>
      <c r="H212" s="103">
        <f ca="1">IF($A$2="","",
COUNTIFS(
tbTasks[[Client_Project]:[Client_Project]],$A212,
tbTasks[[Completed On]:[Completed On]],"&lt;="&amp;H$1,
tbTasks[[Completed On]:[Completed On]],"&gt;"&amp;G$1))</f>
        <v>0</v>
      </c>
      <c r="I212" s="103">
        <f ca="1">IF($A$2="","",
COUNTIFS(
tbTasks[[Client_Project]:[Client_Project]],$A212,
tbTasks[[Completed On]:[Completed On]],"&lt;="&amp;I$1,
tbTasks[[Completed On]:[Completed On]],"&gt;"&amp;H$1))</f>
        <v>0</v>
      </c>
      <c r="J212" s="103">
        <f ca="1">IF($A$2="","",
COUNTIFS(
tbTasks[[Client_Project]:[Client_Project]],$A212,
tbTasks[[Completed On]:[Completed On]],"&lt;="&amp;J$1,
tbTasks[[Completed On]:[Completed On]],"&gt;"&amp;I$1))</f>
        <v>0</v>
      </c>
      <c r="K212" s="103">
        <f ca="1">IF($A$2="","",
COUNTIFS(
tbTasks[[Client_Project]:[Client_Project]],$A212,
tbTasks[[Completed On]:[Completed On]],"&lt;="&amp;K$1,
tbTasks[[Completed On]:[Completed On]],"&gt;"&amp;J$1))</f>
        <v>0</v>
      </c>
      <c r="L212" s="103">
        <f ca="1">IF($A$2="","",
COUNTIFS(
tbTasks[[Client_Project]:[Client_Project]],$A212,
tbTasks[[Completed On]:[Completed On]],"&lt;="&amp;L$1,
tbTasks[[Completed On]:[Completed On]],"&gt;"&amp;K$1))</f>
        <v>0</v>
      </c>
      <c r="M212" s="103">
        <f ca="1">IF($A$2="","",
COUNTIFS(
tbTasks[[Client_Project]:[Client_Project]],$A212,
tbTasks[[Completed On]:[Completed On]],"&lt;="&amp;M$1,
tbTasks[[Completed On]:[Completed On]],"&gt;"&amp;L$1))</f>
        <v>0</v>
      </c>
      <c r="N212" s="103">
        <f ca="1">IF($A$2="","",
COUNTIFS(
tbTasks[[Client_Project]:[Client_Project]],$A212,
tbTasks[[Completed On]:[Completed On]],"&lt;="&amp;N$1,
tbTasks[[Completed On]:[Completed On]],"&gt;"&amp;M$1))</f>
        <v>0</v>
      </c>
      <c r="O212" s="103">
        <f ca="1">IF($A$2="","",
COUNTIFS(
tbTasks[[Client_Project]:[Client_Project]],$A212,
tbTasks[[Completed On]:[Completed On]],"&lt;="&amp;O$1,
tbTasks[[Completed On]:[Completed On]],"&gt;"&amp;N$1))</f>
        <v>0</v>
      </c>
      <c r="P212" s="103">
        <f ca="1">IF($A$2="","",
COUNTIFS(
tbTasks[[Client_Project]:[Client_Project]],$A212,
tbTasks[[Completed On]:[Completed On]],"&lt;="&amp;P$1,
tbTasks[[Completed On]:[Completed On]],"&gt;"&amp;O$1))</f>
        <v>0</v>
      </c>
      <c r="Q212" s="103">
        <f ca="1">IF($A$2="","",
COUNTIFS(
tbTasks[[Client_Project]:[Client_Project]],$A212,
tbTasks[[Completed On]:[Completed On]],"&lt;="&amp;Q$1,
tbTasks[[Completed On]:[Completed On]],"&gt;"&amp;P$1))</f>
        <v>0</v>
      </c>
    </row>
    <row r="213" spans="1:17" x14ac:dyDescent="0.25">
      <c r="A213" s="108" t="str">
        <f>IFERROR(tbProjects[[#This Row],[Client_Project]],"")</f>
        <v/>
      </c>
      <c r="B213" s="106" t="str">
        <f>IFERROR(tbProjects[[#This Row],[Client]],"")</f>
        <v/>
      </c>
      <c r="C213" s="106" t="str">
        <f>IFERROR(tbProjects[[#This Row],[Project]],"")</f>
        <v/>
      </c>
      <c r="D213" s="105" t="str">
        <f>IFERROR(INDEX(tbProjects[Progress],MATCH(A213,tbProjects[Client_Project],0)),"")</f>
        <v/>
      </c>
      <c r="E213" s="105"/>
      <c r="F213" s="103">
        <f ca="1">IF($A$2="","",
COUNTIFS(
tbTasks[[Client_Project]:[Client_Project]],$A213,
tbTasks[[Completed On]:[Completed On]],"&lt;="&amp;F$1,
tbTasks[[Completed On]:[Completed On]],"&gt;"&amp;E$1))</f>
        <v>0</v>
      </c>
      <c r="G213" s="103">
        <f ca="1">IF($A$2="","",
COUNTIFS(
tbTasks[[Client_Project]:[Client_Project]],$A213,
tbTasks[[Completed On]:[Completed On]],"&lt;="&amp;G$1,
tbTasks[[Completed On]:[Completed On]],"&gt;"&amp;F$1))</f>
        <v>0</v>
      </c>
      <c r="H213" s="103">
        <f ca="1">IF($A$2="","",
COUNTIFS(
tbTasks[[Client_Project]:[Client_Project]],$A213,
tbTasks[[Completed On]:[Completed On]],"&lt;="&amp;H$1,
tbTasks[[Completed On]:[Completed On]],"&gt;"&amp;G$1))</f>
        <v>0</v>
      </c>
      <c r="I213" s="103">
        <f ca="1">IF($A$2="","",
COUNTIFS(
tbTasks[[Client_Project]:[Client_Project]],$A213,
tbTasks[[Completed On]:[Completed On]],"&lt;="&amp;I$1,
tbTasks[[Completed On]:[Completed On]],"&gt;"&amp;H$1))</f>
        <v>0</v>
      </c>
      <c r="J213" s="103">
        <f ca="1">IF($A$2="","",
COUNTIFS(
tbTasks[[Client_Project]:[Client_Project]],$A213,
tbTasks[[Completed On]:[Completed On]],"&lt;="&amp;J$1,
tbTasks[[Completed On]:[Completed On]],"&gt;"&amp;I$1))</f>
        <v>0</v>
      </c>
      <c r="K213" s="103">
        <f ca="1">IF($A$2="","",
COUNTIFS(
tbTasks[[Client_Project]:[Client_Project]],$A213,
tbTasks[[Completed On]:[Completed On]],"&lt;="&amp;K$1,
tbTasks[[Completed On]:[Completed On]],"&gt;"&amp;J$1))</f>
        <v>0</v>
      </c>
      <c r="L213" s="103">
        <f ca="1">IF($A$2="","",
COUNTIFS(
tbTasks[[Client_Project]:[Client_Project]],$A213,
tbTasks[[Completed On]:[Completed On]],"&lt;="&amp;L$1,
tbTasks[[Completed On]:[Completed On]],"&gt;"&amp;K$1))</f>
        <v>0</v>
      </c>
      <c r="M213" s="103">
        <f ca="1">IF($A$2="","",
COUNTIFS(
tbTasks[[Client_Project]:[Client_Project]],$A213,
tbTasks[[Completed On]:[Completed On]],"&lt;="&amp;M$1,
tbTasks[[Completed On]:[Completed On]],"&gt;"&amp;L$1))</f>
        <v>0</v>
      </c>
      <c r="N213" s="103">
        <f ca="1">IF($A$2="","",
COUNTIFS(
tbTasks[[Client_Project]:[Client_Project]],$A213,
tbTasks[[Completed On]:[Completed On]],"&lt;="&amp;N$1,
tbTasks[[Completed On]:[Completed On]],"&gt;"&amp;M$1))</f>
        <v>0</v>
      </c>
      <c r="O213" s="103">
        <f ca="1">IF($A$2="","",
COUNTIFS(
tbTasks[[Client_Project]:[Client_Project]],$A213,
tbTasks[[Completed On]:[Completed On]],"&lt;="&amp;O$1,
tbTasks[[Completed On]:[Completed On]],"&gt;"&amp;N$1))</f>
        <v>0</v>
      </c>
      <c r="P213" s="103">
        <f ca="1">IF($A$2="","",
COUNTIFS(
tbTasks[[Client_Project]:[Client_Project]],$A213,
tbTasks[[Completed On]:[Completed On]],"&lt;="&amp;P$1,
tbTasks[[Completed On]:[Completed On]],"&gt;"&amp;O$1))</f>
        <v>0</v>
      </c>
      <c r="Q213" s="103">
        <f ca="1">IF($A$2="","",
COUNTIFS(
tbTasks[[Client_Project]:[Client_Project]],$A213,
tbTasks[[Completed On]:[Completed On]],"&lt;="&amp;Q$1,
tbTasks[[Completed On]:[Completed On]],"&gt;"&amp;P$1))</f>
        <v>0</v>
      </c>
    </row>
    <row r="214" spans="1:17" x14ac:dyDescent="0.25">
      <c r="A214" s="108" t="str">
        <f>IFERROR(tbProjects[[#This Row],[Client_Project]],"")</f>
        <v/>
      </c>
      <c r="B214" s="106" t="str">
        <f>IFERROR(tbProjects[[#This Row],[Client]],"")</f>
        <v/>
      </c>
      <c r="C214" s="106" t="str">
        <f>IFERROR(tbProjects[[#This Row],[Project]],"")</f>
        <v/>
      </c>
      <c r="D214" s="105" t="str">
        <f>IFERROR(INDEX(tbProjects[Progress],MATCH(A214,tbProjects[Client_Project],0)),"")</f>
        <v/>
      </c>
      <c r="E214" s="105"/>
      <c r="F214" s="103">
        <f ca="1">IF($A$2="","",
COUNTIFS(
tbTasks[[Client_Project]:[Client_Project]],$A214,
tbTasks[[Completed On]:[Completed On]],"&lt;="&amp;F$1,
tbTasks[[Completed On]:[Completed On]],"&gt;"&amp;E$1))</f>
        <v>0</v>
      </c>
      <c r="G214" s="103">
        <f ca="1">IF($A$2="","",
COUNTIFS(
tbTasks[[Client_Project]:[Client_Project]],$A214,
tbTasks[[Completed On]:[Completed On]],"&lt;="&amp;G$1,
tbTasks[[Completed On]:[Completed On]],"&gt;"&amp;F$1))</f>
        <v>0</v>
      </c>
      <c r="H214" s="103">
        <f ca="1">IF($A$2="","",
COUNTIFS(
tbTasks[[Client_Project]:[Client_Project]],$A214,
tbTasks[[Completed On]:[Completed On]],"&lt;="&amp;H$1,
tbTasks[[Completed On]:[Completed On]],"&gt;"&amp;G$1))</f>
        <v>0</v>
      </c>
      <c r="I214" s="103">
        <f ca="1">IF($A$2="","",
COUNTIFS(
tbTasks[[Client_Project]:[Client_Project]],$A214,
tbTasks[[Completed On]:[Completed On]],"&lt;="&amp;I$1,
tbTasks[[Completed On]:[Completed On]],"&gt;"&amp;H$1))</f>
        <v>0</v>
      </c>
      <c r="J214" s="103">
        <f ca="1">IF($A$2="","",
COUNTIFS(
tbTasks[[Client_Project]:[Client_Project]],$A214,
tbTasks[[Completed On]:[Completed On]],"&lt;="&amp;J$1,
tbTasks[[Completed On]:[Completed On]],"&gt;"&amp;I$1))</f>
        <v>0</v>
      </c>
      <c r="K214" s="103">
        <f ca="1">IF($A$2="","",
COUNTIFS(
tbTasks[[Client_Project]:[Client_Project]],$A214,
tbTasks[[Completed On]:[Completed On]],"&lt;="&amp;K$1,
tbTasks[[Completed On]:[Completed On]],"&gt;"&amp;J$1))</f>
        <v>0</v>
      </c>
      <c r="L214" s="103">
        <f ca="1">IF($A$2="","",
COUNTIFS(
tbTasks[[Client_Project]:[Client_Project]],$A214,
tbTasks[[Completed On]:[Completed On]],"&lt;="&amp;L$1,
tbTasks[[Completed On]:[Completed On]],"&gt;"&amp;K$1))</f>
        <v>0</v>
      </c>
      <c r="M214" s="103">
        <f ca="1">IF($A$2="","",
COUNTIFS(
tbTasks[[Client_Project]:[Client_Project]],$A214,
tbTasks[[Completed On]:[Completed On]],"&lt;="&amp;M$1,
tbTasks[[Completed On]:[Completed On]],"&gt;"&amp;L$1))</f>
        <v>0</v>
      </c>
      <c r="N214" s="103">
        <f ca="1">IF($A$2="","",
COUNTIFS(
tbTasks[[Client_Project]:[Client_Project]],$A214,
tbTasks[[Completed On]:[Completed On]],"&lt;="&amp;N$1,
tbTasks[[Completed On]:[Completed On]],"&gt;"&amp;M$1))</f>
        <v>0</v>
      </c>
      <c r="O214" s="103">
        <f ca="1">IF($A$2="","",
COUNTIFS(
tbTasks[[Client_Project]:[Client_Project]],$A214,
tbTasks[[Completed On]:[Completed On]],"&lt;="&amp;O$1,
tbTasks[[Completed On]:[Completed On]],"&gt;"&amp;N$1))</f>
        <v>0</v>
      </c>
      <c r="P214" s="103">
        <f ca="1">IF($A$2="","",
COUNTIFS(
tbTasks[[Client_Project]:[Client_Project]],$A214,
tbTasks[[Completed On]:[Completed On]],"&lt;="&amp;P$1,
tbTasks[[Completed On]:[Completed On]],"&gt;"&amp;O$1))</f>
        <v>0</v>
      </c>
      <c r="Q214" s="103">
        <f ca="1">IF($A$2="","",
COUNTIFS(
tbTasks[[Client_Project]:[Client_Project]],$A214,
tbTasks[[Completed On]:[Completed On]],"&lt;="&amp;Q$1,
tbTasks[[Completed On]:[Completed On]],"&gt;"&amp;P$1))</f>
        <v>0</v>
      </c>
    </row>
    <row r="215" spans="1:17" x14ac:dyDescent="0.25">
      <c r="A215" s="108" t="str">
        <f>IFERROR(tbProjects[[#This Row],[Client_Project]],"")</f>
        <v/>
      </c>
      <c r="B215" s="106" t="str">
        <f>IFERROR(tbProjects[[#This Row],[Client]],"")</f>
        <v/>
      </c>
      <c r="C215" s="106" t="str">
        <f>IFERROR(tbProjects[[#This Row],[Project]],"")</f>
        <v/>
      </c>
      <c r="D215" s="105" t="str">
        <f>IFERROR(INDEX(tbProjects[Progress],MATCH(A215,tbProjects[Client_Project],0)),"")</f>
        <v/>
      </c>
      <c r="E215" s="105"/>
      <c r="F215" s="103">
        <f ca="1">IF($A$2="","",
COUNTIFS(
tbTasks[[Client_Project]:[Client_Project]],$A215,
tbTasks[[Completed On]:[Completed On]],"&lt;="&amp;F$1,
tbTasks[[Completed On]:[Completed On]],"&gt;"&amp;E$1))</f>
        <v>0</v>
      </c>
      <c r="G215" s="103">
        <f ca="1">IF($A$2="","",
COUNTIFS(
tbTasks[[Client_Project]:[Client_Project]],$A215,
tbTasks[[Completed On]:[Completed On]],"&lt;="&amp;G$1,
tbTasks[[Completed On]:[Completed On]],"&gt;"&amp;F$1))</f>
        <v>0</v>
      </c>
      <c r="H215" s="103">
        <f ca="1">IF($A$2="","",
COUNTIFS(
tbTasks[[Client_Project]:[Client_Project]],$A215,
tbTasks[[Completed On]:[Completed On]],"&lt;="&amp;H$1,
tbTasks[[Completed On]:[Completed On]],"&gt;"&amp;G$1))</f>
        <v>0</v>
      </c>
      <c r="I215" s="103">
        <f ca="1">IF($A$2="","",
COUNTIFS(
tbTasks[[Client_Project]:[Client_Project]],$A215,
tbTasks[[Completed On]:[Completed On]],"&lt;="&amp;I$1,
tbTasks[[Completed On]:[Completed On]],"&gt;"&amp;H$1))</f>
        <v>0</v>
      </c>
      <c r="J215" s="103">
        <f ca="1">IF($A$2="","",
COUNTIFS(
tbTasks[[Client_Project]:[Client_Project]],$A215,
tbTasks[[Completed On]:[Completed On]],"&lt;="&amp;J$1,
tbTasks[[Completed On]:[Completed On]],"&gt;"&amp;I$1))</f>
        <v>0</v>
      </c>
      <c r="K215" s="103">
        <f ca="1">IF($A$2="","",
COUNTIFS(
tbTasks[[Client_Project]:[Client_Project]],$A215,
tbTasks[[Completed On]:[Completed On]],"&lt;="&amp;K$1,
tbTasks[[Completed On]:[Completed On]],"&gt;"&amp;J$1))</f>
        <v>0</v>
      </c>
      <c r="L215" s="103">
        <f ca="1">IF($A$2="","",
COUNTIFS(
tbTasks[[Client_Project]:[Client_Project]],$A215,
tbTasks[[Completed On]:[Completed On]],"&lt;="&amp;L$1,
tbTasks[[Completed On]:[Completed On]],"&gt;"&amp;K$1))</f>
        <v>0</v>
      </c>
      <c r="M215" s="103">
        <f ca="1">IF($A$2="","",
COUNTIFS(
tbTasks[[Client_Project]:[Client_Project]],$A215,
tbTasks[[Completed On]:[Completed On]],"&lt;="&amp;M$1,
tbTasks[[Completed On]:[Completed On]],"&gt;"&amp;L$1))</f>
        <v>0</v>
      </c>
      <c r="N215" s="103">
        <f ca="1">IF($A$2="","",
COUNTIFS(
tbTasks[[Client_Project]:[Client_Project]],$A215,
tbTasks[[Completed On]:[Completed On]],"&lt;="&amp;N$1,
tbTasks[[Completed On]:[Completed On]],"&gt;"&amp;M$1))</f>
        <v>0</v>
      </c>
      <c r="O215" s="103">
        <f ca="1">IF($A$2="","",
COUNTIFS(
tbTasks[[Client_Project]:[Client_Project]],$A215,
tbTasks[[Completed On]:[Completed On]],"&lt;="&amp;O$1,
tbTasks[[Completed On]:[Completed On]],"&gt;"&amp;N$1))</f>
        <v>0</v>
      </c>
      <c r="P215" s="103">
        <f ca="1">IF($A$2="","",
COUNTIFS(
tbTasks[[Client_Project]:[Client_Project]],$A215,
tbTasks[[Completed On]:[Completed On]],"&lt;="&amp;P$1,
tbTasks[[Completed On]:[Completed On]],"&gt;"&amp;O$1))</f>
        <v>0</v>
      </c>
      <c r="Q215" s="103">
        <f ca="1">IF($A$2="","",
COUNTIFS(
tbTasks[[Client_Project]:[Client_Project]],$A215,
tbTasks[[Completed On]:[Completed On]],"&lt;="&amp;Q$1,
tbTasks[[Completed On]:[Completed On]],"&gt;"&amp;P$1))</f>
        <v>0</v>
      </c>
    </row>
    <row r="216" spans="1:17" x14ac:dyDescent="0.25">
      <c r="A216" s="108" t="str">
        <f>IFERROR(tbProjects[[#This Row],[Client_Project]],"")</f>
        <v/>
      </c>
      <c r="B216" s="106" t="str">
        <f>IFERROR(tbProjects[[#This Row],[Client]],"")</f>
        <v/>
      </c>
      <c r="C216" s="106" t="str">
        <f>IFERROR(tbProjects[[#This Row],[Project]],"")</f>
        <v/>
      </c>
      <c r="D216" s="105" t="str">
        <f>IFERROR(INDEX(tbProjects[Progress],MATCH(A216,tbProjects[Client_Project],0)),"")</f>
        <v/>
      </c>
      <c r="E216" s="105"/>
      <c r="F216" s="103">
        <f ca="1">IF($A$2="","",
COUNTIFS(
tbTasks[[Client_Project]:[Client_Project]],$A216,
tbTasks[[Completed On]:[Completed On]],"&lt;="&amp;F$1,
tbTasks[[Completed On]:[Completed On]],"&gt;"&amp;E$1))</f>
        <v>0</v>
      </c>
      <c r="G216" s="103">
        <f ca="1">IF($A$2="","",
COUNTIFS(
tbTasks[[Client_Project]:[Client_Project]],$A216,
tbTasks[[Completed On]:[Completed On]],"&lt;="&amp;G$1,
tbTasks[[Completed On]:[Completed On]],"&gt;"&amp;F$1))</f>
        <v>0</v>
      </c>
      <c r="H216" s="103">
        <f ca="1">IF($A$2="","",
COUNTIFS(
tbTasks[[Client_Project]:[Client_Project]],$A216,
tbTasks[[Completed On]:[Completed On]],"&lt;="&amp;H$1,
tbTasks[[Completed On]:[Completed On]],"&gt;"&amp;G$1))</f>
        <v>0</v>
      </c>
      <c r="I216" s="103">
        <f ca="1">IF($A$2="","",
COUNTIFS(
tbTasks[[Client_Project]:[Client_Project]],$A216,
tbTasks[[Completed On]:[Completed On]],"&lt;="&amp;I$1,
tbTasks[[Completed On]:[Completed On]],"&gt;"&amp;H$1))</f>
        <v>0</v>
      </c>
      <c r="J216" s="103">
        <f ca="1">IF($A$2="","",
COUNTIFS(
tbTasks[[Client_Project]:[Client_Project]],$A216,
tbTasks[[Completed On]:[Completed On]],"&lt;="&amp;J$1,
tbTasks[[Completed On]:[Completed On]],"&gt;"&amp;I$1))</f>
        <v>0</v>
      </c>
      <c r="K216" s="103">
        <f ca="1">IF($A$2="","",
COUNTIFS(
tbTasks[[Client_Project]:[Client_Project]],$A216,
tbTasks[[Completed On]:[Completed On]],"&lt;="&amp;K$1,
tbTasks[[Completed On]:[Completed On]],"&gt;"&amp;J$1))</f>
        <v>0</v>
      </c>
      <c r="L216" s="103">
        <f ca="1">IF($A$2="","",
COUNTIFS(
tbTasks[[Client_Project]:[Client_Project]],$A216,
tbTasks[[Completed On]:[Completed On]],"&lt;="&amp;L$1,
tbTasks[[Completed On]:[Completed On]],"&gt;"&amp;K$1))</f>
        <v>0</v>
      </c>
      <c r="M216" s="103">
        <f ca="1">IF($A$2="","",
COUNTIFS(
tbTasks[[Client_Project]:[Client_Project]],$A216,
tbTasks[[Completed On]:[Completed On]],"&lt;="&amp;M$1,
tbTasks[[Completed On]:[Completed On]],"&gt;"&amp;L$1))</f>
        <v>0</v>
      </c>
      <c r="N216" s="103">
        <f ca="1">IF($A$2="","",
COUNTIFS(
tbTasks[[Client_Project]:[Client_Project]],$A216,
tbTasks[[Completed On]:[Completed On]],"&lt;="&amp;N$1,
tbTasks[[Completed On]:[Completed On]],"&gt;"&amp;M$1))</f>
        <v>0</v>
      </c>
      <c r="O216" s="103">
        <f ca="1">IF($A$2="","",
COUNTIFS(
tbTasks[[Client_Project]:[Client_Project]],$A216,
tbTasks[[Completed On]:[Completed On]],"&lt;="&amp;O$1,
tbTasks[[Completed On]:[Completed On]],"&gt;"&amp;N$1))</f>
        <v>0</v>
      </c>
      <c r="P216" s="103">
        <f ca="1">IF($A$2="","",
COUNTIFS(
tbTasks[[Client_Project]:[Client_Project]],$A216,
tbTasks[[Completed On]:[Completed On]],"&lt;="&amp;P$1,
tbTasks[[Completed On]:[Completed On]],"&gt;"&amp;O$1))</f>
        <v>0</v>
      </c>
      <c r="Q216" s="103">
        <f ca="1">IF($A$2="","",
COUNTIFS(
tbTasks[[Client_Project]:[Client_Project]],$A216,
tbTasks[[Completed On]:[Completed On]],"&lt;="&amp;Q$1,
tbTasks[[Completed On]:[Completed On]],"&gt;"&amp;P$1))</f>
        <v>0</v>
      </c>
    </row>
    <row r="217" spans="1:17" x14ac:dyDescent="0.25">
      <c r="A217" s="108" t="str">
        <f>IFERROR(tbProjects[[#This Row],[Client_Project]],"")</f>
        <v/>
      </c>
      <c r="B217" s="106" t="str">
        <f>IFERROR(tbProjects[[#This Row],[Client]],"")</f>
        <v/>
      </c>
      <c r="C217" s="106" t="str">
        <f>IFERROR(tbProjects[[#This Row],[Project]],"")</f>
        <v/>
      </c>
      <c r="D217" s="105" t="str">
        <f>IFERROR(INDEX(tbProjects[Progress],MATCH(A217,tbProjects[Client_Project],0)),"")</f>
        <v/>
      </c>
      <c r="E217" s="105"/>
      <c r="F217" s="103">
        <f ca="1">IF($A$2="","",
COUNTIFS(
tbTasks[[Client_Project]:[Client_Project]],$A217,
tbTasks[[Completed On]:[Completed On]],"&lt;="&amp;F$1,
tbTasks[[Completed On]:[Completed On]],"&gt;"&amp;E$1))</f>
        <v>0</v>
      </c>
      <c r="G217" s="103">
        <f ca="1">IF($A$2="","",
COUNTIFS(
tbTasks[[Client_Project]:[Client_Project]],$A217,
tbTasks[[Completed On]:[Completed On]],"&lt;="&amp;G$1,
tbTasks[[Completed On]:[Completed On]],"&gt;"&amp;F$1))</f>
        <v>0</v>
      </c>
      <c r="H217" s="103">
        <f ca="1">IF($A$2="","",
COUNTIFS(
tbTasks[[Client_Project]:[Client_Project]],$A217,
tbTasks[[Completed On]:[Completed On]],"&lt;="&amp;H$1,
tbTasks[[Completed On]:[Completed On]],"&gt;"&amp;G$1))</f>
        <v>0</v>
      </c>
      <c r="I217" s="103">
        <f ca="1">IF($A$2="","",
COUNTIFS(
tbTasks[[Client_Project]:[Client_Project]],$A217,
tbTasks[[Completed On]:[Completed On]],"&lt;="&amp;I$1,
tbTasks[[Completed On]:[Completed On]],"&gt;"&amp;H$1))</f>
        <v>0</v>
      </c>
      <c r="J217" s="103">
        <f ca="1">IF($A$2="","",
COUNTIFS(
tbTasks[[Client_Project]:[Client_Project]],$A217,
tbTasks[[Completed On]:[Completed On]],"&lt;="&amp;J$1,
tbTasks[[Completed On]:[Completed On]],"&gt;"&amp;I$1))</f>
        <v>0</v>
      </c>
      <c r="K217" s="103">
        <f ca="1">IF($A$2="","",
COUNTIFS(
tbTasks[[Client_Project]:[Client_Project]],$A217,
tbTasks[[Completed On]:[Completed On]],"&lt;="&amp;K$1,
tbTasks[[Completed On]:[Completed On]],"&gt;"&amp;J$1))</f>
        <v>0</v>
      </c>
      <c r="L217" s="103">
        <f ca="1">IF($A$2="","",
COUNTIFS(
tbTasks[[Client_Project]:[Client_Project]],$A217,
tbTasks[[Completed On]:[Completed On]],"&lt;="&amp;L$1,
tbTasks[[Completed On]:[Completed On]],"&gt;"&amp;K$1))</f>
        <v>0</v>
      </c>
      <c r="M217" s="103">
        <f ca="1">IF($A$2="","",
COUNTIFS(
tbTasks[[Client_Project]:[Client_Project]],$A217,
tbTasks[[Completed On]:[Completed On]],"&lt;="&amp;M$1,
tbTasks[[Completed On]:[Completed On]],"&gt;"&amp;L$1))</f>
        <v>0</v>
      </c>
      <c r="N217" s="103">
        <f ca="1">IF($A$2="","",
COUNTIFS(
tbTasks[[Client_Project]:[Client_Project]],$A217,
tbTasks[[Completed On]:[Completed On]],"&lt;="&amp;N$1,
tbTasks[[Completed On]:[Completed On]],"&gt;"&amp;M$1))</f>
        <v>0</v>
      </c>
      <c r="O217" s="103">
        <f ca="1">IF($A$2="","",
COUNTIFS(
tbTasks[[Client_Project]:[Client_Project]],$A217,
tbTasks[[Completed On]:[Completed On]],"&lt;="&amp;O$1,
tbTasks[[Completed On]:[Completed On]],"&gt;"&amp;N$1))</f>
        <v>0</v>
      </c>
      <c r="P217" s="103">
        <f ca="1">IF($A$2="","",
COUNTIFS(
tbTasks[[Client_Project]:[Client_Project]],$A217,
tbTasks[[Completed On]:[Completed On]],"&lt;="&amp;P$1,
tbTasks[[Completed On]:[Completed On]],"&gt;"&amp;O$1))</f>
        <v>0</v>
      </c>
      <c r="Q217" s="103">
        <f ca="1">IF($A$2="","",
COUNTIFS(
tbTasks[[Client_Project]:[Client_Project]],$A217,
tbTasks[[Completed On]:[Completed On]],"&lt;="&amp;Q$1,
tbTasks[[Completed On]:[Completed On]],"&gt;"&amp;P$1))</f>
        <v>0</v>
      </c>
    </row>
    <row r="218" spans="1:17" x14ac:dyDescent="0.25">
      <c r="A218" s="108" t="str">
        <f>IFERROR(tbProjects[[#This Row],[Client_Project]],"")</f>
        <v/>
      </c>
      <c r="B218" s="106" t="str">
        <f>IFERROR(tbProjects[[#This Row],[Client]],"")</f>
        <v/>
      </c>
      <c r="C218" s="106" t="str">
        <f>IFERROR(tbProjects[[#This Row],[Project]],"")</f>
        <v/>
      </c>
      <c r="D218" s="105" t="str">
        <f>IFERROR(INDEX(tbProjects[Progress],MATCH(A218,tbProjects[Client_Project],0)),"")</f>
        <v/>
      </c>
      <c r="E218" s="105"/>
      <c r="F218" s="103">
        <f ca="1">IF($A$2="","",
COUNTIFS(
tbTasks[[Client_Project]:[Client_Project]],$A218,
tbTasks[[Completed On]:[Completed On]],"&lt;="&amp;F$1,
tbTasks[[Completed On]:[Completed On]],"&gt;"&amp;E$1))</f>
        <v>0</v>
      </c>
      <c r="G218" s="103">
        <f ca="1">IF($A$2="","",
COUNTIFS(
tbTasks[[Client_Project]:[Client_Project]],$A218,
tbTasks[[Completed On]:[Completed On]],"&lt;="&amp;G$1,
tbTasks[[Completed On]:[Completed On]],"&gt;"&amp;F$1))</f>
        <v>0</v>
      </c>
      <c r="H218" s="103">
        <f ca="1">IF($A$2="","",
COUNTIFS(
tbTasks[[Client_Project]:[Client_Project]],$A218,
tbTasks[[Completed On]:[Completed On]],"&lt;="&amp;H$1,
tbTasks[[Completed On]:[Completed On]],"&gt;"&amp;G$1))</f>
        <v>0</v>
      </c>
      <c r="I218" s="103">
        <f ca="1">IF($A$2="","",
COUNTIFS(
tbTasks[[Client_Project]:[Client_Project]],$A218,
tbTasks[[Completed On]:[Completed On]],"&lt;="&amp;I$1,
tbTasks[[Completed On]:[Completed On]],"&gt;"&amp;H$1))</f>
        <v>0</v>
      </c>
      <c r="J218" s="103">
        <f ca="1">IF($A$2="","",
COUNTIFS(
tbTasks[[Client_Project]:[Client_Project]],$A218,
tbTasks[[Completed On]:[Completed On]],"&lt;="&amp;J$1,
tbTasks[[Completed On]:[Completed On]],"&gt;"&amp;I$1))</f>
        <v>0</v>
      </c>
      <c r="K218" s="103">
        <f ca="1">IF($A$2="","",
COUNTIFS(
tbTasks[[Client_Project]:[Client_Project]],$A218,
tbTasks[[Completed On]:[Completed On]],"&lt;="&amp;K$1,
tbTasks[[Completed On]:[Completed On]],"&gt;"&amp;J$1))</f>
        <v>0</v>
      </c>
      <c r="L218" s="103">
        <f ca="1">IF($A$2="","",
COUNTIFS(
tbTasks[[Client_Project]:[Client_Project]],$A218,
tbTasks[[Completed On]:[Completed On]],"&lt;="&amp;L$1,
tbTasks[[Completed On]:[Completed On]],"&gt;"&amp;K$1))</f>
        <v>0</v>
      </c>
      <c r="M218" s="103">
        <f ca="1">IF($A$2="","",
COUNTIFS(
tbTasks[[Client_Project]:[Client_Project]],$A218,
tbTasks[[Completed On]:[Completed On]],"&lt;="&amp;M$1,
tbTasks[[Completed On]:[Completed On]],"&gt;"&amp;L$1))</f>
        <v>0</v>
      </c>
      <c r="N218" s="103">
        <f ca="1">IF($A$2="","",
COUNTIFS(
tbTasks[[Client_Project]:[Client_Project]],$A218,
tbTasks[[Completed On]:[Completed On]],"&lt;="&amp;N$1,
tbTasks[[Completed On]:[Completed On]],"&gt;"&amp;M$1))</f>
        <v>0</v>
      </c>
      <c r="O218" s="103">
        <f ca="1">IF($A$2="","",
COUNTIFS(
tbTasks[[Client_Project]:[Client_Project]],$A218,
tbTasks[[Completed On]:[Completed On]],"&lt;="&amp;O$1,
tbTasks[[Completed On]:[Completed On]],"&gt;"&amp;N$1))</f>
        <v>0</v>
      </c>
      <c r="P218" s="103">
        <f ca="1">IF($A$2="","",
COUNTIFS(
tbTasks[[Client_Project]:[Client_Project]],$A218,
tbTasks[[Completed On]:[Completed On]],"&lt;="&amp;P$1,
tbTasks[[Completed On]:[Completed On]],"&gt;"&amp;O$1))</f>
        <v>0</v>
      </c>
      <c r="Q218" s="103">
        <f ca="1">IF($A$2="","",
COUNTIFS(
tbTasks[[Client_Project]:[Client_Project]],$A218,
tbTasks[[Completed On]:[Completed On]],"&lt;="&amp;Q$1,
tbTasks[[Completed On]:[Completed On]],"&gt;"&amp;P$1))</f>
        <v>0</v>
      </c>
    </row>
    <row r="219" spans="1:17" x14ac:dyDescent="0.25">
      <c r="A219" s="108" t="str">
        <f>IFERROR(tbProjects[[#This Row],[Client_Project]],"")</f>
        <v/>
      </c>
      <c r="B219" s="106" t="str">
        <f>IFERROR(tbProjects[[#This Row],[Client]],"")</f>
        <v/>
      </c>
      <c r="C219" s="106" t="str">
        <f>IFERROR(tbProjects[[#This Row],[Project]],"")</f>
        <v/>
      </c>
      <c r="D219" s="105" t="str">
        <f>IFERROR(INDEX(tbProjects[Progress],MATCH(A219,tbProjects[Client_Project],0)),"")</f>
        <v/>
      </c>
      <c r="E219" s="105"/>
      <c r="F219" s="103">
        <f ca="1">IF($A$2="","",
COUNTIFS(
tbTasks[[Client_Project]:[Client_Project]],$A219,
tbTasks[[Completed On]:[Completed On]],"&lt;="&amp;F$1,
tbTasks[[Completed On]:[Completed On]],"&gt;"&amp;E$1))</f>
        <v>0</v>
      </c>
      <c r="G219" s="103">
        <f ca="1">IF($A$2="","",
COUNTIFS(
tbTasks[[Client_Project]:[Client_Project]],$A219,
tbTasks[[Completed On]:[Completed On]],"&lt;="&amp;G$1,
tbTasks[[Completed On]:[Completed On]],"&gt;"&amp;F$1))</f>
        <v>0</v>
      </c>
      <c r="H219" s="103">
        <f ca="1">IF($A$2="","",
COUNTIFS(
tbTasks[[Client_Project]:[Client_Project]],$A219,
tbTasks[[Completed On]:[Completed On]],"&lt;="&amp;H$1,
tbTasks[[Completed On]:[Completed On]],"&gt;"&amp;G$1))</f>
        <v>0</v>
      </c>
      <c r="I219" s="103">
        <f ca="1">IF($A$2="","",
COUNTIFS(
tbTasks[[Client_Project]:[Client_Project]],$A219,
tbTasks[[Completed On]:[Completed On]],"&lt;="&amp;I$1,
tbTasks[[Completed On]:[Completed On]],"&gt;"&amp;H$1))</f>
        <v>0</v>
      </c>
      <c r="J219" s="103">
        <f ca="1">IF($A$2="","",
COUNTIFS(
tbTasks[[Client_Project]:[Client_Project]],$A219,
tbTasks[[Completed On]:[Completed On]],"&lt;="&amp;J$1,
tbTasks[[Completed On]:[Completed On]],"&gt;"&amp;I$1))</f>
        <v>0</v>
      </c>
      <c r="K219" s="103">
        <f ca="1">IF($A$2="","",
COUNTIFS(
tbTasks[[Client_Project]:[Client_Project]],$A219,
tbTasks[[Completed On]:[Completed On]],"&lt;="&amp;K$1,
tbTasks[[Completed On]:[Completed On]],"&gt;"&amp;J$1))</f>
        <v>0</v>
      </c>
      <c r="L219" s="103">
        <f ca="1">IF($A$2="","",
COUNTIFS(
tbTasks[[Client_Project]:[Client_Project]],$A219,
tbTasks[[Completed On]:[Completed On]],"&lt;="&amp;L$1,
tbTasks[[Completed On]:[Completed On]],"&gt;"&amp;K$1))</f>
        <v>0</v>
      </c>
      <c r="M219" s="103">
        <f ca="1">IF($A$2="","",
COUNTIFS(
tbTasks[[Client_Project]:[Client_Project]],$A219,
tbTasks[[Completed On]:[Completed On]],"&lt;="&amp;M$1,
tbTasks[[Completed On]:[Completed On]],"&gt;"&amp;L$1))</f>
        <v>0</v>
      </c>
      <c r="N219" s="103">
        <f ca="1">IF($A$2="","",
COUNTIFS(
tbTasks[[Client_Project]:[Client_Project]],$A219,
tbTasks[[Completed On]:[Completed On]],"&lt;="&amp;N$1,
tbTasks[[Completed On]:[Completed On]],"&gt;"&amp;M$1))</f>
        <v>0</v>
      </c>
      <c r="O219" s="103">
        <f ca="1">IF($A$2="","",
COUNTIFS(
tbTasks[[Client_Project]:[Client_Project]],$A219,
tbTasks[[Completed On]:[Completed On]],"&lt;="&amp;O$1,
tbTasks[[Completed On]:[Completed On]],"&gt;"&amp;N$1))</f>
        <v>0</v>
      </c>
      <c r="P219" s="103">
        <f ca="1">IF($A$2="","",
COUNTIFS(
tbTasks[[Client_Project]:[Client_Project]],$A219,
tbTasks[[Completed On]:[Completed On]],"&lt;="&amp;P$1,
tbTasks[[Completed On]:[Completed On]],"&gt;"&amp;O$1))</f>
        <v>0</v>
      </c>
      <c r="Q219" s="103">
        <f ca="1">IF($A$2="","",
COUNTIFS(
tbTasks[[Client_Project]:[Client_Project]],$A219,
tbTasks[[Completed On]:[Completed On]],"&lt;="&amp;Q$1,
tbTasks[[Completed On]:[Completed On]],"&gt;"&amp;P$1))</f>
        <v>0</v>
      </c>
    </row>
    <row r="220" spans="1:17" x14ac:dyDescent="0.25">
      <c r="A220" s="108" t="str">
        <f>IFERROR(tbProjects[[#This Row],[Client_Project]],"")</f>
        <v/>
      </c>
      <c r="B220" s="106" t="str">
        <f>IFERROR(tbProjects[[#This Row],[Client]],"")</f>
        <v/>
      </c>
      <c r="C220" s="106" t="str">
        <f>IFERROR(tbProjects[[#This Row],[Project]],"")</f>
        <v/>
      </c>
      <c r="D220" s="105" t="str">
        <f>IFERROR(INDEX(tbProjects[Progress],MATCH(A220,tbProjects[Client_Project],0)),"")</f>
        <v/>
      </c>
      <c r="E220" s="105"/>
      <c r="F220" s="103">
        <f ca="1">IF($A$2="","",
COUNTIFS(
tbTasks[[Client_Project]:[Client_Project]],$A220,
tbTasks[[Completed On]:[Completed On]],"&lt;="&amp;F$1,
tbTasks[[Completed On]:[Completed On]],"&gt;"&amp;E$1))</f>
        <v>0</v>
      </c>
      <c r="G220" s="103">
        <f ca="1">IF($A$2="","",
COUNTIFS(
tbTasks[[Client_Project]:[Client_Project]],$A220,
tbTasks[[Completed On]:[Completed On]],"&lt;="&amp;G$1,
tbTasks[[Completed On]:[Completed On]],"&gt;"&amp;F$1))</f>
        <v>0</v>
      </c>
      <c r="H220" s="103">
        <f ca="1">IF($A$2="","",
COUNTIFS(
tbTasks[[Client_Project]:[Client_Project]],$A220,
tbTasks[[Completed On]:[Completed On]],"&lt;="&amp;H$1,
tbTasks[[Completed On]:[Completed On]],"&gt;"&amp;G$1))</f>
        <v>0</v>
      </c>
      <c r="I220" s="103">
        <f ca="1">IF($A$2="","",
COUNTIFS(
tbTasks[[Client_Project]:[Client_Project]],$A220,
tbTasks[[Completed On]:[Completed On]],"&lt;="&amp;I$1,
tbTasks[[Completed On]:[Completed On]],"&gt;"&amp;H$1))</f>
        <v>0</v>
      </c>
      <c r="J220" s="103">
        <f ca="1">IF($A$2="","",
COUNTIFS(
tbTasks[[Client_Project]:[Client_Project]],$A220,
tbTasks[[Completed On]:[Completed On]],"&lt;="&amp;J$1,
tbTasks[[Completed On]:[Completed On]],"&gt;"&amp;I$1))</f>
        <v>0</v>
      </c>
      <c r="K220" s="103">
        <f ca="1">IF($A$2="","",
COUNTIFS(
tbTasks[[Client_Project]:[Client_Project]],$A220,
tbTasks[[Completed On]:[Completed On]],"&lt;="&amp;K$1,
tbTasks[[Completed On]:[Completed On]],"&gt;"&amp;J$1))</f>
        <v>0</v>
      </c>
      <c r="L220" s="103">
        <f ca="1">IF($A$2="","",
COUNTIFS(
tbTasks[[Client_Project]:[Client_Project]],$A220,
tbTasks[[Completed On]:[Completed On]],"&lt;="&amp;L$1,
tbTasks[[Completed On]:[Completed On]],"&gt;"&amp;K$1))</f>
        <v>0</v>
      </c>
      <c r="M220" s="103">
        <f ca="1">IF($A$2="","",
COUNTIFS(
tbTasks[[Client_Project]:[Client_Project]],$A220,
tbTasks[[Completed On]:[Completed On]],"&lt;="&amp;M$1,
tbTasks[[Completed On]:[Completed On]],"&gt;"&amp;L$1))</f>
        <v>0</v>
      </c>
      <c r="N220" s="103">
        <f ca="1">IF($A$2="","",
COUNTIFS(
tbTasks[[Client_Project]:[Client_Project]],$A220,
tbTasks[[Completed On]:[Completed On]],"&lt;="&amp;N$1,
tbTasks[[Completed On]:[Completed On]],"&gt;"&amp;M$1))</f>
        <v>0</v>
      </c>
      <c r="O220" s="103">
        <f ca="1">IF($A$2="","",
COUNTIFS(
tbTasks[[Client_Project]:[Client_Project]],$A220,
tbTasks[[Completed On]:[Completed On]],"&lt;="&amp;O$1,
tbTasks[[Completed On]:[Completed On]],"&gt;"&amp;N$1))</f>
        <v>0</v>
      </c>
      <c r="P220" s="103">
        <f ca="1">IF($A$2="","",
COUNTIFS(
tbTasks[[Client_Project]:[Client_Project]],$A220,
tbTasks[[Completed On]:[Completed On]],"&lt;="&amp;P$1,
tbTasks[[Completed On]:[Completed On]],"&gt;"&amp;O$1))</f>
        <v>0</v>
      </c>
      <c r="Q220" s="103">
        <f ca="1">IF($A$2="","",
COUNTIFS(
tbTasks[[Client_Project]:[Client_Project]],$A220,
tbTasks[[Completed On]:[Completed On]],"&lt;="&amp;Q$1,
tbTasks[[Completed On]:[Completed On]],"&gt;"&amp;P$1))</f>
        <v>0</v>
      </c>
    </row>
    <row r="221" spans="1:17" x14ac:dyDescent="0.25">
      <c r="A221" s="108" t="str">
        <f>IFERROR(tbProjects[[#This Row],[Client_Project]],"")</f>
        <v/>
      </c>
      <c r="B221" s="106" t="str">
        <f>IFERROR(tbProjects[[#This Row],[Client]],"")</f>
        <v/>
      </c>
      <c r="C221" s="106" t="str">
        <f>IFERROR(tbProjects[[#This Row],[Project]],"")</f>
        <v/>
      </c>
      <c r="D221" s="105" t="str">
        <f>IFERROR(INDEX(tbProjects[Progress],MATCH(A221,tbProjects[Client_Project],0)),"")</f>
        <v/>
      </c>
      <c r="E221" s="105"/>
      <c r="F221" s="103">
        <f ca="1">IF($A$2="","",
COUNTIFS(
tbTasks[[Client_Project]:[Client_Project]],$A221,
tbTasks[[Completed On]:[Completed On]],"&lt;="&amp;F$1,
tbTasks[[Completed On]:[Completed On]],"&gt;"&amp;E$1))</f>
        <v>0</v>
      </c>
      <c r="G221" s="103">
        <f ca="1">IF($A$2="","",
COUNTIFS(
tbTasks[[Client_Project]:[Client_Project]],$A221,
tbTasks[[Completed On]:[Completed On]],"&lt;="&amp;G$1,
tbTasks[[Completed On]:[Completed On]],"&gt;"&amp;F$1))</f>
        <v>0</v>
      </c>
      <c r="H221" s="103">
        <f ca="1">IF($A$2="","",
COUNTIFS(
tbTasks[[Client_Project]:[Client_Project]],$A221,
tbTasks[[Completed On]:[Completed On]],"&lt;="&amp;H$1,
tbTasks[[Completed On]:[Completed On]],"&gt;"&amp;G$1))</f>
        <v>0</v>
      </c>
      <c r="I221" s="103">
        <f ca="1">IF($A$2="","",
COUNTIFS(
tbTasks[[Client_Project]:[Client_Project]],$A221,
tbTasks[[Completed On]:[Completed On]],"&lt;="&amp;I$1,
tbTasks[[Completed On]:[Completed On]],"&gt;"&amp;H$1))</f>
        <v>0</v>
      </c>
      <c r="J221" s="103">
        <f ca="1">IF($A$2="","",
COUNTIFS(
tbTasks[[Client_Project]:[Client_Project]],$A221,
tbTasks[[Completed On]:[Completed On]],"&lt;="&amp;J$1,
tbTasks[[Completed On]:[Completed On]],"&gt;"&amp;I$1))</f>
        <v>0</v>
      </c>
      <c r="K221" s="103">
        <f ca="1">IF($A$2="","",
COUNTIFS(
tbTasks[[Client_Project]:[Client_Project]],$A221,
tbTasks[[Completed On]:[Completed On]],"&lt;="&amp;K$1,
tbTasks[[Completed On]:[Completed On]],"&gt;"&amp;J$1))</f>
        <v>0</v>
      </c>
      <c r="L221" s="103">
        <f ca="1">IF($A$2="","",
COUNTIFS(
tbTasks[[Client_Project]:[Client_Project]],$A221,
tbTasks[[Completed On]:[Completed On]],"&lt;="&amp;L$1,
tbTasks[[Completed On]:[Completed On]],"&gt;"&amp;K$1))</f>
        <v>0</v>
      </c>
      <c r="M221" s="103">
        <f ca="1">IF($A$2="","",
COUNTIFS(
tbTasks[[Client_Project]:[Client_Project]],$A221,
tbTasks[[Completed On]:[Completed On]],"&lt;="&amp;M$1,
tbTasks[[Completed On]:[Completed On]],"&gt;"&amp;L$1))</f>
        <v>0</v>
      </c>
      <c r="N221" s="103">
        <f ca="1">IF($A$2="","",
COUNTIFS(
tbTasks[[Client_Project]:[Client_Project]],$A221,
tbTasks[[Completed On]:[Completed On]],"&lt;="&amp;N$1,
tbTasks[[Completed On]:[Completed On]],"&gt;"&amp;M$1))</f>
        <v>0</v>
      </c>
      <c r="O221" s="103">
        <f ca="1">IF($A$2="","",
COUNTIFS(
tbTasks[[Client_Project]:[Client_Project]],$A221,
tbTasks[[Completed On]:[Completed On]],"&lt;="&amp;O$1,
tbTasks[[Completed On]:[Completed On]],"&gt;"&amp;N$1))</f>
        <v>0</v>
      </c>
      <c r="P221" s="103">
        <f ca="1">IF($A$2="","",
COUNTIFS(
tbTasks[[Client_Project]:[Client_Project]],$A221,
tbTasks[[Completed On]:[Completed On]],"&lt;="&amp;P$1,
tbTasks[[Completed On]:[Completed On]],"&gt;"&amp;O$1))</f>
        <v>0</v>
      </c>
      <c r="Q221" s="103">
        <f ca="1">IF($A$2="","",
COUNTIFS(
tbTasks[[Client_Project]:[Client_Project]],$A221,
tbTasks[[Completed On]:[Completed On]],"&lt;="&amp;Q$1,
tbTasks[[Completed On]:[Completed On]],"&gt;"&amp;P$1))</f>
        <v>0</v>
      </c>
    </row>
    <row r="222" spans="1:17" x14ac:dyDescent="0.25">
      <c r="A222" s="108" t="str">
        <f>IFERROR(tbProjects[[#This Row],[Client_Project]],"")</f>
        <v/>
      </c>
      <c r="B222" s="106" t="str">
        <f>IFERROR(tbProjects[[#This Row],[Client]],"")</f>
        <v/>
      </c>
      <c r="C222" s="106" t="str">
        <f>IFERROR(tbProjects[[#This Row],[Project]],"")</f>
        <v/>
      </c>
      <c r="D222" s="105" t="str">
        <f>IFERROR(INDEX(tbProjects[Progress],MATCH(A222,tbProjects[Client_Project],0)),"")</f>
        <v/>
      </c>
      <c r="E222" s="105"/>
      <c r="F222" s="103">
        <f ca="1">IF($A$2="","",
COUNTIFS(
tbTasks[[Client_Project]:[Client_Project]],$A222,
tbTasks[[Completed On]:[Completed On]],"&lt;="&amp;F$1,
tbTasks[[Completed On]:[Completed On]],"&gt;"&amp;E$1))</f>
        <v>0</v>
      </c>
      <c r="G222" s="103">
        <f ca="1">IF($A$2="","",
COUNTIFS(
tbTasks[[Client_Project]:[Client_Project]],$A222,
tbTasks[[Completed On]:[Completed On]],"&lt;="&amp;G$1,
tbTasks[[Completed On]:[Completed On]],"&gt;"&amp;F$1))</f>
        <v>0</v>
      </c>
      <c r="H222" s="103">
        <f ca="1">IF($A$2="","",
COUNTIFS(
tbTasks[[Client_Project]:[Client_Project]],$A222,
tbTasks[[Completed On]:[Completed On]],"&lt;="&amp;H$1,
tbTasks[[Completed On]:[Completed On]],"&gt;"&amp;G$1))</f>
        <v>0</v>
      </c>
      <c r="I222" s="103">
        <f ca="1">IF($A$2="","",
COUNTIFS(
tbTasks[[Client_Project]:[Client_Project]],$A222,
tbTasks[[Completed On]:[Completed On]],"&lt;="&amp;I$1,
tbTasks[[Completed On]:[Completed On]],"&gt;"&amp;H$1))</f>
        <v>0</v>
      </c>
      <c r="J222" s="103">
        <f ca="1">IF($A$2="","",
COUNTIFS(
tbTasks[[Client_Project]:[Client_Project]],$A222,
tbTasks[[Completed On]:[Completed On]],"&lt;="&amp;J$1,
tbTasks[[Completed On]:[Completed On]],"&gt;"&amp;I$1))</f>
        <v>0</v>
      </c>
      <c r="K222" s="103">
        <f ca="1">IF($A$2="","",
COUNTIFS(
tbTasks[[Client_Project]:[Client_Project]],$A222,
tbTasks[[Completed On]:[Completed On]],"&lt;="&amp;K$1,
tbTasks[[Completed On]:[Completed On]],"&gt;"&amp;J$1))</f>
        <v>0</v>
      </c>
      <c r="L222" s="103">
        <f ca="1">IF($A$2="","",
COUNTIFS(
tbTasks[[Client_Project]:[Client_Project]],$A222,
tbTasks[[Completed On]:[Completed On]],"&lt;="&amp;L$1,
tbTasks[[Completed On]:[Completed On]],"&gt;"&amp;K$1))</f>
        <v>0</v>
      </c>
      <c r="M222" s="103">
        <f ca="1">IF($A$2="","",
COUNTIFS(
tbTasks[[Client_Project]:[Client_Project]],$A222,
tbTasks[[Completed On]:[Completed On]],"&lt;="&amp;M$1,
tbTasks[[Completed On]:[Completed On]],"&gt;"&amp;L$1))</f>
        <v>0</v>
      </c>
      <c r="N222" s="103">
        <f ca="1">IF($A$2="","",
COUNTIFS(
tbTasks[[Client_Project]:[Client_Project]],$A222,
tbTasks[[Completed On]:[Completed On]],"&lt;="&amp;N$1,
tbTasks[[Completed On]:[Completed On]],"&gt;"&amp;M$1))</f>
        <v>0</v>
      </c>
      <c r="O222" s="103">
        <f ca="1">IF($A$2="","",
COUNTIFS(
tbTasks[[Client_Project]:[Client_Project]],$A222,
tbTasks[[Completed On]:[Completed On]],"&lt;="&amp;O$1,
tbTasks[[Completed On]:[Completed On]],"&gt;"&amp;N$1))</f>
        <v>0</v>
      </c>
      <c r="P222" s="103">
        <f ca="1">IF($A$2="","",
COUNTIFS(
tbTasks[[Client_Project]:[Client_Project]],$A222,
tbTasks[[Completed On]:[Completed On]],"&lt;="&amp;P$1,
tbTasks[[Completed On]:[Completed On]],"&gt;"&amp;O$1))</f>
        <v>0</v>
      </c>
      <c r="Q222" s="103">
        <f ca="1">IF($A$2="","",
COUNTIFS(
tbTasks[[Client_Project]:[Client_Project]],$A222,
tbTasks[[Completed On]:[Completed On]],"&lt;="&amp;Q$1,
tbTasks[[Completed On]:[Completed On]],"&gt;"&amp;P$1))</f>
        <v>0</v>
      </c>
    </row>
    <row r="223" spans="1:17" x14ac:dyDescent="0.25">
      <c r="A223" s="108" t="str">
        <f>IFERROR(tbProjects[[#This Row],[Client_Project]],"")</f>
        <v/>
      </c>
      <c r="B223" s="106" t="str">
        <f>IFERROR(tbProjects[[#This Row],[Client]],"")</f>
        <v/>
      </c>
      <c r="C223" s="106" t="str">
        <f>IFERROR(tbProjects[[#This Row],[Project]],"")</f>
        <v/>
      </c>
      <c r="D223" s="105" t="str">
        <f>IFERROR(INDEX(tbProjects[Progress],MATCH(A223,tbProjects[Client_Project],0)),"")</f>
        <v/>
      </c>
      <c r="E223" s="105"/>
      <c r="F223" s="103">
        <f ca="1">IF($A$2="","",
COUNTIFS(
tbTasks[[Client_Project]:[Client_Project]],$A223,
tbTasks[[Completed On]:[Completed On]],"&lt;="&amp;F$1,
tbTasks[[Completed On]:[Completed On]],"&gt;"&amp;E$1))</f>
        <v>0</v>
      </c>
      <c r="G223" s="103">
        <f ca="1">IF($A$2="","",
COUNTIFS(
tbTasks[[Client_Project]:[Client_Project]],$A223,
tbTasks[[Completed On]:[Completed On]],"&lt;="&amp;G$1,
tbTasks[[Completed On]:[Completed On]],"&gt;"&amp;F$1))</f>
        <v>0</v>
      </c>
      <c r="H223" s="103">
        <f ca="1">IF($A$2="","",
COUNTIFS(
tbTasks[[Client_Project]:[Client_Project]],$A223,
tbTasks[[Completed On]:[Completed On]],"&lt;="&amp;H$1,
tbTasks[[Completed On]:[Completed On]],"&gt;"&amp;G$1))</f>
        <v>0</v>
      </c>
      <c r="I223" s="103">
        <f ca="1">IF($A$2="","",
COUNTIFS(
tbTasks[[Client_Project]:[Client_Project]],$A223,
tbTasks[[Completed On]:[Completed On]],"&lt;="&amp;I$1,
tbTasks[[Completed On]:[Completed On]],"&gt;"&amp;H$1))</f>
        <v>0</v>
      </c>
      <c r="J223" s="103">
        <f ca="1">IF($A$2="","",
COUNTIFS(
tbTasks[[Client_Project]:[Client_Project]],$A223,
tbTasks[[Completed On]:[Completed On]],"&lt;="&amp;J$1,
tbTasks[[Completed On]:[Completed On]],"&gt;"&amp;I$1))</f>
        <v>0</v>
      </c>
      <c r="K223" s="103">
        <f ca="1">IF($A$2="","",
COUNTIFS(
tbTasks[[Client_Project]:[Client_Project]],$A223,
tbTasks[[Completed On]:[Completed On]],"&lt;="&amp;K$1,
tbTasks[[Completed On]:[Completed On]],"&gt;"&amp;J$1))</f>
        <v>0</v>
      </c>
      <c r="L223" s="103">
        <f ca="1">IF($A$2="","",
COUNTIFS(
tbTasks[[Client_Project]:[Client_Project]],$A223,
tbTasks[[Completed On]:[Completed On]],"&lt;="&amp;L$1,
tbTasks[[Completed On]:[Completed On]],"&gt;"&amp;K$1))</f>
        <v>0</v>
      </c>
      <c r="M223" s="103">
        <f ca="1">IF($A$2="","",
COUNTIFS(
tbTasks[[Client_Project]:[Client_Project]],$A223,
tbTasks[[Completed On]:[Completed On]],"&lt;="&amp;M$1,
tbTasks[[Completed On]:[Completed On]],"&gt;"&amp;L$1))</f>
        <v>0</v>
      </c>
      <c r="N223" s="103">
        <f ca="1">IF($A$2="","",
COUNTIFS(
tbTasks[[Client_Project]:[Client_Project]],$A223,
tbTasks[[Completed On]:[Completed On]],"&lt;="&amp;N$1,
tbTasks[[Completed On]:[Completed On]],"&gt;"&amp;M$1))</f>
        <v>0</v>
      </c>
      <c r="O223" s="103">
        <f ca="1">IF($A$2="","",
COUNTIFS(
tbTasks[[Client_Project]:[Client_Project]],$A223,
tbTasks[[Completed On]:[Completed On]],"&lt;="&amp;O$1,
tbTasks[[Completed On]:[Completed On]],"&gt;"&amp;N$1))</f>
        <v>0</v>
      </c>
      <c r="P223" s="103">
        <f ca="1">IF($A$2="","",
COUNTIFS(
tbTasks[[Client_Project]:[Client_Project]],$A223,
tbTasks[[Completed On]:[Completed On]],"&lt;="&amp;P$1,
tbTasks[[Completed On]:[Completed On]],"&gt;"&amp;O$1))</f>
        <v>0</v>
      </c>
      <c r="Q223" s="103">
        <f ca="1">IF($A$2="","",
COUNTIFS(
tbTasks[[Client_Project]:[Client_Project]],$A223,
tbTasks[[Completed On]:[Completed On]],"&lt;="&amp;Q$1,
tbTasks[[Completed On]:[Completed On]],"&gt;"&amp;P$1))</f>
        <v>0</v>
      </c>
    </row>
    <row r="224" spans="1:17" x14ac:dyDescent="0.25">
      <c r="A224" s="108" t="str">
        <f>IFERROR(tbProjects[[#This Row],[Client_Project]],"")</f>
        <v/>
      </c>
      <c r="B224" s="106" t="str">
        <f>IFERROR(tbProjects[[#This Row],[Client]],"")</f>
        <v/>
      </c>
      <c r="C224" s="106" t="str">
        <f>IFERROR(tbProjects[[#This Row],[Project]],"")</f>
        <v/>
      </c>
      <c r="D224" s="105" t="str">
        <f>IFERROR(INDEX(tbProjects[Progress],MATCH(A224,tbProjects[Client_Project],0)),"")</f>
        <v/>
      </c>
      <c r="E224" s="105"/>
      <c r="F224" s="103">
        <f ca="1">IF($A$2="","",
COUNTIFS(
tbTasks[[Client_Project]:[Client_Project]],$A224,
tbTasks[[Completed On]:[Completed On]],"&lt;="&amp;F$1,
tbTasks[[Completed On]:[Completed On]],"&gt;"&amp;E$1))</f>
        <v>0</v>
      </c>
      <c r="G224" s="103">
        <f ca="1">IF($A$2="","",
COUNTIFS(
tbTasks[[Client_Project]:[Client_Project]],$A224,
tbTasks[[Completed On]:[Completed On]],"&lt;="&amp;G$1,
tbTasks[[Completed On]:[Completed On]],"&gt;"&amp;F$1))</f>
        <v>0</v>
      </c>
      <c r="H224" s="103">
        <f ca="1">IF($A$2="","",
COUNTIFS(
tbTasks[[Client_Project]:[Client_Project]],$A224,
tbTasks[[Completed On]:[Completed On]],"&lt;="&amp;H$1,
tbTasks[[Completed On]:[Completed On]],"&gt;"&amp;G$1))</f>
        <v>0</v>
      </c>
      <c r="I224" s="103">
        <f ca="1">IF($A$2="","",
COUNTIFS(
tbTasks[[Client_Project]:[Client_Project]],$A224,
tbTasks[[Completed On]:[Completed On]],"&lt;="&amp;I$1,
tbTasks[[Completed On]:[Completed On]],"&gt;"&amp;H$1))</f>
        <v>0</v>
      </c>
      <c r="J224" s="103">
        <f ca="1">IF($A$2="","",
COUNTIFS(
tbTasks[[Client_Project]:[Client_Project]],$A224,
tbTasks[[Completed On]:[Completed On]],"&lt;="&amp;J$1,
tbTasks[[Completed On]:[Completed On]],"&gt;"&amp;I$1))</f>
        <v>0</v>
      </c>
      <c r="K224" s="103">
        <f ca="1">IF($A$2="","",
COUNTIFS(
tbTasks[[Client_Project]:[Client_Project]],$A224,
tbTasks[[Completed On]:[Completed On]],"&lt;="&amp;K$1,
tbTasks[[Completed On]:[Completed On]],"&gt;"&amp;J$1))</f>
        <v>0</v>
      </c>
      <c r="L224" s="103">
        <f ca="1">IF($A$2="","",
COUNTIFS(
tbTasks[[Client_Project]:[Client_Project]],$A224,
tbTasks[[Completed On]:[Completed On]],"&lt;="&amp;L$1,
tbTasks[[Completed On]:[Completed On]],"&gt;"&amp;K$1))</f>
        <v>0</v>
      </c>
      <c r="M224" s="103">
        <f ca="1">IF($A$2="","",
COUNTIFS(
tbTasks[[Client_Project]:[Client_Project]],$A224,
tbTasks[[Completed On]:[Completed On]],"&lt;="&amp;M$1,
tbTasks[[Completed On]:[Completed On]],"&gt;"&amp;L$1))</f>
        <v>0</v>
      </c>
      <c r="N224" s="103">
        <f ca="1">IF($A$2="","",
COUNTIFS(
tbTasks[[Client_Project]:[Client_Project]],$A224,
tbTasks[[Completed On]:[Completed On]],"&lt;="&amp;N$1,
tbTasks[[Completed On]:[Completed On]],"&gt;"&amp;M$1))</f>
        <v>0</v>
      </c>
      <c r="O224" s="103">
        <f ca="1">IF($A$2="","",
COUNTIFS(
tbTasks[[Client_Project]:[Client_Project]],$A224,
tbTasks[[Completed On]:[Completed On]],"&lt;="&amp;O$1,
tbTasks[[Completed On]:[Completed On]],"&gt;"&amp;N$1))</f>
        <v>0</v>
      </c>
      <c r="P224" s="103">
        <f ca="1">IF($A$2="","",
COUNTIFS(
tbTasks[[Client_Project]:[Client_Project]],$A224,
tbTasks[[Completed On]:[Completed On]],"&lt;="&amp;P$1,
tbTasks[[Completed On]:[Completed On]],"&gt;"&amp;O$1))</f>
        <v>0</v>
      </c>
      <c r="Q224" s="103">
        <f ca="1">IF($A$2="","",
COUNTIFS(
tbTasks[[Client_Project]:[Client_Project]],$A224,
tbTasks[[Completed On]:[Completed On]],"&lt;="&amp;Q$1,
tbTasks[[Completed On]:[Completed On]],"&gt;"&amp;P$1))</f>
        <v>0</v>
      </c>
    </row>
    <row r="225" spans="1:17" x14ac:dyDescent="0.25">
      <c r="A225" s="108" t="str">
        <f>IFERROR(tbProjects[[#This Row],[Client_Project]],"")</f>
        <v/>
      </c>
      <c r="B225" s="106" t="str">
        <f>IFERROR(tbProjects[[#This Row],[Client]],"")</f>
        <v/>
      </c>
      <c r="C225" s="106" t="str">
        <f>IFERROR(tbProjects[[#This Row],[Project]],"")</f>
        <v/>
      </c>
      <c r="D225" s="105" t="str">
        <f>IFERROR(INDEX(tbProjects[Progress],MATCH(A225,tbProjects[Client_Project],0)),"")</f>
        <v/>
      </c>
      <c r="E225" s="105"/>
      <c r="F225" s="103">
        <f ca="1">IF($A$2="","",
COUNTIFS(
tbTasks[[Client_Project]:[Client_Project]],$A225,
tbTasks[[Completed On]:[Completed On]],"&lt;="&amp;F$1,
tbTasks[[Completed On]:[Completed On]],"&gt;"&amp;E$1))</f>
        <v>0</v>
      </c>
      <c r="G225" s="103">
        <f ca="1">IF($A$2="","",
COUNTIFS(
tbTasks[[Client_Project]:[Client_Project]],$A225,
tbTasks[[Completed On]:[Completed On]],"&lt;="&amp;G$1,
tbTasks[[Completed On]:[Completed On]],"&gt;"&amp;F$1))</f>
        <v>0</v>
      </c>
      <c r="H225" s="103">
        <f ca="1">IF($A$2="","",
COUNTIFS(
tbTasks[[Client_Project]:[Client_Project]],$A225,
tbTasks[[Completed On]:[Completed On]],"&lt;="&amp;H$1,
tbTasks[[Completed On]:[Completed On]],"&gt;"&amp;G$1))</f>
        <v>0</v>
      </c>
      <c r="I225" s="103">
        <f ca="1">IF($A$2="","",
COUNTIFS(
tbTasks[[Client_Project]:[Client_Project]],$A225,
tbTasks[[Completed On]:[Completed On]],"&lt;="&amp;I$1,
tbTasks[[Completed On]:[Completed On]],"&gt;"&amp;H$1))</f>
        <v>0</v>
      </c>
      <c r="J225" s="103">
        <f ca="1">IF($A$2="","",
COUNTIFS(
tbTasks[[Client_Project]:[Client_Project]],$A225,
tbTasks[[Completed On]:[Completed On]],"&lt;="&amp;J$1,
tbTasks[[Completed On]:[Completed On]],"&gt;"&amp;I$1))</f>
        <v>0</v>
      </c>
      <c r="K225" s="103">
        <f ca="1">IF($A$2="","",
COUNTIFS(
tbTasks[[Client_Project]:[Client_Project]],$A225,
tbTasks[[Completed On]:[Completed On]],"&lt;="&amp;K$1,
tbTasks[[Completed On]:[Completed On]],"&gt;"&amp;J$1))</f>
        <v>0</v>
      </c>
      <c r="L225" s="103">
        <f ca="1">IF($A$2="","",
COUNTIFS(
tbTasks[[Client_Project]:[Client_Project]],$A225,
tbTasks[[Completed On]:[Completed On]],"&lt;="&amp;L$1,
tbTasks[[Completed On]:[Completed On]],"&gt;"&amp;K$1))</f>
        <v>0</v>
      </c>
      <c r="M225" s="103">
        <f ca="1">IF($A$2="","",
COUNTIFS(
tbTasks[[Client_Project]:[Client_Project]],$A225,
tbTasks[[Completed On]:[Completed On]],"&lt;="&amp;M$1,
tbTasks[[Completed On]:[Completed On]],"&gt;"&amp;L$1))</f>
        <v>0</v>
      </c>
      <c r="N225" s="103">
        <f ca="1">IF($A$2="","",
COUNTIFS(
tbTasks[[Client_Project]:[Client_Project]],$A225,
tbTasks[[Completed On]:[Completed On]],"&lt;="&amp;N$1,
tbTasks[[Completed On]:[Completed On]],"&gt;"&amp;M$1))</f>
        <v>0</v>
      </c>
      <c r="O225" s="103">
        <f ca="1">IF($A$2="","",
COUNTIFS(
tbTasks[[Client_Project]:[Client_Project]],$A225,
tbTasks[[Completed On]:[Completed On]],"&lt;="&amp;O$1,
tbTasks[[Completed On]:[Completed On]],"&gt;"&amp;N$1))</f>
        <v>0</v>
      </c>
      <c r="P225" s="103">
        <f ca="1">IF($A$2="","",
COUNTIFS(
tbTasks[[Client_Project]:[Client_Project]],$A225,
tbTasks[[Completed On]:[Completed On]],"&lt;="&amp;P$1,
tbTasks[[Completed On]:[Completed On]],"&gt;"&amp;O$1))</f>
        <v>0</v>
      </c>
      <c r="Q225" s="103">
        <f ca="1">IF($A$2="","",
COUNTIFS(
tbTasks[[Client_Project]:[Client_Project]],$A225,
tbTasks[[Completed On]:[Completed On]],"&lt;="&amp;Q$1,
tbTasks[[Completed On]:[Completed On]],"&gt;"&amp;P$1))</f>
        <v>0</v>
      </c>
    </row>
    <row r="226" spans="1:17" x14ac:dyDescent="0.25">
      <c r="A226" s="108" t="str">
        <f>IFERROR(tbProjects[[#This Row],[Client_Project]],"")</f>
        <v/>
      </c>
      <c r="B226" s="106" t="str">
        <f>IFERROR(tbProjects[[#This Row],[Client]],"")</f>
        <v/>
      </c>
      <c r="C226" s="106" t="str">
        <f>IFERROR(tbProjects[[#This Row],[Project]],"")</f>
        <v/>
      </c>
      <c r="D226" s="105" t="str">
        <f>IFERROR(INDEX(tbProjects[Progress],MATCH(A226,tbProjects[Client_Project],0)),"")</f>
        <v/>
      </c>
      <c r="E226" s="105"/>
      <c r="F226" s="103">
        <f ca="1">IF($A$2="","",
COUNTIFS(
tbTasks[[Client_Project]:[Client_Project]],$A226,
tbTasks[[Completed On]:[Completed On]],"&lt;="&amp;F$1,
tbTasks[[Completed On]:[Completed On]],"&gt;"&amp;E$1))</f>
        <v>0</v>
      </c>
      <c r="G226" s="103">
        <f ca="1">IF($A$2="","",
COUNTIFS(
tbTasks[[Client_Project]:[Client_Project]],$A226,
tbTasks[[Completed On]:[Completed On]],"&lt;="&amp;G$1,
tbTasks[[Completed On]:[Completed On]],"&gt;"&amp;F$1))</f>
        <v>0</v>
      </c>
      <c r="H226" s="103">
        <f ca="1">IF($A$2="","",
COUNTIFS(
tbTasks[[Client_Project]:[Client_Project]],$A226,
tbTasks[[Completed On]:[Completed On]],"&lt;="&amp;H$1,
tbTasks[[Completed On]:[Completed On]],"&gt;"&amp;G$1))</f>
        <v>0</v>
      </c>
      <c r="I226" s="103">
        <f ca="1">IF($A$2="","",
COUNTIFS(
tbTasks[[Client_Project]:[Client_Project]],$A226,
tbTasks[[Completed On]:[Completed On]],"&lt;="&amp;I$1,
tbTasks[[Completed On]:[Completed On]],"&gt;"&amp;H$1))</f>
        <v>0</v>
      </c>
      <c r="J226" s="103">
        <f ca="1">IF($A$2="","",
COUNTIFS(
tbTasks[[Client_Project]:[Client_Project]],$A226,
tbTasks[[Completed On]:[Completed On]],"&lt;="&amp;J$1,
tbTasks[[Completed On]:[Completed On]],"&gt;"&amp;I$1))</f>
        <v>0</v>
      </c>
      <c r="K226" s="103">
        <f ca="1">IF($A$2="","",
COUNTIFS(
tbTasks[[Client_Project]:[Client_Project]],$A226,
tbTasks[[Completed On]:[Completed On]],"&lt;="&amp;K$1,
tbTasks[[Completed On]:[Completed On]],"&gt;"&amp;J$1))</f>
        <v>0</v>
      </c>
      <c r="L226" s="103">
        <f ca="1">IF($A$2="","",
COUNTIFS(
tbTasks[[Client_Project]:[Client_Project]],$A226,
tbTasks[[Completed On]:[Completed On]],"&lt;="&amp;L$1,
tbTasks[[Completed On]:[Completed On]],"&gt;"&amp;K$1))</f>
        <v>0</v>
      </c>
      <c r="M226" s="103">
        <f ca="1">IF($A$2="","",
COUNTIFS(
tbTasks[[Client_Project]:[Client_Project]],$A226,
tbTasks[[Completed On]:[Completed On]],"&lt;="&amp;M$1,
tbTasks[[Completed On]:[Completed On]],"&gt;"&amp;L$1))</f>
        <v>0</v>
      </c>
      <c r="N226" s="103">
        <f ca="1">IF($A$2="","",
COUNTIFS(
tbTasks[[Client_Project]:[Client_Project]],$A226,
tbTasks[[Completed On]:[Completed On]],"&lt;="&amp;N$1,
tbTasks[[Completed On]:[Completed On]],"&gt;"&amp;M$1))</f>
        <v>0</v>
      </c>
      <c r="O226" s="103">
        <f ca="1">IF($A$2="","",
COUNTIFS(
tbTasks[[Client_Project]:[Client_Project]],$A226,
tbTasks[[Completed On]:[Completed On]],"&lt;="&amp;O$1,
tbTasks[[Completed On]:[Completed On]],"&gt;"&amp;N$1))</f>
        <v>0</v>
      </c>
      <c r="P226" s="103">
        <f ca="1">IF($A$2="","",
COUNTIFS(
tbTasks[[Client_Project]:[Client_Project]],$A226,
tbTasks[[Completed On]:[Completed On]],"&lt;="&amp;P$1,
tbTasks[[Completed On]:[Completed On]],"&gt;"&amp;O$1))</f>
        <v>0</v>
      </c>
      <c r="Q226" s="103">
        <f ca="1">IF($A$2="","",
COUNTIFS(
tbTasks[[Client_Project]:[Client_Project]],$A226,
tbTasks[[Completed On]:[Completed On]],"&lt;="&amp;Q$1,
tbTasks[[Completed On]:[Completed On]],"&gt;"&amp;P$1))</f>
        <v>0</v>
      </c>
    </row>
    <row r="227" spans="1:17" x14ac:dyDescent="0.25">
      <c r="A227" s="108" t="str">
        <f>IFERROR(tbProjects[[#This Row],[Client_Project]],"")</f>
        <v/>
      </c>
      <c r="B227" s="106" t="str">
        <f>IFERROR(tbProjects[[#This Row],[Client]],"")</f>
        <v/>
      </c>
      <c r="C227" s="106" t="str">
        <f>IFERROR(tbProjects[[#This Row],[Project]],"")</f>
        <v/>
      </c>
      <c r="D227" s="105" t="str">
        <f>IFERROR(INDEX(tbProjects[Progress],MATCH(A227,tbProjects[Client_Project],0)),"")</f>
        <v/>
      </c>
      <c r="E227" s="105"/>
      <c r="F227" s="103">
        <f ca="1">IF($A$2="","",
COUNTIFS(
tbTasks[[Client_Project]:[Client_Project]],$A227,
tbTasks[[Completed On]:[Completed On]],"&lt;="&amp;F$1,
tbTasks[[Completed On]:[Completed On]],"&gt;"&amp;E$1))</f>
        <v>0</v>
      </c>
      <c r="G227" s="103">
        <f ca="1">IF($A$2="","",
COUNTIFS(
tbTasks[[Client_Project]:[Client_Project]],$A227,
tbTasks[[Completed On]:[Completed On]],"&lt;="&amp;G$1,
tbTasks[[Completed On]:[Completed On]],"&gt;"&amp;F$1))</f>
        <v>0</v>
      </c>
      <c r="H227" s="103">
        <f ca="1">IF($A$2="","",
COUNTIFS(
tbTasks[[Client_Project]:[Client_Project]],$A227,
tbTasks[[Completed On]:[Completed On]],"&lt;="&amp;H$1,
tbTasks[[Completed On]:[Completed On]],"&gt;"&amp;G$1))</f>
        <v>0</v>
      </c>
      <c r="I227" s="103">
        <f ca="1">IF($A$2="","",
COUNTIFS(
tbTasks[[Client_Project]:[Client_Project]],$A227,
tbTasks[[Completed On]:[Completed On]],"&lt;="&amp;I$1,
tbTasks[[Completed On]:[Completed On]],"&gt;"&amp;H$1))</f>
        <v>0</v>
      </c>
      <c r="J227" s="103">
        <f ca="1">IF($A$2="","",
COUNTIFS(
tbTasks[[Client_Project]:[Client_Project]],$A227,
tbTasks[[Completed On]:[Completed On]],"&lt;="&amp;J$1,
tbTasks[[Completed On]:[Completed On]],"&gt;"&amp;I$1))</f>
        <v>0</v>
      </c>
      <c r="K227" s="103">
        <f ca="1">IF($A$2="","",
COUNTIFS(
tbTasks[[Client_Project]:[Client_Project]],$A227,
tbTasks[[Completed On]:[Completed On]],"&lt;="&amp;K$1,
tbTasks[[Completed On]:[Completed On]],"&gt;"&amp;J$1))</f>
        <v>0</v>
      </c>
      <c r="L227" s="103">
        <f ca="1">IF($A$2="","",
COUNTIFS(
tbTasks[[Client_Project]:[Client_Project]],$A227,
tbTasks[[Completed On]:[Completed On]],"&lt;="&amp;L$1,
tbTasks[[Completed On]:[Completed On]],"&gt;"&amp;K$1))</f>
        <v>0</v>
      </c>
      <c r="M227" s="103">
        <f ca="1">IF($A$2="","",
COUNTIFS(
tbTasks[[Client_Project]:[Client_Project]],$A227,
tbTasks[[Completed On]:[Completed On]],"&lt;="&amp;M$1,
tbTasks[[Completed On]:[Completed On]],"&gt;"&amp;L$1))</f>
        <v>0</v>
      </c>
      <c r="N227" s="103">
        <f ca="1">IF($A$2="","",
COUNTIFS(
tbTasks[[Client_Project]:[Client_Project]],$A227,
tbTasks[[Completed On]:[Completed On]],"&lt;="&amp;N$1,
tbTasks[[Completed On]:[Completed On]],"&gt;"&amp;M$1))</f>
        <v>0</v>
      </c>
      <c r="O227" s="103">
        <f ca="1">IF($A$2="","",
COUNTIFS(
tbTasks[[Client_Project]:[Client_Project]],$A227,
tbTasks[[Completed On]:[Completed On]],"&lt;="&amp;O$1,
tbTasks[[Completed On]:[Completed On]],"&gt;"&amp;N$1))</f>
        <v>0</v>
      </c>
      <c r="P227" s="103">
        <f ca="1">IF($A$2="","",
COUNTIFS(
tbTasks[[Client_Project]:[Client_Project]],$A227,
tbTasks[[Completed On]:[Completed On]],"&lt;="&amp;P$1,
tbTasks[[Completed On]:[Completed On]],"&gt;"&amp;O$1))</f>
        <v>0</v>
      </c>
      <c r="Q227" s="103">
        <f ca="1">IF($A$2="","",
COUNTIFS(
tbTasks[[Client_Project]:[Client_Project]],$A227,
tbTasks[[Completed On]:[Completed On]],"&lt;="&amp;Q$1,
tbTasks[[Completed On]:[Completed On]],"&gt;"&amp;P$1))</f>
        <v>0</v>
      </c>
    </row>
    <row r="228" spans="1:17" x14ac:dyDescent="0.25">
      <c r="A228" s="108" t="str">
        <f>IFERROR(tbProjects[[#This Row],[Client_Project]],"")</f>
        <v/>
      </c>
      <c r="B228" s="106" t="str">
        <f>IFERROR(tbProjects[[#This Row],[Client]],"")</f>
        <v/>
      </c>
      <c r="C228" s="106" t="str">
        <f>IFERROR(tbProjects[[#This Row],[Project]],"")</f>
        <v/>
      </c>
      <c r="D228" s="105" t="str">
        <f>IFERROR(INDEX(tbProjects[Progress],MATCH(A228,tbProjects[Client_Project],0)),"")</f>
        <v/>
      </c>
      <c r="E228" s="105"/>
      <c r="F228" s="103">
        <f ca="1">IF($A$2="","",
COUNTIFS(
tbTasks[[Client_Project]:[Client_Project]],$A228,
tbTasks[[Completed On]:[Completed On]],"&lt;="&amp;F$1,
tbTasks[[Completed On]:[Completed On]],"&gt;"&amp;E$1))</f>
        <v>0</v>
      </c>
      <c r="G228" s="103">
        <f ca="1">IF($A$2="","",
COUNTIFS(
tbTasks[[Client_Project]:[Client_Project]],$A228,
tbTasks[[Completed On]:[Completed On]],"&lt;="&amp;G$1,
tbTasks[[Completed On]:[Completed On]],"&gt;"&amp;F$1))</f>
        <v>0</v>
      </c>
      <c r="H228" s="103">
        <f ca="1">IF($A$2="","",
COUNTIFS(
tbTasks[[Client_Project]:[Client_Project]],$A228,
tbTasks[[Completed On]:[Completed On]],"&lt;="&amp;H$1,
tbTasks[[Completed On]:[Completed On]],"&gt;"&amp;G$1))</f>
        <v>0</v>
      </c>
      <c r="I228" s="103">
        <f ca="1">IF($A$2="","",
COUNTIFS(
tbTasks[[Client_Project]:[Client_Project]],$A228,
tbTasks[[Completed On]:[Completed On]],"&lt;="&amp;I$1,
tbTasks[[Completed On]:[Completed On]],"&gt;"&amp;H$1))</f>
        <v>0</v>
      </c>
      <c r="J228" s="103">
        <f ca="1">IF($A$2="","",
COUNTIFS(
tbTasks[[Client_Project]:[Client_Project]],$A228,
tbTasks[[Completed On]:[Completed On]],"&lt;="&amp;J$1,
tbTasks[[Completed On]:[Completed On]],"&gt;"&amp;I$1))</f>
        <v>0</v>
      </c>
      <c r="K228" s="103">
        <f ca="1">IF($A$2="","",
COUNTIFS(
tbTasks[[Client_Project]:[Client_Project]],$A228,
tbTasks[[Completed On]:[Completed On]],"&lt;="&amp;K$1,
tbTasks[[Completed On]:[Completed On]],"&gt;"&amp;J$1))</f>
        <v>0</v>
      </c>
      <c r="L228" s="103">
        <f ca="1">IF($A$2="","",
COUNTIFS(
tbTasks[[Client_Project]:[Client_Project]],$A228,
tbTasks[[Completed On]:[Completed On]],"&lt;="&amp;L$1,
tbTasks[[Completed On]:[Completed On]],"&gt;"&amp;K$1))</f>
        <v>0</v>
      </c>
      <c r="M228" s="103">
        <f ca="1">IF($A$2="","",
COUNTIFS(
tbTasks[[Client_Project]:[Client_Project]],$A228,
tbTasks[[Completed On]:[Completed On]],"&lt;="&amp;M$1,
tbTasks[[Completed On]:[Completed On]],"&gt;"&amp;L$1))</f>
        <v>0</v>
      </c>
      <c r="N228" s="103">
        <f ca="1">IF($A$2="","",
COUNTIFS(
tbTasks[[Client_Project]:[Client_Project]],$A228,
tbTasks[[Completed On]:[Completed On]],"&lt;="&amp;N$1,
tbTasks[[Completed On]:[Completed On]],"&gt;"&amp;M$1))</f>
        <v>0</v>
      </c>
      <c r="O228" s="103">
        <f ca="1">IF($A$2="","",
COUNTIFS(
tbTasks[[Client_Project]:[Client_Project]],$A228,
tbTasks[[Completed On]:[Completed On]],"&lt;="&amp;O$1,
tbTasks[[Completed On]:[Completed On]],"&gt;"&amp;N$1))</f>
        <v>0</v>
      </c>
      <c r="P228" s="103">
        <f ca="1">IF($A$2="","",
COUNTIFS(
tbTasks[[Client_Project]:[Client_Project]],$A228,
tbTasks[[Completed On]:[Completed On]],"&lt;="&amp;P$1,
tbTasks[[Completed On]:[Completed On]],"&gt;"&amp;O$1))</f>
        <v>0</v>
      </c>
      <c r="Q228" s="103">
        <f ca="1">IF($A$2="","",
COUNTIFS(
tbTasks[[Client_Project]:[Client_Project]],$A228,
tbTasks[[Completed On]:[Completed On]],"&lt;="&amp;Q$1,
tbTasks[[Completed On]:[Completed On]],"&gt;"&amp;P$1))</f>
        <v>0</v>
      </c>
    </row>
    <row r="229" spans="1:17" x14ac:dyDescent="0.25">
      <c r="A229" s="108" t="str">
        <f>IFERROR(tbProjects[[#This Row],[Client_Project]],"")</f>
        <v/>
      </c>
      <c r="B229" s="106" t="str">
        <f>IFERROR(tbProjects[[#This Row],[Client]],"")</f>
        <v/>
      </c>
      <c r="C229" s="106" t="str">
        <f>IFERROR(tbProjects[[#This Row],[Project]],"")</f>
        <v/>
      </c>
      <c r="D229" s="105" t="str">
        <f>IFERROR(INDEX(tbProjects[Progress],MATCH(A229,tbProjects[Client_Project],0)),"")</f>
        <v/>
      </c>
      <c r="E229" s="105"/>
      <c r="F229" s="103">
        <f ca="1">IF($A$2="","",
COUNTIFS(
tbTasks[[Client_Project]:[Client_Project]],$A229,
tbTasks[[Completed On]:[Completed On]],"&lt;="&amp;F$1,
tbTasks[[Completed On]:[Completed On]],"&gt;"&amp;E$1))</f>
        <v>0</v>
      </c>
      <c r="G229" s="103">
        <f ca="1">IF($A$2="","",
COUNTIFS(
tbTasks[[Client_Project]:[Client_Project]],$A229,
tbTasks[[Completed On]:[Completed On]],"&lt;="&amp;G$1,
tbTasks[[Completed On]:[Completed On]],"&gt;"&amp;F$1))</f>
        <v>0</v>
      </c>
      <c r="H229" s="103">
        <f ca="1">IF($A$2="","",
COUNTIFS(
tbTasks[[Client_Project]:[Client_Project]],$A229,
tbTasks[[Completed On]:[Completed On]],"&lt;="&amp;H$1,
tbTasks[[Completed On]:[Completed On]],"&gt;"&amp;G$1))</f>
        <v>0</v>
      </c>
      <c r="I229" s="103">
        <f ca="1">IF($A$2="","",
COUNTIFS(
tbTasks[[Client_Project]:[Client_Project]],$A229,
tbTasks[[Completed On]:[Completed On]],"&lt;="&amp;I$1,
tbTasks[[Completed On]:[Completed On]],"&gt;"&amp;H$1))</f>
        <v>0</v>
      </c>
      <c r="J229" s="103">
        <f ca="1">IF($A$2="","",
COUNTIFS(
tbTasks[[Client_Project]:[Client_Project]],$A229,
tbTasks[[Completed On]:[Completed On]],"&lt;="&amp;J$1,
tbTasks[[Completed On]:[Completed On]],"&gt;"&amp;I$1))</f>
        <v>0</v>
      </c>
      <c r="K229" s="103">
        <f ca="1">IF($A$2="","",
COUNTIFS(
tbTasks[[Client_Project]:[Client_Project]],$A229,
tbTasks[[Completed On]:[Completed On]],"&lt;="&amp;K$1,
tbTasks[[Completed On]:[Completed On]],"&gt;"&amp;J$1))</f>
        <v>0</v>
      </c>
      <c r="L229" s="103">
        <f ca="1">IF($A$2="","",
COUNTIFS(
tbTasks[[Client_Project]:[Client_Project]],$A229,
tbTasks[[Completed On]:[Completed On]],"&lt;="&amp;L$1,
tbTasks[[Completed On]:[Completed On]],"&gt;"&amp;K$1))</f>
        <v>0</v>
      </c>
      <c r="M229" s="103">
        <f ca="1">IF($A$2="","",
COUNTIFS(
tbTasks[[Client_Project]:[Client_Project]],$A229,
tbTasks[[Completed On]:[Completed On]],"&lt;="&amp;M$1,
tbTasks[[Completed On]:[Completed On]],"&gt;"&amp;L$1))</f>
        <v>0</v>
      </c>
      <c r="N229" s="103">
        <f ca="1">IF($A$2="","",
COUNTIFS(
tbTasks[[Client_Project]:[Client_Project]],$A229,
tbTasks[[Completed On]:[Completed On]],"&lt;="&amp;N$1,
tbTasks[[Completed On]:[Completed On]],"&gt;"&amp;M$1))</f>
        <v>0</v>
      </c>
      <c r="O229" s="103">
        <f ca="1">IF($A$2="","",
COUNTIFS(
tbTasks[[Client_Project]:[Client_Project]],$A229,
tbTasks[[Completed On]:[Completed On]],"&lt;="&amp;O$1,
tbTasks[[Completed On]:[Completed On]],"&gt;"&amp;N$1))</f>
        <v>0</v>
      </c>
      <c r="P229" s="103">
        <f ca="1">IF($A$2="","",
COUNTIFS(
tbTasks[[Client_Project]:[Client_Project]],$A229,
tbTasks[[Completed On]:[Completed On]],"&lt;="&amp;P$1,
tbTasks[[Completed On]:[Completed On]],"&gt;"&amp;O$1))</f>
        <v>0</v>
      </c>
      <c r="Q229" s="103">
        <f ca="1">IF($A$2="","",
COUNTIFS(
tbTasks[[Client_Project]:[Client_Project]],$A229,
tbTasks[[Completed On]:[Completed On]],"&lt;="&amp;Q$1,
tbTasks[[Completed On]:[Completed On]],"&gt;"&amp;P$1))</f>
        <v>0</v>
      </c>
    </row>
    <row r="230" spans="1:17" x14ac:dyDescent="0.25">
      <c r="A230" s="108" t="str">
        <f>IFERROR(tbProjects[[#This Row],[Client_Project]],"")</f>
        <v/>
      </c>
      <c r="B230" s="106" t="str">
        <f>IFERROR(tbProjects[[#This Row],[Client]],"")</f>
        <v/>
      </c>
      <c r="C230" s="106" t="str">
        <f>IFERROR(tbProjects[[#This Row],[Project]],"")</f>
        <v/>
      </c>
      <c r="D230" s="105" t="str">
        <f>IFERROR(INDEX(tbProjects[Progress],MATCH(A230,tbProjects[Client_Project],0)),"")</f>
        <v/>
      </c>
      <c r="E230" s="105"/>
      <c r="F230" s="103">
        <f ca="1">IF($A$2="","",
COUNTIFS(
tbTasks[[Client_Project]:[Client_Project]],$A230,
tbTasks[[Completed On]:[Completed On]],"&lt;="&amp;F$1,
tbTasks[[Completed On]:[Completed On]],"&gt;"&amp;E$1))</f>
        <v>0</v>
      </c>
      <c r="G230" s="103">
        <f ca="1">IF($A$2="","",
COUNTIFS(
tbTasks[[Client_Project]:[Client_Project]],$A230,
tbTasks[[Completed On]:[Completed On]],"&lt;="&amp;G$1,
tbTasks[[Completed On]:[Completed On]],"&gt;"&amp;F$1))</f>
        <v>0</v>
      </c>
      <c r="H230" s="103">
        <f ca="1">IF($A$2="","",
COUNTIFS(
tbTasks[[Client_Project]:[Client_Project]],$A230,
tbTasks[[Completed On]:[Completed On]],"&lt;="&amp;H$1,
tbTasks[[Completed On]:[Completed On]],"&gt;"&amp;G$1))</f>
        <v>0</v>
      </c>
      <c r="I230" s="103">
        <f ca="1">IF($A$2="","",
COUNTIFS(
tbTasks[[Client_Project]:[Client_Project]],$A230,
tbTasks[[Completed On]:[Completed On]],"&lt;="&amp;I$1,
tbTasks[[Completed On]:[Completed On]],"&gt;"&amp;H$1))</f>
        <v>0</v>
      </c>
      <c r="J230" s="103">
        <f ca="1">IF($A$2="","",
COUNTIFS(
tbTasks[[Client_Project]:[Client_Project]],$A230,
tbTasks[[Completed On]:[Completed On]],"&lt;="&amp;J$1,
tbTasks[[Completed On]:[Completed On]],"&gt;"&amp;I$1))</f>
        <v>0</v>
      </c>
      <c r="K230" s="103">
        <f ca="1">IF($A$2="","",
COUNTIFS(
tbTasks[[Client_Project]:[Client_Project]],$A230,
tbTasks[[Completed On]:[Completed On]],"&lt;="&amp;K$1,
tbTasks[[Completed On]:[Completed On]],"&gt;"&amp;J$1))</f>
        <v>0</v>
      </c>
      <c r="L230" s="103">
        <f ca="1">IF($A$2="","",
COUNTIFS(
tbTasks[[Client_Project]:[Client_Project]],$A230,
tbTasks[[Completed On]:[Completed On]],"&lt;="&amp;L$1,
tbTasks[[Completed On]:[Completed On]],"&gt;"&amp;K$1))</f>
        <v>0</v>
      </c>
      <c r="M230" s="103">
        <f ca="1">IF($A$2="","",
COUNTIFS(
tbTasks[[Client_Project]:[Client_Project]],$A230,
tbTasks[[Completed On]:[Completed On]],"&lt;="&amp;M$1,
tbTasks[[Completed On]:[Completed On]],"&gt;"&amp;L$1))</f>
        <v>0</v>
      </c>
      <c r="N230" s="103">
        <f ca="1">IF($A$2="","",
COUNTIFS(
tbTasks[[Client_Project]:[Client_Project]],$A230,
tbTasks[[Completed On]:[Completed On]],"&lt;="&amp;N$1,
tbTasks[[Completed On]:[Completed On]],"&gt;"&amp;M$1))</f>
        <v>0</v>
      </c>
      <c r="O230" s="103">
        <f ca="1">IF($A$2="","",
COUNTIFS(
tbTasks[[Client_Project]:[Client_Project]],$A230,
tbTasks[[Completed On]:[Completed On]],"&lt;="&amp;O$1,
tbTasks[[Completed On]:[Completed On]],"&gt;"&amp;N$1))</f>
        <v>0</v>
      </c>
      <c r="P230" s="103">
        <f ca="1">IF($A$2="","",
COUNTIFS(
tbTasks[[Client_Project]:[Client_Project]],$A230,
tbTasks[[Completed On]:[Completed On]],"&lt;="&amp;P$1,
tbTasks[[Completed On]:[Completed On]],"&gt;"&amp;O$1))</f>
        <v>0</v>
      </c>
      <c r="Q230" s="103">
        <f ca="1">IF($A$2="","",
COUNTIFS(
tbTasks[[Client_Project]:[Client_Project]],$A230,
tbTasks[[Completed On]:[Completed On]],"&lt;="&amp;Q$1,
tbTasks[[Completed On]:[Completed On]],"&gt;"&amp;P$1))</f>
        <v>0</v>
      </c>
    </row>
    <row r="231" spans="1:17" x14ac:dyDescent="0.25">
      <c r="A231" s="108" t="str">
        <f>IFERROR(tbProjects[[#This Row],[Client_Project]],"")</f>
        <v/>
      </c>
      <c r="B231" s="106" t="str">
        <f>IFERROR(tbProjects[[#This Row],[Client]],"")</f>
        <v/>
      </c>
      <c r="C231" s="106" t="str">
        <f>IFERROR(tbProjects[[#This Row],[Project]],"")</f>
        <v/>
      </c>
      <c r="D231" s="105" t="str">
        <f>IFERROR(INDEX(tbProjects[Progress],MATCH(A231,tbProjects[Client_Project],0)),"")</f>
        <v/>
      </c>
      <c r="E231" s="105"/>
      <c r="F231" s="103">
        <f ca="1">IF($A$2="","",
COUNTIFS(
tbTasks[[Client_Project]:[Client_Project]],$A231,
tbTasks[[Completed On]:[Completed On]],"&lt;="&amp;F$1,
tbTasks[[Completed On]:[Completed On]],"&gt;"&amp;E$1))</f>
        <v>0</v>
      </c>
      <c r="G231" s="103">
        <f ca="1">IF($A$2="","",
COUNTIFS(
tbTasks[[Client_Project]:[Client_Project]],$A231,
tbTasks[[Completed On]:[Completed On]],"&lt;="&amp;G$1,
tbTasks[[Completed On]:[Completed On]],"&gt;"&amp;F$1))</f>
        <v>0</v>
      </c>
      <c r="H231" s="103">
        <f ca="1">IF($A$2="","",
COUNTIFS(
tbTasks[[Client_Project]:[Client_Project]],$A231,
tbTasks[[Completed On]:[Completed On]],"&lt;="&amp;H$1,
tbTasks[[Completed On]:[Completed On]],"&gt;"&amp;G$1))</f>
        <v>0</v>
      </c>
      <c r="I231" s="103">
        <f ca="1">IF($A$2="","",
COUNTIFS(
tbTasks[[Client_Project]:[Client_Project]],$A231,
tbTasks[[Completed On]:[Completed On]],"&lt;="&amp;I$1,
tbTasks[[Completed On]:[Completed On]],"&gt;"&amp;H$1))</f>
        <v>0</v>
      </c>
      <c r="J231" s="103">
        <f ca="1">IF($A$2="","",
COUNTIFS(
tbTasks[[Client_Project]:[Client_Project]],$A231,
tbTasks[[Completed On]:[Completed On]],"&lt;="&amp;J$1,
tbTasks[[Completed On]:[Completed On]],"&gt;"&amp;I$1))</f>
        <v>0</v>
      </c>
      <c r="K231" s="103">
        <f ca="1">IF($A$2="","",
COUNTIFS(
tbTasks[[Client_Project]:[Client_Project]],$A231,
tbTasks[[Completed On]:[Completed On]],"&lt;="&amp;K$1,
tbTasks[[Completed On]:[Completed On]],"&gt;"&amp;J$1))</f>
        <v>0</v>
      </c>
      <c r="L231" s="103">
        <f ca="1">IF($A$2="","",
COUNTIFS(
tbTasks[[Client_Project]:[Client_Project]],$A231,
tbTasks[[Completed On]:[Completed On]],"&lt;="&amp;L$1,
tbTasks[[Completed On]:[Completed On]],"&gt;"&amp;K$1))</f>
        <v>0</v>
      </c>
      <c r="M231" s="103">
        <f ca="1">IF($A$2="","",
COUNTIFS(
tbTasks[[Client_Project]:[Client_Project]],$A231,
tbTasks[[Completed On]:[Completed On]],"&lt;="&amp;M$1,
tbTasks[[Completed On]:[Completed On]],"&gt;"&amp;L$1))</f>
        <v>0</v>
      </c>
      <c r="N231" s="103">
        <f ca="1">IF($A$2="","",
COUNTIFS(
tbTasks[[Client_Project]:[Client_Project]],$A231,
tbTasks[[Completed On]:[Completed On]],"&lt;="&amp;N$1,
tbTasks[[Completed On]:[Completed On]],"&gt;"&amp;M$1))</f>
        <v>0</v>
      </c>
      <c r="O231" s="103">
        <f ca="1">IF($A$2="","",
COUNTIFS(
tbTasks[[Client_Project]:[Client_Project]],$A231,
tbTasks[[Completed On]:[Completed On]],"&lt;="&amp;O$1,
tbTasks[[Completed On]:[Completed On]],"&gt;"&amp;N$1))</f>
        <v>0</v>
      </c>
      <c r="P231" s="103">
        <f ca="1">IF($A$2="","",
COUNTIFS(
tbTasks[[Client_Project]:[Client_Project]],$A231,
tbTasks[[Completed On]:[Completed On]],"&lt;="&amp;P$1,
tbTasks[[Completed On]:[Completed On]],"&gt;"&amp;O$1))</f>
        <v>0</v>
      </c>
      <c r="Q231" s="103">
        <f ca="1">IF($A$2="","",
COUNTIFS(
tbTasks[[Client_Project]:[Client_Project]],$A231,
tbTasks[[Completed On]:[Completed On]],"&lt;="&amp;Q$1,
tbTasks[[Completed On]:[Completed On]],"&gt;"&amp;P$1))</f>
        <v>0</v>
      </c>
    </row>
    <row r="232" spans="1:17" x14ac:dyDescent="0.25">
      <c r="A232" s="108" t="str">
        <f>IFERROR(tbProjects[[#This Row],[Client_Project]],"")</f>
        <v/>
      </c>
      <c r="B232" s="106" t="str">
        <f>IFERROR(tbProjects[[#This Row],[Client]],"")</f>
        <v/>
      </c>
      <c r="C232" s="106" t="str">
        <f>IFERROR(tbProjects[[#This Row],[Project]],"")</f>
        <v/>
      </c>
      <c r="D232" s="105" t="str">
        <f>IFERROR(INDEX(tbProjects[Progress],MATCH(A232,tbProjects[Client_Project],0)),"")</f>
        <v/>
      </c>
      <c r="E232" s="105"/>
      <c r="F232" s="103">
        <f ca="1">IF($A$2="","",
COUNTIFS(
tbTasks[[Client_Project]:[Client_Project]],$A232,
tbTasks[[Completed On]:[Completed On]],"&lt;="&amp;F$1,
tbTasks[[Completed On]:[Completed On]],"&gt;"&amp;E$1))</f>
        <v>0</v>
      </c>
      <c r="G232" s="103">
        <f ca="1">IF($A$2="","",
COUNTIFS(
tbTasks[[Client_Project]:[Client_Project]],$A232,
tbTasks[[Completed On]:[Completed On]],"&lt;="&amp;G$1,
tbTasks[[Completed On]:[Completed On]],"&gt;"&amp;F$1))</f>
        <v>0</v>
      </c>
      <c r="H232" s="103">
        <f ca="1">IF($A$2="","",
COUNTIFS(
tbTasks[[Client_Project]:[Client_Project]],$A232,
tbTasks[[Completed On]:[Completed On]],"&lt;="&amp;H$1,
tbTasks[[Completed On]:[Completed On]],"&gt;"&amp;G$1))</f>
        <v>0</v>
      </c>
      <c r="I232" s="103">
        <f ca="1">IF($A$2="","",
COUNTIFS(
tbTasks[[Client_Project]:[Client_Project]],$A232,
tbTasks[[Completed On]:[Completed On]],"&lt;="&amp;I$1,
tbTasks[[Completed On]:[Completed On]],"&gt;"&amp;H$1))</f>
        <v>0</v>
      </c>
      <c r="J232" s="103">
        <f ca="1">IF($A$2="","",
COUNTIFS(
tbTasks[[Client_Project]:[Client_Project]],$A232,
tbTasks[[Completed On]:[Completed On]],"&lt;="&amp;J$1,
tbTasks[[Completed On]:[Completed On]],"&gt;"&amp;I$1))</f>
        <v>0</v>
      </c>
      <c r="K232" s="103">
        <f ca="1">IF($A$2="","",
COUNTIFS(
tbTasks[[Client_Project]:[Client_Project]],$A232,
tbTasks[[Completed On]:[Completed On]],"&lt;="&amp;K$1,
tbTasks[[Completed On]:[Completed On]],"&gt;"&amp;J$1))</f>
        <v>0</v>
      </c>
      <c r="L232" s="103">
        <f ca="1">IF($A$2="","",
COUNTIFS(
tbTasks[[Client_Project]:[Client_Project]],$A232,
tbTasks[[Completed On]:[Completed On]],"&lt;="&amp;L$1,
tbTasks[[Completed On]:[Completed On]],"&gt;"&amp;K$1))</f>
        <v>0</v>
      </c>
      <c r="M232" s="103">
        <f ca="1">IF($A$2="","",
COUNTIFS(
tbTasks[[Client_Project]:[Client_Project]],$A232,
tbTasks[[Completed On]:[Completed On]],"&lt;="&amp;M$1,
tbTasks[[Completed On]:[Completed On]],"&gt;"&amp;L$1))</f>
        <v>0</v>
      </c>
      <c r="N232" s="103">
        <f ca="1">IF($A$2="","",
COUNTIFS(
tbTasks[[Client_Project]:[Client_Project]],$A232,
tbTasks[[Completed On]:[Completed On]],"&lt;="&amp;N$1,
tbTasks[[Completed On]:[Completed On]],"&gt;"&amp;M$1))</f>
        <v>0</v>
      </c>
      <c r="O232" s="103">
        <f ca="1">IF($A$2="","",
COUNTIFS(
tbTasks[[Client_Project]:[Client_Project]],$A232,
tbTasks[[Completed On]:[Completed On]],"&lt;="&amp;O$1,
tbTasks[[Completed On]:[Completed On]],"&gt;"&amp;N$1))</f>
        <v>0</v>
      </c>
      <c r="P232" s="103">
        <f ca="1">IF($A$2="","",
COUNTIFS(
tbTasks[[Client_Project]:[Client_Project]],$A232,
tbTasks[[Completed On]:[Completed On]],"&lt;="&amp;P$1,
tbTasks[[Completed On]:[Completed On]],"&gt;"&amp;O$1))</f>
        <v>0</v>
      </c>
      <c r="Q232" s="103">
        <f ca="1">IF($A$2="","",
COUNTIFS(
tbTasks[[Client_Project]:[Client_Project]],$A232,
tbTasks[[Completed On]:[Completed On]],"&lt;="&amp;Q$1,
tbTasks[[Completed On]:[Completed On]],"&gt;"&amp;P$1))</f>
        <v>0</v>
      </c>
    </row>
    <row r="233" spans="1:17" x14ac:dyDescent="0.25">
      <c r="A233" s="108" t="str">
        <f>IFERROR(tbProjects[[#This Row],[Client_Project]],"")</f>
        <v/>
      </c>
      <c r="B233" s="106" t="str">
        <f>IFERROR(tbProjects[[#This Row],[Client]],"")</f>
        <v/>
      </c>
      <c r="C233" s="106" t="str">
        <f>IFERROR(tbProjects[[#This Row],[Project]],"")</f>
        <v/>
      </c>
      <c r="D233" s="105" t="str">
        <f>IFERROR(INDEX(tbProjects[Progress],MATCH(A233,tbProjects[Client_Project],0)),"")</f>
        <v/>
      </c>
      <c r="E233" s="105"/>
      <c r="F233" s="103">
        <f ca="1">IF($A$2="","",
COUNTIFS(
tbTasks[[Client_Project]:[Client_Project]],$A233,
tbTasks[[Completed On]:[Completed On]],"&lt;="&amp;F$1,
tbTasks[[Completed On]:[Completed On]],"&gt;"&amp;E$1))</f>
        <v>0</v>
      </c>
      <c r="G233" s="103">
        <f ca="1">IF($A$2="","",
COUNTIFS(
tbTasks[[Client_Project]:[Client_Project]],$A233,
tbTasks[[Completed On]:[Completed On]],"&lt;="&amp;G$1,
tbTasks[[Completed On]:[Completed On]],"&gt;"&amp;F$1))</f>
        <v>0</v>
      </c>
      <c r="H233" s="103">
        <f ca="1">IF($A$2="","",
COUNTIFS(
tbTasks[[Client_Project]:[Client_Project]],$A233,
tbTasks[[Completed On]:[Completed On]],"&lt;="&amp;H$1,
tbTasks[[Completed On]:[Completed On]],"&gt;"&amp;G$1))</f>
        <v>0</v>
      </c>
      <c r="I233" s="103">
        <f ca="1">IF($A$2="","",
COUNTIFS(
tbTasks[[Client_Project]:[Client_Project]],$A233,
tbTasks[[Completed On]:[Completed On]],"&lt;="&amp;I$1,
tbTasks[[Completed On]:[Completed On]],"&gt;"&amp;H$1))</f>
        <v>0</v>
      </c>
      <c r="J233" s="103">
        <f ca="1">IF($A$2="","",
COUNTIFS(
tbTasks[[Client_Project]:[Client_Project]],$A233,
tbTasks[[Completed On]:[Completed On]],"&lt;="&amp;J$1,
tbTasks[[Completed On]:[Completed On]],"&gt;"&amp;I$1))</f>
        <v>0</v>
      </c>
      <c r="K233" s="103">
        <f ca="1">IF($A$2="","",
COUNTIFS(
tbTasks[[Client_Project]:[Client_Project]],$A233,
tbTasks[[Completed On]:[Completed On]],"&lt;="&amp;K$1,
tbTasks[[Completed On]:[Completed On]],"&gt;"&amp;J$1))</f>
        <v>0</v>
      </c>
      <c r="L233" s="103">
        <f ca="1">IF($A$2="","",
COUNTIFS(
tbTasks[[Client_Project]:[Client_Project]],$A233,
tbTasks[[Completed On]:[Completed On]],"&lt;="&amp;L$1,
tbTasks[[Completed On]:[Completed On]],"&gt;"&amp;K$1))</f>
        <v>0</v>
      </c>
      <c r="M233" s="103">
        <f ca="1">IF($A$2="","",
COUNTIFS(
tbTasks[[Client_Project]:[Client_Project]],$A233,
tbTasks[[Completed On]:[Completed On]],"&lt;="&amp;M$1,
tbTasks[[Completed On]:[Completed On]],"&gt;"&amp;L$1))</f>
        <v>0</v>
      </c>
      <c r="N233" s="103">
        <f ca="1">IF($A$2="","",
COUNTIFS(
tbTasks[[Client_Project]:[Client_Project]],$A233,
tbTasks[[Completed On]:[Completed On]],"&lt;="&amp;N$1,
tbTasks[[Completed On]:[Completed On]],"&gt;"&amp;M$1))</f>
        <v>0</v>
      </c>
      <c r="O233" s="103">
        <f ca="1">IF($A$2="","",
COUNTIFS(
tbTasks[[Client_Project]:[Client_Project]],$A233,
tbTasks[[Completed On]:[Completed On]],"&lt;="&amp;O$1,
tbTasks[[Completed On]:[Completed On]],"&gt;"&amp;N$1))</f>
        <v>0</v>
      </c>
      <c r="P233" s="103">
        <f ca="1">IF($A$2="","",
COUNTIFS(
tbTasks[[Client_Project]:[Client_Project]],$A233,
tbTasks[[Completed On]:[Completed On]],"&lt;="&amp;P$1,
tbTasks[[Completed On]:[Completed On]],"&gt;"&amp;O$1))</f>
        <v>0</v>
      </c>
      <c r="Q233" s="103">
        <f ca="1">IF($A$2="","",
COUNTIFS(
tbTasks[[Client_Project]:[Client_Project]],$A233,
tbTasks[[Completed On]:[Completed On]],"&lt;="&amp;Q$1,
tbTasks[[Completed On]:[Completed On]],"&gt;"&amp;P$1))</f>
        <v>0</v>
      </c>
    </row>
    <row r="234" spans="1:17" x14ac:dyDescent="0.25">
      <c r="A234" s="108" t="str">
        <f>IFERROR(tbProjects[[#This Row],[Client_Project]],"")</f>
        <v/>
      </c>
      <c r="B234" s="106" t="str">
        <f>IFERROR(tbProjects[[#This Row],[Client]],"")</f>
        <v/>
      </c>
      <c r="C234" s="106" t="str">
        <f>IFERROR(tbProjects[[#This Row],[Project]],"")</f>
        <v/>
      </c>
      <c r="D234" s="105" t="str">
        <f>IFERROR(INDEX(tbProjects[Progress],MATCH(A234,tbProjects[Client_Project],0)),"")</f>
        <v/>
      </c>
      <c r="E234" s="105"/>
      <c r="F234" s="103">
        <f ca="1">IF($A$2="","",
COUNTIFS(
tbTasks[[Client_Project]:[Client_Project]],$A234,
tbTasks[[Completed On]:[Completed On]],"&lt;="&amp;F$1,
tbTasks[[Completed On]:[Completed On]],"&gt;"&amp;E$1))</f>
        <v>0</v>
      </c>
      <c r="G234" s="103">
        <f ca="1">IF($A$2="","",
COUNTIFS(
tbTasks[[Client_Project]:[Client_Project]],$A234,
tbTasks[[Completed On]:[Completed On]],"&lt;="&amp;G$1,
tbTasks[[Completed On]:[Completed On]],"&gt;"&amp;F$1))</f>
        <v>0</v>
      </c>
      <c r="H234" s="103">
        <f ca="1">IF($A$2="","",
COUNTIFS(
tbTasks[[Client_Project]:[Client_Project]],$A234,
tbTasks[[Completed On]:[Completed On]],"&lt;="&amp;H$1,
tbTasks[[Completed On]:[Completed On]],"&gt;"&amp;G$1))</f>
        <v>0</v>
      </c>
      <c r="I234" s="103">
        <f ca="1">IF($A$2="","",
COUNTIFS(
tbTasks[[Client_Project]:[Client_Project]],$A234,
tbTasks[[Completed On]:[Completed On]],"&lt;="&amp;I$1,
tbTasks[[Completed On]:[Completed On]],"&gt;"&amp;H$1))</f>
        <v>0</v>
      </c>
      <c r="J234" s="103">
        <f ca="1">IF($A$2="","",
COUNTIFS(
tbTasks[[Client_Project]:[Client_Project]],$A234,
tbTasks[[Completed On]:[Completed On]],"&lt;="&amp;J$1,
tbTasks[[Completed On]:[Completed On]],"&gt;"&amp;I$1))</f>
        <v>0</v>
      </c>
      <c r="K234" s="103">
        <f ca="1">IF($A$2="","",
COUNTIFS(
tbTasks[[Client_Project]:[Client_Project]],$A234,
tbTasks[[Completed On]:[Completed On]],"&lt;="&amp;K$1,
tbTasks[[Completed On]:[Completed On]],"&gt;"&amp;J$1))</f>
        <v>0</v>
      </c>
      <c r="L234" s="103">
        <f ca="1">IF($A$2="","",
COUNTIFS(
tbTasks[[Client_Project]:[Client_Project]],$A234,
tbTasks[[Completed On]:[Completed On]],"&lt;="&amp;L$1,
tbTasks[[Completed On]:[Completed On]],"&gt;"&amp;K$1))</f>
        <v>0</v>
      </c>
      <c r="M234" s="103">
        <f ca="1">IF($A$2="","",
COUNTIFS(
tbTasks[[Client_Project]:[Client_Project]],$A234,
tbTasks[[Completed On]:[Completed On]],"&lt;="&amp;M$1,
tbTasks[[Completed On]:[Completed On]],"&gt;"&amp;L$1))</f>
        <v>0</v>
      </c>
      <c r="N234" s="103">
        <f ca="1">IF($A$2="","",
COUNTIFS(
tbTasks[[Client_Project]:[Client_Project]],$A234,
tbTasks[[Completed On]:[Completed On]],"&lt;="&amp;N$1,
tbTasks[[Completed On]:[Completed On]],"&gt;"&amp;M$1))</f>
        <v>0</v>
      </c>
      <c r="O234" s="103">
        <f ca="1">IF($A$2="","",
COUNTIFS(
tbTasks[[Client_Project]:[Client_Project]],$A234,
tbTasks[[Completed On]:[Completed On]],"&lt;="&amp;O$1,
tbTasks[[Completed On]:[Completed On]],"&gt;"&amp;N$1))</f>
        <v>0</v>
      </c>
      <c r="P234" s="103">
        <f ca="1">IF($A$2="","",
COUNTIFS(
tbTasks[[Client_Project]:[Client_Project]],$A234,
tbTasks[[Completed On]:[Completed On]],"&lt;="&amp;P$1,
tbTasks[[Completed On]:[Completed On]],"&gt;"&amp;O$1))</f>
        <v>0</v>
      </c>
      <c r="Q234" s="103">
        <f ca="1">IF($A$2="","",
COUNTIFS(
tbTasks[[Client_Project]:[Client_Project]],$A234,
tbTasks[[Completed On]:[Completed On]],"&lt;="&amp;Q$1,
tbTasks[[Completed On]:[Completed On]],"&gt;"&amp;P$1))</f>
        <v>0</v>
      </c>
    </row>
    <row r="235" spans="1:17" x14ac:dyDescent="0.25">
      <c r="A235" s="108" t="str">
        <f>IFERROR(tbProjects[[#This Row],[Client_Project]],"")</f>
        <v/>
      </c>
      <c r="B235" s="106" t="str">
        <f>IFERROR(tbProjects[[#This Row],[Client]],"")</f>
        <v/>
      </c>
      <c r="C235" s="106" t="str">
        <f>IFERROR(tbProjects[[#This Row],[Project]],"")</f>
        <v/>
      </c>
      <c r="D235" s="105" t="str">
        <f>IFERROR(INDEX(tbProjects[Progress],MATCH(A235,tbProjects[Client_Project],0)),"")</f>
        <v/>
      </c>
      <c r="E235" s="105"/>
      <c r="F235" s="103">
        <f ca="1">IF($A$2="","",
COUNTIFS(
tbTasks[[Client_Project]:[Client_Project]],$A235,
tbTasks[[Completed On]:[Completed On]],"&lt;="&amp;F$1,
tbTasks[[Completed On]:[Completed On]],"&gt;"&amp;E$1))</f>
        <v>0</v>
      </c>
      <c r="G235" s="103">
        <f ca="1">IF($A$2="","",
COUNTIFS(
tbTasks[[Client_Project]:[Client_Project]],$A235,
tbTasks[[Completed On]:[Completed On]],"&lt;="&amp;G$1,
tbTasks[[Completed On]:[Completed On]],"&gt;"&amp;F$1))</f>
        <v>0</v>
      </c>
      <c r="H235" s="103">
        <f ca="1">IF($A$2="","",
COUNTIFS(
tbTasks[[Client_Project]:[Client_Project]],$A235,
tbTasks[[Completed On]:[Completed On]],"&lt;="&amp;H$1,
tbTasks[[Completed On]:[Completed On]],"&gt;"&amp;G$1))</f>
        <v>0</v>
      </c>
      <c r="I235" s="103">
        <f ca="1">IF($A$2="","",
COUNTIFS(
tbTasks[[Client_Project]:[Client_Project]],$A235,
tbTasks[[Completed On]:[Completed On]],"&lt;="&amp;I$1,
tbTasks[[Completed On]:[Completed On]],"&gt;"&amp;H$1))</f>
        <v>0</v>
      </c>
      <c r="J235" s="103">
        <f ca="1">IF($A$2="","",
COUNTIFS(
tbTasks[[Client_Project]:[Client_Project]],$A235,
tbTasks[[Completed On]:[Completed On]],"&lt;="&amp;J$1,
tbTasks[[Completed On]:[Completed On]],"&gt;"&amp;I$1))</f>
        <v>0</v>
      </c>
      <c r="K235" s="103">
        <f ca="1">IF($A$2="","",
COUNTIFS(
tbTasks[[Client_Project]:[Client_Project]],$A235,
tbTasks[[Completed On]:[Completed On]],"&lt;="&amp;K$1,
tbTasks[[Completed On]:[Completed On]],"&gt;"&amp;J$1))</f>
        <v>0</v>
      </c>
      <c r="L235" s="103">
        <f ca="1">IF($A$2="","",
COUNTIFS(
tbTasks[[Client_Project]:[Client_Project]],$A235,
tbTasks[[Completed On]:[Completed On]],"&lt;="&amp;L$1,
tbTasks[[Completed On]:[Completed On]],"&gt;"&amp;K$1))</f>
        <v>0</v>
      </c>
      <c r="M235" s="103">
        <f ca="1">IF($A$2="","",
COUNTIFS(
tbTasks[[Client_Project]:[Client_Project]],$A235,
tbTasks[[Completed On]:[Completed On]],"&lt;="&amp;M$1,
tbTasks[[Completed On]:[Completed On]],"&gt;"&amp;L$1))</f>
        <v>0</v>
      </c>
      <c r="N235" s="103">
        <f ca="1">IF($A$2="","",
COUNTIFS(
tbTasks[[Client_Project]:[Client_Project]],$A235,
tbTasks[[Completed On]:[Completed On]],"&lt;="&amp;N$1,
tbTasks[[Completed On]:[Completed On]],"&gt;"&amp;M$1))</f>
        <v>0</v>
      </c>
      <c r="O235" s="103">
        <f ca="1">IF($A$2="","",
COUNTIFS(
tbTasks[[Client_Project]:[Client_Project]],$A235,
tbTasks[[Completed On]:[Completed On]],"&lt;="&amp;O$1,
tbTasks[[Completed On]:[Completed On]],"&gt;"&amp;N$1))</f>
        <v>0</v>
      </c>
      <c r="P235" s="103">
        <f ca="1">IF($A$2="","",
COUNTIFS(
tbTasks[[Client_Project]:[Client_Project]],$A235,
tbTasks[[Completed On]:[Completed On]],"&lt;="&amp;P$1,
tbTasks[[Completed On]:[Completed On]],"&gt;"&amp;O$1))</f>
        <v>0</v>
      </c>
      <c r="Q235" s="103">
        <f ca="1">IF($A$2="","",
COUNTIFS(
tbTasks[[Client_Project]:[Client_Project]],$A235,
tbTasks[[Completed On]:[Completed On]],"&lt;="&amp;Q$1,
tbTasks[[Completed On]:[Completed On]],"&gt;"&amp;P$1))</f>
        <v>0</v>
      </c>
    </row>
    <row r="236" spans="1:17" x14ac:dyDescent="0.25">
      <c r="A236" s="108" t="str">
        <f>IFERROR(tbProjects[[#This Row],[Client_Project]],"")</f>
        <v/>
      </c>
      <c r="B236" s="106" t="str">
        <f>IFERROR(tbProjects[[#This Row],[Client]],"")</f>
        <v/>
      </c>
      <c r="C236" s="106" t="str">
        <f>IFERROR(tbProjects[[#This Row],[Project]],"")</f>
        <v/>
      </c>
      <c r="D236" s="105" t="str">
        <f>IFERROR(INDEX(tbProjects[Progress],MATCH(A236,tbProjects[Client_Project],0)),"")</f>
        <v/>
      </c>
      <c r="E236" s="105"/>
      <c r="F236" s="103">
        <f ca="1">IF($A$2="","",
COUNTIFS(
tbTasks[[Client_Project]:[Client_Project]],$A236,
tbTasks[[Completed On]:[Completed On]],"&lt;="&amp;F$1,
tbTasks[[Completed On]:[Completed On]],"&gt;"&amp;E$1))</f>
        <v>0</v>
      </c>
      <c r="G236" s="103">
        <f ca="1">IF($A$2="","",
COUNTIFS(
tbTasks[[Client_Project]:[Client_Project]],$A236,
tbTasks[[Completed On]:[Completed On]],"&lt;="&amp;G$1,
tbTasks[[Completed On]:[Completed On]],"&gt;"&amp;F$1))</f>
        <v>0</v>
      </c>
      <c r="H236" s="103">
        <f ca="1">IF($A$2="","",
COUNTIFS(
tbTasks[[Client_Project]:[Client_Project]],$A236,
tbTasks[[Completed On]:[Completed On]],"&lt;="&amp;H$1,
tbTasks[[Completed On]:[Completed On]],"&gt;"&amp;G$1))</f>
        <v>0</v>
      </c>
      <c r="I236" s="103">
        <f ca="1">IF($A$2="","",
COUNTIFS(
tbTasks[[Client_Project]:[Client_Project]],$A236,
tbTasks[[Completed On]:[Completed On]],"&lt;="&amp;I$1,
tbTasks[[Completed On]:[Completed On]],"&gt;"&amp;H$1))</f>
        <v>0</v>
      </c>
      <c r="J236" s="103">
        <f ca="1">IF($A$2="","",
COUNTIFS(
tbTasks[[Client_Project]:[Client_Project]],$A236,
tbTasks[[Completed On]:[Completed On]],"&lt;="&amp;J$1,
tbTasks[[Completed On]:[Completed On]],"&gt;"&amp;I$1))</f>
        <v>0</v>
      </c>
      <c r="K236" s="103">
        <f ca="1">IF($A$2="","",
COUNTIFS(
tbTasks[[Client_Project]:[Client_Project]],$A236,
tbTasks[[Completed On]:[Completed On]],"&lt;="&amp;K$1,
tbTasks[[Completed On]:[Completed On]],"&gt;"&amp;J$1))</f>
        <v>0</v>
      </c>
      <c r="L236" s="103">
        <f ca="1">IF($A$2="","",
COUNTIFS(
tbTasks[[Client_Project]:[Client_Project]],$A236,
tbTasks[[Completed On]:[Completed On]],"&lt;="&amp;L$1,
tbTasks[[Completed On]:[Completed On]],"&gt;"&amp;K$1))</f>
        <v>0</v>
      </c>
      <c r="M236" s="103">
        <f ca="1">IF($A$2="","",
COUNTIFS(
tbTasks[[Client_Project]:[Client_Project]],$A236,
tbTasks[[Completed On]:[Completed On]],"&lt;="&amp;M$1,
tbTasks[[Completed On]:[Completed On]],"&gt;"&amp;L$1))</f>
        <v>0</v>
      </c>
      <c r="N236" s="103">
        <f ca="1">IF($A$2="","",
COUNTIFS(
tbTasks[[Client_Project]:[Client_Project]],$A236,
tbTasks[[Completed On]:[Completed On]],"&lt;="&amp;N$1,
tbTasks[[Completed On]:[Completed On]],"&gt;"&amp;M$1))</f>
        <v>0</v>
      </c>
      <c r="O236" s="103">
        <f ca="1">IF($A$2="","",
COUNTIFS(
tbTasks[[Client_Project]:[Client_Project]],$A236,
tbTasks[[Completed On]:[Completed On]],"&lt;="&amp;O$1,
tbTasks[[Completed On]:[Completed On]],"&gt;"&amp;N$1))</f>
        <v>0</v>
      </c>
      <c r="P236" s="103">
        <f ca="1">IF($A$2="","",
COUNTIFS(
tbTasks[[Client_Project]:[Client_Project]],$A236,
tbTasks[[Completed On]:[Completed On]],"&lt;="&amp;P$1,
tbTasks[[Completed On]:[Completed On]],"&gt;"&amp;O$1))</f>
        <v>0</v>
      </c>
      <c r="Q236" s="103">
        <f ca="1">IF($A$2="","",
COUNTIFS(
tbTasks[[Client_Project]:[Client_Project]],$A236,
tbTasks[[Completed On]:[Completed On]],"&lt;="&amp;Q$1,
tbTasks[[Completed On]:[Completed On]],"&gt;"&amp;P$1))</f>
        <v>0</v>
      </c>
    </row>
    <row r="237" spans="1:17" x14ac:dyDescent="0.25">
      <c r="A237" s="108" t="str">
        <f>IFERROR(tbProjects[[#This Row],[Client_Project]],"")</f>
        <v/>
      </c>
      <c r="B237" s="106" t="str">
        <f>IFERROR(tbProjects[[#This Row],[Client]],"")</f>
        <v/>
      </c>
      <c r="C237" s="106" t="str">
        <f>IFERROR(tbProjects[[#This Row],[Project]],"")</f>
        <v/>
      </c>
      <c r="D237" s="105" t="str">
        <f>IFERROR(INDEX(tbProjects[Progress],MATCH(A237,tbProjects[Client_Project],0)),"")</f>
        <v/>
      </c>
      <c r="E237" s="105"/>
      <c r="F237" s="103">
        <f ca="1">IF($A$2="","",
COUNTIFS(
tbTasks[[Client_Project]:[Client_Project]],$A237,
tbTasks[[Completed On]:[Completed On]],"&lt;="&amp;F$1,
tbTasks[[Completed On]:[Completed On]],"&gt;"&amp;E$1))</f>
        <v>0</v>
      </c>
      <c r="G237" s="103">
        <f ca="1">IF($A$2="","",
COUNTIFS(
tbTasks[[Client_Project]:[Client_Project]],$A237,
tbTasks[[Completed On]:[Completed On]],"&lt;="&amp;G$1,
tbTasks[[Completed On]:[Completed On]],"&gt;"&amp;F$1))</f>
        <v>0</v>
      </c>
      <c r="H237" s="103">
        <f ca="1">IF($A$2="","",
COUNTIFS(
tbTasks[[Client_Project]:[Client_Project]],$A237,
tbTasks[[Completed On]:[Completed On]],"&lt;="&amp;H$1,
tbTasks[[Completed On]:[Completed On]],"&gt;"&amp;G$1))</f>
        <v>0</v>
      </c>
      <c r="I237" s="103">
        <f ca="1">IF($A$2="","",
COUNTIFS(
tbTasks[[Client_Project]:[Client_Project]],$A237,
tbTasks[[Completed On]:[Completed On]],"&lt;="&amp;I$1,
tbTasks[[Completed On]:[Completed On]],"&gt;"&amp;H$1))</f>
        <v>0</v>
      </c>
      <c r="J237" s="103">
        <f ca="1">IF($A$2="","",
COUNTIFS(
tbTasks[[Client_Project]:[Client_Project]],$A237,
tbTasks[[Completed On]:[Completed On]],"&lt;="&amp;J$1,
tbTasks[[Completed On]:[Completed On]],"&gt;"&amp;I$1))</f>
        <v>0</v>
      </c>
      <c r="K237" s="103">
        <f ca="1">IF($A$2="","",
COUNTIFS(
tbTasks[[Client_Project]:[Client_Project]],$A237,
tbTasks[[Completed On]:[Completed On]],"&lt;="&amp;K$1,
tbTasks[[Completed On]:[Completed On]],"&gt;"&amp;J$1))</f>
        <v>0</v>
      </c>
      <c r="L237" s="103">
        <f ca="1">IF($A$2="","",
COUNTIFS(
tbTasks[[Client_Project]:[Client_Project]],$A237,
tbTasks[[Completed On]:[Completed On]],"&lt;="&amp;L$1,
tbTasks[[Completed On]:[Completed On]],"&gt;"&amp;K$1))</f>
        <v>0</v>
      </c>
      <c r="M237" s="103">
        <f ca="1">IF($A$2="","",
COUNTIFS(
tbTasks[[Client_Project]:[Client_Project]],$A237,
tbTasks[[Completed On]:[Completed On]],"&lt;="&amp;M$1,
tbTasks[[Completed On]:[Completed On]],"&gt;"&amp;L$1))</f>
        <v>0</v>
      </c>
      <c r="N237" s="103">
        <f ca="1">IF($A$2="","",
COUNTIFS(
tbTasks[[Client_Project]:[Client_Project]],$A237,
tbTasks[[Completed On]:[Completed On]],"&lt;="&amp;N$1,
tbTasks[[Completed On]:[Completed On]],"&gt;"&amp;M$1))</f>
        <v>0</v>
      </c>
      <c r="O237" s="103">
        <f ca="1">IF($A$2="","",
COUNTIFS(
tbTasks[[Client_Project]:[Client_Project]],$A237,
tbTasks[[Completed On]:[Completed On]],"&lt;="&amp;O$1,
tbTasks[[Completed On]:[Completed On]],"&gt;"&amp;N$1))</f>
        <v>0</v>
      </c>
      <c r="P237" s="103">
        <f ca="1">IF($A$2="","",
COUNTIFS(
tbTasks[[Client_Project]:[Client_Project]],$A237,
tbTasks[[Completed On]:[Completed On]],"&lt;="&amp;P$1,
tbTasks[[Completed On]:[Completed On]],"&gt;"&amp;O$1))</f>
        <v>0</v>
      </c>
      <c r="Q237" s="103">
        <f ca="1">IF($A$2="","",
COUNTIFS(
tbTasks[[Client_Project]:[Client_Project]],$A237,
tbTasks[[Completed On]:[Completed On]],"&lt;="&amp;Q$1,
tbTasks[[Completed On]:[Completed On]],"&gt;"&amp;P$1))</f>
        <v>0</v>
      </c>
    </row>
    <row r="238" spans="1:17" x14ac:dyDescent="0.25">
      <c r="A238" s="108" t="str">
        <f>IFERROR(tbProjects[[#This Row],[Client_Project]],"")</f>
        <v/>
      </c>
      <c r="B238" s="106" t="str">
        <f>IFERROR(tbProjects[[#This Row],[Client]],"")</f>
        <v/>
      </c>
      <c r="C238" s="106" t="str">
        <f>IFERROR(tbProjects[[#This Row],[Project]],"")</f>
        <v/>
      </c>
      <c r="D238" s="105" t="str">
        <f>IFERROR(INDEX(tbProjects[Progress],MATCH(A238,tbProjects[Client_Project],0)),"")</f>
        <v/>
      </c>
      <c r="E238" s="105"/>
      <c r="F238" s="103">
        <f ca="1">IF($A$2="","",
COUNTIFS(
tbTasks[[Client_Project]:[Client_Project]],$A238,
tbTasks[[Completed On]:[Completed On]],"&lt;="&amp;F$1,
tbTasks[[Completed On]:[Completed On]],"&gt;"&amp;E$1))</f>
        <v>0</v>
      </c>
      <c r="G238" s="103">
        <f ca="1">IF($A$2="","",
COUNTIFS(
tbTasks[[Client_Project]:[Client_Project]],$A238,
tbTasks[[Completed On]:[Completed On]],"&lt;="&amp;G$1,
tbTasks[[Completed On]:[Completed On]],"&gt;"&amp;F$1))</f>
        <v>0</v>
      </c>
      <c r="H238" s="103">
        <f ca="1">IF($A$2="","",
COUNTIFS(
tbTasks[[Client_Project]:[Client_Project]],$A238,
tbTasks[[Completed On]:[Completed On]],"&lt;="&amp;H$1,
tbTasks[[Completed On]:[Completed On]],"&gt;"&amp;G$1))</f>
        <v>0</v>
      </c>
      <c r="I238" s="103">
        <f ca="1">IF($A$2="","",
COUNTIFS(
tbTasks[[Client_Project]:[Client_Project]],$A238,
tbTasks[[Completed On]:[Completed On]],"&lt;="&amp;I$1,
tbTasks[[Completed On]:[Completed On]],"&gt;"&amp;H$1))</f>
        <v>0</v>
      </c>
      <c r="J238" s="103">
        <f ca="1">IF($A$2="","",
COUNTIFS(
tbTasks[[Client_Project]:[Client_Project]],$A238,
tbTasks[[Completed On]:[Completed On]],"&lt;="&amp;J$1,
tbTasks[[Completed On]:[Completed On]],"&gt;"&amp;I$1))</f>
        <v>0</v>
      </c>
      <c r="K238" s="103">
        <f ca="1">IF($A$2="","",
COUNTIFS(
tbTasks[[Client_Project]:[Client_Project]],$A238,
tbTasks[[Completed On]:[Completed On]],"&lt;="&amp;K$1,
tbTasks[[Completed On]:[Completed On]],"&gt;"&amp;J$1))</f>
        <v>0</v>
      </c>
      <c r="L238" s="103">
        <f ca="1">IF($A$2="","",
COUNTIFS(
tbTasks[[Client_Project]:[Client_Project]],$A238,
tbTasks[[Completed On]:[Completed On]],"&lt;="&amp;L$1,
tbTasks[[Completed On]:[Completed On]],"&gt;"&amp;K$1))</f>
        <v>0</v>
      </c>
      <c r="M238" s="103">
        <f ca="1">IF($A$2="","",
COUNTIFS(
tbTasks[[Client_Project]:[Client_Project]],$A238,
tbTasks[[Completed On]:[Completed On]],"&lt;="&amp;M$1,
tbTasks[[Completed On]:[Completed On]],"&gt;"&amp;L$1))</f>
        <v>0</v>
      </c>
      <c r="N238" s="103">
        <f ca="1">IF($A$2="","",
COUNTIFS(
tbTasks[[Client_Project]:[Client_Project]],$A238,
tbTasks[[Completed On]:[Completed On]],"&lt;="&amp;N$1,
tbTasks[[Completed On]:[Completed On]],"&gt;"&amp;M$1))</f>
        <v>0</v>
      </c>
      <c r="O238" s="103">
        <f ca="1">IF($A$2="","",
COUNTIFS(
tbTasks[[Client_Project]:[Client_Project]],$A238,
tbTasks[[Completed On]:[Completed On]],"&lt;="&amp;O$1,
tbTasks[[Completed On]:[Completed On]],"&gt;"&amp;N$1))</f>
        <v>0</v>
      </c>
      <c r="P238" s="103">
        <f ca="1">IF($A$2="","",
COUNTIFS(
tbTasks[[Client_Project]:[Client_Project]],$A238,
tbTasks[[Completed On]:[Completed On]],"&lt;="&amp;P$1,
tbTasks[[Completed On]:[Completed On]],"&gt;"&amp;O$1))</f>
        <v>0</v>
      </c>
      <c r="Q238" s="103">
        <f ca="1">IF($A$2="","",
COUNTIFS(
tbTasks[[Client_Project]:[Client_Project]],$A238,
tbTasks[[Completed On]:[Completed On]],"&lt;="&amp;Q$1,
tbTasks[[Completed On]:[Completed On]],"&gt;"&amp;P$1))</f>
        <v>0</v>
      </c>
    </row>
    <row r="239" spans="1:17" x14ac:dyDescent="0.25">
      <c r="A239" s="108" t="str">
        <f>IFERROR(tbProjects[[#This Row],[Client_Project]],"")</f>
        <v/>
      </c>
      <c r="B239" s="106" t="str">
        <f>IFERROR(tbProjects[[#This Row],[Client]],"")</f>
        <v/>
      </c>
      <c r="C239" s="106" t="str">
        <f>IFERROR(tbProjects[[#This Row],[Project]],"")</f>
        <v/>
      </c>
      <c r="D239" s="105" t="str">
        <f>IFERROR(INDEX(tbProjects[Progress],MATCH(A239,tbProjects[Client_Project],0)),"")</f>
        <v/>
      </c>
      <c r="E239" s="105"/>
      <c r="F239" s="103">
        <f ca="1">IF($A$2="","",
COUNTIFS(
tbTasks[[Client_Project]:[Client_Project]],$A239,
tbTasks[[Completed On]:[Completed On]],"&lt;="&amp;F$1,
tbTasks[[Completed On]:[Completed On]],"&gt;"&amp;E$1))</f>
        <v>0</v>
      </c>
      <c r="G239" s="103">
        <f ca="1">IF($A$2="","",
COUNTIFS(
tbTasks[[Client_Project]:[Client_Project]],$A239,
tbTasks[[Completed On]:[Completed On]],"&lt;="&amp;G$1,
tbTasks[[Completed On]:[Completed On]],"&gt;"&amp;F$1))</f>
        <v>0</v>
      </c>
      <c r="H239" s="103">
        <f ca="1">IF($A$2="","",
COUNTIFS(
tbTasks[[Client_Project]:[Client_Project]],$A239,
tbTasks[[Completed On]:[Completed On]],"&lt;="&amp;H$1,
tbTasks[[Completed On]:[Completed On]],"&gt;"&amp;G$1))</f>
        <v>0</v>
      </c>
      <c r="I239" s="103">
        <f ca="1">IF($A$2="","",
COUNTIFS(
tbTasks[[Client_Project]:[Client_Project]],$A239,
tbTasks[[Completed On]:[Completed On]],"&lt;="&amp;I$1,
tbTasks[[Completed On]:[Completed On]],"&gt;"&amp;H$1))</f>
        <v>0</v>
      </c>
      <c r="J239" s="103">
        <f ca="1">IF($A$2="","",
COUNTIFS(
tbTasks[[Client_Project]:[Client_Project]],$A239,
tbTasks[[Completed On]:[Completed On]],"&lt;="&amp;J$1,
tbTasks[[Completed On]:[Completed On]],"&gt;"&amp;I$1))</f>
        <v>0</v>
      </c>
      <c r="K239" s="103">
        <f ca="1">IF($A$2="","",
COUNTIFS(
tbTasks[[Client_Project]:[Client_Project]],$A239,
tbTasks[[Completed On]:[Completed On]],"&lt;="&amp;K$1,
tbTasks[[Completed On]:[Completed On]],"&gt;"&amp;J$1))</f>
        <v>0</v>
      </c>
      <c r="L239" s="103">
        <f ca="1">IF($A$2="","",
COUNTIFS(
tbTasks[[Client_Project]:[Client_Project]],$A239,
tbTasks[[Completed On]:[Completed On]],"&lt;="&amp;L$1,
tbTasks[[Completed On]:[Completed On]],"&gt;"&amp;K$1))</f>
        <v>0</v>
      </c>
      <c r="M239" s="103">
        <f ca="1">IF($A$2="","",
COUNTIFS(
tbTasks[[Client_Project]:[Client_Project]],$A239,
tbTasks[[Completed On]:[Completed On]],"&lt;="&amp;M$1,
tbTasks[[Completed On]:[Completed On]],"&gt;"&amp;L$1))</f>
        <v>0</v>
      </c>
      <c r="N239" s="103">
        <f ca="1">IF($A$2="","",
COUNTIFS(
tbTasks[[Client_Project]:[Client_Project]],$A239,
tbTasks[[Completed On]:[Completed On]],"&lt;="&amp;N$1,
tbTasks[[Completed On]:[Completed On]],"&gt;"&amp;M$1))</f>
        <v>0</v>
      </c>
      <c r="O239" s="103">
        <f ca="1">IF($A$2="","",
COUNTIFS(
tbTasks[[Client_Project]:[Client_Project]],$A239,
tbTasks[[Completed On]:[Completed On]],"&lt;="&amp;O$1,
tbTasks[[Completed On]:[Completed On]],"&gt;"&amp;N$1))</f>
        <v>0</v>
      </c>
      <c r="P239" s="103">
        <f ca="1">IF($A$2="","",
COUNTIFS(
tbTasks[[Client_Project]:[Client_Project]],$A239,
tbTasks[[Completed On]:[Completed On]],"&lt;="&amp;P$1,
tbTasks[[Completed On]:[Completed On]],"&gt;"&amp;O$1))</f>
        <v>0</v>
      </c>
      <c r="Q239" s="103">
        <f ca="1">IF($A$2="","",
COUNTIFS(
tbTasks[[Client_Project]:[Client_Project]],$A239,
tbTasks[[Completed On]:[Completed On]],"&lt;="&amp;Q$1,
tbTasks[[Completed On]:[Completed On]],"&gt;"&amp;P$1))</f>
        <v>0</v>
      </c>
    </row>
    <row r="240" spans="1:17" x14ac:dyDescent="0.25">
      <c r="A240" s="108" t="str">
        <f>IFERROR(tbProjects[[#This Row],[Client_Project]],"")</f>
        <v/>
      </c>
      <c r="B240" s="106" t="str">
        <f>IFERROR(tbProjects[[#This Row],[Client]],"")</f>
        <v/>
      </c>
      <c r="C240" s="106" t="str">
        <f>IFERROR(tbProjects[[#This Row],[Project]],"")</f>
        <v/>
      </c>
      <c r="D240" s="105" t="str">
        <f>IFERROR(INDEX(tbProjects[Progress],MATCH(A240,tbProjects[Client_Project],0)),"")</f>
        <v/>
      </c>
      <c r="E240" s="105"/>
      <c r="F240" s="103">
        <f ca="1">IF($A$2="","",
COUNTIFS(
tbTasks[[Client_Project]:[Client_Project]],$A240,
tbTasks[[Completed On]:[Completed On]],"&lt;="&amp;F$1,
tbTasks[[Completed On]:[Completed On]],"&gt;"&amp;E$1))</f>
        <v>0</v>
      </c>
      <c r="G240" s="103">
        <f ca="1">IF($A$2="","",
COUNTIFS(
tbTasks[[Client_Project]:[Client_Project]],$A240,
tbTasks[[Completed On]:[Completed On]],"&lt;="&amp;G$1,
tbTasks[[Completed On]:[Completed On]],"&gt;"&amp;F$1))</f>
        <v>0</v>
      </c>
      <c r="H240" s="103">
        <f ca="1">IF($A$2="","",
COUNTIFS(
tbTasks[[Client_Project]:[Client_Project]],$A240,
tbTasks[[Completed On]:[Completed On]],"&lt;="&amp;H$1,
tbTasks[[Completed On]:[Completed On]],"&gt;"&amp;G$1))</f>
        <v>0</v>
      </c>
      <c r="I240" s="103">
        <f ca="1">IF($A$2="","",
COUNTIFS(
tbTasks[[Client_Project]:[Client_Project]],$A240,
tbTasks[[Completed On]:[Completed On]],"&lt;="&amp;I$1,
tbTasks[[Completed On]:[Completed On]],"&gt;"&amp;H$1))</f>
        <v>0</v>
      </c>
      <c r="J240" s="103">
        <f ca="1">IF($A$2="","",
COUNTIFS(
tbTasks[[Client_Project]:[Client_Project]],$A240,
tbTasks[[Completed On]:[Completed On]],"&lt;="&amp;J$1,
tbTasks[[Completed On]:[Completed On]],"&gt;"&amp;I$1))</f>
        <v>0</v>
      </c>
      <c r="K240" s="103">
        <f ca="1">IF($A$2="","",
COUNTIFS(
tbTasks[[Client_Project]:[Client_Project]],$A240,
tbTasks[[Completed On]:[Completed On]],"&lt;="&amp;K$1,
tbTasks[[Completed On]:[Completed On]],"&gt;"&amp;J$1))</f>
        <v>0</v>
      </c>
      <c r="L240" s="103">
        <f ca="1">IF($A$2="","",
COUNTIFS(
tbTasks[[Client_Project]:[Client_Project]],$A240,
tbTasks[[Completed On]:[Completed On]],"&lt;="&amp;L$1,
tbTasks[[Completed On]:[Completed On]],"&gt;"&amp;K$1))</f>
        <v>0</v>
      </c>
      <c r="M240" s="103">
        <f ca="1">IF($A$2="","",
COUNTIFS(
tbTasks[[Client_Project]:[Client_Project]],$A240,
tbTasks[[Completed On]:[Completed On]],"&lt;="&amp;M$1,
tbTasks[[Completed On]:[Completed On]],"&gt;"&amp;L$1))</f>
        <v>0</v>
      </c>
      <c r="N240" s="103">
        <f ca="1">IF($A$2="","",
COUNTIFS(
tbTasks[[Client_Project]:[Client_Project]],$A240,
tbTasks[[Completed On]:[Completed On]],"&lt;="&amp;N$1,
tbTasks[[Completed On]:[Completed On]],"&gt;"&amp;M$1))</f>
        <v>0</v>
      </c>
      <c r="O240" s="103">
        <f ca="1">IF($A$2="","",
COUNTIFS(
tbTasks[[Client_Project]:[Client_Project]],$A240,
tbTasks[[Completed On]:[Completed On]],"&lt;="&amp;O$1,
tbTasks[[Completed On]:[Completed On]],"&gt;"&amp;N$1))</f>
        <v>0</v>
      </c>
      <c r="P240" s="103">
        <f ca="1">IF($A$2="","",
COUNTIFS(
tbTasks[[Client_Project]:[Client_Project]],$A240,
tbTasks[[Completed On]:[Completed On]],"&lt;="&amp;P$1,
tbTasks[[Completed On]:[Completed On]],"&gt;"&amp;O$1))</f>
        <v>0</v>
      </c>
      <c r="Q240" s="103">
        <f ca="1">IF($A$2="","",
COUNTIFS(
tbTasks[[Client_Project]:[Client_Project]],$A240,
tbTasks[[Completed On]:[Completed On]],"&lt;="&amp;Q$1,
tbTasks[[Completed On]:[Completed On]],"&gt;"&amp;P$1))</f>
        <v>0</v>
      </c>
    </row>
    <row r="241" spans="1:17" x14ac:dyDescent="0.25">
      <c r="A241" s="108" t="str">
        <f>IFERROR(tbProjects[[#This Row],[Client_Project]],"")</f>
        <v/>
      </c>
      <c r="B241" s="106" t="str">
        <f>IFERROR(tbProjects[[#This Row],[Client]],"")</f>
        <v/>
      </c>
      <c r="C241" s="106" t="str">
        <f>IFERROR(tbProjects[[#This Row],[Project]],"")</f>
        <v/>
      </c>
      <c r="D241" s="105" t="str">
        <f>IFERROR(INDEX(tbProjects[Progress],MATCH(A241,tbProjects[Client_Project],0)),"")</f>
        <v/>
      </c>
      <c r="E241" s="105"/>
      <c r="F241" s="103">
        <f ca="1">IF($A$2="","",
COUNTIFS(
tbTasks[[Client_Project]:[Client_Project]],$A241,
tbTasks[[Completed On]:[Completed On]],"&lt;="&amp;F$1,
tbTasks[[Completed On]:[Completed On]],"&gt;"&amp;E$1))</f>
        <v>0</v>
      </c>
      <c r="G241" s="103">
        <f ca="1">IF($A$2="","",
COUNTIFS(
tbTasks[[Client_Project]:[Client_Project]],$A241,
tbTasks[[Completed On]:[Completed On]],"&lt;="&amp;G$1,
tbTasks[[Completed On]:[Completed On]],"&gt;"&amp;F$1))</f>
        <v>0</v>
      </c>
      <c r="H241" s="103">
        <f ca="1">IF($A$2="","",
COUNTIFS(
tbTasks[[Client_Project]:[Client_Project]],$A241,
tbTasks[[Completed On]:[Completed On]],"&lt;="&amp;H$1,
tbTasks[[Completed On]:[Completed On]],"&gt;"&amp;G$1))</f>
        <v>0</v>
      </c>
      <c r="I241" s="103">
        <f ca="1">IF($A$2="","",
COUNTIFS(
tbTasks[[Client_Project]:[Client_Project]],$A241,
tbTasks[[Completed On]:[Completed On]],"&lt;="&amp;I$1,
tbTasks[[Completed On]:[Completed On]],"&gt;"&amp;H$1))</f>
        <v>0</v>
      </c>
      <c r="J241" s="103">
        <f ca="1">IF($A$2="","",
COUNTIFS(
tbTasks[[Client_Project]:[Client_Project]],$A241,
tbTasks[[Completed On]:[Completed On]],"&lt;="&amp;J$1,
tbTasks[[Completed On]:[Completed On]],"&gt;"&amp;I$1))</f>
        <v>0</v>
      </c>
      <c r="K241" s="103">
        <f ca="1">IF($A$2="","",
COUNTIFS(
tbTasks[[Client_Project]:[Client_Project]],$A241,
tbTasks[[Completed On]:[Completed On]],"&lt;="&amp;K$1,
tbTasks[[Completed On]:[Completed On]],"&gt;"&amp;J$1))</f>
        <v>0</v>
      </c>
      <c r="L241" s="103">
        <f ca="1">IF($A$2="","",
COUNTIFS(
tbTasks[[Client_Project]:[Client_Project]],$A241,
tbTasks[[Completed On]:[Completed On]],"&lt;="&amp;L$1,
tbTasks[[Completed On]:[Completed On]],"&gt;"&amp;K$1))</f>
        <v>0</v>
      </c>
      <c r="M241" s="103">
        <f ca="1">IF($A$2="","",
COUNTIFS(
tbTasks[[Client_Project]:[Client_Project]],$A241,
tbTasks[[Completed On]:[Completed On]],"&lt;="&amp;M$1,
tbTasks[[Completed On]:[Completed On]],"&gt;"&amp;L$1))</f>
        <v>0</v>
      </c>
      <c r="N241" s="103">
        <f ca="1">IF($A$2="","",
COUNTIFS(
tbTasks[[Client_Project]:[Client_Project]],$A241,
tbTasks[[Completed On]:[Completed On]],"&lt;="&amp;N$1,
tbTasks[[Completed On]:[Completed On]],"&gt;"&amp;M$1))</f>
        <v>0</v>
      </c>
      <c r="O241" s="103">
        <f ca="1">IF($A$2="","",
COUNTIFS(
tbTasks[[Client_Project]:[Client_Project]],$A241,
tbTasks[[Completed On]:[Completed On]],"&lt;="&amp;O$1,
tbTasks[[Completed On]:[Completed On]],"&gt;"&amp;N$1))</f>
        <v>0</v>
      </c>
      <c r="P241" s="103">
        <f ca="1">IF($A$2="","",
COUNTIFS(
tbTasks[[Client_Project]:[Client_Project]],$A241,
tbTasks[[Completed On]:[Completed On]],"&lt;="&amp;P$1,
tbTasks[[Completed On]:[Completed On]],"&gt;"&amp;O$1))</f>
        <v>0</v>
      </c>
      <c r="Q241" s="103">
        <f ca="1">IF($A$2="","",
COUNTIFS(
tbTasks[[Client_Project]:[Client_Project]],$A241,
tbTasks[[Completed On]:[Completed On]],"&lt;="&amp;Q$1,
tbTasks[[Completed On]:[Completed On]],"&gt;"&amp;P$1))</f>
        <v>0</v>
      </c>
    </row>
    <row r="242" spans="1:17" x14ac:dyDescent="0.25">
      <c r="A242" s="108" t="str">
        <f>IFERROR(tbProjects[[#This Row],[Client_Project]],"")</f>
        <v/>
      </c>
      <c r="B242" s="106" t="str">
        <f>IFERROR(tbProjects[[#This Row],[Client]],"")</f>
        <v/>
      </c>
      <c r="C242" s="106" t="str">
        <f>IFERROR(tbProjects[[#This Row],[Project]],"")</f>
        <v/>
      </c>
      <c r="D242" s="105" t="str">
        <f>IFERROR(INDEX(tbProjects[Progress],MATCH(A242,tbProjects[Client_Project],0)),"")</f>
        <v/>
      </c>
      <c r="E242" s="105"/>
      <c r="F242" s="103">
        <f ca="1">IF($A$2="","",
COUNTIFS(
tbTasks[[Client_Project]:[Client_Project]],$A242,
tbTasks[[Completed On]:[Completed On]],"&lt;="&amp;F$1,
tbTasks[[Completed On]:[Completed On]],"&gt;"&amp;E$1))</f>
        <v>0</v>
      </c>
      <c r="G242" s="103">
        <f ca="1">IF($A$2="","",
COUNTIFS(
tbTasks[[Client_Project]:[Client_Project]],$A242,
tbTasks[[Completed On]:[Completed On]],"&lt;="&amp;G$1,
tbTasks[[Completed On]:[Completed On]],"&gt;"&amp;F$1))</f>
        <v>0</v>
      </c>
      <c r="H242" s="103">
        <f ca="1">IF($A$2="","",
COUNTIFS(
tbTasks[[Client_Project]:[Client_Project]],$A242,
tbTasks[[Completed On]:[Completed On]],"&lt;="&amp;H$1,
tbTasks[[Completed On]:[Completed On]],"&gt;"&amp;G$1))</f>
        <v>0</v>
      </c>
      <c r="I242" s="103">
        <f ca="1">IF($A$2="","",
COUNTIFS(
tbTasks[[Client_Project]:[Client_Project]],$A242,
tbTasks[[Completed On]:[Completed On]],"&lt;="&amp;I$1,
tbTasks[[Completed On]:[Completed On]],"&gt;"&amp;H$1))</f>
        <v>0</v>
      </c>
      <c r="J242" s="103">
        <f ca="1">IF($A$2="","",
COUNTIFS(
tbTasks[[Client_Project]:[Client_Project]],$A242,
tbTasks[[Completed On]:[Completed On]],"&lt;="&amp;J$1,
tbTasks[[Completed On]:[Completed On]],"&gt;"&amp;I$1))</f>
        <v>0</v>
      </c>
      <c r="K242" s="103">
        <f ca="1">IF($A$2="","",
COUNTIFS(
tbTasks[[Client_Project]:[Client_Project]],$A242,
tbTasks[[Completed On]:[Completed On]],"&lt;="&amp;K$1,
tbTasks[[Completed On]:[Completed On]],"&gt;"&amp;J$1))</f>
        <v>0</v>
      </c>
      <c r="L242" s="103">
        <f ca="1">IF($A$2="","",
COUNTIFS(
tbTasks[[Client_Project]:[Client_Project]],$A242,
tbTasks[[Completed On]:[Completed On]],"&lt;="&amp;L$1,
tbTasks[[Completed On]:[Completed On]],"&gt;"&amp;K$1))</f>
        <v>0</v>
      </c>
      <c r="M242" s="103">
        <f ca="1">IF($A$2="","",
COUNTIFS(
tbTasks[[Client_Project]:[Client_Project]],$A242,
tbTasks[[Completed On]:[Completed On]],"&lt;="&amp;M$1,
tbTasks[[Completed On]:[Completed On]],"&gt;"&amp;L$1))</f>
        <v>0</v>
      </c>
      <c r="N242" s="103">
        <f ca="1">IF($A$2="","",
COUNTIFS(
tbTasks[[Client_Project]:[Client_Project]],$A242,
tbTasks[[Completed On]:[Completed On]],"&lt;="&amp;N$1,
tbTasks[[Completed On]:[Completed On]],"&gt;"&amp;M$1))</f>
        <v>0</v>
      </c>
      <c r="O242" s="103">
        <f ca="1">IF($A$2="","",
COUNTIFS(
tbTasks[[Client_Project]:[Client_Project]],$A242,
tbTasks[[Completed On]:[Completed On]],"&lt;="&amp;O$1,
tbTasks[[Completed On]:[Completed On]],"&gt;"&amp;N$1))</f>
        <v>0</v>
      </c>
      <c r="P242" s="103">
        <f ca="1">IF($A$2="","",
COUNTIFS(
tbTasks[[Client_Project]:[Client_Project]],$A242,
tbTasks[[Completed On]:[Completed On]],"&lt;="&amp;P$1,
tbTasks[[Completed On]:[Completed On]],"&gt;"&amp;O$1))</f>
        <v>0</v>
      </c>
      <c r="Q242" s="103">
        <f ca="1">IF($A$2="","",
COUNTIFS(
tbTasks[[Client_Project]:[Client_Project]],$A242,
tbTasks[[Completed On]:[Completed On]],"&lt;="&amp;Q$1,
tbTasks[[Completed On]:[Completed On]],"&gt;"&amp;P$1))</f>
        <v>0</v>
      </c>
    </row>
    <row r="243" spans="1:17" x14ac:dyDescent="0.25">
      <c r="A243" s="108" t="str">
        <f>IFERROR(tbProjects[[#This Row],[Client_Project]],"")</f>
        <v/>
      </c>
      <c r="B243" s="106" t="str">
        <f>IFERROR(tbProjects[[#This Row],[Client]],"")</f>
        <v/>
      </c>
      <c r="C243" s="106" t="str">
        <f>IFERROR(tbProjects[[#This Row],[Project]],"")</f>
        <v/>
      </c>
      <c r="D243" s="105" t="str">
        <f>IFERROR(INDEX(tbProjects[Progress],MATCH(A243,tbProjects[Client_Project],0)),"")</f>
        <v/>
      </c>
      <c r="E243" s="105"/>
      <c r="F243" s="103">
        <f ca="1">IF($A$2="","",
COUNTIFS(
tbTasks[[Client_Project]:[Client_Project]],$A243,
tbTasks[[Completed On]:[Completed On]],"&lt;="&amp;F$1,
tbTasks[[Completed On]:[Completed On]],"&gt;"&amp;E$1))</f>
        <v>0</v>
      </c>
      <c r="G243" s="103">
        <f ca="1">IF($A$2="","",
COUNTIFS(
tbTasks[[Client_Project]:[Client_Project]],$A243,
tbTasks[[Completed On]:[Completed On]],"&lt;="&amp;G$1,
tbTasks[[Completed On]:[Completed On]],"&gt;"&amp;F$1))</f>
        <v>0</v>
      </c>
      <c r="H243" s="103">
        <f ca="1">IF($A$2="","",
COUNTIFS(
tbTasks[[Client_Project]:[Client_Project]],$A243,
tbTasks[[Completed On]:[Completed On]],"&lt;="&amp;H$1,
tbTasks[[Completed On]:[Completed On]],"&gt;"&amp;G$1))</f>
        <v>0</v>
      </c>
      <c r="I243" s="103">
        <f ca="1">IF($A$2="","",
COUNTIFS(
tbTasks[[Client_Project]:[Client_Project]],$A243,
tbTasks[[Completed On]:[Completed On]],"&lt;="&amp;I$1,
tbTasks[[Completed On]:[Completed On]],"&gt;"&amp;H$1))</f>
        <v>0</v>
      </c>
      <c r="J243" s="103">
        <f ca="1">IF($A$2="","",
COUNTIFS(
tbTasks[[Client_Project]:[Client_Project]],$A243,
tbTasks[[Completed On]:[Completed On]],"&lt;="&amp;J$1,
tbTasks[[Completed On]:[Completed On]],"&gt;"&amp;I$1))</f>
        <v>0</v>
      </c>
      <c r="K243" s="103">
        <f ca="1">IF($A$2="","",
COUNTIFS(
tbTasks[[Client_Project]:[Client_Project]],$A243,
tbTasks[[Completed On]:[Completed On]],"&lt;="&amp;K$1,
tbTasks[[Completed On]:[Completed On]],"&gt;"&amp;J$1))</f>
        <v>0</v>
      </c>
      <c r="L243" s="103">
        <f ca="1">IF($A$2="","",
COUNTIFS(
tbTasks[[Client_Project]:[Client_Project]],$A243,
tbTasks[[Completed On]:[Completed On]],"&lt;="&amp;L$1,
tbTasks[[Completed On]:[Completed On]],"&gt;"&amp;K$1))</f>
        <v>0</v>
      </c>
      <c r="M243" s="103">
        <f ca="1">IF($A$2="","",
COUNTIFS(
tbTasks[[Client_Project]:[Client_Project]],$A243,
tbTasks[[Completed On]:[Completed On]],"&lt;="&amp;M$1,
tbTasks[[Completed On]:[Completed On]],"&gt;"&amp;L$1))</f>
        <v>0</v>
      </c>
      <c r="N243" s="103">
        <f ca="1">IF($A$2="","",
COUNTIFS(
tbTasks[[Client_Project]:[Client_Project]],$A243,
tbTasks[[Completed On]:[Completed On]],"&lt;="&amp;N$1,
tbTasks[[Completed On]:[Completed On]],"&gt;"&amp;M$1))</f>
        <v>0</v>
      </c>
      <c r="O243" s="103">
        <f ca="1">IF($A$2="","",
COUNTIFS(
tbTasks[[Client_Project]:[Client_Project]],$A243,
tbTasks[[Completed On]:[Completed On]],"&lt;="&amp;O$1,
tbTasks[[Completed On]:[Completed On]],"&gt;"&amp;N$1))</f>
        <v>0</v>
      </c>
      <c r="P243" s="103">
        <f ca="1">IF($A$2="","",
COUNTIFS(
tbTasks[[Client_Project]:[Client_Project]],$A243,
tbTasks[[Completed On]:[Completed On]],"&lt;="&amp;P$1,
tbTasks[[Completed On]:[Completed On]],"&gt;"&amp;O$1))</f>
        <v>0</v>
      </c>
      <c r="Q243" s="103">
        <f ca="1">IF($A$2="","",
COUNTIFS(
tbTasks[[Client_Project]:[Client_Project]],$A243,
tbTasks[[Completed On]:[Completed On]],"&lt;="&amp;Q$1,
tbTasks[[Completed On]:[Completed On]],"&gt;"&amp;P$1))</f>
        <v>0</v>
      </c>
    </row>
    <row r="244" spans="1:17" x14ac:dyDescent="0.25">
      <c r="A244" s="108" t="str">
        <f>IFERROR(tbProjects[[#This Row],[Client_Project]],"")</f>
        <v/>
      </c>
      <c r="B244" s="106" t="str">
        <f>IFERROR(tbProjects[[#This Row],[Client]],"")</f>
        <v/>
      </c>
      <c r="C244" s="106" t="str">
        <f>IFERROR(tbProjects[[#This Row],[Project]],"")</f>
        <v/>
      </c>
      <c r="D244" s="105" t="str">
        <f>IFERROR(INDEX(tbProjects[Progress],MATCH(A244,tbProjects[Client_Project],0)),"")</f>
        <v/>
      </c>
      <c r="E244" s="105"/>
      <c r="F244" s="103">
        <f ca="1">IF($A$2="","",
COUNTIFS(
tbTasks[[Client_Project]:[Client_Project]],$A244,
tbTasks[[Completed On]:[Completed On]],"&lt;="&amp;F$1,
tbTasks[[Completed On]:[Completed On]],"&gt;"&amp;E$1))</f>
        <v>0</v>
      </c>
      <c r="G244" s="103">
        <f ca="1">IF($A$2="","",
COUNTIFS(
tbTasks[[Client_Project]:[Client_Project]],$A244,
tbTasks[[Completed On]:[Completed On]],"&lt;="&amp;G$1,
tbTasks[[Completed On]:[Completed On]],"&gt;"&amp;F$1))</f>
        <v>0</v>
      </c>
      <c r="H244" s="103">
        <f ca="1">IF($A$2="","",
COUNTIFS(
tbTasks[[Client_Project]:[Client_Project]],$A244,
tbTasks[[Completed On]:[Completed On]],"&lt;="&amp;H$1,
tbTasks[[Completed On]:[Completed On]],"&gt;"&amp;G$1))</f>
        <v>0</v>
      </c>
      <c r="I244" s="103">
        <f ca="1">IF($A$2="","",
COUNTIFS(
tbTasks[[Client_Project]:[Client_Project]],$A244,
tbTasks[[Completed On]:[Completed On]],"&lt;="&amp;I$1,
tbTasks[[Completed On]:[Completed On]],"&gt;"&amp;H$1))</f>
        <v>0</v>
      </c>
      <c r="J244" s="103">
        <f ca="1">IF($A$2="","",
COUNTIFS(
tbTasks[[Client_Project]:[Client_Project]],$A244,
tbTasks[[Completed On]:[Completed On]],"&lt;="&amp;J$1,
tbTasks[[Completed On]:[Completed On]],"&gt;"&amp;I$1))</f>
        <v>0</v>
      </c>
      <c r="K244" s="103">
        <f ca="1">IF($A$2="","",
COUNTIFS(
tbTasks[[Client_Project]:[Client_Project]],$A244,
tbTasks[[Completed On]:[Completed On]],"&lt;="&amp;K$1,
tbTasks[[Completed On]:[Completed On]],"&gt;"&amp;J$1))</f>
        <v>0</v>
      </c>
      <c r="L244" s="103">
        <f ca="1">IF($A$2="","",
COUNTIFS(
tbTasks[[Client_Project]:[Client_Project]],$A244,
tbTasks[[Completed On]:[Completed On]],"&lt;="&amp;L$1,
tbTasks[[Completed On]:[Completed On]],"&gt;"&amp;K$1))</f>
        <v>0</v>
      </c>
      <c r="M244" s="103">
        <f ca="1">IF($A$2="","",
COUNTIFS(
tbTasks[[Client_Project]:[Client_Project]],$A244,
tbTasks[[Completed On]:[Completed On]],"&lt;="&amp;M$1,
tbTasks[[Completed On]:[Completed On]],"&gt;"&amp;L$1))</f>
        <v>0</v>
      </c>
      <c r="N244" s="103">
        <f ca="1">IF($A$2="","",
COUNTIFS(
tbTasks[[Client_Project]:[Client_Project]],$A244,
tbTasks[[Completed On]:[Completed On]],"&lt;="&amp;N$1,
tbTasks[[Completed On]:[Completed On]],"&gt;"&amp;M$1))</f>
        <v>0</v>
      </c>
      <c r="O244" s="103">
        <f ca="1">IF($A$2="","",
COUNTIFS(
tbTasks[[Client_Project]:[Client_Project]],$A244,
tbTasks[[Completed On]:[Completed On]],"&lt;="&amp;O$1,
tbTasks[[Completed On]:[Completed On]],"&gt;"&amp;N$1))</f>
        <v>0</v>
      </c>
      <c r="P244" s="103">
        <f ca="1">IF($A$2="","",
COUNTIFS(
tbTasks[[Client_Project]:[Client_Project]],$A244,
tbTasks[[Completed On]:[Completed On]],"&lt;="&amp;P$1,
tbTasks[[Completed On]:[Completed On]],"&gt;"&amp;O$1))</f>
        <v>0</v>
      </c>
      <c r="Q244" s="103">
        <f ca="1">IF($A$2="","",
COUNTIFS(
tbTasks[[Client_Project]:[Client_Project]],$A244,
tbTasks[[Completed On]:[Completed On]],"&lt;="&amp;Q$1,
tbTasks[[Completed On]:[Completed On]],"&gt;"&amp;P$1))</f>
        <v>0</v>
      </c>
    </row>
    <row r="245" spans="1:17" x14ac:dyDescent="0.25">
      <c r="A245" s="108" t="str">
        <f>IFERROR(tbProjects[[#This Row],[Client_Project]],"")</f>
        <v/>
      </c>
      <c r="B245" s="106" t="str">
        <f>IFERROR(tbProjects[[#This Row],[Client]],"")</f>
        <v/>
      </c>
      <c r="C245" s="106" t="str">
        <f>IFERROR(tbProjects[[#This Row],[Project]],"")</f>
        <v/>
      </c>
      <c r="D245" s="105" t="str">
        <f>IFERROR(INDEX(tbProjects[Progress],MATCH(A245,tbProjects[Client_Project],0)),"")</f>
        <v/>
      </c>
      <c r="E245" s="105"/>
      <c r="F245" s="103">
        <f ca="1">IF($A$2="","",
COUNTIFS(
tbTasks[[Client_Project]:[Client_Project]],$A245,
tbTasks[[Completed On]:[Completed On]],"&lt;="&amp;F$1,
tbTasks[[Completed On]:[Completed On]],"&gt;"&amp;E$1))</f>
        <v>0</v>
      </c>
      <c r="G245" s="103">
        <f ca="1">IF($A$2="","",
COUNTIFS(
tbTasks[[Client_Project]:[Client_Project]],$A245,
tbTasks[[Completed On]:[Completed On]],"&lt;="&amp;G$1,
tbTasks[[Completed On]:[Completed On]],"&gt;"&amp;F$1))</f>
        <v>0</v>
      </c>
      <c r="H245" s="103">
        <f ca="1">IF($A$2="","",
COUNTIFS(
tbTasks[[Client_Project]:[Client_Project]],$A245,
tbTasks[[Completed On]:[Completed On]],"&lt;="&amp;H$1,
tbTasks[[Completed On]:[Completed On]],"&gt;"&amp;G$1))</f>
        <v>0</v>
      </c>
      <c r="I245" s="103">
        <f ca="1">IF($A$2="","",
COUNTIFS(
tbTasks[[Client_Project]:[Client_Project]],$A245,
tbTasks[[Completed On]:[Completed On]],"&lt;="&amp;I$1,
tbTasks[[Completed On]:[Completed On]],"&gt;"&amp;H$1))</f>
        <v>0</v>
      </c>
      <c r="J245" s="103">
        <f ca="1">IF($A$2="","",
COUNTIFS(
tbTasks[[Client_Project]:[Client_Project]],$A245,
tbTasks[[Completed On]:[Completed On]],"&lt;="&amp;J$1,
tbTasks[[Completed On]:[Completed On]],"&gt;"&amp;I$1))</f>
        <v>0</v>
      </c>
      <c r="K245" s="103">
        <f ca="1">IF($A$2="","",
COUNTIFS(
tbTasks[[Client_Project]:[Client_Project]],$A245,
tbTasks[[Completed On]:[Completed On]],"&lt;="&amp;K$1,
tbTasks[[Completed On]:[Completed On]],"&gt;"&amp;J$1))</f>
        <v>0</v>
      </c>
      <c r="L245" s="103">
        <f ca="1">IF($A$2="","",
COUNTIFS(
tbTasks[[Client_Project]:[Client_Project]],$A245,
tbTasks[[Completed On]:[Completed On]],"&lt;="&amp;L$1,
tbTasks[[Completed On]:[Completed On]],"&gt;"&amp;K$1))</f>
        <v>0</v>
      </c>
      <c r="M245" s="103">
        <f ca="1">IF($A$2="","",
COUNTIFS(
tbTasks[[Client_Project]:[Client_Project]],$A245,
tbTasks[[Completed On]:[Completed On]],"&lt;="&amp;M$1,
tbTasks[[Completed On]:[Completed On]],"&gt;"&amp;L$1))</f>
        <v>0</v>
      </c>
      <c r="N245" s="103">
        <f ca="1">IF($A$2="","",
COUNTIFS(
tbTasks[[Client_Project]:[Client_Project]],$A245,
tbTasks[[Completed On]:[Completed On]],"&lt;="&amp;N$1,
tbTasks[[Completed On]:[Completed On]],"&gt;"&amp;M$1))</f>
        <v>0</v>
      </c>
      <c r="O245" s="103">
        <f ca="1">IF($A$2="","",
COUNTIFS(
tbTasks[[Client_Project]:[Client_Project]],$A245,
tbTasks[[Completed On]:[Completed On]],"&lt;="&amp;O$1,
tbTasks[[Completed On]:[Completed On]],"&gt;"&amp;N$1))</f>
        <v>0</v>
      </c>
      <c r="P245" s="103">
        <f ca="1">IF($A$2="","",
COUNTIFS(
tbTasks[[Client_Project]:[Client_Project]],$A245,
tbTasks[[Completed On]:[Completed On]],"&lt;="&amp;P$1,
tbTasks[[Completed On]:[Completed On]],"&gt;"&amp;O$1))</f>
        <v>0</v>
      </c>
      <c r="Q245" s="103">
        <f ca="1">IF($A$2="","",
COUNTIFS(
tbTasks[[Client_Project]:[Client_Project]],$A245,
tbTasks[[Completed On]:[Completed On]],"&lt;="&amp;Q$1,
tbTasks[[Completed On]:[Completed On]],"&gt;"&amp;P$1))</f>
        <v>0</v>
      </c>
    </row>
    <row r="246" spans="1:17" x14ac:dyDescent="0.25">
      <c r="A246" s="108" t="str">
        <f>IFERROR(tbProjects[[#This Row],[Client_Project]],"")</f>
        <v/>
      </c>
      <c r="B246" s="106" t="str">
        <f>IFERROR(tbProjects[[#This Row],[Client]],"")</f>
        <v/>
      </c>
      <c r="C246" s="106" t="str">
        <f>IFERROR(tbProjects[[#This Row],[Project]],"")</f>
        <v/>
      </c>
      <c r="D246" s="105" t="str">
        <f>IFERROR(INDEX(tbProjects[Progress],MATCH(A246,tbProjects[Client_Project],0)),"")</f>
        <v/>
      </c>
      <c r="E246" s="105"/>
      <c r="F246" s="103">
        <f ca="1">IF($A$2="","",
COUNTIFS(
tbTasks[[Client_Project]:[Client_Project]],$A246,
tbTasks[[Completed On]:[Completed On]],"&lt;="&amp;F$1,
tbTasks[[Completed On]:[Completed On]],"&gt;"&amp;E$1))</f>
        <v>0</v>
      </c>
      <c r="G246" s="103">
        <f ca="1">IF($A$2="","",
COUNTIFS(
tbTasks[[Client_Project]:[Client_Project]],$A246,
tbTasks[[Completed On]:[Completed On]],"&lt;="&amp;G$1,
tbTasks[[Completed On]:[Completed On]],"&gt;"&amp;F$1))</f>
        <v>0</v>
      </c>
      <c r="H246" s="103">
        <f ca="1">IF($A$2="","",
COUNTIFS(
tbTasks[[Client_Project]:[Client_Project]],$A246,
tbTasks[[Completed On]:[Completed On]],"&lt;="&amp;H$1,
tbTasks[[Completed On]:[Completed On]],"&gt;"&amp;G$1))</f>
        <v>0</v>
      </c>
      <c r="I246" s="103">
        <f ca="1">IF($A$2="","",
COUNTIFS(
tbTasks[[Client_Project]:[Client_Project]],$A246,
tbTasks[[Completed On]:[Completed On]],"&lt;="&amp;I$1,
tbTasks[[Completed On]:[Completed On]],"&gt;"&amp;H$1))</f>
        <v>0</v>
      </c>
      <c r="J246" s="103">
        <f ca="1">IF($A$2="","",
COUNTIFS(
tbTasks[[Client_Project]:[Client_Project]],$A246,
tbTasks[[Completed On]:[Completed On]],"&lt;="&amp;J$1,
tbTasks[[Completed On]:[Completed On]],"&gt;"&amp;I$1))</f>
        <v>0</v>
      </c>
      <c r="K246" s="103">
        <f ca="1">IF($A$2="","",
COUNTIFS(
tbTasks[[Client_Project]:[Client_Project]],$A246,
tbTasks[[Completed On]:[Completed On]],"&lt;="&amp;K$1,
tbTasks[[Completed On]:[Completed On]],"&gt;"&amp;J$1))</f>
        <v>0</v>
      </c>
      <c r="L246" s="103">
        <f ca="1">IF($A$2="","",
COUNTIFS(
tbTasks[[Client_Project]:[Client_Project]],$A246,
tbTasks[[Completed On]:[Completed On]],"&lt;="&amp;L$1,
tbTasks[[Completed On]:[Completed On]],"&gt;"&amp;K$1))</f>
        <v>0</v>
      </c>
      <c r="M246" s="103">
        <f ca="1">IF($A$2="","",
COUNTIFS(
tbTasks[[Client_Project]:[Client_Project]],$A246,
tbTasks[[Completed On]:[Completed On]],"&lt;="&amp;M$1,
tbTasks[[Completed On]:[Completed On]],"&gt;"&amp;L$1))</f>
        <v>0</v>
      </c>
      <c r="N246" s="103">
        <f ca="1">IF($A$2="","",
COUNTIFS(
tbTasks[[Client_Project]:[Client_Project]],$A246,
tbTasks[[Completed On]:[Completed On]],"&lt;="&amp;N$1,
tbTasks[[Completed On]:[Completed On]],"&gt;"&amp;M$1))</f>
        <v>0</v>
      </c>
      <c r="O246" s="103">
        <f ca="1">IF($A$2="","",
COUNTIFS(
tbTasks[[Client_Project]:[Client_Project]],$A246,
tbTasks[[Completed On]:[Completed On]],"&lt;="&amp;O$1,
tbTasks[[Completed On]:[Completed On]],"&gt;"&amp;N$1))</f>
        <v>0</v>
      </c>
      <c r="P246" s="103">
        <f ca="1">IF($A$2="","",
COUNTIFS(
tbTasks[[Client_Project]:[Client_Project]],$A246,
tbTasks[[Completed On]:[Completed On]],"&lt;="&amp;P$1,
tbTasks[[Completed On]:[Completed On]],"&gt;"&amp;O$1))</f>
        <v>0</v>
      </c>
      <c r="Q246" s="103">
        <f ca="1">IF($A$2="","",
COUNTIFS(
tbTasks[[Client_Project]:[Client_Project]],$A246,
tbTasks[[Completed On]:[Completed On]],"&lt;="&amp;Q$1,
tbTasks[[Completed On]:[Completed On]],"&gt;"&amp;P$1))</f>
        <v>0</v>
      </c>
    </row>
    <row r="247" spans="1:17" x14ac:dyDescent="0.25">
      <c r="A247" s="108" t="str">
        <f>IFERROR(tbProjects[[#This Row],[Client_Project]],"")</f>
        <v/>
      </c>
      <c r="B247" s="106" t="str">
        <f>IFERROR(tbProjects[[#This Row],[Client]],"")</f>
        <v/>
      </c>
      <c r="C247" s="106" t="str">
        <f>IFERROR(tbProjects[[#This Row],[Project]],"")</f>
        <v/>
      </c>
      <c r="D247" s="105" t="str">
        <f>IFERROR(INDEX(tbProjects[Progress],MATCH(A247,tbProjects[Client_Project],0)),"")</f>
        <v/>
      </c>
      <c r="E247" s="105"/>
      <c r="F247" s="103">
        <f ca="1">IF($A$2="","",
COUNTIFS(
tbTasks[[Client_Project]:[Client_Project]],$A247,
tbTasks[[Completed On]:[Completed On]],"&lt;="&amp;F$1,
tbTasks[[Completed On]:[Completed On]],"&gt;"&amp;E$1))</f>
        <v>0</v>
      </c>
      <c r="G247" s="103">
        <f ca="1">IF($A$2="","",
COUNTIFS(
tbTasks[[Client_Project]:[Client_Project]],$A247,
tbTasks[[Completed On]:[Completed On]],"&lt;="&amp;G$1,
tbTasks[[Completed On]:[Completed On]],"&gt;"&amp;F$1))</f>
        <v>0</v>
      </c>
      <c r="H247" s="103">
        <f ca="1">IF($A$2="","",
COUNTIFS(
tbTasks[[Client_Project]:[Client_Project]],$A247,
tbTasks[[Completed On]:[Completed On]],"&lt;="&amp;H$1,
tbTasks[[Completed On]:[Completed On]],"&gt;"&amp;G$1))</f>
        <v>0</v>
      </c>
      <c r="I247" s="103">
        <f ca="1">IF($A$2="","",
COUNTIFS(
tbTasks[[Client_Project]:[Client_Project]],$A247,
tbTasks[[Completed On]:[Completed On]],"&lt;="&amp;I$1,
tbTasks[[Completed On]:[Completed On]],"&gt;"&amp;H$1))</f>
        <v>0</v>
      </c>
      <c r="J247" s="103">
        <f ca="1">IF($A$2="","",
COUNTIFS(
tbTasks[[Client_Project]:[Client_Project]],$A247,
tbTasks[[Completed On]:[Completed On]],"&lt;="&amp;J$1,
tbTasks[[Completed On]:[Completed On]],"&gt;"&amp;I$1))</f>
        <v>0</v>
      </c>
      <c r="K247" s="103">
        <f ca="1">IF($A$2="","",
COUNTIFS(
tbTasks[[Client_Project]:[Client_Project]],$A247,
tbTasks[[Completed On]:[Completed On]],"&lt;="&amp;K$1,
tbTasks[[Completed On]:[Completed On]],"&gt;"&amp;J$1))</f>
        <v>0</v>
      </c>
      <c r="L247" s="103">
        <f ca="1">IF($A$2="","",
COUNTIFS(
tbTasks[[Client_Project]:[Client_Project]],$A247,
tbTasks[[Completed On]:[Completed On]],"&lt;="&amp;L$1,
tbTasks[[Completed On]:[Completed On]],"&gt;"&amp;K$1))</f>
        <v>0</v>
      </c>
      <c r="M247" s="103">
        <f ca="1">IF($A$2="","",
COUNTIFS(
tbTasks[[Client_Project]:[Client_Project]],$A247,
tbTasks[[Completed On]:[Completed On]],"&lt;="&amp;M$1,
tbTasks[[Completed On]:[Completed On]],"&gt;"&amp;L$1))</f>
        <v>0</v>
      </c>
      <c r="N247" s="103">
        <f ca="1">IF($A$2="","",
COUNTIFS(
tbTasks[[Client_Project]:[Client_Project]],$A247,
tbTasks[[Completed On]:[Completed On]],"&lt;="&amp;N$1,
tbTasks[[Completed On]:[Completed On]],"&gt;"&amp;M$1))</f>
        <v>0</v>
      </c>
      <c r="O247" s="103">
        <f ca="1">IF($A$2="","",
COUNTIFS(
tbTasks[[Client_Project]:[Client_Project]],$A247,
tbTasks[[Completed On]:[Completed On]],"&lt;="&amp;O$1,
tbTasks[[Completed On]:[Completed On]],"&gt;"&amp;N$1))</f>
        <v>0</v>
      </c>
      <c r="P247" s="103">
        <f ca="1">IF($A$2="","",
COUNTIFS(
tbTasks[[Client_Project]:[Client_Project]],$A247,
tbTasks[[Completed On]:[Completed On]],"&lt;="&amp;P$1,
tbTasks[[Completed On]:[Completed On]],"&gt;"&amp;O$1))</f>
        <v>0</v>
      </c>
      <c r="Q247" s="103">
        <f ca="1">IF($A$2="","",
COUNTIFS(
tbTasks[[Client_Project]:[Client_Project]],$A247,
tbTasks[[Completed On]:[Completed On]],"&lt;="&amp;Q$1,
tbTasks[[Completed On]:[Completed On]],"&gt;"&amp;P$1))</f>
        <v>0</v>
      </c>
    </row>
    <row r="248" spans="1:17" x14ac:dyDescent="0.25">
      <c r="A248" s="108" t="str">
        <f>IFERROR(tbProjects[[#This Row],[Client_Project]],"")</f>
        <v/>
      </c>
      <c r="B248" s="106" t="str">
        <f>IFERROR(tbProjects[[#This Row],[Client]],"")</f>
        <v/>
      </c>
      <c r="C248" s="106" t="str">
        <f>IFERROR(tbProjects[[#This Row],[Project]],"")</f>
        <v/>
      </c>
      <c r="D248" s="105" t="str">
        <f>IFERROR(INDEX(tbProjects[Progress],MATCH(A248,tbProjects[Client_Project],0)),"")</f>
        <v/>
      </c>
      <c r="E248" s="105"/>
      <c r="F248" s="103">
        <f ca="1">IF($A$2="","",
COUNTIFS(
tbTasks[[Client_Project]:[Client_Project]],$A248,
tbTasks[[Completed On]:[Completed On]],"&lt;="&amp;F$1,
tbTasks[[Completed On]:[Completed On]],"&gt;"&amp;E$1))</f>
        <v>0</v>
      </c>
      <c r="G248" s="103">
        <f ca="1">IF($A$2="","",
COUNTIFS(
tbTasks[[Client_Project]:[Client_Project]],$A248,
tbTasks[[Completed On]:[Completed On]],"&lt;="&amp;G$1,
tbTasks[[Completed On]:[Completed On]],"&gt;"&amp;F$1))</f>
        <v>0</v>
      </c>
      <c r="H248" s="103">
        <f ca="1">IF($A$2="","",
COUNTIFS(
tbTasks[[Client_Project]:[Client_Project]],$A248,
tbTasks[[Completed On]:[Completed On]],"&lt;="&amp;H$1,
tbTasks[[Completed On]:[Completed On]],"&gt;"&amp;G$1))</f>
        <v>0</v>
      </c>
      <c r="I248" s="103">
        <f ca="1">IF($A$2="","",
COUNTIFS(
tbTasks[[Client_Project]:[Client_Project]],$A248,
tbTasks[[Completed On]:[Completed On]],"&lt;="&amp;I$1,
tbTasks[[Completed On]:[Completed On]],"&gt;"&amp;H$1))</f>
        <v>0</v>
      </c>
      <c r="J248" s="103">
        <f ca="1">IF($A$2="","",
COUNTIFS(
tbTasks[[Client_Project]:[Client_Project]],$A248,
tbTasks[[Completed On]:[Completed On]],"&lt;="&amp;J$1,
tbTasks[[Completed On]:[Completed On]],"&gt;"&amp;I$1))</f>
        <v>0</v>
      </c>
      <c r="K248" s="103">
        <f ca="1">IF($A$2="","",
COUNTIFS(
tbTasks[[Client_Project]:[Client_Project]],$A248,
tbTasks[[Completed On]:[Completed On]],"&lt;="&amp;K$1,
tbTasks[[Completed On]:[Completed On]],"&gt;"&amp;J$1))</f>
        <v>0</v>
      </c>
      <c r="L248" s="103">
        <f ca="1">IF($A$2="","",
COUNTIFS(
tbTasks[[Client_Project]:[Client_Project]],$A248,
tbTasks[[Completed On]:[Completed On]],"&lt;="&amp;L$1,
tbTasks[[Completed On]:[Completed On]],"&gt;"&amp;K$1))</f>
        <v>0</v>
      </c>
      <c r="M248" s="103">
        <f ca="1">IF($A$2="","",
COUNTIFS(
tbTasks[[Client_Project]:[Client_Project]],$A248,
tbTasks[[Completed On]:[Completed On]],"&lt;="&amp;M$1,
tbTasks[[Completed On]:[Completed On]],"&gt;"&amp;L$1))</f>
        <v>0</v>
      </c>
      <c r="N248" s="103">
        <f ca="1">IF($A$2="","",
COUNTIFS(
tbTasks[[Client_Project]:[Client_Project]],$A248,
tbTasks[[Completed On]:[Completed On]],"&lt;="&amp;N$1,
tbTasks[[Completed On]:[Completed On]],"&gt;"&amp;M$1))</f>
        <v>0</v>
      </c>
      <c r="O248" s="103">
        <f ca="1">IF($A$2="","",
COUNTIFS(
tbTasks[[Client_Project]:[Client_Project]],$A248,
tbTasks[[Completed On]:[Completed On]],"&lt;="&amp;O$1,
tbTasks[[Completed On]:[Completed On]],"&gt;"&amp;N$1))</f>
        <v>0</v>
      </c>
      <c r="P248" s="103">
        <f ca="1">IF($A$2="","",
COUNTIFS(
tbTasks[[Client_Project]:[Client_Project]],$A248,
tbTasks[[Completed On]:[Completed On]],"&lt;="&amp;P$1,
tbTasks[[Completed On]:[Completed On]],"&gt;"&amp;O$1))</f>
        <v>0</v>
      </c>
      <c r="Q248" s="103">
        <f ca="1">IF($A$2="","",
COUNTIFS(
tbTasks[[Client_Project]:[Client_Project]],$A248,
tbTasks[[Completed On]:[Completed On]],"&lt;="&amp;Q$1,
tbTasks[[Completed On]:[Completed On]],"&gt;"&amp;P$1))</f>
        <v>0</v>
      </c>
    </row>
    <row r="249" spans="1:17" x14ac:dyDescent="0.25">
      <c r="A249" s="108" t="str">
        <f>IFERROR(tbProjects[[#This Row],[Client_Project]],"")</f>
        <v/>
      </c>
      <c r="B249" s="106" t="str">
        <f>IFERROR(tbProjects[[#This Row],[Client]],"")</f>
        <v/>
      </c>
      <c r="C249" s="106" t="str">
        <f>IFERROR(tbProjects[[#This Row],[Project]],"")</f>
        <v/>
      </c>
      <c r="D249" s="105" t="str">
        <f>IFERROR(INDEX(tbProjects[Progress],MATCH(A249,tbProjects[Client_Project],0)),"")</f>
        <v/>
      </c>
      <c r="E249" s="105"/>
      <c r="F249" s="103">
        <f ca="1">IF($A$2="","",
COUNTIFS(
tbTasks[[Client_Project]:[Client_Project]],$A249,
tbTasks[[Completed On]:[Completed On]],"&lt;="&amp;F$1,
tbTasks[[Completed On]:[Completed On]],"&gt;"&amp;E$1))</f>
        <v>0</v>
      </c>
      <c r="G249" s="103">
        <f ca="1">IF($A$2="","",
COUNTIFS(
tbTasks[[Client_Project]:[Client_Project]],$A249,
tbTasks[[Completed On]:[Completed On]],"&lt;="&amp;G$1,
tbTasks[[Completed On]:[Completed On]],"&gt;"&amp;F$1))</f>
        <v>0</v>
      </c>
      <c r="H249" s="103">
        <f ca="1">IF($A$2="","",
COUNTIFS(
tbTasks[[Client_Project]:[Client_Project]],$A249,
tbTasks[[Completed On]:[Completed On]],"&lt;="&amp;H$1,
tbTasks[[Completed On]:[Completed On]],"&gt;"&amp;G$1))</f>
        <v>0</v>
      </c>
      <c r="I249" s="103">
        <f ca="1">IF($A$2="","",
COUNTIFS(
tbTasks[[Client_Project]:[Client_Project]],$A249,
tbTasks[[Completed On]:[Completed On]],"&lt;="&amp;I$1,
tbTasks[[Completed On]:[Completed On]],"&gt;"&amp;H$1))</f>
        <v>0</v>
      </c>
      <c r="J249" s="103">
        <f ca="1">IF($A$2="","",
COUNTIFS(
tbTasks[[Client_Project]:[Client_Project]],$A249,
tbTasks[[Completed On]:[Completed On]],"&lt;="&amp;J$1,
tbTasks[[Completed On]:[Completed On]],"&gt;"&amp;I$1))</f>
        <v>0</v>
      </c>
      <c r="K249" s="103">
        <f ca="1">IF($A$2="","",
COUNTIFS(
tbTasks[[Client_Project]:[Client_Project]],$A249,
tbTasks[[Completed On]:[Completed On]],"&lt;="&amp;K$1,
tbTasks[[Completed On]:[Completed On]],"&gt;"&amp;J$1))</f>
        <v>0</v>
      </c>
      <c r="L249" s="103">
        <f ca="1">IF($A$2="","",
COUNTIFS(
tbTasks[[Client_Project]:[Client_Project]],$A249,
tbTasks[[Completed On]:[Completed On]],"&lt;="&amp;L$1,
tbTasks[[Completed On]:[Completed On]],"&gt;"&amp;K$1))</f>
        <v>0</v>
      </c>
      <c r="M249" s="103">
        <f ca="1">IF($A$2="","",
COUNTIFS(
tbTasks[[Client_Project]:[Client_Project]],$A249,
tbTasks[[Completed On]:[Completed On]],"&lt;="&amp;M$1,
tbTasks[[Completed On]:[Completed On]],"&gt;"&amp;L$1))</f>
        <v>0</v>
      </c>
      <c r="N249" s="103">
        <f ca="1">IF($A$2="","",
COUNTIFS(
tbTasks[[Client_Project]:[Client_Project]],$A249,
tbTasks[[Completed On]:[Completed On]],"&lt;="&amp;N$1,
tbTasks[[Completed On]:[Completed On]],"&gt;"&amp;M$1))</f>
        <v>0</v>
      </c>
      <c r="O249" s="103">
        <f ca="1">IF($A$2="","",
COUNTIFS(
tbTasks[[Client_Project]:[Client_Project]],$A249,
tbTasks[[Completed On]:[Completed On]],"&lt;="&amp;O$1,
tbTasks[[Completed On]:[Completed On]],"&gt;"&amp;N$1))</f>
        <v>0</v>
      </c>
      <c r="P249" s="103">
        <f ca="1">IF($A$2="","",
COUNTIFS(
tbTasks[[Client_Project]:[Client_Project]],$A249,
tbTasks[[Completed On]:[Completed On]],"&lt;="&amp;P$1,
tbTasks[[Completed On]:[Completed On]],"&gt;"&amp;O$1))</f>
        <v>0</v>
      </c>
      <c r="Q249" s="103">
        <f ca="1">IF($A$2="","",
COUNTIFS(
tbTasks[[Client_Project]:[Client_Project]],$A249,
tbTasks[[Completed On]:[Completed On]],"&lt;="&amp;Q$1,
tbTasks[[Completed On]:[Completed On]],"&gt;"&amp;P$1))</f>
        <v>0</v>
      </c>
    </row>
    <row r="250" spans="1:17" x14ac:dyDescent="0.25">
      <c r="A250" s="108" t="str">
        <f>IFERROR(tbProjects[[#This Row],[Client_Project]],"")</f>
        <v/>
      </c>
      <c r="B250" s="106" t="str">
        <f>IFERROR(tbProjects[[#This Row],[Client]],"")</f>
        <v/>
      </c>
      <c r="C250" s="106" t="str">
        <f>IFERROR(tbProjects[[#This Row],[Project]],"")</f>
        <v/>
      </c>
      <c r="D250" s="105" t="str">
        <f>IFERROR(INDEX(tbProjects[Progress],MATCH(A250,tbProjects[Client_Project],0)),"")</f>
        <v/>
      </c>
      <c r="E250" s="105"/>
      <c r="F250" s="103">
        <f ca="1">IF($A$2="","",
COUNTIFS(
tbTasks[[Client_Project]:[Client_Project]],$A250,
tbTasks[[Completed On]:[Completed On]],"&lt;="&amp;F$1,
tbTasks[[Completed On]:[Completed On]],"&gt;"&amp;E$1))</f>
        <v>0</v>
      </c>
      <c r="G250" s="103">
        <f ca="1">IF($A$2="","",
COUNTIFS(
tbTasks[[Client_Project]:[Client_Project]],$A250,
tbTasks[[Completed On]:[Completed On]],"&lt;="&amp;G$1,
tbTasks[[Completed On]:[Completed On]],"&gt;"&amp;F$1))</f>
        <v>0</v>
      </c>
      <c r="H250" s="103">
        <f ca="1">IF($A$2="","",
COUNTIFS(
tbTasks[[Client_Project]:[Client_Project]],$A250,
tbTasks[[Completed On]:[Completed On]],"&lt;="&amp;H$1,
tbTasks[[Completed On]:[Completed On]],"&gt;"&amp;G$1))</f>
        <v>0</v>
      </c>
      <c r="I250" s="103">
        <f ca="1">IF($A$2="","",
COUNTIFS(
tbTasks[[Client_Project]:[Client_Project]],$A250,
tbTasks[[Completed On]:[Completed On]],"&lt;="&amp;I$1,
tbTasks[[Completed On]:[Completed On]],"&gt;"&amp;H$1))</f>
        <v>0</v>
      </c>
      <c r="J250" s="103">
        <f ca="1">IF($A$2="","",
COUNTIFS(
tbTasks[[Client_Project]:[Client_Project]],$A250,
tbTasks[[Completed On]:[Completed On]],"&lt;="&amp;J$1,
tbTasks[[Completed On]:[Completed On]],"&gt;"&amp;I$1))</f>
        <v>0</v>
      </c>
      <c r="K250" s="103">
        <f ca="1">IF($A$2="","",
COUNTIFS(
tbTasks[[Client_Project]:[Client_Project]],$A250,
tbTasks[[Completed On]:[Completed On]],"&lt;="&amp;K$1,
tbTasks[[Completed On]:[Completed On]],"&gt;"&amp;J$1))</f>
        <v>0</v>
      </c>
      <c r="L250" s="103">
        <f ca="1">IF($A$2="","",
COUNTIFS(
tbTasks[[Client_Project]:[Client_Project]],$A250,
tbTasks[[Completed On]:[Completed On]],"&lt;="&amp;L$1,
tbTasks[[Completed On]:[Completed On]],"&gt;"&amp;K$1))</f>
        <v>0</v>
      </c>
      <c r="M250" s="103">
        <f ca="1">IF($A$2="","",
COUNTIFS(
tbTasks[[Client_Project]:[Client_Project]],$A250,
tbTasks[[Completed On]:[Completed On]],"&lt;="&amp;M$1,
tbTasks[[Completed On]:[Completed On]],"&gt;"&amp;L$1))</f>
        <v>0</v>
      </c>
      <c r="N250" s="103">
        <f ca="1">IF($A$2="","",
COUNTIFS(
tbTasks[[Client_Project]:[Client_Project]],$A250,
tbTasks[[Completed On]:[Completed On]],"&lt;="&amp;N$1,
tbTasks[[Completed On]:[Completed On]],"&gt;"&amp;M$1))</f>
        <v>0</v>
      </c>
      <c r="O250" s="103">
        <f ca="1">IF($A$2="","",
COUNTIFS(
tbTasks[[Client_Project]:[Client_Project]],$A250,
tbTasks[[Completed On]:[Completed On]],"&lt;="&amp;O$1,
tbTasks[[Completed On]:[Completed On]],"&gt;"&amp;N$1))</f>
        <v>0</v>
      </c>
      <c r="P250" s="103">
        <f ca="1">IF($A$2="","",
COUNTIFS(
tbTasks[[Client_Project]:[Client_Project]],$A250,
tbTasks[[Completed On]:[Completed On]],"&lt;="&amp;P$1,
tbTasks[[Completed On]:[Completed On]],"&gt;"&amp;O$1))</f>
        <v>0</v>
      </c>
      <c r="Q250" s="103">
        <f ca="1">IF($A$2="","",
COUNTIFS(
tbTasks[[Client_Project]:[Client_Project]],$A250,
tbTasks[[Completed On]:[Completed On]],"&lt;="&amp;Q$1,
tbTasks[[Completed On]:[Completed On]],"&gt;"&amp;P$1))</f>
        <v>0</v>
      </c>
    </row>
    <row r="251" spans="1:17" x14ac:dyDescent="0.25">
      <c r="A251" s="108" t="str">
        <f>IFERROR(tbProjects[[#This Row],[Client_Project]],"")</f>
        <v/>
      </c>
      <c r="B251" s="106" t="str">
        <f>IFERROR(tbProjects[[#This Row],[Client]],"")</f>
        <v/>
      </c>
      <c r="C251" s="106" t="str">
        <f>IFERROR(tbProjects[[#This Row],[Project]],"")</f>
        <v/>
      </c>
      <c r="D251" s="105" t="str">
        <f>IFERROR(INDEX(tbProjects[Progress],MATCH(A251,tbProjects[Client_Project],0)),"")</f>
        <v/>
      </c>
      <c r="E251" s="105"/>
      <c r="F251" s="103">
        <f ca="1">IF($A$2="","",
COUNTIFS(
tbTasks[[Client_Project]:[Client_Project]],$A251,
tbTasks[[Completed On]:[Completed On]],"&lt;="&amp;F$1,
tbTasks[[Completed On]:[Completed On]],"&gt;"&amp;E$1))</f>
        <v>0</v>
      </c>
      <c r="G251" s="103">
        <f ca="1">IF($A$2="","",
COUNTIFS(
tbTasks[[Client_Project]:[Client_Project]],$A251,
tbTasks[[Completed On]:[Completed On]],"&lt;="&amp;G$1,
tbTasks[[Completed On]:[Completed On]],"&gt;"&amp;F$1))</f>
        <v>0</v>
      </c>
      <c r="H251" s="103">
        <f ca="1">IF($A$2="","",
COUNTIFS(
tbTasks[[Client_Project]:[Client_Project]],$A251,
tbTasks[[Completed On]:[Completed On]],"&lt;="&amp;H$1,
tbTasks[[Completed On]:[Completed On]],"&gt;"&amp;G$1))</f>
        <v>0</v>
      </c>
      <c r="I251" s="103">
        <f ca="1">IF($A$2="","",
COUNTIFS(
tbTasks[[Client_Project]:[Client_Project]],$A251,
tbTasks[[Completed On]:[Completed On]],"&lt;="&amp;I$1,
tbTasks[[Completed On]:[Completed On]],"&gt;"&amp;H$1))</f>
        <v>0</v>
      </c>
      <c r="J251" s="103">
        <f ca="1">IF($A$2="","",
COUNTIFS(
tbTasks[[Client_Project]:[Client_Project]],$A251,
tbTasks[[Completed On]:[Completed On]],"&lt;="&amp;J$1,
tbTasks[[Completed On]:[Completed On]],"&gt;"&amp;I$1))</f>
        <v>0</v>
      </c>
      <c r="K251" s="103">
        <f ca="1">IF($A$2="","",
COUNTIFS(
tbTasks[[Client_Project]:[Client_Project]],$A251,
tbTasks[[Completed On]:[Completed On]],"&lt;="&amp;K$1,
tbTasks[[Completed On]:[Completed On]],"&gt;"&amp;J$1))</f>
        <v>0</v>
      </c>
      <c r="L251" s="103">
        <f ca="1">IF($A$2="","",
COUNTIFS(
tbTasks[[Client_Project]:[Client_Project]],$A251,
tbTasks[[Completed On]:[Completed On]],"&lt;="&amp;L$1,
tbTasks[[Completed On]:[Completed On]],"&gt;"&amp;K$1))</f>
        <v>0</v>
      </c>
      <c r="M251" s="103">
        <f ca="1">IF($A$2="","",
COUNTIFS(
tbTasks[[Client_Project]:[Client_Project]],$A251,
tbTasks[[Completed On]:[Completed On]],"&lt;="&amp;M$1,
tbTasks[[Completed On]:[Completed On]],"&gt;"&amp;L$1))</f>
        <v>0</v>
      </c>
      <c r="N251" s="103">
        <f ca="1">IF($A$2="","",
COUNTIFS(
tbTasks[[Client_Project]:[Client_Project]],$A251,
tbTasks[[Completed On]:[Completed On]],"&lt;="&amp;N$1,
tbTasks[[Completed On]:[Completed On]],"&gt;"&amp;M$1))</f>
        <v>0</v>
      </c>
      <c r="O251" s="103">
        <f ca="1">IF($A$2="","",
COUNTIFS(
tbTasks[[Client_Project]:[Client_Project]],$A251,
tbTasks[[Completed On]:[Completed On]],"&lt;="&amp;O$1,
tbTasks[[Completed On]:[Completed On]],"&gt;"&amp;N$1))</f>
        <v>0</v>
      </c>
      <c r="P251" s="103">
        <f ca="1">IF($A$2="","",
COUNTIFS(
tbTasks[[Client_Project]:[Client_Project]],$A251,
tbTasks[[Completed On]:[Completed On]],"&lt;="&amp;P$1,
tbTasks[[Completed On]:[Completed On]],"&gt;"&amp;O$1))</f>
        <v>0</v>
      </c>
      <c r="Q251" s="103">
        <f ca="1">IF($A$2="","",
COUNTIFS(
tbTasks[[Client_Project]:[Client_Project]],$A251,
tbTasks[[Completed On]:[Completed On]],"&lt;="&amp;Q$1,
tbTasks[[Completed On]:[Completed On]],"&gt;"&amp;P$1))</f>
        <v>0</v>
      </c>
    </row>
    <row r="252" spans="1:17" x14ac:dyDescent="0.25">
      <c r="A252" s="108" t="str">
        <f>IFERROR(tbProjects[[#This Row],[Client_Project]],"")</f>
        <v/>
      </c>
      <c r="B252" s="106" t="str">
        <f>IFERROR(tbProjects[[#This Row],[Client]],"")</f>
        <v/>
      </c>
      <c r="C252" s="106" t="str">
        <f>IFERROR(tbProjects[[#This Row],[Project]],"")</f>
        <v/>
      </c>
      <c r="D252" s="105" t="str">
        <f>IFERROR(INDEX(tbProjects[Progress],MATCH(A252,tbProjects[Client_Project],0)),"")</f>
        <v/>
      </c>
      <c r="E252" s="105"/>
      <c r="F252" s="103">
        <f ca="1">IF($A$2="","",
COUNTIFS(
tbTasks[[Client_Project]:[Client_Project]],$A252,
tbTasks[[Completed On]:[Completed On]],"&lt;="&amp;F$1,
tbTasks[[Completed On]:[Completed On]],"&gt;"&amp;E$1))</f>
        <v>0</v>
      </c>
      <c r="G252" s="103">
        <f ca="1">IF($A$2="","",
COUNTIFS(
tbTasks[[Client_Project]:[Client_Project]],$A252,
tbTasks[[Completed On]:[Completed On]],"&lt;="&amp;G$1,
tbTasks[[Completed On]:[Completed On]],"&gt;"&amp;F$1))</f>
        <v>0</v>
      </c>
      <c r="H252" s="103">
        <f ca="1">IF($A$2="","",
COUNTIFS(
tbTasks[[Client_Project]:[Client_Project]],$A252,
tbTasks[[Completed On]:[Completed On]],"&lt;="&amp;H$1,
tbTasks[[Completed On]:[Completed On]],"&gt;"&amp;G$1))</f>
        <v>0</v>
      </c>
      <c r="I252" s="103">
        <f ca="1">IF($A$2="","",
COUNTIFS(
tbTasks[[Client_Project]:[Client_Project]],$A252,
tbTasks[[Completed On]:[Completed On]],"&lt;="&amp;I$1,
tbTasks[[Completed On]:[Completed On]],"&gt;"&amp;H$1))</f>
        <v>0</v>
      </c>
      <c r="J252" s="103">
        <f ca="1">IF($A$2="","",
COUNTIFS(
tbTasks[[Client_Project]:[Client_Project]],$A252,
tbTasks[[Completed On]:[Completed On]],"&lt;="&amp;J$1,
tbTasks[[Completed On]:[Completed On]],"&gt;"&amp;I$1))</f>
        <v>0</v>
      </c>
      <c r="K252" s="103">
        <f ca="1">IF($A$2="","",
COUNTIFS(
tbTasks[[Client_Project]:[Client_Project]],$A252,
tbTasks[[Completed On]:[Completed On]],"&lt;="&amp;K$1,
tbTasks[[Completed On]:[Completed On]],"&gt;"&amp;J$1))</f>
        <v>0</v>
      </c>
      <c r="L252" s="103">
        <f ca="1">IF($A$2="","",
COUNTIFS(
tbTasks[[Client_Project]:[Client_Project]],$A252,
tbTasks[[Completed On]:[Completed On]],"&lt;="&amp;L$1,
tbTasks[[Completed On]:[Completed On]],"&gt;"&amp;K$1))</f>
        <v>0</v>
      </c>
      <c r="M252" s="103">
        <f ca="1">IF($A$2="","",
COUNTIFS(
tbTasks[[Client_Project]:[Client_Project]],$A252,
tbTasks[[Completed On]:[Completed On]],"&lt;="&amp;M$1,
tbTasks[[Completed On]:[Completed On]],"&gt;"&amp;L$1))</f>
        <v>0</v>
      </c>
      <c r="N252" s="103">
        <f ca="1">IF($A$2="","",
COUNTIFS(
tbTasks[[Client_Project]:[Client_Project]],$A252,
tbTasks[[Completed On]:[Completed On]],"&lt;="&amp;N$1,
tbTasks[[Completed On]:[Completed On]],"&gt;"&amp;M$1))</f>
        <v>0</v>
      </c>
      <c r="O252" s="103">
        <f ca="1">IF($A$2="","",
COUNTIFS(
tbTasks[[Client_Project]:[Client_Project]],$A252,
tbTasks[[Completed On]:[Completed On]],"&lt;="&amp;O$1,
tbTasks[[Completed On]:[Completed On]],"&gt;"&amp;N$1))</f>
        <v>0</v>
      </c>
      <c r="P252" s="103">
        <f ca="1">IF($A$2="","",
COUNTIFS(
tbTasks[[Client_Project]:[Client_Project]],$A252,
tbTasks[[Completed On]:[Completed On]],"&lt;="&amp;P$1,
tbTasks[[Completed On]:[Completed On]],"&gt;"&amp;O$1))</f>
        <v>0</v>
      </c>
      <c r="Q252" s="103">
        <f ca="1">IF($A$2="","",
COUNTIFS(
tbTasks[[Client_Project]:[Client_Project]],$A252,
tbTasks[[Completed On]:[Completed On]],"&lt;="&amp;Q$1,
tbTasks[[Completed On]:[Completed On]],"&gt;"&amp;P$1))</f>
        <v>0</v>
      </c>
    </row>
    <row r="253" spans="1:17" x14ac:dyDescent="0.25">
      <c r="A253" s="108" t="str">
        <f>IFERROR(tbProjects[[#This Row],[Client_Project]],"")</f>
        <v/>
      </c>
      <c r="B253" s="106" t="str">
        <f>IFERROR(tbProjects[[#This Row],[Client]],"")</f>
        <v/>
      </c>
      <c r="C253" s="106" t="str">
        <f>IFERROR(tbProjects[[#This Row],[Project]],"")</f>
        <v/>
      </c>
      <c r="D253" s="105" t="str">
        <f>IFERROR(INDEX(tbProjects[Progress],MATCH(A253,tbProjects[Client_Project],0)),"")</f>
        <v/>
      </c>
      <c r="E253" s="105"/>
      <c r="F253" s="103">
        <f ca="1">IF($A$2="","",
COUNTIFS(
tbTasks[[Client_Project]:[Client_Project]],$A253,
tbTasks[[Completed On]:[Completed On]],"&lt;="&amp;F$1,
tbTasks[[Completed On]:[Completed On]],"&gt;"&amp;E$1))</f>
        <v>0</v>
      </c>
      <c r="G253" s="103">
        <f ca="1">IF($A$2="","",
COUNTIFS(
tbTasks[[Client_Project]:[Client_Project]],$A253,
tbTasks[[Completed On]:[Completed On]],"&lt;="&amp;G$1,
tbTasks[[Completed On]:[Completed On]],"&gt;"&amp;F$1))</f>
        <v>0</v>
      </c>
      <c r="H253" s="103">
        <f ca="1">IF($A$2="","",
COUNTIFS(
tbTasks[[Client_Project]:[Client_Project]],$A253,
tbTasks[[Completed On]:[Completed On]],"&lt;="&amp;H$1,
tbTasks[[Completed On]:[Completed On]],"&gt;"&amp;G$1))</f>
        <v>0</v>
      </c>
      <c r="I253" s="103">
        <f ca="1">IF($A$2="","",
COUNTIFS(
tbTasks[[Client_Project]:[Client_Project]],$A253,
tbTasks[[Completed On]:[Completed On]],"&lt;="&amp;I$1,
tbTasks[[Completed On]:[Completed On]],"&gt;"&amp;H$1))</f>
        <v>0</v>
      </c>
      <c r="J253" s="103">
        <f ca="1">IF($A$2="","",
COUNTIFS(
tbTasks[[Client_Project]:[Client_Project]],$A253,
tbTasks[[Completed On]:[Completed On]],"&lt;="&amp;J$1,
tbTasks[[Completed On]:[Completed On]],"&gt;"&amp;I$1))</f>
        <v>0</v>
      </c>
      <c r="K253" s="103">
        <f ca="1">IF($A$2="","",
COUNTIFS(
tbTasks[[Client_Project]:[Client_Project]],$A253,
tbTasks[[Completed On]:[Completed On]],"&lt;="&amp;K$1,
tbTasks[[Completed On]:[Completed On]],"&gt;"&amp;J$1))</f>
        <v>0</v>
      </c>
      <c r="L253" s="103">
        <f ca="1">IF($A$2="","",
COUNTIFS(
tbTasks[[Client_Project]:[Client_Project]],$A253,
tbTasks[[Completed On]:[Completed On]],"&lt;="&amp;L$1,
tbTasks[[Completed On]:[Completed On]],"&gt;"&amp;K$1))</f>
        <v>0</v>
      </c>
      <c r="M253" s="103">
        <f ca="1">IF($A$2="","",
COUNTIFS(
tbTasks[[Client_Project]:[Client_Project]],$A253,
tbTasks[[Completed On]:[Completed On]],"&lt;="&amp;M$1,
tbTasks[[Completed On]:[Completed On]],"&gt;"&amp;L$1))</f>
        <v>0</v>
      </c>
      <c r="N253" s="103">
        <f ca="1">IF($A$2="","",
COUNTIFS(
tbTasks[[Client_Project]:[Client_Project]],$A253,
tbTasks[[Completed On]:[Completed On]],"&lt;="&amp;N$1,
tbTasks[[Completed On]:[Completed On]],"&gt;"&amp;M$1))</f>
        <v>0</v>
      </c>
      <c r="O253" s="103">
        <f ca="1">IF($A$2="","",
COUNTIFS(
tbTasks[[Client_Project]:[Client_Project]],$A253,
tbTasks[[Completed On]:[Completed On]],"&lt;="&amp;O$1,
tbTasks[[Completed On]:[Completed On]],"&gt;"&amp;N$1))</f>
        <v>0</v>
      </c>
      <c r="P253" s="103">
        <f ca="1">IF($A$2="","",
COUNTIFS(
tbTasks[[Client_Project]:[Client_Project]],$A253,
tbTasks[[Completed On]:[Completed On]],"&lt;="&amp;P$1,
tbTasks[[Completed On]:[Completed On]],"&gt;"&amp;O$1))</f>
        <v>0</v>
      </c>
      <c r="Q253" s="103">
        <f ca="1">IF($A$2="","",
COUNTIFS(
tbTasks[[Client_Project]:[Client_Project]],$A253,
tbTasks[[Completed On]:[Completed On]],"&lt;="&amp;Q$1,
tbTasks[[Completed On]:[Completed On]],"&gt;"&amp;P$1))</f>
        <v>0</v>
      </c>
    </row>
    <row r="254" spans="1:17" x14ac:dyDescent="0.25">
      <c r="A254" s="108" t="str">
        <f>IFERROR(tbProjects[[#This Row],[Client_Project]],"")</f>
        <v/>
      </c>
      <c r="B254" s="106" t="str">
        <f>IFERROR(tbProjects[[#This Row],[Client]],"")</f>
        <v/>
      </c>
      <c r="C254" s="106" t="str">
        <f>IFERROR(tbProjects[[#This Row],[Project]],"")</f>
        <v/>
      </c>
      <c r="D254" s="105" t="str">
        <f>IFERROR(INDEX(tbProjects[Progress],MATCH(A254,tbProjects[Client_Project],0)),"")</f>
        <v/>
      </c>
      <c r="E254" s="105"/>
      <c r="F254" s="103">
        <f ca="1">IF($A$2="","",
COUNTIFS(
tbTasks[[Client_Project]:[Client_Project]],$A254,
tbTasks[[Completed On]:[Completed On]],"&lt;="&amp;F$1,
tbTasks[[Completed On]:[Completed On]],"&gt;"&amp;E$1))</f>
        <v>0</v>
      </c>
      <c r="G254" s="103">
        <f ca="1">IF($A$2="","",
COUNTIFS(
tbTasks[[Client_Project]:[Client_Project]],$A254,
tbTasks[[Completed On]:[Completed On]],"&lt;="&amp;G$1,
tbTasks[[Completed On]:[Completed On]],"&gt;"&amp;F$1))</f>
        <v>0</v>
      </c>
      <c r="H254" s="103">
        <f ca="1">IF($A$2="","",
COUNTIFS(
tbTasks[[Client_Project]:[Client_Project]],$A254,
tbTasks[[Completed On]:[Completed On]],"&lt;="&amp;H$1,
tbTasks[[Completed On]:[Completed On]],"&gt;"&amp;G$1))</f>
        <v>0</v>
      </c>
      <c r="I254" s="103">
        <f ca="1">IF($A$2="","",
COUNTIFS(
tbTasks[[Client_Project]:[Client_Project]],$A254,
tbTasks[[Completed On]:[Completed On]],"&lt;="&amp;I$1,
tbTasks[[Completed On]:[Completed On]],"&gt;"&amp;H$1))</f>
        <v>0</v>
      </c>
      <c r="J254" s="103">
        <f ca="1">IF($A$2="","",
COUNTIFS(
tbTasks[[Client_Project]:[Client_Project]],$A254,
tbTasks[[Completed On]:[Completed On]],"&lt;="&amp;J$1,
tbTasks[[Completed On]:[Completed On]],"&gt;"&amp;I$1))</f>
        <v>0</v>
      </c>
      <c r="K254" s="103">
        <f ca="1">IF($A$2="","",
COUNTIFS(
tbTasks[[Client_Project]:[Client_Project]],$A254,
tbTasks[[Completed On]:[Completed On]],"&lt;="&amp;K$1,
tbTasks[[Completed On]:[Completed On]],"&gt;"&amp;J$1))</f>
        <v>0</v>
      </c>
      <c r="L254" s="103">
        <f ca="1">IF($A$2="","",
COUNTIFS(
tbTasks[[Client_Project]:[Client_Project]],$A254,
tbTasks[[Completed On]:[Completed On]],"&lt;="&amp;L$1,
tbTasks[[Completed On]:[Completed On]],"&gt;"&amp;K$1))</f>
        <v>0</v>
      </c>
      <c r="M254" s="103">
        <f ca="1">IF($A$2="","",
COUNTIFS(
tbTasks[[Client_Project]:[Client_Project]],$A254,
tbTasks[[Completed On]:[Completed On]],"&lt;="&amp;M$1,
tbTasks[[Completed On]:[Completed On]],"&gt;"&amp;L$1))</f>
        <v>0</v>
      </c>
      <c r="N254" s="103">
        <f ca="1">IF($A$2="","",
COUNTIFS(
tbTasks[[Client_Project]:[Client_Project]],$A254,
tbTasks[[Completed On]:[Completed On]],"&lt;="&amp;N$1,
tbTasks[[Completed On]:[Completed On]],"&gt;"&amp;M$1))</f>
        <v>0</v>
      </c>
      <c r="O254" s="103">
        <f ca="1">IF($A$2="","",
COUNTIFS(
tbTasks[[Client_Project]:[Client_Project]],$A254,
tbTasks[[Completed On]:[Completed On]],"&lt;="&amp;O$1,
tbTasks[[Completed On]:[Completed On]],"&gt;"&amp;N$1))</f>
        <v>0</v>
      </c>
      <c r="P254" s="103">
        <f ca="1">IF($A$2="","",
COUNTIFS(
tbTasks[[Client_Project]:[Client_Project]],$A254,
tbTasks[[Completed On]:[Completed On]],"&lt;="&amp;P$1,
tbTasks[[Completed On]:[Completed On]],"&gt;"&amp;O$1))</f>
        <v>0</v>
      </c>
      <c r="Q254" s="103">
        <f ca="1">IF($A$2="","",
COUNTIFS(
tbTasks[[Client_Project]:[Client_Project]],$A254,
tbTasks[[Completed On]:[Completed On]],"&lt;="&amp;Q$1,
tbTasks[[Completed On]:[Completed On]],"&gt;"&amp;P$1))</f>
        <v>0</v>
      </c>
    </row>
    <row r="255" spans="1:17" ht="15.75" thickBot="1" x14ac:dyDescent="0.3">
      <c r="A255" s="107" t="str">
        <f>IFERROR(tbProjects[[#This Row],[Client_Project]],"")</f>
        <v/>
      </c>
      <c r="B255" s="106" t="str">
        <f>IFERROR(tbProjects[[#This Row],[Client]],"")</f>
        <v/>
      </c>
      <c r="C255" s="106" t="str">
        <f>IFERROR(tbProjects[[#This Row],[Project]],"")</f>
        <v/>
      </c>
      <c r="D255" s="105" t="str">
        <f>IFERROR(INDEX(tbProjects[Progress],MATCH(A255,tbProjects[Client_Project],0)),"")</f>
        <v/>
      </c>
      <c r="E255" s="104"/>
      <c r="F255" s="103">
        <f ca="1">IF($A$2="","",
COUNTIFS(
tbTasks[[Client_Project]:[Client_Project]],$A255,
tbTasks[[Completed On]:[Completed On]],"&lt;="&amp;F$1,
tbTasks[[Completed On]:[Completed On]],"&gt;"&amp;E$1))</f>
        <v>0</v>
      </c>
      <c r="G255" s="103">
        <f ca="1">IF($A$2="","",
COUNTIFS(
tbTasks[[Client_Project]:[Client_Project]],$A255,
tbTasks[[Completed On]:[Completed On]],"&lt;="&amp;G$1,
tbTasks[[Completed On]:[Completed On]],"&gt;"&amp;F$1))</f>
        <v>0</v>
      </c>
      <c r="H255" s="103">
        <f ca="1">IF($A$2="","",
COUNTIFS(
tbTasks[[Client_Project]:[Client_Project]],$A255,
tbTasks[[Completed On]:[Completed On]],"&lt;="&amp;H$1,
tbTasks[[Completed On]:[Completed On]],"&gt;"&amp;G$1))</f>
        <v>0</v>
      </c>
      <c r="I255" s="103">
        <f ca="1">IF($A$2="","",
COUNTIFS(
tbTasks[[Client_Project]:[Client_Project]],$A255,
tbTasks[[Completed On]:[Completed On]],"&lt;="&amp;I$1,
tbTasks[[Completed On]:[Completed On]],"&gt;"&amp;H$1))</f>
        <v>0</v>
      </c>
      <c r="J255" s="103">
        <f ca="1">IF($A$2="","",
COUNTIFS(
tbTasks[[Client_Project]:[Client_Project]],$A255,
tbTasks[[Completed On]:[Completed On]],"&lt;="&amp;J$1,
tbTasks[[Completed On]:[Completed On]],"&gt;"&amp;I$1))</f>
        <v>0</v>
      </c>
      <c r="K255" s="103">
        <f ca="1">IF($A$2="","",
COUNTIFS(
tbTasks[[Client_Project]:[Client_Project]],$A255,
tbTasks[[Completed On]:[Completed On]],"&lt;="&amp;K$1,
tbTasks[[Completed On]:[Completed On]],"&gt;"&amp;J$1))</f>
        <v>0</v>
      </c>
      <c r="L255" s="103">
        <f ca="1">IF($A$2="","",
COUNTIFS(
tbTasks[[Client_Project]:[Client_Project]],$A255,
tbTasks[[Completed On]:[Completed On]],"&lt;="&amp;L$1,
tbTasks[[Completed On]:[Completed On]],"&gt;"&amp;K$1))</f>
        <v>0</v>
      </c>
      <c r="M255" s="103">
        <f ca="1">IF($A$2="","",
COUNTIFS(
tbTasks[[Client_Project]:[Client_Project]],$A255,
tbTasks[[Completed On]:[Completed On]],"&lt;="&amp;M$1,
tbTasks[[Completed On]:[Completed On]],"&gt;"&amp;L$1))</f>
        <v>0</v>
      </c>
      <c r="N255" s="103">
        <f ca="1">IF($A$2="","",
COUNTIFS(
tbTasks[[Client_Project]:[Client_Project]],$A255,
tbTasks[[Completed On]:[Completed On]],"&lt;="&amp;N$1,
tbTasks[[Completed On]:[Completed On]],"&gt;"&amp;M$1))</f>
        <v>0</v>
      </c>
      <c r="O255" s="103">
        <f ca="1">IF($A$2="","",
COUNTIFS(
tbTasks[[Client_Project]:[Client_Project]],$A255,
tbTasks[[Completed On]:[Completed On]],"&lt;="&amp;O$1,
tbTasks[[Completed On]:[Completed On]],"&gt;"&amp;N$1))</f>
        <v>0</v>
      </c>
      <c r="P255" s="103">
        <f ca="1">IF($A$2="","",
COUNTIFS(
tbTasks[[Client_Project]:[Client_Project]],$A255,
tbTasks[[Completed On]:[Completed On]],"&lt;="&amp;P$1,
tbTasks[[Completed On]:[Completed On]],"&gt;"&amp;O$1))</f>
        <v>0</v>
      </c>
      <c r="Q255" s="103">
        <f ca="1">IF($A$2="","",
COUNTIFS(
tbTasks[[Client_Project]:[Client_Project]],$A255,
tbTasks[[Completed On]:[Completed On]],"&lt;="&amp;Q$1,
tbTasks[[Completed On]:[Completed On]],"&gt;"&amp;P$1))</f>
        <v>0</v>
      </c>
    </row>
  </sheetData>
  <sheetProtection autoFilter="0"/>
  <autoFilter ref="A1:Q255" xr:uid="{5FD33A98-10FB-4152-8CC8-327D7BD960AE}"/>
  <conditionalFormatting sqref="F2:Q255">
    <cfRule type="expression" dxfId="50" priority="2">
      <formula>F2&gt;0</formula>
    </cfRule>
    <cfRule type="cellIs" dxfId="49" priority="3" operator="equal">
      <formula>0</formula>
    </cfRule>
  </conditionalFormatting>
  <conditionalFormatting sqref="D2:E255">
    <cfRule type="dataBar" priority="1">
      <dataBar>
        <cfvo type="min"/>
        <cfvo type="max"/>
        <color rgb="FF63C384"/>
      </dataBar>
      <extLst>
        <ext xmlns:x14="http://schemas.microsoft.com/office/spreadsheetml/2009/9/main" uri="{B025F937-C7B1-47D3-B67F-A62EFF666E3E}">
          <x14:id>{7B5FFB5C-3341-4713-AB92-7B107CB7614C}</x14:id>
        </ext>
      </extLst>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dataBar" id="{7B5FFB5C-3341-4713-AB92-7B107CB7614C}">
            <x14:dataBar minLength="0" maxLength="100" gradient="0">
              <x14:cfvo type="autoMin"/>
              <x14:cfvo type="autoMax"/>
              <x14:negativeFillColor rgb="FFFF0000"/>
              <x14:axisColor rgb="FF000000"/>
            </x14:dataBar>
          </x14:cfRule>
          <xm:sqref>D2:E255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A04E8-9C46-4D9D-9455-2C83272DD358}">
  <sheetPr codeName="Sheet8">
    <tabColor theme="1"/>
  </sheetPr>
  <dimension ref="A1:B1"/>
  <sheetViews>
    <sheetView workbookViewId="0">
      <selection activeCell="A2" sqref="A2"/>
    </sheetView>
  </sheetViews>
  <sheetFormatPr defaultRowHeight="15" x14ac:dyDescent="0.25"/>
  <sheetData>
    <row r="1" spans="1:2" x14ac:dyDescent="0.25">
      <c r="A1" t="s">
        <v>342</v>
      </c>
      <c r="B1">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9921-61D5-4ED8-95C9-FBB993FC9804}">
  <sheetPr codeName="Sheet3">
    <tabColor theme="1"/>
  </sheetPr>
  <dimension ref="A1:P39"/>
  <sheetViews>
    <sheetView workbookViewId="0">
      <selection activeCell="L2" sqref="L2"/>
    </sheetView>
  </sheetViews>
  <sheetFormatPr defaultRowHeight="15" x14ac:dyDescent="0.25"/>
  <cols>
    <col min="1" max="1" width="21.42578125" bestFit="1" customWidth="1"/>
    <col min="4" max="4" width="35.28515625" bestFit="1" customWidth="1"/>
    <col min="5" max="5" width="10.85546875" customWidth="1"/>
    <col min="6" max="6" width="36.140625" bestFit="1" customWidth="1"/>
    <col min="7" max="7" width="10.85546875" customWidth="1"/>
    <col min="8" max="8" width="21.85546875" customWidth="1"/>
    <col min="9" max="9" width="2.85546875" customWidth="1"/>
    <col min="10" max="10" width="53.7109375" bestFit="1" customWidth="1"/>
    <col min="11" max="11" width="12.85546875" customWidth="1"/>
    <col min="12" max="12" width="29.7109375" bestFit="1" customWidth="1"/>
    <col min="13" max="13" width="32.85546875" customWidth="1"/>
    <col min="14" max="14" width="2.85546875" customWidth="1"/>
    <col min="15" max="15" width="17.85546875" customWidth="1"/>
    <col min="17" max="17" width="32" customWidth="1"/>
    <col min="18" max="18" width="2.85546875" customWidth="1"/>
  </cols>
  <sheetData>
    <row r="1" spans="1:16" x14ac:dyDescent="0.25">
      <c r="A1" s="3" t="s">
        <v>53</v>
      </c>
      <c r="B1" s="4" t="s">
        <v>174</v>
      </c>
      <c r="D1" s="3" t="s">
        <v>198</v>
      </c>
      <c r="E1" s="10" t="s">
        <v>171</v>
      </c>
      <c r="F1" s="4" t="s">
        <v>197</v>
      </c>
      <c r="G1" s="4" t="s">
        <v>17</v>
      </c>
      <c r="H1" s="9"/>
      <c r="J1" s="3" t="s">
        <v>199</v>
      </c>
      <c r="K1" s="10" t="s">
        <v>174</v>
      </c>
      <c r="L1" s="4" t="s">
        <v>197</v>
      </c>
      <c r="O1" s="3" t="s">
        <v>173</v>
      </c>
      <c r="P1" s="4" t="s">
        <v>174</v>
      </c>
    </row>
    <row r="2" spans="1:16" x14ac:dyDescent="0.25">
      <c r="A2" s="26" t="s">
        <v>317</v>
      </c>
      <c r="B2" s="6">
        <v>30</v>
      </c>
      <c r="D2" s="30" t="s">
        <v>175</v>
      </c>
      <c r="E2" s="25">
        <f>MIN(tbTasks[Added On])</f>
        <v>43161</v>
      </c>
      <c r="F2" s="25"/>
      <c r="G2" s="25"/>
      <c r="H2" s="9"/>
      <c r="J2" s="24" t="s">
        <v>200</v>
      </c>
      <c r="K2" s="30">
        <f>COUNTIFS(tbTasks[Status],"&lt;&gt;Complete")</f>
        <v>0</v>
      </c>
      <c r="L2" s="35" t="str">
        <f>CONCATENATE(TEXT(tbaBacklogMetrics[[#This Row],[Count]],"0"),CHAR(10),tbaBacklogMetrics[[#This Row],[Backlog Metrics]])</f>
        <v>0
Backlog Tasks</v>
      </c>
      <c r="O2" s="7">
        <f ca="1">TODAY()</f>
        <v>43826</v>
      </c>
      <c r="P2" s="5">
        <f ca="1">COUNTIFS(tbTasks[Completed On],O2)</f>
        <v>0</v>
      </c>
    </row>
    <row r="3" spans="1:16" x14ac:dyDescent="0.25">
      <c r="D3" s="30" t="s">
        <v>177</v>
      </c>
      <c r="E3" s="25">
        <f>MAX(tbTasks[Added On],tbTasks[Started On],tbTasks[Completed On])</f>
        <v>43819</v>
      </c>
      <c r="F3" s="25"/>
      <c r="G3" s="25"/>
      <c r="H3" s="9"/>
      <c r="J3" s="24" t="s">
        <v>201</v>
      </c>
      <c r="K3" s="30">
        <f>COUNTIFS(tbTasks[Status],"Started")</f>
        <v>0</v>
      </c>
      <c r="L3" s="31"/>
      <c r="O3" s="7">
        <f t="shared" ref="O3:O8" ca="1" si="0">O2-1</f>
        <v>43825</v>
      </c>
      <c r="P3" s="5">
        <f ca="1">COUNTIFS(tbTasks[Completed On],O3)</f>
        <v>0</v>
      </c>
    </row>
    <row r="4" spans="1:16" x14ac:dyDescent="0.25">
      <c r="D4" s="17" t="s">
        <v>176</v>
      </c>
      <c r="E4" s="14">
        <f>E3-E2</f>
        <v>658</v>
      </c>
      <c r="F4" s="14"/>
      <c r="G4" s="41"/>
      <c r="J4" s="24" t="s">
        <v>206</v>
      </c>
      <c r="K4" s="30">
        <f>SUMIFS(tbTasks[Effort],tbTasks[Status],"&lt;&gt;Complete")</f>
        <v>0</v>
      </c>
      <c r="L4" s="31"/>
      <c r="O4" s="7">
        <f t="shared" ca="1" si="0"/>
        <v>43824</v>
      </c>
      <c r="P4" s="5">
        <f ca="1">COUNTIFS(tbTasks[Completed On],O4)</f>
        <v>0</v>
      </c>
    </row>
    <row r="5" spans="1:16" x14ac:dyDescent="0.25">
      <c r="D5" s="17" t="s">
        <v>185</v>
      </c>
      <c r="E5" s="14">
        <f>COUNT(tbTasks[Completed On])</f>
        <v>114</v>
      </c>
      <c r="F5" s="14"/>
      <c r="G5" s="41"/>
      <c r="J5" s="24" t="s">
        <v>207</v>
      </c>
      <c r="K5" s="30">
        <f>SUMIFS(tbTasks[Effort],tbTasks[Status],"Started")</f>
        <v>0</v>
      </c>
      <c r="L5" s="31"/>
      <c r="O5" s="7">
        <f t="shared" ca="1" si="0"/>
        <v>43823</v>
      </c>
      <c r="P5" s="5">
        <f ca="1">COUNTIFS(tbTasks[Completed On],O5)</f>
        <v>0</v>
      </c>
    </row>
    <row r="6" spans="1:16" x14ac:dyDescent="0.25">
      <c r="D6" s="17" t="s">
        <v>186</v>
      </c>
      <c r="E6" s="14">
        <f>E5/E4</f>
        <v>0.17325227963525835</v>
      </c>
      <c r="F6" s="14"/>
      <c r="G6" s="14"/>
      <c r="J6" s="13" t="s">
        <v>202</v>
      </c>
      <c r="K6" s="17">
        <f ca="1">COUNTIFS(tbTasks[Added On],"&gt;="&amp;TODAY()-30)</f>
        <v>18</v>
      </c>
      <c r="L6" s="18"/>
      <c r="O6" s="7">
        <f t="shared" ca="1" si="0"/>
        <v>43822</v>
      </c>
      <c r="P6" s="5">
        <f ca="1">COUNTIFS(tbTasks[Completed On],O6)</f>
        <v>0</v>
      </c>
    </row>
    <row r="7" spans="1:16" x14ac:dyDescent="0.25">
      <c r="D7" s="17" t="s">
        <v>179</v>
      </c>
      <c r="E7" s="14">
        <f ca="1">COUNTIFS(tbTasks[Completed On],"&gt;="&amp;TODAY()-7)</f>
        <v>9</v>
      </c>
      <c r="F7" s="14"/>
      <c r="G7" s="14"/>
      <c r="J7" s="15" t="s">
        <v>203</v>
      </c>
      <c r="K7" s="32">
        <f>COUNTIFS(tbTasks[Status],"Started")</f>
        <v>0</v>
      </c>
      <c r="L7" s="16"/>
      <c r="O7" s="7">
        <f t="shared" ca="1" si="0"/>
        <v>43821</v>
      </c>
      <c r="P7" s="5">
        <f ca="1">COUNTIFS(tbTasks[Completed On],O7)</f>
        <v>0</v>
      </c>
    </row>
    <row r="8" spans="1:16" x14ac:dyDescent="0.25">
      <c r="D8" s="17" t="s">
        <v>180</v>
      </c>
      <c r="E8" s="14">
        <f ca="1">E7/7</f>
        <v>1.2857142857142858</v>
      </c>
      <c r="F8" s="14"/>
      <c r="G8" s="14"/>
      <c r="J8" s="15" t="s">
        <v>321</v>
      </c>
      <c r="K8" s="32" cm="1">
        <f t="array" ref="K8">(K7*Table10[Count])+K2</f>
        <v>0</v>
      </c>
      <c r="L8" s="16"/>
      <c r="O8" s="8">
        <f t="shared" ca="1" si="0"/>
        <v>43820</v>
      </c>
      <c r="P8" s="6">
        <f ca="1">COUNTIFS(tbTasks[Completed On],O8)</f>
        <v>0</v>
      </c>
    </row>
    <row r="9" spans="1:16" x14ac:dyDescent="0.25">
      <c r="D9" s="17" t="s">
        <v>181</v>
      </c>
      <c r="E9" s="14">
        <f ca="1">COUNTIFS(tbTasks[Completed On],"&gt;="&amp;(TODAY()-30))</f>
        <v>21</v>
      </c>
      <c r="F9" s="14"/>
      <c r="G9" s="14"/>
      <c r="J9" s="15" t="s">
        <v>320</v>
      </c>
      <c r="K9" s="19" cm="1">
        <f t="array" ref="K9">K8/Table10[Count]</f>
        <v>0</v>
      </c>
      <c r="L9" s="16"/>
    </row>
    <row r="10" spans="1:16" x14ac:dyDescent="0.25">
      <c r="D10" s="17" t="s">
        <v>182</v>
      </c>
      <c r="E10" s="14">
        <f ca="1">E9/30</f>
        <v>0.7</v>
      </c>
      <c r="F10" s="14"/>
      <c r="G10" s="17"/>
      <c r="J10" s="15" t="s">
        <v>324</v>
      </c>
      <c r="K10" s="19">
        <f ca="1">K9-E23</f>
        <v>0</v>
      </c>
      <c r="L10" s="33" t="str">
        <f ca="1">CONCATENATE(TEXT(tbaBacklogMetrics[[#This Row],[Count]],"#"),CHAR(10),"Remaining Task Stretch Goal")</f>
        <v xml:space="preserve">
Remaining Task Stretch Goal</v>
      </c>
    </row>
    <row r="11" spans="1:16" x14ac:dyDescent="0.25">
      <c r="D11" s="17" t="s">
        <v>183</v>
      </c>
      <c r="E11" s="17">
        <f ca="1">COUNTIFS(tbTasks[Completed On],"&gt;="&amp;TODAY()-365)</f>
        <v>95</v>
      </c>
      <c r="F11" s="17"/>
      <c r="G11" s="17"/>
      <c r="J11" s="20" t="s">
        <v>204</v>
      </c>
      <c r="K11" s="21">
        <f ca="1">SUMIFS(tbTasks[Effort],tbTasks[Added On],"&gt;="&amp;TODAY()-30)</f>
        <v>42</v>
      </c>
      <c r="L11" s="22"/>
    </row>
    <row r="12" spans="1:16" x14ac:dyDescent="0.25">
      <c r="D12" s="17" t="s">
        <v>184</v>
      </c>
      <c r="E12" s="14">
        <f ca="1">E11/365</f>
        <v>0.26027397260273971</v>
      </c>
      <c r="F12" s="14"/>
      <c r="G12" s="17"/>
      <c r="J12" s="20" t="s">
        <v>205</v>
      </c>
      <c r="K12" s="23">
        <f ca="1">K11/30</f>
        <v>1.4</v>
      </c>
      <c r="L12" s="22"/>
    </row>
    <row r="13" spans="1:16" x14ac:dyDescent="0.25">
      <c r="D13" s="17" t="s">
        <v>195</v>
      </c>
      <c r="E13" s="14">
        <f ca="1">MAX(E12,E10,E8,E6)</f>
        <v>1.2857142857142858</v>
      </c>
      <c r="F13" s="14"/>
      <c r="G13" s="17"/>
      <c r="J13" s="20" t="s">
        <v>322</v>
      </c>
      <c r="K13" s="21" cm="1">
        <f t="array" aca="1" ref="K13" ca="1">(K12*Table10[Count])+K4</f>
        <v>42</v>
      </c>
      <c r="L13" s="22"/>
    </row>
    <row r="14" spans="1:16" x14ac:dyDescent="0.25">
      <c r="D14" s="42" t="s">
        <v>189</v>
      </c>
      <c r="E14" s="42">
        <f>SUMIFS(tbTasks[Effort],tbTasks[Completed On],"&lt;&gt;")</f>
        <v>215</v>
      </c>
      <c r="F14" s="42"/>
      <c r="G14" s="42"/>
      <c r="J14" s="20" t="s">
        <v>319</v>
      </c>
      <c r="K14" s="23" cm="1">
        <f t="array" aca="1" ref="K14" ca="1">K13/Table10[Count]</f>
        <v>1.4</v>
      </c>
      <c r="L14" s="22"/>
    </row>
    <row r="15" spans="1:16" x14ac:dyDescent="0.25">
      <c r="D15" s="42" t="s">
        <v>188</v>
      </c>
      <c r="E15" s="43">
        <f>E14/E4</f>
        <v>0.32674772036474165</v>
      </c>
      <c r="F15" s="43"/>
      <c r="G15" s="42"/>
      <c r="J15" s="20" t="s">
        <v>323</v>
      </c>
      <c r="K15" s="23">
        <f ca="1">K14-E24</f>
        <v>1.4</v>
      </c>
      <c r="L15" s="34"/>
    </row>
    <row r="16" spans="1:16" x14ac:dyDescent="0.25">
      <c r="D16" s="42" t="s">
        <v>187</v>
      </c>
      <c r="E16" s="42">
        <f ca="1">SUMIFS(tbTasks[Effort],tbTasks[Completed On],"&gt;="&amp;TODAY()-7)</f>
        <v>18</v>
      </c>
      <c r="F16" s="42"/>
      <c r="G16" s="42"/>
    </row>
    <row r="17" spans="4:7" x14ac:dyDescent="0.25">
      <c r="D17" s="42" t="s">
        <v>178</v>
      </c>
      <c r="E17" s="43">
        <f ca="1">E16/7</f>
        <v>2.5714285714285716</v>
      </c>
      <c r="F17" s="43"/>
      <c r="G17" s="42"/>
    </row>
    <row r="18" spans="4:7" x14ac:dyDescent="0.25">
      <c r="D18" s="42" t="s">
        <v>190</v>
      </c>
      <c r="E18" s="42">
        <f ca="1">SUMIFS(tbTasks[Effort],tbTasks[Completed On],"&gt;="&amp;TODAY()-30)</f>
        <v>52</v>
      </c>
      <c r="F18" s="42"/>
      <c r="G18" s="42"/>
    </row>
    <row r="19" spans="4:7" x14ac:dyDescent="0.25">
      <c r="D19" s="42" t="s">
        <v>191</v>
      </c>
      <c r="E19" s="43">
        <f ca="1">E18/30</f>
        <v>1.7333333333333334</v>
      </c>
      <c r="F19" s="43"/>
      <c r="G19" s="42"/>
    </row>
    <row r="20" spans="4:7" x14ac:dyDescent="0.25">
      <c r="D20" s="42" t="s">
        <v>192</v>
      </c>
      <c r="E20" s="42">
        <f ca="1">SUMIFS(tbTasks[Effort],tbTasks[Completed On],"&gt;="&amp;TODAY()-365)</f>
        <v>196</v>
      </c>
      <c r="F20" s="42"/>
      <c r="G20" s="42"/>
    </row>
    <row r="21" spans="4:7" x14ac:dyDescent="0.25">
      <c r="D21" s="42" t="s">
        <v>193</v>
      </c>
      <c r="E21" s="43">
        <f ca="1">E20/365</f>
        <v>0.53698630136986303</v>
      </c>
      <c r="F21" s="43"/>
      <c r="G21" s="42"/>
    </row>
    <row r="22" spans="4:7" x14ac:dyDescent="0.25">
      <c r="D22" s="42" t="s">
        <v>196</v>
      </c>
      <c r="E22" s="43">
        <f ca="1">MAX(E21,E19,E17,E15)</f>
        <v>2.5714285714285716</v>
      </c>
      <c r="F22" s="43"/>
      <c r="G22" s="42"/>
    </row>
    <row r="23" spans="4:7" x14ac:dyDescent="0.25">
      <c r="D23" s="1" t="s">
        <v>172</v>
      </c>
      <c r="E23" s="1">
        <f ca="1">COUNTIFS(tbTasks[Completed On],TODAY())</f>
        <v>0</v>
      </c>
      <c r="F23" s="1"/>
      <c r="G23" s="1"/>
    </row>
    <row r="24" spans="4:7" x14ac:dyDescent="0.25">
      <c r="D24" s="1" t="s">
        <v>194</v>
      </c>
      <c r="E24" s="114">
        <f ca="1">SUMIFS(tbTasks[Effort],tbTasks[Completed On],TODAY())</f>
        <v>0</v>
      </c>
      <c r="F24" s="1"/>
      <c r="G24" s="1"/>
    </row>
    <row r="25" spans="4:7" x14ac:dyDescent="0.25">
      <c r="D25" s="44" t="s">
        <v>316</v>
      </c>
      <c r="E25" s="45">
        <f ca="1">E13-E23</f>
        <v>1.2857142857142858</v>
      </c>
      <c r="F25" s="46"/>
      <c r="G25" s="44"/>
    </row>
    <row r="26" spans="4:7" x14ac:dyDescent="0.25">
      <c r="D26" s="44" t="s">
        <v>309</v>
      </c>
      <c r="E26" s="45">
        <f ca="1">MIN(E25,K2)</f>
        <v>0</v>
      </c>
      <c r="F26" s="46"/>
      <c r="G26" s="44"/>
    </row>
    <row r="27" spans="4:7" x14ac:dyDescent="0.25">
      <c r="D27" s="44" t="s">
        <v>311</v>
      </c>
      <c r="E27" s="45">
        <f ca="1">MAX(0,E26)</f>
        <v>0</v>
      </c>
      <c r="F27" s="46"/>
      <c r="G27" s="44"/>
    </row>
    <row r="28" spans="4:7" x14ac:dyDescent="0.25">
      <c r="D28" s="44" t="s">
        <v>314</v>
      </c>
      <c r="E28" s="45"/>
      <c r="F28" s="46" t="str">
        <f ca="1">IF(K10&lt;0, CONCATENATE(TEXT(K10,0)*-1,CHAR(10),"Overachiever Tasks"),"")</f>
        <v/>
      </c>
      <c r="G28" s="44"/>
    </row>
    <row r="29" spans="4:7" x14ac:dyDescent="0.25">
      <c r="D29" s="44" t="s">
        <v>208</v>
      </c>
      <c r="E29" s="45">
        <f ca="1">E27</f>
        <v>0</v>
      </c>
      <c r="F29" s="47" t="str">
        <f ca="1">IF(F28&lt;&gt;"",F28,
_xlfn.CONCAT(TEXT(tbaDailyCompletionGoals[[#This Row],[Quantity]],"0"),"-",TEXT(K10,"0"),CHAR(10),"Remaining Tasks Today"))</f>
        <v>0-0
Remaining Tasks Today</v>
      </c>
      <c r="G29" s="44"/>
    </row>
    <row r="30" spans="4:7" x14ac:dyDescent="0.25">
      <c r="D30" s="44" t="s">
        <v>315</v>
      </c>
      <c r="E30" s="45">
        <f ca="1">E22-E24</f>
        <v>2.5714285714285716</v>
      </c>
      <c r="F30" s="46"/>
      <c r="G30" s="44"/>
    </row>
    <row r="31" spans="4:7" x14ac:dyDescent="0.25">
      <c r="D31" s="44" t="s">
        <v>310</v>
      </c>
      <c r="E31" s="45">
        <f ca="1">MIN(E30,K4)</f>
        <v>0</v>
      </c>
      <c r="F31" s="46"/>
      <c r="G31" s="44"/>
    </row>
    <row r="32" spans="4:7" x14ac:dyDescent="0.25">
      <c r="D32" s="44" t="s">
        <v>312</v>
      </c>
      <c r="E32" s="45">
        <f ca="1">MAX(0,E31)</f>
        <v>0</v>
      </c>
      <c r="F32" s="46"/>
      <c r="G32" s="44"/>
    </row>
    <row r="33" spans="4:7" x14ac:dyDescent="0.25">
      <c r="D33" s="44" t="s">
        <v>313</v>
      </c>
      <c r="E33" s="45"/>
      <c r="F33" s="46" t="str">
        <f ca="1">IF(K15&lt;0, CONCATENATE(TEXT(K15,0)*-1,CHAR(10),"Overachiever Effort"),"")</f>
        <v/>
      </c>
      <c r="G33" s="44"/>
    </row>
    <row r="34" spans="4:7" x14ac:dyDescent="0.25">
      <c r="D34" s="44" t="s">
        <v>209</v>
      </c>
      <c r="E34" s="45">
        <f ca="1">E32</f>
        <v>0</v>
      </c>
      <c r="F34" s="47" t="str">
        <f ca="1">IF(F33&lt;&gt;"",F33,
_xlfn.CONCAT(TEXT(tbaDailyCompletionGoals[[#This Row],[Quantity]],"0"),"-",TEXT(K15,"0"),CHAR(10),"Remaining Effort"))</f>
        <v>0-1
Remaining Effort</v>
      </c>
      <c r="G34" s="44"/>
    </row>
    <row r="39" spans="4:7" x14ac:dyDescent="0.25">
      <c r="F39" s="67"/>
    </row>
  </sheetData>
  <pageMargins left="0.7" right="0.7" top="0.75" bottom="0.75" header="0.3" footer="0.3"/>
  <drawing r:id="rId1"/>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81F3-DE5C-479E-8DC4-FB4C86028E14}">
  <sheetPr codeName="Sheet9">
    <tabColor theme="1"/>
  </sheetPr>
  <dimension ref="A1:CT32"/>
  <sheetViews>
    <sheetView zoomScale="55" zoomScaleNormal="55" workbookViewId="0">
      <selection activeCell="CB21" sqref="CB21"/>
    </sheetView>
  </sheetViews>
  <sheetFormatPr defaultRowHeight="14.85" customHeight="1" x14ac:dyDescent="0.25"/>
  <cols>
    <col min="1" max="1" width="50.42578125" bestFit="1" customWidth="1"/>
    <col min="2" max="2" width="2.85546875" customWidth="1"/>
    <col min="3" max="3" width="18.7109375" customWidth="1"/>
    <col min="4" max="5" width="22" bestFit="1" customWidth="1"/>
    <col min="6" max="6" width="2.85546875" customWidth="1"/>
    <col min="7" max="9" width="20.5703125" customWidth="1"/>
    <col min="10" max="10" width="2.85546875" customWidth="1"/>
    <col min="11" max="11" width="27" bestFit="1" customWidth="1"/>
    <col min="12" max="14" width="24.85546875" customWidth="1"/>
    <col min="15" max="15" width="2.85546875" customWidth="1"/>
    <col min="16" max="16" width="11.42578125" bestFit="1" customWidth="1"/>
    <col min="18" max="18" width="46.28515625" customWidth="1"/>
    <col min="19" max="19" width="2.85546875" customWidth="1"/>
    <col min="20" max="20" width="15.7109375" bestFit="1" customWidth="1"/>
    <col min="21" max="21" width="17.85546875" bestFit="1" customWidth="1"/>
    <col min="22" max="22" width="7.140625" bestFit="1" customWidth="1"/>
    <col min="23" max="23" width="2.85546875" customWidth="1"/>
    <col min="24" max="24" width="29" bestFit="1" customWidth="1"/>
    <col min="26" max="26" width="65.42578125" customWidth="1"/>
    <col min="28" max="28" width="15.7109375" bestFit="1" customWidth="1"/>
    <col min="29" max="29" width="17.85546875" bestFit="1" customWidth="1"/>
    <col min="30" max="31" width="17.85546875" customWidth="1"/>
    <col min="32" max="32" width="14.7109375" bestFit="1" customWidth="1"/>
    <col min="33" max="33" width="2.85546875" customWidth="1"/>
    <col min="34" max="34" width="19.85546875" bestFit="1" customWidth="1"/>
    <col min="35" max="35" width="15.7109375" bestFit="1" customWidth="1"/>
    <col min="36" max="36" width="12" bestFit="1" customWidth="1"/>
    <col min="37" max="37" width="14" bestFit="1" customWidth="1"/>
    <col min="38" max="38" width="47" customWidth="1"/>
    <col min="40" max="40" width="16.28515625" customWidth="1"/>
    <col min="41" max="43" width="13" customWidth="1"/>
    <col min="44" max="44" width="49.85546875" customWidth="1"/>
    <col min="47" max="47" width="25.5703125" bestFit="1" customWidth="1"/>
    <col min="48" max="48" width="100.140625" bestFit="1" customWidth="1"/>
    <col min="49" max="49" width="40" customWidth="1"/>
    <col min="51" max="51" width="15.7109375" bestFit="1" customWidth="1"/>
    <col min="52" max="52" width="17.85546875" bestFit="1" customWidth="1"/>
    <col min="53" max="53" width="17.85546875" customWidth="1"/>
    <col min="54" max="54" width="14.7109375" bestFit="1" customWidth="1"/>
    <col min="55" max="55" width="2.85546875" customWidth="1"/>
    <col min="56" max="56" width="19.85546875" bestFit="1" customWidth="1"/>
    <col min="57" max="57" width="15.7109375" bestFit="1" customWidth="1"/>
    <col min="58" max="58" width="12" bestFit="1" customWidth="1"/>
    <col min="59" max="59" width="47" customWidth="1"/>
    <col min="61" max="61" width="16.85546875" customWidth="1"/>
    <col min="62" max="62" width="14" bestFit="1" customWidth="1"/>
    <col min="63" max="63" width="11.28515625" bestFit="1" customWidth="1"/>
    <col min="64" max="64" width="36.140625" customWidth="1"/>
    <col min="66" max="66" width="15.7109375" bestFit="1" customWidth="1"/>
    <col min="67" max="67" width="17.85546875" bestFit="1" customWidth="1"/>
    <col min="68" max="78" width="17.85546875" customWidth="1"/>
    <col min="79" max="79" width="14.7109375" bestFit="1" customWidth="1"/>
    <col min="80" max="80" width="14.7109375" customWidth="1"/>
    <col min="81" max="81" width="2.85546875" customWidth="1"/>
    <col min="82" max="82" width="27" customWidth="1"/>
    <col min="83" max="83" width="2.85546875" customWidth="1"/>
    <col min="84" max="84" width="19.85546875" bestFit="1" customWidth="1"/>
    <col min="85" max="95" width="19.85546875" customWidth="1"/>
    <col min="96" max="96" width="14" bestFit="1" customWidth="1"/>
    <col min="97" max="97" width="14" customWidth="1"/>
    <col min="98" max="98" width="47" customWidth="1"/>
  </cols>
  <sheetData>
    <row r="1" spans="1:98" ht="14.85" customHeight="1" x14ac:dyDescent="0.25">
      <c r="A1" s="1" t="s">
        <v>244</v>
      </c>
      <c r="C1" s="70" t="s">
        <v>245</v>
      </c>
      <c r="D1" s="71" t="s">
        <v>246</v>
      </c>
      <c r="E1" s="72" t="s">
        <v>247</v>
      </c>
      <c r="G1" s="70" t="s">
        <v>248</v>
      </c>
      <c r="H1" s="71" t="s">
        <v>249</v>
      </c>
      <c r="I1" s="72" t="s">
        <v>250</v>
      </c>
      <c r="K1" s="73" t="s">
        <v>251</v>
      </c>
      <c r="L1" s="73" t="s">
        <v>249</v>
      </c>
      <c r="M1" s="74" t="s">
        <v>197</v>
      </c>
      <c r="N1" s="74" t="s">
        <v>252</v>
      </c>
      <c r="P1" s="138" t="s">
        <v>253</v>
      </c>
      <c r="Q1" s="137"/>
      <c r="R1" s="137"/>
      <c r="T1" s="139" t="s">
        <v>254</v>
      </c>
      <c r="U1" s="139"/>
      <c r="V1" s="139"/>
      <c r="W1" s="139"/>
      <c r="X1" s="139"/>
      <c r="Y1" s="139"/>
      <c r="Z1" s="139"/>
      <c r="AB1" s="138" t="s">
        <v>255</v>
      </c>
      <c r="AC1" s="137"/>
      <c r="AD1" s="137"/>
      <c r="AE1" s="137"/>
      <c r="AF1" s="137"/>
      <c r="AG1" s="137"/>
      <c r="AH1" s="137"/>
      <c r="AI1" s="137"/>
      <c r="AJ1" s="137"/>
      <c r="AK1" s="137"/>
      <c r="AL1" s="137"/>
      <c r="AN1" s="139" t="s">
        <v>256</v>
      </c>
      <c r="AO1" s="139"/>
      <c r="AP1" s="139"/>
      <c r="AQ1" s="139"/>
      <c r="AR1" s="139"/>
      <c r="AU1" s="1" t="s">
        <v>258</v>
      </c>
      <c r="AV1" s="1" t="s">
        <v>249</v>
      </c>
      <c r="AW1" s="1" t="s">
        <v>259</v>
      </c>
      <c r="AY1" s="138" t="s">
        <v>260</v>
      </c>
      <c r="AZ1" s="137"/>
      <c r="BA1" s="137"/>
      <c r="BB1" s="137"/>
      <c r="BC1" s="137"/>
      <c r="BD1" s="137"/>
      <c r="BE1" s="137"/>
      <c r="BF1" s="137"/>
      <c r="BG1" s="137"/>
      <c r="BI1" s="137" t="s">
        <v>261</v>
      </c>
      <c r="BJ1" s="137"/>
      <c r="BK1" s="137"/>
      <c r="BL1" s="137"/>
      <c r="BN1" s="138" t="s">
        <v>257</v>
      </c>
      <c r="BO1" s="137"/>
      <c r="BP1" s="137"/>
      <c r="BQ1" s="137"/>
      <c r="BR1" s="137"/>
      <c r="BS1" s="137"/>
      <c r="BT1" s="137"/>
      <c r="BU1" s="137"/>
      <c r="BV1" s="137"/>
      <c r="BW1" s="137"/>
      <c r="BX1" s="137"/>
      <c r="BY1" s="137"/>
      <c r="BZ1" s="137"/>
      <c r="CA1" s="137"/>
      <c r="CB1" s="137"/>
      <c r="CC1" s="137"/>
      <c r="CD1" s="137"/>
      <c r="CE1" s="137"/>
      <c r="CF1" s="137"/>
      <c r="CG1" s="137"/>
      <c r="CH1" s="137"/>
      <c r="CI1" s="137"/>
      <c r="CJ1" s="137"/>
      <c r="CK1" s="137"/>
      <c r="CL1" s="137"/>
      <c r="CM1" s="137"/>
      <c r="CN1" s="137"/>
      <c r="CO1" s="137"/>
      <c r="CP1" s="137"/>
      <c r="CQ1" s="137"/>
      <c r="CR1" s="137"/>
      <c r="CS1" s="137"/>
      <c r="CT1" s="137"/>
    </row>
    <row r="2" spans="1:98" ht="14.85" customHeight="1" x14ac:dyDescent="0.25">
      <c r="A2" s="75" t="s">
        <v>254</v>
      </c>
      <c r="C2" s="27" t="s">
        <v>170</v>
      </c>
      <c r="D2" s="2" t="str">
        <f>IF('VIEW Project'!D3="","",'VIEW Project'!D3)</f>
        <v/>
      </c>
      <c r="E2" s="5" t="str">
        <f>IF(Table24[[#This Row],[User Input]]="","*",Table24[[#This Row],[User Input]])</f>
        <v>*</v>
      </c>
      <c r="G2" s="26"/>
      <c r="H2" s="76"/>
      <c r="I2" s="6"/>
      <c r="K2" s="2" t="s">
        <v>262</v>
      </c>
      <c r="L2" s="77">
        <f>_xlfn.MINIFS(tbTasks[Started On],
tbTasks[Client],$E$2,
tbTasks[Project],$E$3,
tbTasks[Added On],"&gt;="&amp;$E$5,
tbTasks[Added On],"&lt;="&amp;$E$6)</f>
        <v>43163.373333333337</v>
      </c>
      <c r="M2" s="78">
        <f>L2</f>
        <v>43163.373333333337</v>
      </c>
      <c r="N2" s="79"/>
      <c r="P2" s="1" t="s">
        <v>10</v>
      </c>
      <c r="Q2" s="1" t="s">
        <v>174</v>
      </c>
      <c r="R2" s="1" t="s">
        <v>263</v>
      </c>
      <c r="T2" s="71" t="s">
        <v>2</v>
      </c>
      <c r="U2" s="71" t="s">
        <v>264</v>
      </c>
      <c r="V2" s="71" t="s">
        <v>174</v>
      </c>
      <c r="X2" s="71" t="s">
        <v>265</v>
      </c>
      <c r="Y2" s="71" t="s">
        <v>266</v>
      </c>
      <c r="Z2" s="71" t="s">
        <v>263</v>
      </c>
      <c r="AB2" s="1" t="s">
        <v>2</v>
      </c>
      <c r="AC2" s="1" t="s">
        <v>264</v>
      </c>
      <c r="AD2" s="1" t="s">
        <v>267</v>
      </c>
      <c r="AE2" s="1" t="s">
        <v>268</v>
      </c>
      <c r="AF2" s="1" t="s">
        <v>269</v>
      </c>
      <c r="AH2" s="1" t="s">
        <v>265</v>
      </c>
      <c r="AI2" s="1" t="s">
        <v>270</v>
      </c>
      <c r="AJ2" s="1" t="s">
        <v>271</v>
      </c>
      <c r="AK2" s="1" t="s">
        <v>272</v>
      </c>
      <c r="AL2" s="1" t="s">
        <v>263</v>
      </c>
      <c r="AN2" s="1" t="s">
        <v>273</v>
      </c>
      <c r="AO2" s="1" t="s">
        <v>270</v>
      </c>
      <c r="AP2" s="1" t="s">
        <v>271</v>
      </c>
      <c r="AQ2" s="1" t="s">
        <v>272</v>
      </c>
      <c r="AR2" s="1" t="s">
        <v>263</v>
      </c>
      <c r="AU2" s="2" t="s">
        <v>274</v>
      </c>
      <c r="AV2" s="2" t="e">
        <f>INDEX(tbProjects[Purpose],MATCH(_xlfn.CONCAT(Table24[[#This Row],[User Input]],"_",D3),tbProjects[Client_Project],0))</f>
        <v>#N/A</v>
      </c>
      <c r="AY2" s="1" t="s">
        <v>2</v>
      </c>
      <c r="AZ2" s="1" t="s">
        <v>264</v>
      </c>
      <c r="BA2" s="1" t="s">
        <v>275</v>
      </c>
      <c r="BB2" s="1" t="s">
        <v>276</v>
      </c>
      <c r="BD2" s="1" t="s">
        <v>265</v>
      </c>
      <c r="BE2" s="1" t="s">
        <v>275</v>
      </c>
      <c r="BF2" s="1" t="s">
        <v>276</v>
      </c>
      <c r="BG2" s="1" t="s">
        <v>263</v>
      </c>
      <c r="BI2" s="81" t="s">
        <v>273</v>
      </c>
      <c r="BJ2" s="81" t="s">
        <v>277</v>
      </c>
      <c r="BK2" s="81" t="s">
        <v>278</v>
      </c>
      <c r="BL2" s="81" t="s">
        <v>263</v>
      </c>
      <c r="BN2" s="1" t="s">
        <v>2</v>
      </c>
      <c r="BO2" s="1" t="s">
        <v>264</v>
      </c>
      <c r="BP2" s="80">
        <f ca="1">EOMONTH(TODAY(),0)</f>
        <v>43830</v>
      </c>
      <c r="BQ2" s="80">
        <f t="shared" ref="BQ2:CB2" ca="1" si="0">EOMONTH(BP2,-1)</f>
        <v>43799</v>
      </c>
      <c r="BR2" s="80">
        <f t="shared" ca="1" si="0"/>
        <v>43769</v>
      </c>
      <c r="BS2" s="80">
        <f t="shared" ca="1" si="0"/>
        <v>43738</v>
      </c>
      <c r="BT2" s="80">
        <f t="shared" ca="1" si="0"/>
        <v>43708</v>
      </c>
      <c r="BU2" s="80">
        <f t="shared" ca="1" si="0"/>
        <v>43677</v>
      </c>
      <c r="BV2" s="80">
        <f t="shared" ca="1" si="0"/>
        <v>43646</v>
      </c>
      <c r="BW2" s="80">
        <f t="shared" ca="1" si="0"/>
        <v>43616</v>
      </c>
      <c r="BX2" s="80">
        <f t="shared" ca="1" si="0"/>
        <v>43585</v>
      </c>
      <c r="BY2" s="80">
        <f t="shared" ca="1" si="0"/>
        <v>43555</v>
      </c>
      <c r="BZ2" s="80">
        <f t="shared" ca="1" si="0"/>
        <v>43524</v>
      </c>
      <c r="CA2" s="80">
        <f t="shared" ca="1" si="0"/>
        <v>43496</v>
      </c>
      <c r="CB2" s="80">
        <f t="shared" ca="1" si="0"/>
        <v>43465</v>
      </c>
      <c r="CD2" s="80" t="s">
        <v>279</v>
      </c>
      <c r="CF2" s="1" t="s">
        <v>265</v>
      </c>
      <c r="CG2" s="80">
        <f ca="1">EOMONTH(TODAY(),0)</f>
        <v>43830</v>
      </c>
      <c r="CH2" s="80">
        <f t="shared" ref="CH2:CS2" ca="1" si="1">EOMONTH(CG2,-1)</f>
        <v>43799</v>
      </c>
      <c r="CI2" s="80">
        <f t="shared" ca="1" si="1"/>
        <v>43769</v>
      </c>
      <c r="CJ2" s="80">
        <f t="shared" ca="1" si="1"/>
        <v>43738</v>
      </c>
      <c r="CK2" s="80">
        <f t="shared" ca="1" si="1"/>
        <v>43708</v>
      </c>
      <c r="CL2" s="80">
        <f t="shared" ca="1" si="1"/>
        <v>43677</v>
      </c>
      <c r="CM2" s="80">
        <f t="shared" ca="1" si="1"/>
        <v>43646</v>
      </c>
      <c r="CN2" s="80">
        <f t="shared" ca="1" si="1"/>
        <v>43616</v>
      </c>
      <c r="CO2" s="80">
        <f t="shared" ca="1" si="1"/>
        <v>43585</v>
      </c>
      <c r="CP2" s="80">
        <f t="shared" ca="1" si="1"/>
        <v>43555</v>
      </c>
      <c r="CQ2" s="80">
        <f t="shared" ca="1" si="1"/>
        <v>43524</v>
      </c>
      <c r="CR2" s="80">
        <f t="shared" ca="1" si="1"/>
        <v>43496</v>
      </c>
      <c r="CS2" s="80">
        <f t="shared" ca="1" si="1"/>
        <v>43465</v>
      </c>
      <c r="CT2" s="1" t="s">
        <v>263</v>
      </c>
    </row>
    <row r="3" spans="1:98" ht="14.85" customHeight="1" x14ac:dyDescent="0.25">
      <c r="A3" s="75" t="s">
        <v>255</v>
      </c>
      <c r="C3" s="27" t="s">
        <v>169</v>
      </c>
      <c r="D3" s="2" t="str">
        <f>IF('VIEW Project'!F3="","",'VIEW Project'!F3)</f>
        <v>ToDo</v>
      </c>
      <c r="E3" s="5" t="str">
        <f>IF(Table24[[#This Row],[User Input]]="","*",Table24[[#This Row],[User Input]])</f>
        <v>ToDo</v>
      </c>
      <c r="K3" s="2" t="s">
        <v>280</v>
      </c>
      <c r="L3" s="77">
        <f>MAX(
_xlfn.MAXIFS(tbTasks[Started On],
tbTasks[Client],$E$2,
tbTasks[Project],$E$3,
tbTasks[Added On],"&gt;="&amp;$E$5,
tbTasks[Added On],"&lt;="&amp;$E$6),
_xlfn.MAXIFS(tbTasks[Added On],
tbTasks[Client],$E$2,
tbTasks[Project],$E$3,
tbTasks[Added On],"&gt;="&amp;$E$5,
tbTasks[Added On],"&lt;="&amp;$E$6),
_xlfn.MAXIFS(tbTasks[Completed On],
tbTasks[Client],$E$2,
tbTasks[Project],$E$3,
tbTasks[Added On],"&gt;="&amp;$E$5,
tbTasks[Added On],"&lt;="&amp;$E$6))</f>
        <v>43819</v>
      </c>
      <c r="M3" s="78">
        <f>L3</f>
        <v>43819</v>
      </c>
      <c r="N3" s="79"/>
      <c r="P3" s="2" t="s">
        <v>270</v>
      </c>
      <c r="Q3" s="82">
        <f>COUNTIFS(
tbTasks[Client],$E$2,
tbTasks[Project],$E$3,
tbTasks[Added On],"&gt;="&amp;$E$5,
tbTasks[Added On],"&lt;="&amp;$E$6,
tbTasks[Status],P3)</f>
        <v>0</v>
      </c>
      <c r="T3" s="83" t="s">
        <v>26</v>
      </c>
      <c r="U3" s="84" t="s">
        <v>19</v>
      </c>
      <c r="V3" s="82">
        <f>COUNTIFS(
tbTasks[Client],$E$2,
tbTasks[Project],$E$3,
tbTasks[Added On],"&gt;="&amp;$E$5,
tbTasks[Added On],"&lt;="&amp;$E$6,
tbTasks[Category],T3)</f>
        <v>0</v>
      </c>
      <c r="X3" s="2" t="s">
        <v>39</v>
      </c>
      <c r="Y3" s="2">
        <f t="shared" ref="Y3:Y10" si="2">SUMIFS($V$3:$V$32,$U$3:$U$32,X3)</f>
        <v>2</v>
      </c>
      <c r="AB3" s="83" t="s">
        <v>26</v>
      </c>
      <c r="AC3" s="84" t="s">
        <v>19</v>
      </c>
      <c r="AD3" s="85">
        <f>COUNTIFS(
tbTasks[Client],$E$2,
tbTasks[Project],$E$3,
tbTasks[Added On],"&gt;="&amp;$E$5,
tbTasks[Added On],"&lt;="&amp;$E$6,
tbTasks[Category],AB3,
tbTasks[Status],"Not Started")</f>
        <v>0</v>
      </c>
      <c r="AE3" s="85">
        <f>COUNTIFS(
tbTasks[Client],$E$2,
tbTasks[Project],$E$3,
tbTasks[Added On],"&gt;="&amp;$E$5,
tbTasks[Added On],"&lt;="&amp;$E$6,
tbTasks[Category],AB3,
tbTasks[Status],"Started")</f>
        <v>0</v>
      </c>
      <c r="AF3" s="82">
        <f>COUNTIFS(
tbTasks[Client],$E$2,
tbTasks[Project],$E$3,
tbTasks[Added On],"&gt;="&amp;$E$5,
tbTasks[Added On],"&lt;="&amp;$E$6,
tbTasks[Category],AB3,
tbTasks[Status],"Complete")</f>
        <v>0</v>
      </c>
      <c r="AH3" s="2" t="s">
        <v>39</v>
      </c>
      <c r="AI3" s="2">
        <f t="shared" ref="AI3:AK10" si="3">SUMIFS(AD$3:AD$32,$AC$3:$AC$32,$AH3)</f>
        <v>0</v>
      </c>
      <c r="AJ3" s="2">
        <f t="shared" si="3"/>
        <v>0</v>
      </c>
      <c r="AK3" s="2">
        <f t="shared" si="3"/>
        <v>2</v>
      </c>
      <c r="AN3" s="86">
        <f ca="1">EOMONTH(TODAY(),0)</f>
        <v>43830</v>
      </c>
      <c r="AO3" s="82">
        <f ca="1">COUNTIFS(
tbTasks[Client],$E$2,
tbTasks[Project],$E$3,
tbTasks[Added On],"&gt;="&amp;$E$5,
tbTasks[Added On],"&lt;="&amp;$E$6,
tbTasks[Added On],"&lt;"&amp;$AN3,
tbTasks[Added On],"&gt;="&amp;$AN4)</f>
        <v>18</v>
      </c>
      <c r="AP3" s="82">
        <f ca="1">COUNTIFS(
tbTasks[Client],$E$2,
tbTasks[Project],$E$3,
tbTasks[Added On],"&gt;="&amp;$E$5,
tbTasks[Added On],"&lt;="&amp;$E$6,
tbTasks[Started On],"&lt;"&amp;$AN3,
tbTasks[Started On],"&gt;="&amp;$AN4)</f>
        <v>20</v>
      </c>
      <c r="AQ3" s="82">
        <f ca="1">COUNTIFS(
tbTasks[Client],$E$2,
tbTasks[Project],$E$3,
tbTasks[Added On],"&gt;="&amp;$E$5,
tbTasks[Added On],"&lt;="&amp;$E$6,tbTasks[Completed On],"&lt;"&amp;$AN3,
tbTasks[Completed On],"&gt;="&amp;$AN4)</f>
        <v>21</v>
      </c>
      <c r="AU3" s="2" t="s">
        <v>281</v>
      </c>
      <c r="AV3" s="2" t="str">
        <f>INDEX(tbProjects[Purpose],MATCH(D3,tbProjects[Project],0))</f>
        <v>Enable superior tracking of all tasks, projects, and clients minimal continuous effort.</v>
      </c>
      <c r="AY3" s="83" t="s">
        <v>26</v>
      </c>
      <c r="AZ3" s="84" t="s">
        <v>19</v>
      </c>
      <c r="BA3" s="88" t="str">
        <f>IFERROR(
AVERAGEIFS(tbTasks[DaysInBacklog],
tbTasks[[Client]:[Client]],$E$2,
tbTasks[[Project]:[Project]],$E$3,
tbTasks[[Added On]:[Added On]],"&gt;="&amp;$E$5,
tbTasks[[Added On]:[Added On]],"&lt;="&amp;$E$6,
tbTasks[[Category]:[Category]],$AY3),
"")</f>
        <v/>
      </c>
      <c r="BB3" s="89" t="str">
        <f>IFERROR(
AVERAGEIFS(tbTasks[DaysInProgress],
tbTasks[[Client]:[Client]],$E$2,
tbTasks[[Project]:[Project]],$E$3,
tbTasks[[Added On]:[Added On]],"&gt;="&amp;$E$5,
tbTasks[[Added On]:[Added On]],"&lt;="&amp;$E$6,
tbTasks[[Category]:[Category]],$AY3),
"")</f>
        <v/>
      </c>
      <c r="BD3" s="2" t="s">
        <v>39</v>
      </c>
      <c r="BE3" s="90">
        <f t="shared" ref="BE3:BE10" si="4">AVERAGEIFS($BA$3:$BA$32,$AZ$3:$AZ$32,BD3)</f>
        <v>1</v>
      </c>
      <c r="BF3" s="90">
        <f t="shared" ref="BF3:BF10" si="5">AVERAGEIFS($BB$3:$BB$32,$AZ$3:$AZ$32,BD3)</f>
        <v>1</v>
      </c>
      <c r="BI3" s="86">
        <f ca="1">EOMONTH(TODAY(),0)</f>
        <v>43830</v>
      </c>
      <c r="BJ3" s="82">
        <f ca="1">IF(AND($D$2="",$D$3="",$D$4="",$D$5="",$D$6=""),0,
COUNTIFS(
tbTasks[[Client]:[Client]],$E$2,
tbTasks[[Project]:[Project]],$E$3,
tbTasks[[Added On]:[Added On]],"&gt;="&amp;$E$5,
tbTasks[[Added On]:[Added On]],"&lt;="&amp;$E$6,
tbTasks[[Status]:[Status]],"Complete",
tbTasks[[Completed On]:[Completed On]],"&lt;="&amp;BI3,
tbTasks[[Completed On]:[Completed On]],"&gt;"&amp;BI4))</f>
        <v>20</v>
      </c>
      <c r="BK3" s="82">
        <f ca="1">COUNTIFS(
tbTasks[[Status]:[Status]],"Complete",
tbTasks[[Completed On]:[Completed On]],"&lt;="&amp;BI3,
tbTasks[[Completed On]:[Completed On]],"&gt;"&amp;BI4)-BJ3</f>
        <v>0</v>
      </c>
      <c r="BN3" s="83" t="s">
        <v>26</v>
      </c>
      <c r="BO3" s="84" t="str" cm="1">
        <f t="array" ref="BO3">VLOOKUP(BN3,tbCategories[],COLUMN(tbCategories[Classification]),0)</f>
        <v>Potential Value Add</v>
      </c>
      <c r="BP3" s="85">
        <f ca="1">COUNTIFS(
tbTasks[[Client]:[Client]],$E$2,
tbTasks[[Project]:[Project]],$E$3,
tbTasks[[Added On]:[Added On]],"&gt;="&amp;$E$5,
tbTasks[[Added On]:[Added On]],"&lt;="&amp;$E$6,
tbTasks[[Category]:[Category]],$BN3,
tbTasks[[Status]:[Status]],"Complete",
tbTasks[[Completed On]:[Completed On]],"&lt;="&amp;BP$2,
tbTasks[[Completed On]:[Completed On]],"&gt;"&amp;BQ$2)</f>
        <v>0</v>
      </c>
      <c r="BQ3" s="85">
        <f ca="1">COUNTIFS(
tbTasks[[Client]:[Client]],$E$2,
tbTasks[[Project]:[Project]],$E$3,
tbTasks[[Added On]:[Added On]],"&gt;="&amp;$E$5,
tbTasks[[Added On]:[Added On]],"&lt;="&amp;$E$6,
tbTasks[[Category]:[Category]],$BN3,
tbTasks[[Status]:[Status]],"Complete",
tbTasks[[Completed On]:[Completed On]],"&lt;="&amp;BQ$2,
tbTasks[[Completed On]:[Completed On]],"&gt;"&amp;BR$2)</f>
        <v>0</v>
      </c>
      <c r="BR3" s="85">
        <f ca="1">COUNTIFS(
tbTasks[[Client]:[Client]],$E$2,
tbTasks[[Project]:[Project]],$E$3,
tbTasks[[Added On]:[Added On]],"&gt;="&amp;$E$5,
tbTasks[[Added On]:[Added On]],"&lt;="&amp;$E$6,
tbTasks[[Category]:[Category]],$BN3,
tbTasks[[Status]:[Status]],"Complete",
tbTasks[[Completed On]:[Completed On]],"&lt;="&amp;BR$2,
tbTasks[[Completed On]:[Completed On]],"&gt;"&amp;BS$2)</f>
        <v>0</v>
      </c>
      <c r="BS3" s="85">
        <f ca="1">COUNTIFS(
tbTasks[[Client]:[Client]],$E$2,
tbTasks[[Project]:[Project]],$E$3,
tbTasks[[Added On]:[Added On]],"&gt;="&amp;$E$5,
tbTasks[[Added On]:[Added On]],"&lt;="&amp;$E$6,
tbTasks[[Category]:[Category]],$BN3,
tbTasks[[Status]:[Status]],"Complete",
tbTasks[[Completed On]:[Completed On]],"&lt;="&amp;BS$2,
tbTasks[[Completed On]:[Completed On]],"&gt;"&amp;BT$2)</f>
        <v>0</v>
      </c>
      <c r="BT3" s="85">
        <f ca="1">COUNTIFS(
tbTasks[[Client]:[Client]],$E$2,
tbTasks[[Project]:[Project]],$E$3,
tbTasks[[Added On]:[Added On]],"&gt;="&amp;$E$5,
tbTasks[[Added On]:[Added On]],"&lt;="&amp;$E$6,
tbTasks[[Category]:[Category]],$BN3,
tbTasks[[Status]:[Status]],"Complete",
tbTasks[[Completed On]:[Completed On]],"&lt;="&amp;BT$2,
tbTasks[[Completed On]:[Completed On]],"&gt;"&amp;BU$2)</f>
        <v>0</v>
      </c>
      <c r="BU3" s="85">
        <f ca="1">COUNTIFS(
tbTasks[[Client]:[Client]],$E$2,
tbTasks[[Project]:[Project]],$E$3,
tbTasks[[Added On]:[Added On]],"&gt;="&amp;$E$5,
tbTasks[[Added On]:[Added On]],"&lt;="&amp;$E$6,
tbTasks[[Category]:[Category]],$BN3,
tbTasks[[Status]:[Status]],"Complete",
tbTasks[[Completed On]:[Completed On]],"&lt;="&amp;BU$2,
tbTasks[[Completed On]:[Completed On]],"&gt;"&amp;BV$2)</f>
        <v>0</v>
      </c>
      <c r="BV3" s="85">
        <f ca="1">COUNTIFS(
tbTasks[[Client]:[Client]],$E$2,
tbTasks[[Project]:[Project]],$E$3,
tbTasks[[Added On]:[Added On]],"&gt;="&amp;$E$5,
tbTasks[[Added On]:[Added On]],"&lt;="&amp;$E$6,
tbTasks[[Category]:[Category]],$BN3,
tbTasks[[Status]:[Status]],"Complete",
tbTasks[[Completed On]:[Completed On]],"&lt;="&amp;BV$2,
tbTasks[[Completed On]:[Completed On]],"&gt;"&amp;BW$2)</f>
        <v>0</v>
      </c>
      <c r="BW3" s="85">
        <f ca="1">COUNTIFS(
tbTasks[[Client]:[Client]],$E$2,
tbTasks[[Project]:[Project]],$E$3,
tbTasks[[Added On]:[Added On]],"&gt;="&amp;$E$5,
tbTasks[[Added On]:[Added On]],"&lt;="&amp;$E$6,
tbTasks[[Category]:[Category]],$BN3,
tbTasks[[Status]:[Status]],"Complete",
tbTasks[[Completed On]:[Completed On]],"&lt;="&amp;BW$2,
tbTasks[[Completed On]:[Completed On]],"&gt;"&amp;BX$2)</f>
        <v>0</v>
      </c>
      <c r="BX3" s="85">
        <f ca="1">COUNTIFS(
tbTasks[[Client]:[Client]],$E$2,
tbTasks[[Project]:[Project]],$E$3,
tbTasks[[Added On]:[Added On]],"&gt;="&amp;$E$5,
tbTasks[[Added On]:[Added On]],"&lt;="&amp;$E$6,
tbTasks[[Category]:[Category]],$BN3,
tbTasks[[Status]:[Status]],"Complete",
tbTasks[[Completed On]:[Completed On]],"&lt;="&amp;BX$2,
tbTasks[[Completed On]:[Completed On]],"&gt;"&amp;BY$2)</f>
        <v>0</v>
      </c>
      <c r="BY3" s="85">
        <f ca="1">COUNTIFS(
tbTasks[[Client]:[Client]],$E$2,
tbTasks[[Project]:[Project]],$E$3,
tbTasks[[Added On]:[Added On]],"&gt;="&amp;$E$5,
tbTasks[[Added On]:[Added On]],"&lt;="&amp;$E$6,
tbTasks[[Category]:[Category]],$BN3,
tbTasks[[Status]:[Status]],"Complete",
tbTasks[[Completed On]:[Completed On]],"&lt;="&amp;BY$2,
tbTasks[[Completed On]:[Completed On]],"&gt;"&amp;BZ$2)</f>
        <v>0</v>
      </c>
      <c r="BZ3" s="85">
        <f ca="1">COUNTIFS(
tbTasks[[Client]:[Client]],$E$2,
tbTasks[[Project]:[Project]],$E$3,
tbTasks[[Added On]:[Added On]],"&gt;="&amp;$E$5,
tbTasks[[Added On]:[Added On]],"&lt;="&amp;$E$6,
tbTasks[[Category]:[Category]],$BN3,
tbTasks[[Status]:[Status]],"Complete",
tbTasks[[Completed On]:[Completed On]],"&lt;="&amp;BZ$2,
tbTasks[[Completed On]:[Completed On]],"&gt;"&amp;CA$2)</f>
        <v>0</v>
      </c>
      <c r="CA3" s="85">
        <f ca="1">COUNTIFS(
tbTasks[[Client]:[Client]],$E$2,
tbTasks[[Project]:[Project]],$E$3,
tbTasks[[Added On]:[Added On]],"&gt;="&amp;$E$5,
tbTasks[[Added On]:[Added On]],"&lt;="&amp;$E$6,
tbTasks[[Category]:[Category]],$BN3,
tbTasks[[Status]:[Status]],"Complete",
tbTasks[[Completed On]:[Completed On]],"&lt;="&amp;CA$2,
tbTasks[[Completed On]:[Completed On]],"&gt;"&amp;CB$2)</f>
        <v>0</v>
      </c>
      <c r="CB3" s="87"/>
      <c r="CD3" s="82" t="str">
        <f>IF(Table24[[#This Row],[User Input]]="","No Project Selected",
INDEX(tbProjects[Utilized],MATCH(Table24[[#This Row],[User Input]],tbProjects[Project],0)))</f>
        <v>Yes</v>
      </c>
      <c r="CF3" s="85" t="str">
        <f>IF(CD3="Yes","Value Add",
IF(CD3="No Project Selected","Value Add",
IF(CD3="Pending","Potential Value Add",
IF(CD3="No","Non-Value Add",
"Err"))))</f>
        <v>Value Add</v>
      </c>
      <c r="CG3" s="2">
        <f t="shared" ref="CG3:CR5" ca="1" si="6">SUMIFS(BP$3:BP$32,$BO$3:$BO$32,$CF3)</f>
        <v>19</v>
      </c>
      <c r="CH3" s="2">
        <f t="shared" ca="1" si="6"/>
        <v>1</v>
      </c>
      <c r="CI3" s="2">
        <f t="shared" ca="1" si="6"/>
        <v>3</v>
      </c>
      <c r="CJ3" s="2">
        <f t="shared" ca="1" si="6"/>
        <v>5</v>
      </c>
      <c r="CK3" s="2">
        <f t="shared" ca="1" si="6"/>
        <v>8</v>
      </c>
      <c r="CL3" s="2">
        <f t="shared" ca="1" si="6"/>
        <v>25</v>
      </c>
      <c r="CM3" s="2">
        <f t="shared" ca="1" si="6"/>
        <v>9</v>
      </c>
      <c r="CN3" s="2">
        <f t="shared" ca="1" si="6"/>
        <v>1</v>
      </c>
      <c r="CO3" s="2">
        <f t="shared" ca="1" si="6"/>
        <v>1</v>
      </c>
      <c r="CP3" s="2">
        <f t="shared" ca="1" si="6"/>
        <v>0</v>
      </c>
      <c r="CQ3" s="2">
        <f t="shared" ca="1" si="6"/>
        <v>0</v>
      </c>
      <c r="CR3" s="2">
        <f t="shared" ca="1" si="6"/>
        <v>11</v>
      </c>
      <c r="CS3" s="2"/>
    </row>
    <row r="4" spans="1:98" ht="14.85" customHeight="1" x14ac:dyDescent="0.25">
      <c r="A4" s="75" t="s">
        <v>256</v>
      </c>
      <c r="C4" s="27" t="s">
        <v>283</v>
      </c>
      <c r="D4" s="2" t="str">
        <f>IF('VIEW Project'!H3="","",'VIEW Project'!H3)</f>
        <v/>
      </c>
      <c r="E4" s="5" t="str">
        <f>IF(Table24[[#This Row],[User Input]]="","*",Table24[[#This Row],[User Input]])</f>
        <v>*</v>
      </c>
      <c r="K4" s="2" t="s">
        <v>284</v>
      </c>
      <c r="L4" s="77">
        <f ca="1">_xlfn.MAXIFS(tbTasks[ETC],
tbTasks[Client],$E$2,
tbTasks[Project],$E$3,
tbTasks[Added On],"&gt;="&amp;$E$5,
tbTasks[Added On],"&lt;="&amp;$E$6)</f>
        <v>0</v>
      </c>
      <c r="M4" s="78" t="str">
        <f ca="1">IF(L4=0,"",
_xlfn.CONCAT("ETC: ",TEXT(L4,"m/d/yy")))</f>
        <v/>
      </c>
      <c r="N4" s="79"/>
      <c r="P4" s="2" t="s">
        <v>271</v>
      </c>
      <c r="Q4" s="82">
        <f>COUNTIFS(
tbTasks[Client],$E$2,
tbTasks[Project],$E$3,
tbTasks[Added On],"&gt;="&amp;$E$5,
tbTasks[Added On],"&lt;="&amp;$E$6,
tbTasks[Status],P4)</f>
        <v>0</v>
      </c>
      <c r="T4" s="91" t="s">
        <v>19</v>
      </c>
      <c r="U4" s="84" t="s">
        <v>19</v>
      </c>
      <c r="V4" s="82">
        <f>COUNTIFS(
tbTasks[Client],$E$2,
tbTasks[Project],$E$3,
tbTasks[Added On],"&gt;="&amp;$E$5,
tbTasks[Added On],"&lt;="&amp;$E$6,
tbTasks[Category],T4)</f>
        <v>9</v>
      </c>
      <c r="X4" s="84" t="s">
        <v>76</v>
      </c>
      <c r="Y4" s="2">
        <f t="shared" si="2"/>
        <v>21</v>
      </c>
      <c r="AB4" s="91" t="s">
        <v>19</v>
      </c>
      <c r="AC4" s="84" t="s">
        <v>19</v>
      </c>
      <c r="AD4" s="85">
        <f>COUNTIFS(
tbTasks[Client],$E$2,
tbTasks[Project],$E$3,
tbTasks[Added On],"&gt;="&amp;$E$5,
tbTasks[Added On],"&lt;="&amp;$E$6,
tbTasks[Category],AB4,
tbTasks[Status],"Not Started")</f>
        <v>0</v>
      </c>
      <c r="AE4" s="85">
        <f>COUNTIFS(
tbTasks[Client],$E$2,
tbTasks[Project],$E$3,
tbTasks[Added On],"&gt;="&amp;$E$5,
tbTasks[Added On],"&lt;="&amp;$E$6,
tbTasks[Category],AB4,
tbTasks[Status],"Started")</f>
        <v>0</v>
      </c>
      <c r="AF4" s="82">
        <f>COUNTIFS(
tbTasks[Client],$E$2,
tbTasks[Project],$E$3,
tbTasks[Added On],"&gt;="&amp;$E$5,
tbTasks[Added On],"&lt;="&amp;$E$6,
tbTasks[Category],AB4,
tbTasks[Status],"Complete")</f>
        <v>9</v>
      </c>
      <c r="AH4" s="84" t="s">
        <v>76</v>
      </c>
      <c r="AI4" s="2">
        <f t="shared" si="3"/>
        <v>0</v>
      </c>
      <c r="AJ4" s="2">
        <f t="shared" si="3"/>
        <v>0</v>
      </c>
      <c r="AK4" s="2">
        <f t="shared" si="3"/>
        <v>21</v>
      </c>
      <c r="AN4" s="86">
        <f t="shared" ref="AN4:AN15" ca="1" si="7">EOMONTH(AN3,-1)</f>
        <v>43799</v>
      </c>
      <c r="AO4" s="82">
        <f ca="1">COUNTIFS(
tbTasks[Client],$E$2,
tbTasks[Project],$E$3,
tbTasks[Added On],"&gt;="&amp;$E$5,
tbTasks[Added On],"&lt;="&amp;$E$6,
tbTasks[Added On],"&lt;"&amp;$AN4,
tbTasks[Added On],"&gt;="&amp;$AN5)</f>
        <v>0</v>
      </c>
      <c r="AP4" s="82">
        <f ca="1">COUNTIFS(
tbTasks[Client],$E$2,
tbTasks[Project],$E$3,
tbTasks[Added On],"&gt;="&amp;$E$5,
tbTasks[Added On],"&lt;="&amp;$E$6,
tbTasks[Started On],"&lt;"&amp;$AN4,
tbTasks[Started On],"&gt;="&amp;$AN5)</f>
        <v>1</v>
      </c>
      <c r="AQ4" s="82">
        <f ca="1">COUNTIFS(
tbTasks[Client],$E$2,
tbTasks[Project],$E$3,
tbTasks[Added On],"&gt;="&amp;$E$5,
tbTasks[Added On],"&lt;="&amp;$E$6,tbTasks[Completed On],"&lt;"&amp;$AN4,
tbTasks[Completed On],"&gt;="&amp;$AN5)</f>
        <v>0</v>
      </c>
      <c r="AU4" s="2" t="s">
        <v>236</v>
      </c>
      <c r="AV4" s="2">
        <f>COUNTIFS(tbProjects[Project],D3)</f>
        <v>1</v>
      </c>
      <c r="AY4" s="91" t="s">
        <v>19</v>
      </c>
      <c r="AZ4" s="84" t="s">
        <v>19</v>
      </c>
      <c r="BA4" s="88">
        <f>IFERROR(
AVERAGEIFS(tbTasks[DaysInBacklog],
tbTasks[[Client]:[Client]],$E$2,
tbTasks[[Project]:[Project]],$E$3,
tbTasks[[Added On]:[Added On]],"&gt;="&amp;$E$5,
tbTasks[[Added On]:[Added On]],"&lt;="&amp;$E$6,
tbTasks[[Category]:[Category]],$AY4),
"")</f>
        <v>17.555555555555557</v>
      </c>
      <c r="BB4" s="89">
        <f>IFERROR(
AVERAGEIFS(tbTasks[DaysInProgress],
tbTasks[[Client]:[Client]],$E$2,
tbTasks[[Project]:[Project]],$E$3,
tbTasks[[Added On]:[Added On]],"&gt;="&amp;$E$5,
tbTasks[[Added On]:[Added On]],"&lt;="&amp;$E$6,
tbTasks[[Category]:[Category]],$AY4),
"")</f>
        <v>1.2222222222222223</v>
      </c>
      <c r="BD4" s="84" t="s">
        <v>76</v>
      </c>
      <c r="BE4" s="90">
        <f t="shared" si="4"/>
        <v>5.8855218855218849</v>
      </c>
      <c r="BF4" s="90">
        <f t="shared" si="5"/>
        <v>1.0606060606060606</v>
      </c>
      <c r="BI4" s="86">
        <f t="shared" ref="BI4:BI15" ca="1" si="8">EOMONTH(BI3,-1)</f>
        <v>43799</v>
      </c>
      <c r="BJ4" s="82">
        <f ca="1">IF(AND($D$2="",$D$3="",$D$4="",$D$5="",$D$6=""),0,
COUNTIFS(
tbTasks[[Client]:[Client]],$E$2,
tbTasks[[Project]:[Project]],$E$3,
tbTasks[[Added On]:[Added On]],"&gt;="&amp;$E$5,
tbTasks[[Added On]:[Added On]],"&lt;="&amp;$E$6,
tbTasks[[Status]:[Status]],"Complete",
tbTasks[[Completed On]:[Completed On]],"&lt;="&amp;BI4,
tbTasks[[Completed On]:[Completed On]],"&gt;"&amp;BI5))</f>
        <v>1</v>
      </c>
      <c r="BK4" s="82">
        <f ca="1">COUNTIFS(
tbTasks[[Status]:[Status]],"Complete",
tbTasks[[Completed On]:[Completed On]],"&lt;="&amp;BI4,
tbTasks[[Completed On]:[Completed On]],"&gt;"&amp;BI5)-BJ4</f>
        <v>0</v>
      </c>
      <c r="BN4" s="91" t="s">
        <v>19</v>
      </c>
      <c r="BO4" s="84" t="str" cm="1">
        <f t="array" ref="BO4">VLOOKUP(BN4,tbCategories[],COLUMN(tbCategories[Classification]),0)</f>
        <v>Potential Value Add</v>
      </c>
      <c r="BP4" s="85">
        <f ca="1">COUNTIFS(
tbTasks[[Client]:[Client]],$E$2,
tbTasks[[Project]:[Project]],$E$3,
tbTasks[[Added On]:[Added On]],"&gt;="&amp;$E$5,
tbTasks[[Added On]:[Added On]],"&lt;="&amp;$E$6,
tbTasks[[Category]:[Category]],$BN4,
tbTasks[[Status]:[Status]],"Complete",
tbTasks[[Completed On]:[Completed On]],"&lt;="&amp;BP$2,
tbTasks[[Completed On]:[Completed On]],"&gt;"&amp;BQ$2)</f>
        <v>1</v>
      </c>
      <c r="BQ4" s="85">
        <f ca="1">COUNTIFS(
tbTasks[[Client]:[Client]],$E$2,
tbTasks[[Project]:[Project]],$E$3,
tbTasks[[Added On]:[Added On]],"&gt;="&amp;$E$5,
tbTasks[[Added On]:[Added On]],"&lt;="&amp;$E$6,
tbTasks[[Category]:[Category]],$BN4,
tbTasks[[Status]:[Status]],"Complete",
tbTasks[[Completed On]:[Completed On]],"&lt;="&amp;BQ$2,
tbTasks[[Completed On]:[Completed On]],"&gt;"&amp;BR$2)</f>
        <v>0</v>
      </c>
      <c r="BR4" s="85">
        <f ca="1">COUNTIFS(
tbTasks[[Client]:[Client]],$E$2,
tbTasks[[Project]:[Project]],$E$3,
tbTasks[[Added On]:[Added On]],"&gt;="&amp;$E$5,
tbTasks[[Added On]:[Added On]],"&lt;="&amp;$E$6,
tbTasks[[Category]:[Category]],$BN4,
tbTasks[[Status]:[Status]],"Complete",
tbTasks[[Completed On]:[Completed On]],"&lt;="&amp;BR$2,
tbTasks[[Completed On]:[Completed On]],"&gt;"&amp;BS$2)</f>
        <v>0</v>
      </c>
      <c r="BS4" s="85">
        <f ca="1">COUNTIFS(
tbTasks[[Client]:[Client]],$E$2,
tbTasks[[Project]:[Project]],$E$3,
tbTasks[[Added On]:[Added On]],"&gt;="&amp;$E$5,
tbTasks[[Added On]:[Added On]],"&lt;="&amp;$E$6,
tbTasks[[Category]:[Category]],$BN4,
tbTasks[[Status]:[Status]],"Complete",
tbTasks[[Completed On]:[Completed On]],"&lt;="&amp;BS$2,
tbTasks[[Completed On]:[Completed On]],"&gt;"&amp;BT$2)</f>
        <v>0</v>
      </c>
      <c r="BT4" s="85">
        <f ca="1">COUNTIFS(
tbTasks[[Client]:[Client]],$E$2,
tbTasks[[Project]:[Project]],$E$3,
tbTasks[[Added On]:[Added On]],"&gt;="&amp;$E$5,
tbTasks[[Added On]:[Added On]],"&lt;="&amp;$E$6,
tbTasks[[Category]:[Category]],$BN4,
tbTasks[[Status]:[Status]],"Complete",
tbTasks[[Completed On]:[Completed On]],"&lt;="&amp;BT$2,
tbTasks[[Completed On]:[Completed On]],"&gt;"&amp;BU$2)</f>
        <v>6</v>
      </c>
      <c r="BU4" s="85">
        <f ca="1">COUNTIFS(
tbTasks[[Client]:[Client]],$E$2,
tbTasks[[Project]:[Project]],$E$3,
tbTasks[[Added On]:[Added On]],"&gt;="&amp;$E$5,
tbTasks[[Added On]:[Added On]],"&lt;="&amp;$E$6,
tbTasks[[Category]:[Category]],$BN4,
tbTasks[[Status]:[Status]],"Complete",
tbTasks[[Completed On]:[Completed On]],"&lt;="&amp;BU$2,
tbTasks[[Completed On]:[Completed On]],"&gt;"&amp;BV$2)</f>
        <v>0</v>
      </c>
      <c r="BV4" s="85">
        <f ca="1">COUNTIFS(
tbTasks[[Client]:[Client]],$E$2,
tbTasks[[Project]:[Project]],$E$3,
tbTasks[[Added On]:[Added On]],"&gt;="&amp;$E$5,
tbTasks[[Added On]:[Added On]],"&lt;="&amp;$E$6,
tbTasks[[Category]:[Category]],$BN4,
tbTasks[[Status]:[Status]],"Complete",
tbTasks[[Completed On]:[Completed On]],"&lt;="&amp;BV$2,
tbTasks[[Completed On]:[Completed On]],"&gt;"&amp;BW$2)</f>
        <v>1</v>
      </c>
      <c r="BW4" s="85">
        <f ca="1">COUNTIFS(
tbTasks[[Client]:[Client]],$E$2,
tbTasks[[Project]:[Project]],$E$3,
tbTasks[[Added On]:[Added On]],"&gt;="&amp;$E$5,
tbTasks[[Added On]:[Added On]],"&lt;="&amp;$E$6,
tbTasks[[Category]:[Category]],$BN4,
tbTasks[[Status]:[Status]],"Complete",
tbTasks[[Completed On]:[Completed On]],"&lt;="&amp;BW$2,
tbTasks[[Completed On]:[Completed On]],"&gt;"&amp;BX$2)</f>
        <v>0</v>
      </c>
      <c r="BX4" s="85">
        <f ca="1">COUNTIFS(
tbTasks[[Client]:[Client]],$E$2,
tbTasks[[Project]:[Project]],$E$3,
tbTasks[[Added On]:[Added On]],"&gt;="&amp;$E$5,
tbTasks[[Added On]:[Added On]],"&lt;="&amp;$E$6,
tbTasks[[Category]:[Category]],$BN4,
tbTasks[[Status]:[Status]],"Complete",
tbTasks[[Completed On]:[Completed On]],"&lt;="&amp;BX$2,
tbTasks[[Completed On]:[Completed On]],"&gt;"&amp;BY$2)</f>
        <v>0</v>
      </c>
      <c r="BY4" s="85">
        <f ca="1">COUNTIFS(
tbTasks[[Client]:[Client]],$E$2,
tbTasks[[Project]:[Project]],$E$3,
tbTasks[[Added On]:[Added On]],"&gt;="&amp;$E$5,
tbTasks[[Added On]:[Added On]],"&lt;="&amp;$E$6,
tbTasks[[Category]:[Category]],$BN4,
tbTasks[[Status]:[Status]],"Complete",
tbTasks[[Completed On]:[Completed On]],"&lt;="&amp;BY$2,
tbTasks[[Completed On]:[Completed On]],"&gt;"&amp;BZ$2)</f>
        <v>0</v>
      </c>
      <c r="BZ4" s="85">
        <f ca="1">COUNTIFS(
tbTasks[[Client]:[Client]],$E$2,
tbTasks[[Project]:[Project]],$E$3,
tbTasks[[Added On]:[Added On]],"&gt;="&amp;$E$5,
tbTasks[[Added On]:[Added On]],"&lt;="&amp;$E$6,
tbTasks[[Category]:[Category]],$BN4,
tbTasks[[Status]:[Status]],"Complete",
tbTasks[[Completed On]:[Completed On]],"&lt;="&amp;BZ$2,
tbTasks[[Completed On]:[Completed On]],"&gt;"&amp;CA$2)</f>
        <v>0</v>
      </c>
      <c r="CA4" s="85">
        <f ca="1">COUNTIFS(
tbTasks[[Client]:[Client]],$E$2,
tbTasks[[Project]:[Project]],$E$3,
tbTasks[[Added On]:[Added On]],"&gt;="&amp;$E$5,
tbTasks[[Added On]:[Added On]],"&lt;="&amp;$E$6,
tbTasks[[Category]:[Category]],$BN4,
tbTasks[[Status]:[Status]],"Complete",
tbTasks[[Completed On]:[Completed On]],"&lt;="&amp;CA$2,
tbTasks[[Completed On]:[Completed On]],"&gt;"&amp;CB$2)</f>
        <v>1</v>
      </c>
      <c r="CB4" s="87"/>
      <c r="CF4" s="92" t="str">
        <f>IF(CD3="Yes","Potential Value Add",
IF(CD3="No Project Selected","Potential Value Add",
IF(CD3="Pending","Potential Value Add",
IF(CD3="No","Non-Value Add",
"Err"))))</f>
        <v>Potential Value Add</v>
      </c>
      <c r="CG4" s="2">
        <f t="shared" ca="1" si="6"/>
        <v>1</v>
      </c>
      <c r="CH4" s="2">
        <f t="shared" ca="1" si="6"/>
        <v>0</v>
      </c>
      <c r="CI4" s="2">
        <f t="shared" ca="1" si="6"/>
        <v>0</v>
      </c>
      <c r="CJ4" s="2">
        <f t="shared" ca="1" si="6"/>
        <v>0</v>
      </c>
      <c r="CK4" s="2">
        <f t="shared" ca="1" si="6"/>
        <v>6</v>
      </c>
      <c r="CL4" s="2">
        <f t="shared" ca="1" si="6"/>
        <v>0</v>
      </c>
      <c r="CM4" s="2">
        <f t="shared" ca="1" si="6"/>
        <v>1</v>
      </c>
      <c r="CN4" s="2">
        <f t="shared" ca="1" si="6"/>
        <v>0</v>
      </c>
      <c r="CO4" s="2">
        <f t="shared" ca="1" si="6"/>
        <v>0</v>
      </c>
      <c r="CP4" s="2">
        <f t="shared" ca="1" si="6"/>
        <v>0</v>
      </c>
      <c r="CQ4" s="2">
        <f t="shared" ca="1" si="6"/>
        <v>0</v>
      </c>
      <c r="CR4" s="2">
        <f t="shared" ca="1" si="6"/>
        <v>1</v>
      </c>
    </row>
    <row r="5" spans="1:98" ht="14.85" customHeight="1" x14ac:dyDescent="0.4">
      <c r="A5" s="75" t="s">
        <v>285</v>
      </c>
      <c r="C5" s="27" t="s">
        <v>286</v>
      </c>
      <c r="D5" s="2" t="str">
        <f>IF('VIEW Project'!J3="","",'VIEW Project'!J3)</f>
        <v/>
      </c>
      <c r="E5" s="5" t="str">
        <f>IF(Table24[[#This Row],[User Input]]="","1/1/1990",Table24[[#This Row],[User Input]])</f>
        <v>1/1/1990</v>
      </c>
      <c r="K5" s="2" t="s">
        <v>287</v>
      </c>
      <c r="L5" s="93">
        <f>Q5/SUM(Q3:Q5)</f>
        <v>1</v>
      </c>
      <c r="M5" s="94" t="str">
        <f>_xlfn.CONCAT(TEXT(L5,"#%"),CHAR(10),"Complete")</f>
        <v>100%
Complete</v>
      </c>
      <c r="N5" s="95"/>
      <c r="P5" s="2" t="s">
        <v>272</v>
      </c>
      <c r="Q5" s="82">
        <f>COUNTIFS(
tbTasks[Client],$E$2,
tbTasks[Project],$E$3,
tbTasks[Added On],"&gt;="&amp;$E$5,
tbTasks[Added On],"&lt;="&amp;$E$6,
tbTasks[Status],P5)</f>
        <v>114</v>
      </c>
      <c r="T5" s="91" t="s">
        <v>90</v>
      </c>
      <c r="U5" s="96" t="s">
        <v>39</v>
      </c>
      <c r="V5" s="82">
        <f>COUNTIFS(
tbTasks[Client],$E$2,
tbTasks[Project],$E$3,
tbTasks[Added On],"&gt;="&amp;$E$5,
tbTasks[Added On],"&lt;="&amp;$E$6,
tbTasks[Category],T5)</f>
        <v>0</v>
      </c>
      <c r="X5" s="96" t="s">
        <v>24</v>
      </c>
      <c r="Y5" s="2">
        <f t="shared" si="2"/>
        <v>0</v>
      </c>
      <c r="AB5" s="91" t="s">
        <v>90</v>
      </c>
      <c r="AC5" s="96" t="s">
        <v>39</v>
      </c>
      <c r="AD5" s="85">
        <f>COUNTIFS(
tbTasks[Client],$E$2,
tbTasks[Project],$E$3,
tbTasks[Added On],"&gt;="&amp;$E$5,
tbTasks[Added On],"&lt;="&amp;$E$6,
tbTasks[Category],AB5,
tbTasks[Status],"Not Started")</f>
        <v>0</v>
      </c>
      <c r="AE5" s="85">
        <f>COUNTIFS(
tbTasks[Client],$E$2,
tbTasks[Project],$E$3,
tbTasks[Added On],"&gt;="&amp;$E$5,
tbTasks[Added On],"&lt;="&amp;$E$6,
tbTasks[Category],AB5,
tbTasks[Status],"Started")</f>
        <v>0</v>
      </c>
      <c r="AF5" s="82">
        <f>COUNTIFS(
tbTasks[Client],$E$2,
tbTasks[Project],$E$3,
tbTasks[Added On],"&gt;="&amp;$E$5,
tbTasks[Added On],"&lt;="&amp;$E$6,
tbTasks[Category],AB5,
tbTasks[Status],"Complete")</f>
        <v>0</v>
      </c>
      <c r="AH5" s="96" t="s">
        <v>24</v>
      </c>
      <c r="AI5" s="2">
        <f t="shared" si="3"/>
        <v>0</v>
      </c>
      <c r="AJ5" s="2">
        <f t="shared" si="3"/>
        <v>0</v>
      </c>
      <c r="AK5" s="2">
        <f t="shared" si="3"/>
        <v>0</v>
      </c>
      <c r="AN5" s="86">
        <f t="shared" ca="1" si="7"/>
        <v>43769</v>
      </c>
      <c r="AO5" s="82">
        <f ca="1">COUNTIFS(
tbTasks[Client],$E$2,
tbTasks[Project],$E$3,
tbTasks[Added On],"&gt;="&amp;$E$5,
tbTasks[Added On],"&lt;="&amp;$E$6,
tbTasks[Added On],"&lt;"&amp;$AN5,
tbTasks[Added On],"&gt;="&amp;$AN6)</f>
        <v>2</v>
      </c>
      <c r="AP5" s="82">
        <f ca="1">COUNTIFS(
tbTasks[Client],$E$2,
tbTasks[Project],$E$3,
tbTasks[Added On],"&gt;="&amp;$E$5,
tbTasks[Added On],"&lt;="&amp;$E$6,
tbTasks[Started On],"&lt;"&amp;$AN5,
tbTasks[Started On],"&gt;="&amp;$AN6)</f>
        <v>3</v>
      </c>
      <c r="AQ5" s="82">
        <f ca="1">COUNTIFS(
tbTasks[Client],$E$2,
tbTasks[Project],$E$3,
tbTasks[Added On],"&gt;="&amp;$E$5,
tbTasks[Added On],"&lt;="&amp;$E$6,tbTasks[Completed On],"&lt;"&amp;$AN5,
tbTasks[Completed On],"&gt;="&amp;$AN6)</f>
        <v>3</v>
      </c>
      <c r="AU5" s="2" t="s">
        <v>288</v>
      </c>
      <c r="AV5" s="82" t="str">
        <f>_xlfn.CONCAT("Purpose",CHAR(10),
IF(D3="","No project selected.",
IFERROR(AV2,IF(AV4&gt;1,"More than one project with this name.",
IFERROR(AV3,"Not found.")))))</f>
        <v>Purpose
Enable superior tracking of all tasks, projects, and clients minimal continuous effort.</v>
      </c>
      <c r="AY5" s="91" t="s">
        <v>90</v>
      </c>
      <c r="AZ5" s="96" t="s">
        <v>39</v>
      </c>
      <c r="BA5" s="88" t="str">
        <f>IFERROR(
AVERAGEIFS(tbTasks[DaysInBacklog],
tbTasks[[Client]:[Client]],$E$2,
tbTasks[[Project]:[Project]],$E$3,
tbTasks[[Added On]:[Added On]],"&gt;="&amp;$E$5,
tbTasks[[Added On]:[Added On]],"&lt;="&amp;$E$6,
tbTasks[[Category]:[Category]],$AY5),
"")</f>
        <v/>
      </c>
      <c r="BB5" s="89" t="str">
        <f>IFERROR(
AVERAGEIFS(tbTasks[DaysInProgress],
tbTasks[[Client]:[Client]],$E$2,
tbTasks[[Project]:[Project]],$E$3,
tbTasks[[Added On]:[Added On]],"&gt;="&amp;$E$5,
tbTasks[[Added On]:[Added On]],"&lt;="&amp;$E$6,
tbTasks[[Category]:[Category]],$AY5),
"")</f>
        <v/>
      </c>
      <c r="BD5" s="96" t="s">
        <v>24</v>
      </c>
      <c r="BE5" s="90" t="e">
        <f t="shared" si="4"/>
        <v>#DIV/0!</v>
      </c>
      <c r="BF5" s="90" t="e">
        <f t="shared" si="5"/>
        <v>#DIV/0!</v>
      </c>
      <c r="BI5" s="86">
        <f t="shared" ca="1" si="8"/>
        <v>43769</v>
      </c>
      <c r="BJ5" s="82">
        <f ca="1">IF(AND($D$2="",$D$3="",$D$4="",$D$5="",$D$6=""),0,
COUNTIFS(
tbTasks[[Client]:[Client]],$E$2,
tbTasks[[Project]:[Project]],$E$3,
tbTasks[[Added On]:[Added On]],"&gt;="&amp;$E$5,
tbTasks[[Added On]:[Added On]],"&lt;="&amp;$E$6,
tbTasks[[Status]:[Status]],"Complete",
tbTasks[[Completed On]:[Completed On]],"&lt;="&amp;BI5,
tbTasks[[Completed On]:[Completed On]],"&gt;"&amp;BI6))</f>
        <v>3</v>
      </c>
      <c r="BK5" s="82">
        <f ca="1">COUNTIFS(
tbTasks[[Status]:[Status]],"Complete",
tbTasks[[Completed On]:[Completed On]],"&lt;="&amp;BI5,
tbTasks[[Completed On]:[Completed On]],"&gt;"&amp;BI6)-BJ5</f>
        <v>0</v>
      </c>
      <c r="BN5" s="91" t="s">
        <v>90</v>
      </c>
      <c r="BO5" s="84" t="str" cm="1">
        <f t="array" ref="BO5">VLOOKUP(BN5,tbCategories[],COLUMN(tbCategories[Classification]),0)</f>
        <v>Value Add</v>
      </c>
      <c r="BP5" s="85">
        <f ca="1">COUNTIFS(
tbTasks[[Client]:[Client]],$E$2,
tbTasks[[Project]:[Project]],$E$3,
tbTasks[[Added On]:[Added On]],"&gt;="&amp;$E$5,
tbTasks[[Added On]:[Added On]],"&lt;="&amp;$E$6,
tbTasks[[Category]:[Category]],$BN5,
tbTasks[[Status]:[Status]],"Complete",
tbTasks[[Completed On]:[Completed On]],"&lt;="&amp;BP$2,
tbTasks[[Completed On]:[Completed On]],"&gt;"&amp;BQ$2)</f>
        <v>0</v>
      </c>
      <c r="BQ5" s="85">
        <f ca="1">COUNTIFS(
tbTasks[[Client]:[Client]],$E$2,
tbTasks[[Project]:[Project]],$E$3,
tbTasks[[Added On]:[Added On]],"&gt;="&amp;$E$5,
tbTasks[[Added On]:[Added On]],"&lt;="&amp;$E$6,
tbTasks[[Category]:[Category]],$BN5,
tbTasks[[Status]:[Status]],"Complete",
tbTasks[[Completed On]:[Completed On]],"&lt;="&amp;BQ$2,
tbTasks[[Completed On]:[Completed On]],"&gt;"&amp;BR$2)</f>
        <v>0</v>
      </c>
      <c r="BR5" s="85">
        <f ca="1">COUNTIFS(
tbTasks[[Client]:[Client]],$E$2,
tbTasks[[Project]:[Project]],$E$3,
tbTasks[[Added On]:[Added On]],"&gt;="&amp;$E$5,
tbTasks[[Added On]:[Added On]],"&lt;="&amp;$E$6,
tbTasks[[Category]:[Category]],$BN5,
tbTasks[[Status]:[Status]],"Complete",
tbTasks[[Completed On]:[Completed On]],"&lt;="&amp;BR$2,
tbTasks[[Completed On]:[Completed On]],"&gt;"&amp;BS$2)</f>
        <v>0</v>
      </c>
      <c r="BS5" s="85">
        <f ca="1">COUNTIFS(
tbTasks[[Client]:[Client]],$E$2,
tbTasks[[Project]:[Project]],$E$3,
tbTasks[[Added On]:[Added On]],"&gt;="&amp;$E$5,
tbTasks[[Added On]:[Added On]],"&lt;="&amp;$E$6,
tbTasks[[Category]:[Category]],$BN5,
tbTasks[[Status]:[Status]],"Complete",
tbTasks[[Completed On]:[Completed On]],"&lt;="&amp;BS$2,
tbTasks[[Completed On]:[Completed On]],"&gt;"&amp;BT$2)</f>
        <v>0</v>
      </c>
      <c r="BT5" s="85">
        <f ca="1">COUNTIFS(
tbTasks[[Client]:[Client]],$E$2,
tbTasks[[Project]:[Project]],$E$3,
tbTasks[[Added On]:[Added On]],"&gt;="&amp;$E$5,
tbTasks[[Added On]:[Added On]],"&lt;="&amp;$E$6,
tbTasks[[Category]:[Category]],$BN5,
tbTasks[[Status]:[Status]],"Complete",
tbTasks[[Completed On]:[Completed On]],"&lt;="&amp;BT$2,
tbTasks[[Completed On]:[Completed On]],"&gt;"&amp;BU$2)</f>
        <v>0</v>
      </c>
      <c r="BU5" s="85">
        <f ca="1">COUNTIFS(
tbTasks[[Client]:[Client]],$E$2,
tbTasks[[Project]:[Project]],$E$3,
tbTasks[[Added On]:[Added On]],"&gt;="&amp;$E$5,
tbTasks[[Added On]:[Added On]],"&lt;="&amp;$E$6,
tbTasks[[Category]:[Category]],$BN5,
tbTasks[[Status]:[Status]],"Complete",
tbTasks[[Completed On]:[Completed On]],"&lt;="&amp;BU$2,
tbTasks[[Completed On]:[Completed On]],"&gt;"&amp;BV$2)</f>
        <v>0</v>
      </c>
      <c r="BV5" s="85">
        <f ca="1">COUNTIFS(
tbTasks[[Client]:[Client]],$E$2,
tbTasks[[Project]:[Project]],$E$3,
tbTasks[[Added On]:[Added On]],"&gt;="&amp;$E$5,
tbTasks[[Added On]:[Added On]],"&lt;="&amp;$E$6,
tbTasks[[Category]:[Category]],$BN5,
tbTasks[[Status]:[Status]],"Complete",
tbTasks[[Completed On]:[Completed On]],"&lt;="&amp;BV$2,
tbTasks[[Completed On]:[Completed On]],"&gt;"&amp;BW$2)</f>
        <v>0</v>
      </c>
      <c r="BW5" s="85">
        <f ca="1">COUNTIFS(
tbTasks[[Client]:[Client]],$E$2,
tbTasks[[Project]:[Project]],$E$3,
tbTasks[[Added On]:[Added On]],"&gt;="&amp;$E$5,
tbTasks[[Added On]:[Added On]],"&lt;="&amp;$E$6,
tbTasks[[Category]:[Category]],$BN5,
tbTasks[[Status]:[Status]],"Complete",
tbTasks[[Completed On]:[Completed On]],"&lt;="&amp;BW$2,
tbTasks[[Completed On]:[Completed On]],"&gt;"&amp;BX$2)</f>
        <v>0</v>
      </c>
      <c r="BX5" s="85">
        <f ca="1">COUNTIFS(
tbTasks[[Client]:[Client]],$E$2,
tbTasks[[Project]:[Project]],$E$3,
tbTasks[[Added On]:[Added On]],"&gt;="&amp;$E$5,
tbTasks[[Added On]:[Added On]],"&lt;="&amp;$E$6,
tbTasks[[Category]:[Category]],$BN5,
tbTasks[[Status]:[Status]],"Complete",
tbTasks[[Completed On]:[Completed On]],"&lt;="&amp;BX$2,
tbTasks[[Completed On]:[Completed On]],"&gt;"&amp;BY$2)</f>
        <v>0</v>
      </c>
      <c r="BY5" s="85">
        <f ca="1">COUNTIFS(
tbTasks[[Client]:[Client]],$E$2,
tbTasks[[Project]:[Project]],$E$3,
tbTasks[[Added On]:[Added On]],"&gt;="&amp;$E$5,
tbTasks[[Added On]:[Added On]],"&lt;="&amp;$E$6,
tbTasks[[Category]:[Category]],$BN5,
tbTasks[[Status]:[Status]],"Complete",
tbTasks[[Completed On]:[Completed On]],"&lt;="&amp;BY$2,
tbTasks[[Completed On]:[Completed On]],"&gt;"&amp;BZ$2)</f>
        <v>0</v>
      </c>
      <c r="BZ5" s="85">
        <f ca="1">COUNTIFS(
tbTasks[[Client]:[Client]],$E$2,
tbTasks[[Project]:[Project]],$E$3,
tbTasks[[Added On]:[Added On]],"&gt;="&amp;$E$5,
tbTasks[[Added On]:[Added On]],"&lt;="&amp;$E$6,
tbTasks[[Category]:[Category]],$BN5,
tbTasks[[Status]:[Status]],"Complete",
tbTasks[[Completed On]:[Completed On]],"&lt;="&amp;BZ$2,
tbTasks[[Completed On]:[Completed On]],"&gt;"&amp;CA$2)</f>
        <v>0</v>
      </c>
      <c r="CA5" s="85">
        <f ca="1">COUNTIFS(
tbTasks[[Client]:[Client]],$E$2,
tbTasks[[Project]:[Project]],$E$3,
tbTasks[[Added On]:[Added On]],"&gt;="&amp;$E$5,
tbTasks[[Added On]:[Added On]],"&lt;="&amp;$E$6,
tbTasks[[Category]:[Category]],$BN5,
tbTasks[[Status]:[Status]],"Complete",
tbTasks[[Completed On]:[Completed On]],"&lt;="&amp;CA$2,
tbTasks[[Completed On]:[Completed On]],"&gt;"&amp;CB$2)</f>
        <v>0</v>
      </c>
      <c r="CB5" s="87"/>
      <c r="CF5" s="96" t="s">
        <v>290</v>
      </c>
      <c r="CG5" s="2">
        <f t="shared" ca="1" si="6"/>
        <v>0</v>
      </c>
      <c r="CH5" s="2">
        <f t="shared" ca="1" si="6"/>
        <v>0</v>
      </c>
      <c r="CI5" s="2">
        <f t="shared" ca="1" si="6"/>
        <v>0</v>
      </c>
      <c r="CJ5" s="2">
        <f t="shared" ca="1" si="6"/>
        <v>0</v>
      </c>
      <c r="CK5" s="2">
        <f t="shared" ca="1" si="6"/>
        <v>0</v>
      </c>
      <c r="CL5" s="2">
        <f t="shared" ca="1" si="6"/>
        <v>0</v>
      </c>
      <c r="CM5" s="2">
        <f t="shared" ca="1" si="6"/>
        <v>0</v>
      </c>
      <c r="CN5" s="2">
        <f t="shared" ca="1" si="6"/>
        <v>0</v>
      </c>
      <c r="CO5" s="2">
        <f t="shared" ca="1" si="6"/>
        <v>0</v>
      </c>
      <c r="CP5" s="2">
        <f t="shared" ca="1" si="6"/>
        <v>0</v>
      </c>
      <c r="CQ5" s="2">
        <f t="shared" ca="1" si="6"/>
        <v>0</v>
      </c>
      <c r="CR5" s="2">
        <f t="shared" ca="1" si="6"/>
        <v>3</v>
      </c>
    </row>
    <row r="6" spans="1:98" ht="14.85" customHeight="1" x14ac:dyDescent="0.25">
      <c r="A6" s="75" t="s">
        <v>253</v>
      </c>
      <c r="C6" s="26" t="s">
        <v>291</v>
      </c>
      <c r="D6" s="76" t="str">
        <f>IF('VIEW Project'!L3="","",'VIEW Project'!L3)</f>
        <v/>
      </c>
      <c r="E6" s="5" t="str">
        <f>IF(Table24[[#This Row],[User Input]]="","12/31/2100",Table24[[#This Row],[User Input]])</f>
        <v>12/31/2100</v>
      </c>
      <c r="T6" s="91" t="s">
        <v>37</v>
      </c>
      <c r="U6" s="84" t="s">
        <v>76</v>
      </c>
      <c r="V6" s="82">
        <f>COUNTIFS(
tbTasks[Client],$E$2,
tbTasks[Project],$E$3,
tbTasks[Added On],"&gt;="&amp;$E$5,
tbTasks[Added On],"&lt;="&amp;$E$6,
tbTasks[Category],T6)</f>
        <v>1</v>
      </c>
      <c r="X6" s="84" t="s">
        <v>80</v>
      </c>
      <c r="Y6" s="2">
        <f t="shared" si="2"/>
        <v>8</v>
      </c>
      <c r="AB6" s="91" t="s">
        <v>37</v>
      </c>
      <c r="AC6" s="84" t="s">
        <v>76</v>
      </c>
      <c r="AD6" s="85">
        <f>COUNTIFS(
tbTasks[Client],$E$2,
tbTasks[Project],$E$3,
tbTasks[Added On],"&gt;="&amp;$E$5,
tbTasks[Added On],"&lt;="&amp;$E$6,
tbTasks[Category],AB6,
tbTasks[Status],"Not Started")</f>
        <v>0</v>
      </c>
      <c r="AE6" s="85">
        <f>COUNTIFS(
tbTasks[Client],$E$2,
tbTasks[Project],$E$3,
tbTasks[Added On],"&gt;="&amp;$E$5,
tbTasks[Added On],"&lt;="&amp;$E$6,
tbTasks[Category],AB6,
tbTasks[Status],"Started")</f>
        <v>0</v>
      </c>
      <c r="AF6" s="82">
        <f>COUNTIFS(
tbTasks[Client],$E$2,
tbTasks[Project],$E$3,
tbTasks[Added On],"&gt;="&amp;$E$5,
tbTasks[Added On],"&lt;="&amp;$E$6,
tbTasks[Category],AB6,
tbTasks[Status],"Complete")</f>
        <v>1</v>
      </c>
      <c r="AH6" s="84" t="s">
        <v>80</v>
      </c>
      <c r="AI6" s="2">
        <f t="shared" si="3"/>
        <v>0</v>
      </c>
      <c r="AJ6" s="2">
        <f t="shared" si="3"/>
        <v>0</v>
      </c>
      <c r="AK6" s="2">
        <f t="shared" si="3"/>
        <v>8</v>
      </c>
      <c r="AN6" s="86">
        <f t="shared" ca="1" si="7"/>
        <v>43738</v>
      </c>
      <c r="AO6" s="82">
        <f ca="1">COUNTIFS(
tbTasks[Client],$E$2,
tbTasks[Project],$E$3,
tbTasks[Added On],"&gt;="&amp;$E$5,
tbTasks[Added On],"&lt;="&amp;$E$6,
tbTasks[Added On],"&lt;"&amp;$AN6,
tbTasks[Added On],"&gt;="&amp;$AN7)</f>
        <v>8</v>
      </c>
      <c r="AP6" s="82">
        <f ca="1">COUNTIFS(
tbTasks[Client],$E$2,
tbTasks[Project],$E$3,
tbTasks[Added On],"&gt;="&amp;$E$5,
tbTasks[Added On],"&lt;="&amp;$E$6,
tbTasks[Started On],"&lt;"&amp;$AN6,
tbTasks[Started On],"&gt;="&amp;$AN7)</f>
        <v>5</v>
      </c>
      <c r="AQ6" s="82">
        <f ca="1">COUNTIFS(
tbTasks[Client],$E$2,
tbTasks[Project],$E$3,
tbTasks[Added On],"&gt;="&amp;$E$5,
tbTasks[Added On],"&lt;="&amp;$E$6,tbTasks[Completed On],"&lt;"&amp;$AN6,
tbTasks[Completed On],"&gt;="&amp;$AN7)</f>
        <v>5</v>
      </c>
      <c r="AY6" s="91" t="s">
        <v>37</v>
      </c>
      <c r="AZ6" s="84" t="s">
        <v>76</v>
      </c>
      <c r="BA6" s="88">
        <f>IFERROR(
AVERAGEIFS(tbTasks[DaysInBacklog],
tbTasks[[Client]:[Client]],$E$2,
tbTasks[[Project]:[Project]],$E$3,
tbTasks[[Added On]:[Added On]],"&gt;="&amp;$E$5,
tbTasks[[Added On]:[Added On]],"&lt;="&amp;$E$6,
tbTasks[[Category]:[Category]],$AY6),
"")</f>
        <v>1</v>
      </c>
      <c r="BB6" s="89">
        <f>IFERROR(
AVERAGEIFS(tbTasks[DaysInProgress],
tbTasks[[Client]:[Client]],$E$2,
tbTasks[[Project]:[Project]],$E$3,
tbTasks[[Added On]:[Added On]],"&gt;="&amp;$E$5,
tbTasks[[Added On]:[Added On]],"&lt;="&amp;$E$6,
tbTasks[[Category]:[Category]],$AY6),
"")</f>
        <v>1</v>
      </c>
      <c r="BD6" s="84" t="s">
        <v>80</v>
      </c>
      <c r="BE6" s="90">
        <f t="shared" si="4"/>
        <v>2.6</v>
      </c>
      <c r="BF6" s="90">
        <f t="shared" si="5"/>
        <v>2.6666666666666665</v>
      </c>
      <c r="BI6" s="86">
        <f t="shared" ca="1" si="8"/>
        <v>43738</v>
      </c>
      <c r="BJ6" s="82">
        <f ca="1">IF(AND($D$2="",$D$3="",$D$4="",$D$5="",$D$6=""),0,
COUNTIFS(
tbTasks[[Client]:[Client]],$E$2,
tbTasks[[Project]:[Project]],$E$3,
tbTasks[[Added On]:[Added On]],"&gt;="&amp;$E$5,
tbTasks[[Added On]:[Added On]],"&lt;="&amp;$E$6,
tbTasks[[Status]:[Status]],"Complete",
tbTasks[[Completed On]:[Completed On]],"&lt;="&amp;BI6,
tbTasks[[Completed On]:[Completed On]],"&gt;"&amp;BI7))</f>
        <v>5</v>
      </c>
      <c r="BK6" s="82">
        <f ca="1">COUNTIFS(
tbTasks[[Status]:[Status]],"Complete",
tbTasks[[Completed On]:[Completed On]],"&lt;="&amp;BI6,
tbTasks[[Completed On]:[Completed On]],"&gt;"&amp;BI7)-BJ6</f>
        <v>0</v>
      </c>
      <c r="BN6" s="91" t="s">
        <v>37</v>
      </c>
      <c r="BO6" s="84" t="str" cm="1">
        <f t="array" ref="BO6">VLOOKUP(BN6,tbCategories[],COLUMN(tbCategories[Classification]),0)</f>
        <v>Value Add</v>
      </c>
      <c r="BP6" s="85">
        <f ca="1">COUNTIFS(
tbTasks[[Client]:[Client]],$E$2,
tbTasks[[Project]:[Project]],$E$3,
tbTasks[[Added On]:[Added On]],"&gt;="&amp;$E$5,
tbTasks[[Added On]:[Added On]],"&lt;="&amp;$E$6,
tbTasks[[Category]:[Category]],$BN6,
tbTasks[[Status]:[Status]],"Complete",
tbTasks[[Completed On]:[Completed On]],"&lt;="&amp;BP$2,
tbTasks[[Completed On]:[Completed On]],"&gt;"&amp;BQ$2)</f>
        <v>0</v>
      </c>
      <c r="BQ6" s="85">
        <f ca="1">COUNTIFS(
tbTasks[[Client]:[Client]],$E$2,
tbTasks[[Project]:[Project]],$E$3,
tbTasks[[Added On]:[Added On]],"&gt;="&amp;$E$5,
tbTasks[[Added On]:[Added On]],"&lt;="&amp;$E$6,
tbTasks[[Category]:[Category]],$BN6,
tbTasks[[Status]:[Status]],"Complete",
tbTasks[[Completed On]:[Completed On]],"&lt;="&amp;BQ$2,
tbTasks[[Completed On]:[Completed On]],"&gt;"&amp;BR$2)</f>
        <v>0</v>
      </c>
      <c r="BR6" s="85">
        <f ca="1">COUNTIFS(
tbTasks[[Client]:[Client]],$E$2,
tbTasks[[Project]:[Project]],$E$3,
tbTasks[[Added On]:[Added On]],"&gt;="&amp;$E$5,
tbTasks[[Added On]:[Added On]],"&lt;="&amp;$E$6,
tbTasks[[Category]:[Category]],$BN6,
tbTasks[[Status]:[Status]],"Complete",
tbTasks[[Completed On]:[Completed On]],"&lt;="&amp;BR$2,
tbTasks[[Completed On]:[Completed On]],"&gt;"&amp;BS$2)</f>
        <v>0</v>
      </c>
      <c r="BS6" s="85">
        <f ca="1">COUNTIFS(
tbTasks[[Client]:[Client]],$E$2,
tbTasks[[Project]:[Project]],$E$3,
tbTasks[[Added On]:[Added On]],"&gt;="&amp;$E$5,
tbTasks[[Added On]:[Added On]],"&lt;="&amp;$E$6,
tbTasks[[Category]:[Category]],$BN6,
tbTasks[[Status]:[Status]],"Complete",
tbTasks[[Completed On]:[Completed On]],"&lt;="&amp;BS$2,
tbTasks[[Completed On]:[Completed On]],"&gt;"&amp;BT$2)</f>
        <v>0</v>
      </c>
      <c r="BT6" s="85">
        <f ca="1">COUNTIFS(
tbTasks[[Client]:[Client]],$E$2,
tbTasks[[Project]:[Project]],$E$3,
tbTasks[[Added On]:[Added On]],"&gt;="&amp;$E$5,
tbTasks[[Added On]:[Added On]],"&lt;="&amp;$E$6,
tbTasks[[Category]:[Category]],$BN6,
tbTasks[[Status]:[Status]],"Complete",
tbTasks[[Completed On]:[Completed On]],"&lt;="&amp;BT$2,
tbTasks[[Completed On]:[Completed On]],"&gt;"&amp;BU$2)</f>
        <v>0</v>
      </c>
      <c r="BU6" s="85">
        <f ca="1">COUNTIFS(
tbTasks[[Client]:[Client]],$E$2,
tbTasks[[Project]:[Project]],$E$3,
tbTasks[[Added On]:[Added On]],"&gt;="&amp;$E$5,
tbTasks[[Added On]:[Added On]],"&lt;="&amp;$E$6,
tbTasks[[Category]:[Category]],$BN6,
tbTasks[[Status]:[Status]],"Complete",
tbTasks[[Completed On]:[Completed On]],"&lt;="&amp;BU$2,
tbTasks[[Completed On]:[Completed On]],"&gt;"&amp;BV$2)</f>
        <v>1</v>
      </c>
      <c r="BV6" s="85">
        <f ca="1">COUNTIFS(
tbTasks[[Client]:[Client]],$E$2,
tbTasks[[Project]:[Project]],$E$3,
tbTasks[[Added On]:[Added On]],"&gt;="&amp;$E$5,
tbTasks[[Added On]:[Added On]],"&lt;="&amp;$E$6,
tbTasks[[Category]:[Category]],$BN6,
tbTasks[[Status]:[Status]],"Complete",
tbTasks[[Completed On]:[Completed On]],"&lt;="&amp;BV$2,
tbTasks[[Completed On]:[Completed On]],"&gt;"&amp;BW$2)</f>
        <v>0</v>
      </c>
      <c r="BW6" s="85">
        <f ca="1">COUNTIFS(
tbTasks[[Client]:[Client]],$E$2,
tbTasks[[Project]:[Project]],$E$3,
tbTasks[[Added On]:[Added On]],"&gt;="&amp;$E$5,
tbTasks[[Added On]:[Added On]],"&lt;="&amp;$E$6,
tbTasks[[Category]:[Category]],$BN6,
tbTasks[[Status]:[Status]],"Complete",
tbTasks[[Completed On]:[Completed On]],"&lt;="&amp;BW$2,
tbTasks[[Completed On]:[Completed On]],"&gt;"&amp;BX$2)</f>
        <v>0</v>
      </c>
      <c r="BX6" s="85">
        <f ca="1">COUNTIFS(
tbTasks[[Client]:[Client]],$E$2,
tbTasks[[Project]:[Project]],$E$3,
tbTasks[[Added On]:[Added On]],"&gt;="&amp;$E$5,
tbTasks[[Added On]:[Added On]],"&lt;="&amp;$E$6,
tbTasks[[Category]:[Category]],$BN6,
tbTasks[[Status]:[Status]],"Complete",
tbTasks[[Completed On]:[Completed On]],"&lt;="&amp;BX$2,
tbTasks[[Completed On]:[Completed On]],"&gt;"&amp;BY$2)</f>
        <v>0</v>
      </c>
      <c r="BY6" s="85">
        <f ca="1">COUNTIFS(
tbTasks[[Client]:[Client]],$E$2,
tbTasks[[Project]:[Project]],$E$3,
tbTasks[[Added On]:[Added On]],"&gt;="&amp;$E$5,
tbTasks[[Added On]:[Added On]],"&lt;="&amp;$E$6,
tbTasks[[Category]:[Category]],$BN6,
tbTasks[[Status]:[Status]],"Complete",
tbTasks[[Completed On]:[Completed On]],"&lt;="&amp;BY$2,
tbTasks[[Completed On]:[Completed On]],"&gt;"&amp;BZ$2)</f>
        <v>0</v>
      </c>
      <c r="BZ6" s="85">
        <f ca="1">COUNTIFS(
tbTasks[[Client]:[Client]],$E$2,
tbTasks[[Project]:[Project]],$E$3,
tbTasks[[Added On]:[Added On]],"&gt;="&amp;$E$5,
tbTasks[[Added On]:[Added On]],"&lt;="&amp;$E$6,
tbTasks[[Category]:[Category]],$BN6,
tbTasks[[Status]:[Status]],"Complete",
tbTasks[[Completed On]:[Completed On]],"&lt;="&amp;BZ$2,
tbTasks[[Completed On]:[Completed On]],"&gt;"&amp;CA$2)</f>
        <v>0</v>
      </c>
      <c r="CA6" s="85">
        <f ca="1">COUNTIFS(
tbTasks[[Client]:[Client]],$E$2,
tbTasks[[Project]:[Project]],$E$3,
tbTasks[[Added On]:[Added On]],"&gt;="&amp;$E$5,
tbTasks[[Added On]:[Added On]],"&lt;="&amp;$E$6,
tbTasks[[Category]:[Category]],$BN6,
tbTasks[[Status]:[Status]],"Complete",
tbTasks[[Completed On]:[Completed On]],"&lt;="&amp;CA$2,
tbTasks[[Completed On]:[Completed On]],"&gt;"&amp;CB$2)</f>
        <v>0</v>
      </c>
      <c r="CB6" s="87"/>
    </row>
    <row r="7" spans="1:98" ht="14.85" customHeight="1" x14ac:dyDescent="0.25">
      <c r="A7" s="75" t="s">
        <v>292</v>
      </c>
      <c r="T7" s="91" t="s">
        <v>24</v>
      </c>
      <c r="U7" s="96" t="s">
        <v>24</v>
      </c>
      <c r="V7" s="82">
        <f>COUNTIFS(
tbTasks[Client],$E$2,
tbTasks[Project],$E$3,
tbTasks[Added On],"&gt;="&amp;$E$5,
tbTasks[Added On],"&lt;="&amp;$E$6,
tbTasks[Category],T7)</f>
        <v>0</v>
      </c>
      <c r="X7" s="84" t="s">
        <v>92</v>
      </c>
      <c r="Y7" s="2">
        <f t="shared" si="2"/>
        <v>20</v>
      </c>
      <c r="AB7" s="91" t="s">
        <v>24</v>
      </c>
      <c r="AC7" s="96" t="s">
        <v>24</v>
      </c>
      <c r="AD7" s="85">
        <f>COUNTIFS(
tbTasks[Client],$E$2,
tbTasks[Project],$E$3,
tbTasks[Added On],"&gt;="&amp;$E$5,
tbTasks[Added On],"&lt;="&amp;$E$6,
tbTasks[Category],AB7,
tbTasks[Status],"Not Started")</f>
        <v>0</v>
      </c>
      <c r="AE7" s="85">
        <f>COUNTIFS(
tbTasks[Client],$E$2,
tbTasks[Project],$E$3,
tbTasks[Added On],"&gt;="&amp;$E$5,
tbTasks[Added On],"&lt;="&amp;$E$6,
tbTasks[Category],AB7,
tbTasks[Status],"Started")</f>
        <v>0</v>
      </c>
      <c r="AF7" s="82">
        <f>COUNTIFS(
tbTasks[Client],$E$2,
tbTasks[Project],$E$3,
tbTasks[Added On],"&gt;="&amp;$E$5,
tbTasks[Added On],"&lt;="&amp;$E$6,
tbTasks[Category],AB7,
tbTasks[Status],"Complete")</f>
        <v>0</v>
      </c>
      <c r="AH7" s="84" t="s">
        <v>92</v>
      </c>
      <c r="AI7" s="2">
        <f t="shared" si="3"/>
        <v>0</v>
      </c>
      <c r="AJ7" s="2">
        <f t="shared" si="3"/>
        <v>0</v>
      </c>
      <c r="AK7" s="2">
        <f t="shared" si="3"/>
        <v>20</v>
      </c>
      <c r="AN7" s="86">
        <f t="shared" ca="1" si="7"/>
        <v>43708</v>
      </c>
      <c r="AO7" s="82">
        <f ca="1">COUNTIFS(
tbTasks[Client],$E$2,
tbTasks[Project],$E$3,
tbTasks[Added On],"&gt;="&amp;$E$5,
tbTasks[Added On],"&lt;="&amp;$E$6,
tbTasks[Added On],"&lt;"&amp;$AN7,
tbTasks[Added On],"&gt;="&amp;$AN8)</f>
        <v>11</v>
      </c>
      <c r="AP7" s="82">
        <f ca="1">COUNTIFS(
tbTasks[Client],$E$2,
tbTasks[Project],$E$3,
tbTasks[Added On],"&gt;="&amp;$E$5,
tbTasks[Added On],"&lt;="&amp;$E$6,
tbTasks[Started On],"&lt;"&amp;$AN7,
tbTasks[Started On],"&gt;="&amp;$AN8)</f>
        <v>14</v>
      </c>
      <c r="AQ7" s="82">
        <f ca="1">COUNTIFS(
tbTasks[Client],$E$2,
tbTasks[Project],$E$3,
tbTasks[Added On],"&gt;="&amp;$E$5,
tbTasks[Added On],"&lt;="&amp;$E$6,tbTasks[Completed On],"&lt;"&amp;$AN7,
tbTasks[Completed On],"&gt;="&amp;$AN8)</f>
        <v>14</v>
      </c>
      <c r="AY7" s="91" t="s">
        <v>24</v>
      </c>
      <c r="AZ7" s="96" t="s">
        <v>24</v>
      </c>
      <c r="BA7" s="88" t="str">
        <f>IFERROR(
AVERAGEIFS(tbTasks[DaysInBacklog],
tbTasks[[Client]:[Client]],$E$2,
tbTasks[[Project]:[Project]],$E$3,
tbTasks[[Added On]:[Added On]],"&gt;="&amp;$E$5,
tbTasks[[Added On]:[Added On]],"&lt;="&amp;$E$6,
tbTasks[[Category]:[Category]],$AY7),
"")</f>
        <v/>
      </c>
      <c r="BB7" s="89" t="str">
        <f>IFERROR(
AVERAGEIFS(tbTasks[DaysInProgress],
tbTasks[[Client]:[Client]],$E$2,
tbTasks[[Project]:[Project]],$E$3,
tbTasks[[Added On]:[Added On]],"&gt;="&amp;$E$5,
tbTasks[[Added On]:[Added On]],"&lt;="&amp;$E$6,
tbTasks[[Category]:[Category]],$AY7),
"")</f>
        <v/>
      </c>
      <c r="BD7" s="84" t="s">
        <v>92</v>
      </c>
      <c r="BE7" s="90">
        <f t="shared" si="4"/>
        <v>3</v>
      </c>
      <c r="BF7" s="90">
        <f t="shared" si="5"/>
        <v>1</v>
      </c>
      <c r="BI7" s="86">
        <f t="shared" ca="1" si="8"/>
        <v>43708</v>
      </c>
      <c r="BJ7" s="82">
        <f ca="1">IF(AND($D$2="",$D$3="",$D$4="",$D$5="",$D$6=""),0,
COUNTIFS(
tbTasks[[Client]:[Client]],$E$2,
tbTasks[[Project]:[Project]],$E$3,
tbTasks[[Added On]:[Added On]],"&gt;="&amp;$E$5,
tbTasks[[Added On]:[Added On]],"&lt;="&amp;$E$6,
tbTasks[[Status]:[Status]],"Complete",
tbTasks[[Completed On]:[Completed On]],"&lt;="&amp;BI7,
tbTasks[[Completed On]:[Completed On]],"&gt;"&amp;BI8))</f>
        <v>14</v>
      </c>
      <c r="BK7" s="82">
        <f ca="1">COUNTIFS(
tbTasks[[Status]:[Status]],"Complete",
tbTasks[[Completed On]:[Completed On]],"&lt;="&amp;BI7,
tbTasks[[Completed On]:[Completed On]],"&gt;"&amp;BI8)-BJ7</f>
        <v>0</v>
      </c>
      <c r="BN7" s="91" t="s">
        <v>24</v>
      </c>
      <c r="BO7" s="84" t="str" cm="1">
        <f t="array" ref="BO7">VLOOKUP(BN7,tbCategories[],COLUMN(tbCategories[Classification]),0)</f>
        <v>Non-Value Add</v>
      </c>
      <c r="BP7" s="85">
        <f ca="1">COUNTIFS(
tbTasks[[Client]:[Client]],$E$2,
tbTasks[[Project]:[Project]],$E$3,
tbTasks[[Added On]:[Added On]],"&gt;="&amp;$E$5,
tbTasks[[Added On]:[Added On]],"&lt;="&amp;$E$6,
tbTasks[[Category]:[Category]],$BN7,
tbTasks[[Status]:[Status]],"Complete",
tbTasks[[Completed On]:[Completed On]],"&lt;="&amp;BP$2,
tbTasks[[Completed On]:[Completed On]],"&gt;"&amp;BQ$2)</f>
        <v>0</v>
      </c>
      <c r="BQ7" s="85">
        <f ca="1">COUNTIFS(
tbTasks[[Client]:[Client]],$E$2,
tbTasks[[Project]:[Project]],$E$3,
tbTasks[[Added On]:[Added On]],"&gt;="&amp;$E$5,
tbTasks[[Added On]:[Added On]],"&lt;="&amp;$E$6,
tbTasks[[Category]:[Category]],$BN7,
tbTasks[[Status]:[Status]],"Complete",
tbTasks[[Completed On]:[Completed On]],"&lt;="&amp;BQ$2,
tbTasks[[Completed On]:[Completed On]],"&gt;"&amp;BR$2)</f>
        <v>0</v>
      </c>
      <c r="BR7" s="85">
        <f ca="1">COUNTIFS(
tbTasks[[Client]:[Client]],$E$2,
tbTasks[[Project]:[Project]],$E$3,
tbTasks[[Added On]:[Added On]],"&gt;="&amp;$E$5,
tbTasks[[Added On]:[Added On]],"&lt;="&amp;$E$6,
tbTasks[[Category]:[Category]],$BN7,
tbTasks[[Status]:[Status]],"Complete",
tbTasks[[Completed On]:[Completed On]],"&lt;="&amp;BR$2,
tbTasks[[Completed On]:[Completed On]],"&gt;"&amp;BS$2)</f>
        <v>0</v>
      </c>
      <c r="BS7" s="85">
        <f ca="1">COUNTIFS(
tbTasks[[Client]:[Client]],$E$2,
tbTasks[[Project]:[Project]],$E$3,
tbTasks[[Added On]:[Added On]],"&gt;="&amp;$E$5,
tbTasks[[Added On]:[Added On]],"&lt;="&amp;$E$6,
tbTasks[[Category]:[Category]],$BN7,
tbTasks[[Status]:[Status]],"Complete",
tbTasks[[Completed On]:[Completed On]],"&lt;="&amp;BS$2,
tbTasks[[Completed On]:[Completed On]],"&gt;"&amp;BT$2)</f>
        <v>0</v>
      </c>
      <c r="BT7" s="85">
        <f ca="1">COUNTIFS(
tbTasks[[Client]:[Client]],$E$2,
tbTasks[[Project]:[Project]],$E$3,
tbTasks[[Added On]:[Added On]],"&gt;="&amp;$E$5,
tbTasks[[Added On]:[Added On]],"&lt;="&amp;$E$6,
tbTasks[[Category]:[Category]],$BN7,
tbTasks[[Status]:[Status]],"Complete",
tbTasks[[Completed On]:[Completed On]],"&lt;="&amp;BT$2,
tbTasks[[Completed On]:[Completed On]],"&gt;"&amp;BU$2)</f>
        <v>0</v>
      </c>
      <c r="BU7" s="85">
        <f ca="1">COUNTIFS(
tbTasks[[Client]:[Client]],$E$2,
tbTasks[[Project]:[Project]],$E$3,
tbTasks[[Added On]:[Added On]],"&gt;="&amp;$E$5,
tbTasks[[Added On]:[Added On]],"&lt;="&amp;$E$6,
tbTasks[[Category]:[Category]],$BN7,
tbTasks[[Status]:[Status]],"Complete",
tbTasks[[Completed On]:[Completed On]],"&lt;="&amp;BU$2,
tbTasks[[Completed On]:[Completed On]],"&gt;"&amp;BV$2)</f>
        <v>0</v>
      </c>
      <c r="BV7" s="85">
        <f ca="1">COUNTIFS(
tbTasks[[Client]:[Client]],$E$2,
tbTasks[[Project]:[Project]],$E$3,
tbTasks[[Added On]:[Added On]],"&gt;="&amp;$E$5,
tbTasks[[Added On]:[Added On]],"&lt;="&amp;$E$6,
tbTasks[[Category]:[Category]],$BN7,
tbTasks[[Status]:[Status]],"Complete",
tbTasks[[Completed On]:[Completed On]],"&lt;="&amp;BV$2,
tbTasks[[Completed On]:[Completed On]],"&gt;"&amp;BW$2)</f>
        <v>0</v>
      </c>
      <c r="BW7" s="85">
        <f ca="1">COUNTIFS(
tbTasks[[Client]:[Client]],$E$2,
tbTasks[[Project]:[Project]],$E$3,
tbTasks[[Added On]:[Added On]],"&gt;="&amp;$E$5,
tbTasks[[Added On]:[Added On]],"&lt;="&amp;$E$6,
tbTasks[[Category]:[Category]],$BN7,
tbTasks[[Status]:[Status]],"Complete",
tbTasks[[Completed On]:[Completed On]],"&lt;="&amp;BW$2,
tbTasks[[Completed On]:[Completed On]],"&gt;"&amp;BX$2)</f>
        <v>0</v>
      </c>
      <c r="BX7" s="85">
        <f ca="1">COUNTIFS(
tbTasks[[Client]:[Client]],$E$2,
tbTasks[[Project]:[Project]],$E$3,
tbTasks[[Added On]:[Added On]],"&gt;="&amp;$E$5,
tbTasks[[Added On]:[Added On]],"&lt;="&amp;$E$6,
tbTasks[[Category]:[Category]],$BN7,
tbTasks[[Status]:[Status]],"Complete",
tbTasks[[Completed On]:[Completed On]],"&lt;="&amp;BX$2,
tbTasks[[Completed On]:[Completed On]],"&gt;"&amp;BY$2)</f>
        <v>0</v>
      </c>
      <c r="BY7" s="85">
        <f ca="1">COUNTIFS(
tbTasks[[Client]:[Client]],$E$2,
tbTasks[[Project]:[Project]],$E$3,
tbTasks[[Added On]:[Added On]],"&gt;="&amp;$E$5,
tbTasks[[Added On]:[Added On]],"&lt;="&amp;$E$6,
tbTasks[[Category]:[Category]],$BN7,
tbTasks[[Status]:[Status]],"Complete",
tbTasks[[Completed On]:[Completed On]],"&lt;="&amp;BY$2,
tbTasks[[Completed On]:[Completed On]],"&gt;"&amp;BZ$2)</f>
        <v>0</v>
      </c>
      <c r="BZ7" s="85">
        <f ca="1">COUNTIFS(
tbTasks[[Client]:[Client]],$E$2,
tbTasks[[Project]:[Project]],$E$3,
tbTasks[[Added On]:[Added On]],"&gt;="&amp;$E$5,
tbTasks[[Added On]:[Added On]],"&lt;="&amp;$E$6,
tbTasks[[Category]:[Category]],$BN7,
tbTasks[[Status]:[Status]],"Complete",
tbTasks[[Completed On]:[Completed On]],"&lt;="&amp;BZ$2,
tbTasks[[Completed On]:[Completed On]],"&gt;"&amp;CA$2)</f>
        <v>0</v>
      </c>
      <c r="CA7" s="85">
        <f ca="1">COUNTIFS(
tbTasks[[Client]:[Client]],$E$2,
tbTasks[[Project]:[Project]],$E$3,
tbTasks[[Added On]:[Added On]],"&gt;="&amp;$E$5,
tbTasks[[Added On]:[Added On]],"&lt;="&amp;$E$6,
tbTasks[[Category]:[Category]],$BN7,
tbTasks[[Status]:[Status]],"Complete",
tbTasks[[Completed On]:[Completed On]],"&lt;="&amp;CA$2,
tbTasks[[Completed On]:[Completed On]],"&gt;"&amp;CB$2)</f>
        <v>0</v>
      </c>
      <c r="CB7" s="87"/>
    </row>
    <row r="8" spans="1:98" ht="14.85" customHeight="1" x14ac:dyDescent="0.25">
      <c r="A8" s="75" t="s">
        <v>284</v>
      </c>
      <c r="T8" s="91" t="s">
        <v>91</v>
      </c>
      <c r="U8" s="84" t="s">
        <v>80</v>
      </c>
      <c r="V8" s="82">
        <f>COUNTIFS(
tbTasks[Client],$E$2,
tbTasks[Project],$E$3,
tbTasks[Added On],"&gt;="&amp;$E$5,
tbTasks[Added On],"&lt;="&amp;$E$6,
tbTasks[Category],T8)</f>
        <v>0</v>
      </c>
      <c r="X8" s="96" t="s">
        <v>23</v>
      </c>
      <c r="Y8" s="2">
        <f t="shared" si="2"/>
        <v>44</v>
      </c>
      <c r="AB8" s="91" t="s">
        <v>91</v>
      </c>
      <c r="AC8" s="84" t="s">
        <v>80</v>
      </c>
      <c r="AD8" s="85">
        <f>COUNTIFS(
tbTasks[Client],$E$2,
tbTasks[Project],$E$3,
tbTasks[Added On],"&gt;="&amp;$E$5,
tbTasks[Added On],"&lt;="&amp;$E$6,
tbTasks[Category],AB8,
tbTasks[Status],"Not Started")</f>
        <v>0</v>
      </c>
      <c r="AE8" s="85">
        <f>COUNTIFS(
tbTasks[Client],$E$2,
tbTasks[Project],$E$3,
tbTasks[Added On],"&gt;="&amp;$E$5,
tbTasks[Added On],"&lt;="&amp;$E$6,
tbTasks[Category],AB8,
tbTasks[Status],"Started")</f>
        <v>0</v>
      </c>
      <c r="AF8" s="82">
        <f>COUNTIFS(
tbTasks[Client],$E$2,
tbTasks[Project],$E$3,
tbTasks[Added On],"&gt;="&amp;$E$5,
tbTasks[Added On],"&lt;="&amp;$E$6,
tbTasks[Category],AB8,
tbTasks[Status],"Complete")</f>
        <v>0</v>
      </c>
      <c r="AH8" s="96" t="s">
        <v>23</v>
      </c>
      <c r="AI8" s="2">
        <f t="shared" si="3"/>
        <v>0</v>
      </c>
      <c r="AJ8" s="2">
        <f t="shared" si="3"/>
        <v>0</v>
      </c>
      <c r="AK8" s="2">
        <f t="shared" si="3"/>
        <v>44</v>
      </c>
      <c r="AN8" s="86">
        <f t="shared" ca="1" si="7"/>
        <v>43677</v>
      </c>
      <c r="AO8" s="82">
        <f ca="1">COUNTIFS(
tbTasks[Client],$E$2,
tbTasks[Project],$E$3,
tbTasks[Added On],"&gt;="&amp;$E$5,
tbTasks[Added On],"&lt;="&amp;$E$6,
tbTasks[Added On],"&lt;"&amp;$AN8,
tbTasks[Added On],"&gt;="&amp;$AN9)</f>
        <v>23</v>
      </c>
      <c r="AP8" s="82">
        <f ca="1">COUNTIFS(
tbTasks[Client],$E$2,
tbTasks[Project],$E$3,
tbTasks[Added On],"&gt;="&amp;$E$5,
tbTasks[Added On],"&lt;="&amp;$E$6,
tbTasks[Started On],"&lt;"&amp;$AN8,
tbTasks[Started On],"&gt;="&amp;$AN9)</f>
        <v>22</v>
      </c>
      <c r="AQ8" s="82">
        <f ca="1">COUNTIFS(
tbTasks[Client],$E$2,
tbTasks[Project],$E$3,
tbTasks[Added On],"&gt;="&amp;$E$5,
tbTasks[Added On],"&lt;="&amp;$E$6,tbTasks[Completed On],"&lt;"&amp;$AN8,
tbTasks[Completed On],"&gt;="&amp;$AN9)</f>
        <v>25</v>
      </c>
      <c r="AY8" s="91" t="s">
        <v>91</v>
      </c>
      <c r="AZ8" s="84" t="s">
        <v>80</v>
      </c>
      <c r="BA8" s="88" t="str">
        <f>IFERROR(
AVERAGEIFS(tbTasks[DaysInBacklog],
tbTasks[[Client]:[Client]],$E$2,
tbTasks[[Project]:[Project]],$E$3,
tbTasks[[Added On]:[Added On]],"&gt;="&amp;$E$5,
tbTasks[[Added On]:[Added On]],"&lt;="&amp;$E$6,
tbTasks[[Category]:[Category]],$AY8),
"")</f>
        <v/>
      </c>
      <c r="BB8" s="89" t="str">
        <f>IFERROR(
AVERAGEIFS(tbTasks[DaysInProgress],
tbTasks[[Client]:[Client]],$E$2,
tbTasks[[Project]:[Project]],$E$3,
tbTasks[[Added On]:[Added On]],"&gt;="&amp;$E$5,
tbTasks[[Added On]:[Added On]],"&lt;="&amp;$E$6,
tbTasks[[Category]:[Category]],$AY8),
"")</f>
        <v/>
      </c>
      <c r="BD8" s="96" t="s">
        <v>23</v>
      </c>
      <c r="BE8" s="90">
        <f t="shared" si="4"/>
        <v>6.4090909090909092</v>
      </c>
      <c r="BF8" s="90">
        <f t="shared" si="5"/>
        <v>2.25</v>
      </c>
      <c r="BI8" s="86">
        <f t="shared" ca="1" si="8"/>
        <v>43677</v>
      </c>
      <c r="BJ8" s="82">
        <f ca="1">IF(AND($D$2="",$D$3="",$D$4="",$D$5="",$D$6=""),0,
COUNTIFS(
tbTasks[[Client]:[Client]],$E$2,
tbTasks[[Project]:[Project]],$E$3,
tbTasks[[Added On]:[Added On]],"&gt;="&amp;$E$5,
tbTasks[[Added On]:[Added On]],"&lt;="&amp;$E$6,
tbTasks[[Status]:[Status]],"Complete",
tbTasks[[Completed On]:[Completed On]],"&lt;="&amp;BI8,
tbTasks[[Completed On]:[Completed On]],"&gt;"&amp;BI9))</f>
        <v>25</v>
      </c>
      <c r="BK8" s="82">
        <f ca="1">COUNTIFS(
tbTasks[[Status]:[Status]],"Complete",
tbTasks[[Completed On]:[Completed On]],"&lt;="&amp;BI8,
tbTasks[[Completed On]:[Completed On]],"&gt;"&amp;BI9)-BJ8</f>
        <v>0</v>
      </c>
      <c r="BN8" s="91" t="s">
        <v>91</v>
      </c>
      <c r="BO8" s="84" t="str" cm="1">
        <f t="array" ref="BO8">VLOOKUP(BN8,tbCategories[],COLUMN(tbCategories[Classification]),0)</f>
        <v>Value Add</v>
      </c>
      <c r="BP8" s="85">
        <f ca="1">COUNTIFS(
tbTasks[[Client]:[Client]],$E$2,
tbTasks[[Project]:[Project]],$E$3,
tbTasks[[Added On]:[Added On]],"&gt;="&amp;$E$5,
tbTasks[[Added On]:[Added On]],"&lt;="&amp;$E$6,
tbTasks[[Category]:[Category]],$BN8,
tbTasks[[Status]:[Status]],"Complete",
tbTasks[[Completed On]:[Completed On]],"&lt;="&amp;BP$2,
tbTasks[[Completed On]:[Completed On]],"&gt;"&amp;BQ$2)</f>
        <v>0</v>
      </c>
      <c r="BQ8" s="85">
        <f ca="1">COUNTIFS(
tbTasks[[Client]:[Client]],$E$2,
tbTasks[[Project]:[Project]],$E$3,
tbTasks[[Added On]:[Added On]],"&gt;="&amp;$E$5,
tbTasks[[Added On]:[Added On]],"&lt;="&amp;$E$6,
tbTasks[[Category]:[Category]],$BN8,
tbTasks[[Status]:[Status]],"Complete",
tbTasks[[Completed On]:[Completed On]],"&lt;="&amp;BQ$2,
tbTasks[[Completed On]:[Completed On]],"&gt;"&amp;BR$2)</f>
        <v>0</v>
      </c>
      <c r="BR8" s="85">
        <f ca="1">COUNTIFS(
tbTasks[[Client]:[Client]],$E$2,
tbTasks[[Project]:[Project]],$E$3,
tbTasks[[Added On]:[Added On]],"&gt;="&amp;$E$5,
tbTasks[[Added On]:[Added On]],"&lt;="&amp;$E$6,
tbTasks[[Category]:[Category]],$BN8,
tbTasks[[Status]:[Status]],"Complete",
tbTasks[[Completed On]:[Completed On]],"&lt;="&amp;BR$2,
tbTasks[[Completed On]:[Completed On]],"&gt;"&amp;BS$2)</f>
        <v>0</v>
      </c>
      <c r="BS8" s="85">
        <f ca="1">COUNTIFS(
tbTasks[[Client]:[Client]],$E$2,
tbTasks[[Project]:[Project]],$E$3,
tbTasks[[Added On]:[Added On]],"&gt;="&amp;$E$5,
tbTasks[[Added On]:[Added On]],"&lt;="&amp;$E$6,
tbTasks[[Category]:[Category]],$BN8,
tbTasks[[Status]:[Status]],"Complete",
tbTasks[[Completed On]:[Completed On]],"&lt;="&amp;BS$2,
tbTasks[[Completed On]:[Completed On]],"&gt;"&amp;BT$2)</f>
        <v>0</v>
      </c>
      <c r="BT8" s="85">
        <f ca="1">COUNTIFS(
tbTasks[[Client]:[Client]],$E$2,
tbTasks[[Project]:[Project]],$E$3,
tbTasks[[Added On]:[Added On]],"&gt;="&amp;$E$5,
tbTasks[[Added On]:[Added On]],"&lt;="&amp;$E$6,
tbTasks[[Category]:[Category]],$BN8,
tbTasks[[Status]:[Status]],"Complete",
tbTasks[[Completed On]:[Completed On]],"&lt;="&amp;BT$2,
tbTasks[[Completed On]:[Completed On]],"&gt;"&amp;BU$2)</f>
        <v>0</v>
      </c>
      <c r="BU8" s="85">
        <f ca="1">COUNTIFS(
tbTasks[[Client]:[Client]],$E$2,
tbTasks[[Project]:[Project]],$E$3,
tbTasks[[Added On]:[Added On]],"&gt;="&amp;$E$5,
tbTasks[[Added On]:[Added On]],"&lt;="&amp;$E$6,
tbTasks[[Category]:[Category]],$BN8,
tbTasks[[Status]:[Status]],"Complete",
tbTasks[[Completed On]:[Completed On]],"&lt;="&amp;BU$2,
tbTasks[[Completed On]:[Completed On]],"&gt;"&amp;BV$2)</f>
        <v>0</v>
      </c>
      <c r="BV8" s="85">
        <f ca="1">COUNTIFS(
tbTasks[[Client]:[Client]],$E$2,
tbTasks[[Project]:[Project]],$E$3,
tbTasks[[Added On]:[Added On]],"&gt;="&amp;$E$5,
tbTasks[[Added On]:[Added On]],"&lt;="&amp;$E$6,
tbTasks[[Category]:[Category]],$BN8,
tbTasks[[Status]:[Status]],"Complete",
tbTasks[[Completed On]:[Completed On]],"&lt;="&amp;BV$2,
tbTasks[[Completed On]:[Completed On]],"&gt;"&amp;BW$2)</f>
        <v>0</v>
      </c>
      <c r="BW8" s="85">
        <f ca="1">COUNTIFS(
tbTasks[[Client]:[Client]],$E$2,
tbTasks[[Project]:[Project]],$E$3,
tbTasks[[Added On]:[Added On]],"&gt;="&amp;$E$5,
tbTasks[[Added On]:[Added On]],"&lt;="&amp;$E$6,
tbTasks[[Category]:[Category]],$BN8,
tbTasks[[Status]:[Status]],"Complete",
tbTasks[[Completed On]:[Completed On]],"&lt;="&amp;BW$2,
tbTasks[[Completed On]:[Completed On]],"&gt;"&amp;BX$2)</f>
        <v>0</v>
      </c>
      <c r="BX8" s="85">
        <f ca="1">COUNTIFS(
tbTasks[[Client]:[Client]],$E$2,
tbTasks[[Project]:[Project]],$E$3,
tbTasks[[Added On]:[Added On]],"&gt;="&amp;$E$5,
tbTasks[[Added On]:[Added On]],"&lt;="&amp;$E$6,
tbTasks[[Category]:[Category]],$BN8,
tbTasks[[Status]:[Status]],"Complete",
tbTasks[[Completed On]:[Completed On]],"&lt;="&amp;BX$2,
tbTasks[[Completed On]:[Completed On]],"&gt;"&amp;BY$2)</f>
        <v>0</v>
      </c>
      <c r="BY8" s="85">
        <f ca="1">COUNTIFS(
tbTasks[[Client]:[Client]],$E$2,
tbTasks[[Project]:[Project]],$E$3,
tbTasks[[Added On]:[Added On]],"&gt;="&amp;$E$5,
tbTasks[[Added On]:[Added On]],"&lt;="&amp;$E$6,
tbTasks[[Category]:[Category]],$BN8,
tbTasks[[Status]:[Status]],"Complete",
tbTasks[[Completed On]:[Completed On]],"&lt;="&amp;BY$2,
tbTasks[[Completed On]:[Completed On]],"&gt;"&amp;BZ$2)</f>
        <v>0</v>
      </c>
      <c r="BZ8" s="85">
        <f ca="1">COUNTIFS(
tbTasks[[Client]:[Client]],$E$2,
tbTasks[[Project]:[Project]],$E$3,
tbTasks[[Added On]:[Added On]],"&gt;="&amp;$E$5,
tbTasks[[Added On]:[Added On]],"&lt;="&amp;$E$6,
tbTasks[[Category]:[Category]],$BN8,
tbTasks[[Status]:[Status]],"Complete",
tbTasks[[Completed On]:[Completed On]],"&lt;="&amp;BZ$2,
tbTasks[[Completed On]:[Completed On]],"&gt;"&amp;CA$2)</f>
        <v>0</v>
      </c>
      <c r="CA8" s="85">
        <f ca="1">COUNTIFS(
tbTasks[[Client]:[Client]],$E$2,
tbTasks[[Project]:[Project]],$E$3,
tbTasks[[Added On]:[Added On]],"&gt;="&amp;$E$5,
tbTasks[[Added On]:[Added On]],"&lt;="&amp;$E$6,
tbTasks[[Category]:[Category]],$BN8,
tbTasks[[Status]:[Status]],"Complete",
tbTasks[[Completed On]:[Completed On]],"&lt;="&amp;CA$2,
tbTasks[[Completed On]:[Completed On]],"&gt;"&amp;CB$2)</f>
        <v>0</v>
      </c>
      <c r="CB8" s="87"/>
    </row>
    <row r="9" spans="1:98" ht="14.85" customHeight="1" x14ac:dyDescent="0.25">
      <c r="A9" s="97" t="s">
        <v>293</v>
      </c>
      <c r="T9" s="91" t="s">
        <v>39</v>
      </c>
      <c r="U9" s="96" t="s">
        <v>39</v>
      </c>
      <c r="V9" s="82">
        <f>COUNTIFS(
tbTasks[Client],$E$2,
tbTasks[Project],$E$3,
tbTasks[Added On],"&gt;="&amp;$E$5,
tbTasks[Added On],"&lt;="&amp;$E$6,
tbTasks[Category],T9)</f>
        <v>2</v>
      </c>
      <c r="X9" s="96" t="s">
        <v>19</v>
      </c>
      <c r="Y9" s="2">
        <f t="shared" si="2"/>
        <v>15</v>
      </c>
      <c r="AB9" s="91" t="s">
        <v>39</v>
      </c>
      <c r="AC9" s="96" t="s">
        <v>39</v>
      </c>
      <c r="AD9" s="85">
        <f>COUNTIFS(
tbTasks[Client],$E$2,
tbTasks[Project],$E$3,
tbTasks[Added On],"&gt;="&amp;$E$5,
tbTasks[Added On],"&lt;="&amp;$E$6,
tbTasks[Category],AB9,
tbTasks[Status],"Not Started")</f>
        <v>0</v>
      </c>
      <c r="AE9" s="85">
        <f>COUNTIFS(
tbTasks[Client],$E$2,
tbTasks[Project],$E$3,
tbTasks[Added On],"&gt;="&amp;$E$5,
tbTasks[Added On],"&lt;="&amp;$E$6,
tbTasks[Category],AB9,
tbTasks[Status],"Started")</f>
        <v>0</v>
      </c>
      <c r="AF9" s="82">
        <f>COUNTIFS(
tbTasks[Client],$E$2,
tbTasks[Project],$E$3,
tbTasks[Added On],"&gt;="&amp;$E$5,
tbTasks[Added On],"&lt;="&amp;$E$6,
tbTasks[Category],AB9,
tbTasks[Status],"Complete")</f>
        <v>2</v>
      </c>
      <c r="AH9" s="96" t="s">
        <v>19</v>
      </c>
      <c r="AI9" s="2">
        <f t="shared" si="3"/>
        <v>0</v>
      </c>
      <c r="AJ9" s="2">
        <f t="shared" si="3"/>
        <v>0</v>
      </c>
      <c r="AK9" s="2">
        <f t="shared" si="3"/>
        <v>15</v>
      </c>
      <c r="AN9" s="86">
        <f t="shared" ca="1" si="7"/>
        <v>43646</v>
      </c>
      <c r="AO9" s="82">
        <f ca="1">COUNTIFS(
tbTasks[Client],$E$2,
tbTasks[Project],$E$3,
tbTasks[Added On],"&gt;="&amp;$E$5,
tbTasks[Added On],"&lt;="&amp;$E$6,
tbTasks[Added On],"&lt;"&amp;$AN9,
tbTasks[Added On],"&gt;="&amp;$AN10)</f>
        <v>14</v>
      </c>
      <c r="AP9" s="82">
        <f ca="1">COUNTIFS(
tbTasks[Client],$E$2,
tbTasks[Project],$E$3,
tbTasks[Added On],"&gt;="&amp;$E$5,
tbTasks[Added On],"&lt;="&amp;$E$6,
tbTasks[Started On],"&lt;"&amp;$AN9,
tbTasks[Started On],"&gt;="&amp;$AN10)</f>
        <v>13</v>
      </c>
      <c r="AQ9" s="82">
        <f ca="1">COUNTIFS(
tbTasks[Client],$E$2,
tbTasks[Project],$E$3,
tbTasks[Added On],"&gt;="&amp;$E$5,
tbTasks[Added On],"&lt;="&amp;$E$6,tbTasks[Completed On],"&lt;"&amp;$AN9,
tbTasks[Completed On],"&gt;="&amp;$AN10)</f>
        <v>10</v>
      </c>
      <c r="AY9" s="91" t="s">
        <v>39</v>
      </c>
      <c r="AZ9" s="96" t="s">
        <v>39</v>
      </c>
      <c r="BA9" s="88">
        <f>IFERROR(
AVERAGEIFS(tbTasks[DaysInBacklog],
tbTasks[[Client]:[Client]],$E$2,
tbTasks[[Project]:[Project]],$E$3,
tbTasks[[Added On]:[Added On]],"&gt;="&amp;$E$5,
tbTasks[[Added On]:[Added On]],"&lt;="&amp;$E$6,
tbTasks[[Category]:[Category]],$AY9),
"")</f>
        <v>1</v>
      </c>
      <c r="BB9" s="89">
        <f>IFERROR(
AVERAGEIFS(tbTasks[DaysInProgress],
tbTasks[[Client]:[Client]],$E$2,
tbTasks[[Project]:[Project]],$E$3,
tbTasks[[Added On]:[Added On]],"&gt;="&amp;$E$5,
tbTasks[[Added On]:[Added On]],"&lt;="&amp;$E$6,
tbTasks[[Category]:[Category]],$AY9),
"")</f>
        <v>1</v>
      </c>
      <c r="BD9" s="96" t="s">
        <v>19</v>
      </c>
      <c r="BE9" s="90">
        <f t="shared" si="4"/>
        <v>6.6018518518518521</v>
      </c>
      <c r="BF9" s="90">
        <f t="shared" si="5"/>
        <v>1.2407407407407407</v>
      </c>
      <c r="BI9" s="86">
        <f t="shared" ca="1" si="8"/>
        <v>43646</v>
      </c>
      <c r="BJ9" s="82">
        <f ca="1">IF(AND($D$2="",$D$3="",$D$4="",$D$5="",$D$6=""),0,
COUNTIFS(
tbTasks[[Client]:[Client]],$E$2,
tbTasks[[Project]:[Project]],$E$3,
tbTasks[[Added On]:[Added On]],"&gt;="&amp;$E$5,
tbTasks[[Added On]:[Added On]],"&lt;="&amp;$E$6,
tbTasks[[Status]:[Status]],"Complete",
tbTasks[[Completed On]:[Completed On]],"&lt;="&amp;BI9,
tbTasks[[Completed On]:[Completed On]],"&gt;"&amp;BI10))</f>
        <v>10</v>
      </c>
      <c r="BK9" s="82">
        <f ca="1">COUNTIFS(
tbTasks[[Status]:[Status]],"Complete",
tbTasks[[Completed On]:[Completed On]],"&lt;="&amp;BI9,
tbTasks[[Completed On]:[Completed On]],"&gt;"&amp;BI10)-BJ9</f>
        <v>0</v>
      </c>
      <c r="BN9" s="91" t="s">
        <v>39</v>
      </c>
      <c r="BO9" s="84" t="str" cm="1">
        <f t="array" ref="BO9">VLOOKUP(BN9,tbCategories[],COLUMN(tbCategories[Classification]),0)</f>
        <v>Value Add</v>
      </c>
      <c r="BP9" s="85">
        <f ca="1">COUNTIFS(
tbTasks[[Client]:[Client]],$E$2,
tbTasks[[Project]:[Project]],$E$3,
tbTasks[[Added On]:[Added On]],"&gt;="&amp;$E$5,
tbTasks[[Added On]:[Added On]],"&lt;="&amp;$E$6,
tbTasks[[Category]:[Category]],$BN9,
tbTasks[[Status]:[Status]],"Complete",
tbTasks[[Completed On]:[Completed On]],"&lt;="&amp;BP$2,
tbTasks[[Completed On]:[Completed On]],"&gt;"&amp;BQ$2)</f>
        <v>0</v>
      </c>
      <c r="BQ9" s="85">
        <f ca="1">COUNTIFS(
tbTasks[[Client]:[Client]],$E$2,
tbTasks[[Project]:[Project]],$E$3,
tbTasks[[Added On]:[Added On]],"&gt;="&amp;$E$5,
tbTasks[[Added On]:[Added On]],"&lt;="&amp;$E$6,
tbTasks[[Category]:[Category]],$BN9,
tbTasks[[Status]:[Status]],"Complete",
tbTasks[[Completed On]:[Completed On]],"&lt;="&amp;BQ$2,
tbTasks[[Completed On]:[Completed On]],"&gt;"&amp;BR$2)</f>
        <v>0</v>
      </c>
      <c r="BR9" s="85">
        <f ca="1">COUNTIFS(
tbTasks[[Client]:[Client]],$E$2,
tbTasks[[Project]:[Project]],$E$3,
tbTasks[[Added On]:[Added On]],"&gt;="&amp;$E$5,
tbTasks[[Added On]:[Added On]],"&lt;="&amp;$E$6,
tbTasks[[Category]:[Category]],$BN9,
tbTasks[[Status]:[Status]],"Complete",
tbTasks[[Completed On]:[Completed On]],"&lt;="&amp;BR$2,
tbTasks[[Completed On]:[Completed On]],"&gt;"&amp;BS$2)</f>
        <v>0</v>
      </c>
      <c r="BS9" s="85">
        <f ca="1">COUNTIFS(
tbTasks[[Client]:[Client]],$E$2,
tbTasks[[Project]:[Project]],$E$3,
tbTasks[[Added On]:[Added On]],"&gt;="&amp;$E$5,
tbTasks[[Added On]:[Added On]],"&lt;="&amp;$E$6,
tbTasks[[Category]:[Category]],$BN9,
tbTasks[[Status]:[Status]],"Complete",
tbTasks[[Completed On]:[Completed On]],"&lt;="&amp;BS$2,
tbTasks[[Completed On]:[Completed On]],"&gt;"&amp;BT$2)</f>
        <v>0</v>
      </c>
      <c r="BT9" s="85">
        <f ca="1">COUNTIFS(
tbTasks[[Client]:[Client]],$E$2,
tbTasks[[Project]:[Project]],$E$3,
tbTasks[[Added On]:[Added On]],"&gt;="&amp;$E$5,
tbTasks[[Added On]:[Added On]],"&lt;="&amp;$E$6,
tbTasks[[Category]:[Category]],$BN9,
tbTasks[[Status]:[Status]],"Complete",
tbTasks[[Completed On]:[Completed On]],"&lt;="&amp;BT$2,
tbTasks[[Completed On]:[Completed On]],"&gt;"&amp;BU$2)</f>
        <v>0</v>
      </c>
      <c r="BU9" s="85">
        <f ca="1">COUNTIFS(
tbTasks[[Client]:[Client]],$E$2,
tbTasks[[Project]:[Project]],$E$3,
tbTasks[[Added On]:[Added On]],"&gt;="&amp;$E$5,
tbTasks[[Added On]:[Added On]],"&lt;="&amp;$E$6,
tbTasks[[Category]:[Category]],$BN9,
tbTasks[[Status]:[Status]],"Complete",
tbTasks[[Completed On]:[Completed On]],"&lt;="&amp;BU$2,
tbTasks[[Completed On]:[Completed On]],"&gt;"&amp;BV$2)</f>
        <v>2</v>
      </c>
      <c r="BV9" s="85">
        <f ca="1">COUNTIFS(
tbTasks[[Client]:[Client]],$E$2,
tbTasks[[Project]:[Project]],$E$3,
tbTasks[[Added On]:[Added On]],"&gt;="&amp;$E$5,
tbTasks[[Added On]:[Added On]],"&lt;="&amp;$E$6,
tbTasks[[Category]:[Category]],$BN9,
tbTasks[[Status]:[Status]],"Complete",
tbTasks[[Completed On]:[Completed On]],"&lt;="&amp;BV$2,
tbTasks[[Completed On]:[Completed On]],"&gt;"&amp;BW$2)</f>
        <v>0</v>
      </c>
      <c r="BW9" s="85">
        <f ca="1">COUNTIFS(
tbTasks[[Client]:[Client]],$E$2,
tbTasks[[Project]:[Project]],$E$3,
tbTasks[[Added On]:[Added On]],"&gt;="&amp;$E$5,
tbTasks[[Added On]:[Added On]],"&lt;="&amp;$E$6,
tbTasks[[Category]:[Category]],$BN9,
tbTasks[[Status]:[Status]],"Complete",
tbTasks[[Completed On]:[Completed On]],"&lt;="&amp;BW$2,
tbTasks[[Completed On]:[Completed On]],"&gt;"&amp;BX$2)</f>
        <v>0</v>
      </c>
      <c r="BX9" s="85">
        <f ca="1">COUNTIFS(
tbTasks[[Client]:[Client]],$E$2,
tbTasks[[Project]:[Project]],$E$3,
tbTasks[[Added On]:[Added On]],"&gt;="&amp;$E$5,
tbTasks[[Added On]:[Added On]],"&lt;="&amp;$E$6,
tbTasks[[Category]:[Category]],$BN9,
tbTasks[[Status]:[Status]],"Complete",
tbTasks[[Completed On]:[Completed On]],"&lt;="&amp;BX$2,
tbTasks[[Completed On]:[Completed On]],"&gt;"&amp;BY$2)</f>
        <v>0</v>
      </c>
      <c r="BY9" s="85">
        <f ca="1">COUNTIFS(
tbTasks[[Client]:[Client]],$E$2,
tbTasks[[Project]:[Project]],$E$3,
tbTasks[[Added On]:[Added On]],"&gt;="&amp;$E$5,
tbTasks[[Added On]:[Added On]],"&lt;="&amp;$E$6,
tbTasks[[Category]:[Category]],$BN9,
tbTasks[[Status]:[Status]],"Complete",
tbTasks[[Completed On]:[Completed On]],"&lt;="&amp;BY$2,
tbTasks[[Completed On]:[Completed On]],"&gt;"&amp;BZ$2)</f>
        <v>0</v>
      </c>
      <c r="BZ9" s="85">
        <f ca="1">COUNTIFS(
tbTasks[[Client]:[Client]],$E$2,
tbTasks[[Project]:[Project]],$E$3,
tbTasks[[Added On]:[Added On]],"&gt;="&amp;$E$5,
tbTasks[[Added On]:[Added On]],"&lt;="&amp;$E$6,
tbTasks[[Category]:[Category]],$BN9,
tbTasks[[Status]:[Status]],"Complete",
tbTasks[[Completed On]:[Completed On]],"&lt;="&amp;BZ$2,
tbTasks[[Completed On]:[Completed On]],"&gt;"&amp;CA$2)</f>
        <v>0</v>
      </c>
      <c r="CA9" s="85">
        <f ca="1">COUNTIFS(
tbTasks[[Client]:[Client]],$E$2,
tbTasks[[Project]:[Project]],$E$3,
tbTasks[[Added On]:[Added On]],"&gt;="&amp;$E$5,
tbTasks[[Added On]:[Added On]],"&lt;="&amp;$E$6,
tbTasks[[Category]:[Category]],$BN9,
tbTasks[[Status]:[Status]],"Complete",
tbTasks[[Completed On]:[Completed On]],"&lt;="&amp;CA$2,
tbTasks[[Completed On]:[Completed On]],"&gt;"&amp;CB$2)</f>
        <v>0</v>
      </c>
      <c r="CB9" s="87"/>
    </row>
    <row r="10" spans="1:98" ht="14.85" customHeight="1" x14ac:dyDescent="0.25">
      <c r="A10" s="2" t="s">
        <v>294</v>
      </c>
      <c r="T10" s="91" t="s">
        <v>92</v>
      </c>
      <c r="U10" s="84" t="s">
        <v>92</v>
      </c>
      <c r="V10" s="82">
        <f>COUNTIFS(
tbTasks[Client],$E$2,
tbTasks[Project],$E$3,
tbTasks[Added On],"&gt;="&amp;$E$5,
tbTasks[Added On],"&lt;="&amp;$E$6,
tbTasks[Category],T10)</f>
        <v>0</v>
      </c>
      <c r="X10" s="84" t="s">
        <v>36</v>
      </c>
      <c r="Y10" s="2">
        <f t="shared" si="2"/>
        <v>4</v>
      </c>
      <c r="AB10" s="91" t="s">
        <v>92</v>
      </c>
      <c r="AC10" s="84" t="s">
        <v>92</v>
      </c>
      <c r="AD10" s="85">
        <f>COUNTIFS(
tbTasks[Client],$E$2,
tbTasks[Project],$E$3,
tbTasks[Added On],"&gt;="&amp;$E$5,
tbTasks[Added On],"&lt;="&amp;$E$6,
tbTasks[Category],AB10,
tbTasks[Status],"Not Started")</f>
        <v>0</v>
      </c>
      <c r="AE10" s="85">
        <f>COUNTIFS(
tbTasks[Client],$E$2,
tbTasks[Project],$E$3,
tbTasks[Added On],"&gt;="&amp;$E$5,
tbTasks[Added On],"&lt;="&amp;$E$6,
tbTasks[Category],AB10,
tbTasks[Status],"Started")</f>
        <v>0</v>
      </c>
      <c r="AF10" s="82">
        <f>COUNTIFS(
tbTasks[Client],$E$2,
tbTasks[Project],$E$3,
tbTasks[Added On],"&gt;="&amp;$E$5,
tbTasks[Added On],"&lt;="&amp;$E$6,
tbTasks[Category],AB10,
tbTasks[Status],"Complete")</f>
        <v>0</v>
      </c>
      <c r="AH10" s="84" t="s">
        <v>36</v>
      </c>
      <c r="AI10" s="2">
        <f t="shared" si="3"/>
        <v>0</v>
      </c>
      <c r="AJ10" s="2">
        <f t="shared" si="3"/>
        <v>0</v>
      </c>
      <c r="AK10" s="2">
        <f t="shared" si="3"/>
        <v>4</v>
      </c>
      <c r="AN10" s="86">
        <f t="shared" ca="1" si="7"/>
        <v>43616</v>
      </c>
      <c r="AO10" s="82">
        <f ca="1">COUNTIFS(
tbTasks[Client],$E$2,
tbTasks[Project],$E$3,
tbTasks[Added On],"&gt;="&amp;$E$5,
tbTasks[Added On],"&lt;="&amp;$E$6,
tbTasks[Added On],"&lt;"&amp;$AN10,
tbTasks[Added On],"&gt;="&amp;$AN11)</f>
        <v>3</v>
      </c>
      <c r="AP10" s="82">
        <f ca="1">COUNTIFS(
tbTasks[Client],$E$2,
tbTasks[Project],$E$3,
tbTasks[Added On],"&gt;="&amp;$E$5,
tbTasks[Added On],"&lt;="&amp;$E$6,
tbTasks[Started On],"&lt;"&amp;$AN10,
tbTasks[Started On],"&gt;="&amp;$AN11)</f>
        <v>1</v>
      </c>
      <c r="AQ10" s="82">
        <f ca="1">COUNTIFS(
tbTasks[Client],$E$2,
tbTasks[Project],$E$3,
tbTasks[Added On],"&gt;="&amp;$E$5,
tbTasks[Added On],"&lt;="&amp;$E$6,tbTasks[Completed On],"&lt;"&amp;$AN10,
tbTasks[Completed On],"&gt;="&amp;$AN11)</f>
        <v>1</v>
      </c>
      <c r="AY10" s="91" t="s">
        <v>92</v>
      </c>
      <c r="AZ10" s="84" t="s">
        <v>92</v>
      </c>
      <c r="BA10" s="88" t="str">
        <f>IFERROR(
AVERAGEIFS(tbTasks[DaysInBacklog],
tbTasks[[Client]:[Client]],$E$2,
tbTasks[[Project]:[Project]],$E$3,
tbTasks[[Added On]:[Added On]],"&gt;="&amp;$E$5,
tbTasks[[Added On]:[Added On]],"&lt;="&amp;$E$6,
tbTasks[[Category]:[Category]],$AY10),
"")</f>
        <v/>
      </c>
      <c r="BB10" s="89" t="str">
        <f>IFERROR(
AVERAGEIFS(tbTasks[DaysInProgress],
tbTasks[[Client]:[Client]],$E$2,
tbTasks[[Project]:[Project]],$E$3,
tbTasks[[Added On]:[Added On]],"&gt;="&amp;$E$5,
tbTasks[[Added On]:[Added On]],"&lt;="&amp;$E$6,
tbTasks[[Category]:[Category]],$AY10),
"")</f>
        <v/>
      </c>
      <c r="BD10" s="84" t="s">
        <v>36</v>
      </c>
      <c r="BE10" s="90">
        <f t="shared" si="4"/>
        <v>3.75</v>
      </c>
      <c r="BF10" s="90">
        <f t="shared" si="5"/>
        <v>1</v>
      </c>
      <c r="BI10" s="86">
        <f t="shared" ca="1" si="8"/>
        <v>43616</v>
      </c>
      <c r="BJ10" s="82">
        <f ca="1">IF(AND($D$2="",$D$3="",$D$4="",$D$5="",$D$6=""),0,
COUNTIFS(
tbTasks[[Client]:[Client]],$E$2,
tbTasks[[Project]:[Project]],$E$3,
tbTasks[[Added On]:[Added On]],"&gt;="&amp;$E$5,
tbTasks[[Added On]:[Added On]],"&lt;="&amp;$E$6,
tbTasks[[Status]:[Status]],"Complete",
tbTasks[[Completed On]:[Completed On]],"&lt;="&amp;BI10,
tbTasks[[Completed On]:[Completed On]],"&gt;"&amp;BI11))</f>
        <v>1</v>
      </c>
      <c r="BK10" s="82">
        <f ca="1">COUNTIFS(
tbTasks[[Status]:[Status]],"Complete",
tbTasks[[Completed On]:[Completed On]],"&lt;="&amp;BI10,
tbTasks[[Completed On]:[Completed On]],"&gt;"&amp;BI11)-BJ10</f>
        <v>0</v>
      </c>
      <c r="BN10" s="91" t="s">
        <v>92</v>
      </c>
      <c r="BO10" s="84" t="str" cm="1">
        <f t="array" ref="BO10">VLOOKUP(BN10,tbCategories[],COLUMN(tbCategories[Classification]),0)</f>
        <v>Value Add</v>
      </c>
      <c r="BP10" s="85">
        <f ca="1">COUNTIFS(
tbTasks[[Client]:[Client]],$E$2,
tbTasks[[Project]:[Project]],$E$3,
tbTasks[[Added On]:[Added On]],"&gt;="&amp;$E$5,
tbTasks[[Added On]:[Added On]],"&lt;="&amp;$E$6,
tbTasks[[Category]:[Category]],$BN10,
tbTasks[[Status]:[Status]],"Complete",
tbTasks[[Completed On]:[Completed On]],"&lt;="&amp;BP$2,
tbTasks[[Completed On]:[Completed On]],"&gt;"&amp;BQ$2)</f>
        <v>0</v>
      </c>
      <c r="BQ10" s="85">
        <f ca="1">COUNTIFS(
tbTasks[[Client]:[Client]],$E$2,
tbTasks[[Project]:[Project]],$E$3,
tbTasks[[Added On]:[Added On]],"&gt;="&amp;$E$5,
tbTasks[[Added On]:[Added On]],"&lt;="&amp;$E$6,
tbTasks[[Category]:[Category]],$BN10,
tbTasks[[Status]:[Status]],"Complete",
tbTasks[[Completed On]:[Completed On]],"&lt;="&amp;BQ$2,
tbTasks[[Completed On]:[Completed On]],"&gt;"&amp;BR$2)</f>
        <v>0</v>
      </c>
      <c r="BR10" s="85">
        <f ca="1">COUNTIFS(
tbTasks[[Client]:[Client]],$E$2,
tbTasks[[Project]:[Project]],$E$3,
tbTasks[[Added On]:[Added On]],"&gt;="&amp;$E$5,
tbTasks[[Added On]:[Added On]],"&lt;="&amp;$E$6,
tbTasks[[Category]:[Category]],$BN10,
tbTasks[[Status]:[Status]],"Complete",
tbTasks[[Completed On]:[Completed On]],"&lt;="&amp;BR$2,
tbTasks[[Completed On]:[Completed On]],"&gt;"&amp;BS$2)</f>
        <v>0</v>
      </c>
      <c r="BS10" s="85">
        <f ca="1">COUNTIFS(
tbTasks[[Client]:[Client]],$E$2,
tbTasks[[Project]:[Project]],$E$3,
tbTasks[[Added On]:[Added On]],"&gt;="&amp;$E$5,
tbTasks[[Added On]:[Added On]],"&lt;="&amp;$E$6,
tbTasks[[Category]:[Category]],$BN10,
tbTasks[[Status]:[Status]],"Complete",
tbTasks[[Completed On]:[Completed On]],"&lt;="&amp;BS$2,
tbTasks[[Completed On]:[Completed On]],"&gt;"&amp;BT$2)</f>
        <v>0</v>
      </c>
      <c r="BT10" s="85">
        <f ca="1">COUNTIFS(
tbTasks[[Client]:[Client]],$E$2,
tbTasks[[Project]:[Project]],$E$3,
tbTasks[[Added On]:[Added On]],"&gt;="&amp;$E$5,
tbTasks[[Added On]:[Added On]],"&lt;="&amp;$E$6,
tbTasks[[Category]:[Category]],$BN10,
tbTasks[[Status]:[Status]],"Complete",
tbTasks[[Completed On]:[Completed On]],"&lt;="&amp;BT$2,
tbTasks[[Completed On]:[Completed On]],"&gt;"&amp;BU$2)</f>
        <v>0</v>
      </c>
      <c r="BU10" s="85">
        <f ca="1">COUNTIFS(
tbTasks[[Client]:[Client]],$E$2,
tbTasks[[Project]:[Project]],$E$3,
tbTasks[[Added On]:[Added On]],"&gt;="&amp;$E$5,
tbTasks[[Added On]:[Added On]],"&lt;="&amp;$E$6,
tbTasks[[Category]:[Category]],$BN10,
tbTasks[[Status]:[Status]],"Complete",
tbTasks[[Completed On]:[Completed On]],"&lt;="&amp;BU$2,
tbTasks[[Completed On]:[Completed On]],"&gt;"&amp;BV$2)</f>
        <v>0</v>
      </c>
      <c r="BV10" s="85">
        <f ca="1">COUNTIFS(
tbTasks[[Client]:[Client]],$E$2,
tbTasks[[Project]:[Project]],$E$3,
tbTasks[[Added On]:[Added On]],"&gt;="&amp;$E$5,
tbTasks[[Added On]:[Added On]],"&lt;="&amp;$E$6,
tbTasks[[Category]:[Category]],$BN10,
tbTasks[[Status]:[Status]],"Complete",
tbTasks[[Completed On]:[Completed On]],"&lt;="&amp;BV$2,
tbTasks[[Completed On]:[Completed On]],"&gt;"&amp;BW$2)</f>
        <v>0</v>
      </c>
      <c r="BW10" s="85">
        <f ca="1">COUNTIFS(
tbTasks[[Client]:[Client]],$E$2,
tbTasks[[Project]:[Project]],$E$3,
tbTasks[[Added On]:[Added On]],"&gt;="&amp;$E$5,
tbTasks[[Added On]:[Added On]],"&lt;="&amp;$E$6,
tbTasks[[Category]:[Category]],$BN10,
tbTasks[[Status]:[Status]],"Complete",
tbTasks[[Completed On]:[Completed On]],"&lt;="&amp;BW$2,
tbTasks[[Completed On]:[Completed On]],"&gt;"&amp;BX$2)</f>
        <v>0</v>
      </c>
      <c r="BX10" s="85">
        <f ca="1">COUNTIFS(
tbTasks[[Client]:[Client]],$E$2,
tbTasks[[Project]:[Project]],$E$3,
tbTasks[[Added On]:[Added On]],"&gt;="&amp;$E$5,
tbTasks[[Added On]:[Added On]],"&lt;="&amp;$E$6,
tbTasks[[Category]:[Category]],$BN10,
tbTasks[[Status]:[Status]],"Complete",
tbTasks[[Completed On]:[Completed On]],"&lt;="&amp;BX$2,
tbTasks[[Completed On]:[Completed On]],"&gt;"&amp;BY$2)</f>
        <v>0</v>
      </c>
      <c r="BY10" s="85">
        <f ca="1">COUNTIFS(
tbTasks[[Client]:[Client]],$E$2,
tbTasks[[Project]:[Project]],$E$3,
tbTasks[[Added On]:[Added On]],"&gt;="&amp;$E$5,
tbTasks[[Added On]:[Added On]],"&lt;="&amp;$E$6,
tbTasks[[Category]:[Category]],$BN10,
tbTasks[[Status]:[Status]],"Complete",
tbTasks[[Completed On]:[Completed On]],"&lt;="&amp;BY$2,
tbTasks[[Completed On]:[Completed On]],"&gt;"&amp;BZ$2)</f>
        <v>0</v>
      </c>
      <c r="BZ10" s="85">
        <f ca="1">COUNTIFS(
tbTasks[[Client]:[Client]],$E$2,
tbTasks[[Project]:[Project]],$E$3,
tbTasks[[Added On]:[Added On]],"&gt;="&amp;$E$5,
tbTasks[[Added On]:[Added On]],"&lt;="&amp;$E$6,
tbTasks[[Category]:[Category]],$BN10,
tbTasks[[Status]:[Status]],"Complete",
tbTasks[[Completed On]:[Completed On]],"&lt;="&amp;BZ$2,
tbTasks[[Completed On]:[Completed On]],"&gt;"&amp;CA$2)</f>
        <v>0</v>
      </c>
      <c r="CA10" s="85">
        <f ca="1">COUNTIFS(
tbTasks[[Client]:[Client]],$E$2,
tbTasks[[Project]:[Project]],$E$3,
tbTasks[[Added On]:[Added On]],"&gt;="&amp;$E$5,
tbTasks[[Added On]:[Added On]],"&lt;="&amp;$E$6,
tbTasks[[Category]:[Category]],$BN10,
tbTasks[[Status]:[Status]],"Complete",
tbTasks[[Completed On]:[Completed On]],"&lt;="&amp;CA$2,
tbTasks[[Completed On]:[Completed On]],"&gt;"&amp;CB$2)</f>
        <v>0</v>
      </c>
      <c r="CB10" s="87"/>
    </row>
    <row r="11" spans="1:98" ht="14.85" customHeight="1" x14ac:dyDescent="0.25">
      <c r="A11" s="75" t="s">
        <v>288</v>
      </c>
      <c r="T11" s="91" t="s">
        <v>18</v>
      </c>
      <c r="U11" s="96" t="s">
        <v>80</v>
      </c>
      <c r="V11" s="82">
        <f>COUNTIFS(
tbTasks[Client],$E$2,
tbTasks[Project],$E$3,
tbTasks[Added On],"&gt;="&amp;$E$5,
tbTasks[Added On],"&lt;="&amp;$E$6,
tbTasks[Category],T11)</f>
        <v>5</v>
      </c>
      <c r="AB11" s="91" t="s">
        <v>18</v>
      </c>
      <c r="AC11" s="96" t="s">
        <v>80</v>
      </c>
      <c r="AD11" s="85">
        <f>COUNTIFS(
tbTasks[Client],$E$2,
tbTasks[Project],$E$3,
tbTasks[Added On],"&gt;="&amp;$E$5,
tbTasks[Added On],"&lt;="&amp;$E$6,
tbTasks[Category],AB11,
tbTasks[Status],"Not Started")</f>
        <v>0</v>
      </c>
      <c r="AE11" s="85">
        <f>COUNTIFS(
tbTasks[Client],$E$2,
tbTasks[Project],$E$3,
tbTasks[Added On],"&gt;="&amp;$E$5,
tbTasks[Added On],"&lt;="&amp;$E$6,
tbTasks[Category],AB11,
tbTasks[Status],"Started")</f>
        <v>0</v>
      </c>
      <c r="AF11" s="82">
        <f>COUNTIFS(
tbTasks[Client],$E$2,
tbTasks[Project],$E$3,
tbTasks[Added On],"&gt;="&amp;$E$5,
tbTasks[Added On],"&lt;="&amp;$E$6,
tbTasks[Category],AB11,
tbTasks[Status],"Complete")</f>
        <v>5</v>
      </c>
      <c r="AN11" s="86">
        <f t="shared" ca="1" si="7"/>
        <v>43585</v>
      </c>
      <c r="AO11" s="82">
        <f ca="1">COUNTIFS(
tbTasks[Client],$E$2,
tbTasks[Project],$E$3,
tbTasks[Added On],"&gt;="&amp;$E$5,
tbTasks[Added On],"&lt;="&amp;$E$6,
tbTasks[Added On],"&lt;"&amp;$AN11,
tbTasks[Added On],"&gt;="&amp;$AN12)</f>
        <v>1</v>
      </c>
      <c r="AP11" s="82">
        <f ca="1">COUNTIFS(
tbTasks[Client],$E$2,
tbTasks[Project],$E$3,
tbTasks[Added On],"&gt;="&amp;$E$5,
tbTasks[Added On],"&lt;="&amp;$E$6,
tbTasks[Started On],"&lt;"&amp;$AN11,
tbTasks[Started On],"&gt;="&amp;$AN12)</f>
        <v>1</v>
      </c>
      <c r="AQ11" s="82">
        <f ca="1">COUNTIFS(
tbTasks[Client],$E$2,
tbTasks[Project],$E$3,
tbTasks[Added On],"&gt;="&amp;$E$5,
tbTasks[Added On],"&lt;="&amp;$E$6,tbTasks[Completed On],"&lt;"&amp;$AN11,
tbTasks[Completed On],"&gt;="&amp;$AN12)</f>
        <v>1</v>
      </c>
      <c r="AY11" s="91" t="s">
        <v>18</v>
      </c>
      <c r="AZ11" s="96" t="s">
        <v>80</v>
      </c>
      <c r="BA11" s="88">
        <f>IFERROR(
AVERAGEIFS(tbTasks[DaysInBacklog],
tbTasks[[Client]:[Client]],$E$2,
tbTasks[[Project]:[Project]],$E$3,
tbTasks[[Added On]:[Added On]],"&gt;="&amp;$E$5,
tbTasks[[Added On]:[Added On]],"&lt;="&amp;$E$6,
tbTasks[[Category]:[Category]],$AY11),
"")</f>
        <v>4.8</v>
      </c>
      <c r="BB11" s="89">
        <f>IFERROR(
AVERAGEIFS(tbTasks[DaysInProgress],
tbTasks[[Client]:[Client]],$E$2,
tbTasks[[Project]:[Project]],$E$3,
tbTasks[[Added On]:[Added On]],"&gt;="&amp;$E$5,
tbTasks[[Added On]:[Added On]],"&lt;="&amp;$E$6,
tbTasks[[Category]:[Category]],$AY11),
"")</f>
        <v>2</v>
      </c>
      <c r="BI11" s="86">
        <f t="shared" ca="1" si="8"/>
        <v>43585</v>
      </c>
      <c r="BJ11" s="82">
        <f ca="1">IF(AND($D$2="",$D$3="",$D$4="",$D$5="",$D$6=""),0,
COUNTIFS(
tbTasks[[Client]:[Client]],$E$2,
tbTasks[[Project]:[Project]],$E$3,
tbTasks[[Added On]:[Added On]],"&gt;="&amp;$E$5,
tbTasks[[Added On]:[Added On]],"&lt;="&amp;$E$6,
tbTasks[[Status]:[Status]],"Complete",
tbTasks[[Completed On]:[Completed On]],"&lt;="&amp;BI11,
tbTasks[[Completed On]:[Completed On]],"&gt;"&amp;BI12))</f>
        <v>1</v>
      </c>
      <c r="BK11" s="82">
        <f ca="1">COUNTIFS(
tbTasks[[Status]:[Status]],"Complete",
tbTasks[[Completed On]:[Completed On]],"&lt;="&amp;BI11,
tbTasks[[Completed On]:[Completed On]],"&gt;"&amp;BI12)-BJ11</f>
        <v>0</v>
      </c>
      <c r="BN11" s="91" t="s">
        <v>18</v>
      </c>
      <c r="BO11" s="84" t="str" cm="1">
        <f t="array" ref="BO11">VLOOKUP(BN11,tbCategories[],COLUMN(tbCategories[Classification]),0)</f>
        <v>Non-Value Add</v>
      </c>
      <c r="BP11" s="85">
        <f ca="1">COUNTIFS(
tbTasks[[Client]:[Client]],$E$2,
tbTasks[[Project]:[Project]],$E$3,
tbTasks[[Added On]:[Added On]],"&gt;="&amp;$E$5,
tbTasks[[Added On]:[Added On]],"&lt;="&amp;$E$6,
tbTasks[[Category]:[Category]],$BN11,
tbTasks[[Status]:[Status]],"Complete",
tbTasks[[Completed On]:[Completed On]],"&lt;="&amp;BP$2,
tbTasks[[Completed On]:[Completed On]],"&gt;"&amp;BQ$2)</f>
        <v>0</v>
      </c>
      <c r="BQ11" s="85">
        <f ca="1">COUNTIFS(
tbTasks[[Client]:[Client]],$E$2,
tbTasks[[Project]:[Project]],$E$3,
tbTasks[[Added On]:[Added On]],"&gt;="&amp;$E$5,
tbTasks[[Added On]:[Added On]],"&lt;="&amp;$E$6,
tbTasks[[Category]:[Category]],$BN11,
tbTasks[[Status]:[Status]],"Complete",
tbTasks[[Completed On]:[Completed On]],"&lt;="&amp;BQ$2,
tbTasks[[Completed On]:[Completed On]],"&gt;"&amp;BR$2)</f>
        <v>0</v>
      </c>
      <c r="BR11" s="85">
        <f ca="1">COUNTIFS(
tbTasks[[Client]:[Client]],$E$2,
tbTasks[[Project]:[Project]],$E$3,
tbTasks[[Added On]:[Added On]],"&gt;="&amp;$E$5,
tbTasks[[Added On]:[Added On]],"&lt;="&amp;$E$6,
tbTasks[[Category]:[Category]],$BN11,
tbTasks[[Status]:[Status]],"Complete",
tbTasks[[Completed On]:[Completed On]],"&lt;="&amp;BR$2,
tbTasks[[Completed On]:[Completed On]],"&gt;"&amp;BS$2)</f>
        <v>0</v>
      </c>
      <c r="BS11" s="85">
        <f ca="1">COUNTIFS(
tbTasks[[Client]:[Client]],$E$2,
tbTasks[[Project]:[Project]],$E$3,
tbTasks[[Added On]:[Added On]],"&gt;="&amp;$E$5,
tbTasks[[Added On]:[Added On]],"&lt;="&amp;$E$6,
tbTasks[[Category]:[Category]],$BN11,
tbTasks[[Status]:[Status]],"Complete",
tbTasks[[Completed On]:[Completed On]],"&lt;="&amp;BS$2,
tbTasks[[Completed On]:[Completed On]],"&gt;"&amp;BT$2)</f>
        <v>0</v>
      </c>
      <c r="BT11" s="85">
        <f ca="1">COUNTIFS(
tbTasks[[Client]:[Client]],$E$2,
tbTasks[[Project]:[Project]],$E$3,
tbTasks[[Added On]:[Added On]],"&gt;="&amp;$E$5,
tbTasks[[Added On]:[Added On]],"&lt;="&amp;$E$6,
tbTasks[[Category]:[Category]],$BN11,
tbTasks[[Status]:[Status]],"Complete",
tbTasks[[Completed On]:[Completed On]],"&lt;="&amp;BT$2,
tbTasks[[Completed On]:[Completed On]],"&gt;"&amp;BU$2)</f>
        <v>0</v>
      </c>
      <c r="BU11" s="85">
        <f ca="1">COUNTIFS(
tbTasks[[Client]:[Client]],$E$2,
tbTasks[[Project]:[Project]],$E$3,
tbTasks[[Added On]:[Added On]],"&gt;="&amp;$E$5,
tbTasks[[Added On]:[Added On]],"&lt;="&amp;$E$6,
tbTasks[[Category]:[Category]],$BN11,
tbTasks[[Status]:[Status]],"Complete",
tbTasks[[Completed On]:[Completed On]],"&lt;="&amp;BU$2,
tbTasks[[Completed On]:[Completed On]],"&gt;"&amp;BV$2)</f>
        <v>0</v>
      </c>
      <c r="BV11" s="85">
        <f ca="1">COUNTIFS(
tbTasks[[Client]:[Client]],$E$2,
tbTasks[[Project]:[Project]],$E$3,
tbTasks[[Added On]:[Added On]],"&gt;="&amp;$E$5,
tbTasks[[Added On]:[Added On]],"&lt;="&amp;$E$6,
tbTasks[[Category]:[Category]],$BN11,
tbTasks[[Status]:[Status]],"Complete",
tbTasks[[Completed On]:[Completed On]],"&lt;="&amp;BV$2,
tbTasks[[Completed On]:[Completed On]],"&gt;"&amp;BW$2)</f>
        <v>0</v>
      </c>
      <c r="BW11" s="85">
        <f ca="1">COUNTIFS(
tbTasks[[Client]:[Client]],$E$2,
tbTasks[[Project]:[Project]],$E$3,
tbTasks[[Added On]:[Added On]],"&gt;="&amp;$E$5,
tbTasks[[Added On]:[Added On]],"&lt;="&amp;$E$6,
tbTasks[[Category]:[Category]],$BN11,
tbTasks[[Status]:[Status]],"Complete",
tbTasks[[Completed On]:[Completed On]],"&lt;="&amp;BW$2,
tbTasks[[Completed On]:[Completed On]],"&gt;"&amp;BX$2)</f>
        <v>0</v>
      </c>
      <c r="BX11" s="85">
        <f ca="1">COUNTIFS(
tbTasks[[Client]:[Client]],$E$2,
tbTasks[[Project]:[Project]],$E$3,
tbTasks[[Added On]:[Added On]],"&gt;="&amp;$E$5,
tbTasks[[Added On]:[Added On]],"&lt;="&amp;$E$6,
tbTasks[[Category]:[Category]],$BN11,
tbTasks[[Status]:[Status]],"Complete",
tbTasks[[Completed On]:[Completed On]],"&lt;="&amp;BX$2,
tbTasks[[Completed On]:[Completed On]],"&gt;"&amp;BY$2)</f>
        <v>0</v>
      </c>
      <c r="BY11" s="85">
        <f ca="1">COUNTIFS(
tbTasks[[Client]:[Client]],$E$2,
tbTasks[[Project]:[Project]],$E$3,
tbTasks[[Added On]:[Added On]],"&gt;="&amp;$E$5,
tbTasks[[Added On]:[Added On]],"&lt;="&amp;$E$6,
tbTasks[[Category]:[Category]],$BN11,
tbTasks[[Status]:[Status]],"Complete",
tbTasks[[Completed On]:[Completed On]],"&lt;="&amp;BY$2,
tbTasks[[Completed On]:[Completed On]],"&gt;"&amp;BZ$2)</f>
        <v>0</v>
      </c>
      <c r="BZ11" s="85">
        <f ca="1">COUNTIFS(
tbTasks[[Client]:[Client]],$E$2,
tbTasks[[Project]:[Project]],$E$3,
tbTasks[[Added On]:[Added On]],"&gt;="&amp;$E$5,
tbTasks[[Added On]:[Added On]],"&lt;="&amp;$E$6,
tbTasks[[Category]:[Category]],$BN11,
tbTasks[[Status]:[Status]],"Complete",
tbTasks[[Completed On]:[Completed On]],"&lt;="&amp;BZ$2,
tbTasks[[Completed On]:[Completed On]],"&gt;"&amp;CA$2)</f>
        <v>0</v>
      </c>
      <c r="CA11" s="85">
        <f ca="1">COUNTIFS(
tbTasks[[Client]:[Client]],$E$2,
tbTasks[[Project]:[Project]],$E$3,
tbTasks[[Added On]:[Added On]],"&gt;="&amp;$E$5,
tbTasks[[Added On]:[Added On]],"&lt;="&amp;$E$6,
tbTasks[[Category]:[Category]],$BN11,
tbTasks[[Status]:[Status]],"Complete",
tbTasks[[Completed On]:[Completed On]],"&lt;="&amp;CA$2,
tbTasks[[Completed On]:[Completed On]],"&gt;"&amp;CB$2)</f>
        <v>1</v>
      </c>
      <c r="CB11" s="87"/>
    </row>
    <row r="12" spans="1:98" ht="14.85" customHeight="1" x14ac:dyDescent="0.25">
      <c r="A12" s="75" t="s">
        <v>295</v>
      </c>
      <c r="T12" s="91" t="s">
        <v>27</v>
      </c>
      <c r="U12" s="84" t="s">
        <v>80</v>
      </c>
      <c r="V12" s="82">
        <f>COUNTIFS(
tbTasks[Client],$E$2,
tbTasks[Project],$E$3,
tbTasks[Added On],"&gt;="&amp;$E$5,
tbTasks[Added On],"&lt;="&amp;$E$6,
tbTasks[Category],T12)</f>
        <v>2</v>
      </c>
      <c r="AB12" s="91" t="s">
        <v>27</v>
      </c>
      <c r="AC12" s="84" t="s">
        <v>80</v>
      </c>
      <c r="AD12" s="85">
        <f>COUNTIFS(
tbTasks[Client],$E$2,
tbTasks[Project],$E$3,
tbTasks[Added On],"&gt;="&amp;$E$5,
tbTasks[Added On],"&lt;="&amp;$E$6,
tbTasks[Category],AB12,
tbTasks[Status],"Not Started")</f>
        <v>0</v>
      </c>
      <c r="AE12" s="85">
        <f>COUNTIFS(
tbTasks[Client],$E$2,
tbTasks[Project],$E$3,
tbTasks[Added On],"&gt;="&amp;$E$5,
tbTasks[Added On],"&lt;="&amp;$E$6,
tbTasks[Category],AB12,
tbTasks[Status],"Started")</f>
        <v>0</v>
      </c>
      <c r="AF12" s="82">
        <f>COUNTIFS(
tbTasks[Client],$E$2,
tbTasks[Project],$E$3,
tbTasks[Added On],"&gt;="&amp;$E$5,
tbTasks[Added On],"&lt;="&amp;$E$6,
tbTasks[Category],AB12,
tbTasks[Status],"Complete")</f>
        <v>2</v>
      </c>
      <c r="AN12" s="86">
        <f t="shared" ca="1" si="7"/>
        <v>43555</v>
      </c>
      <c r="AO12" s="82">
        <f ca="1">COUNTIFS(
tbTasks[Client],$E$2,
tbTasks[Project],$E$3,
tbTasks[Added On],"&gt;="&amp;$E$5,
tbTasks[Added On],"&lt;="&amp;$E$6,
tbTasks[Added On],"&lt;"&amp;$AN12,
tbTasks[Added On],"&gt;="&amp;$AN13)</f>
        <v>0</v>
      </c>
      <c r="AP12" s="82">
        <f ca="1">COUNTIFS(
tbTasks[Client],$E$2,
tbTasks[Project],$E$3,
tbTasks[Added On],"&gt;="&amp;$E$5,
tbTasks[Added On],"&lt;="&amp;$E$6,
tbTasks[Started On],"&lt;"&amp;$AN12,
tbTasks[Started On],"&gt;="&amp;$AN13)</f>
        <v>0</v>
      </c>
      <c r="AQ12" s="82">
        <f ca="1">COUNTIFS(
tbTasks[Client],$E$2,
tbTasks[Project],$E$3,
tbTasks[Added On],"&gt;="&amp;$E$5,
tbTasks[Added On],"&lt;="&amp;$E$6,tbTasks[Completed On],"&lt;"&amp;$AN12,
tbTasks[Completed On],"&gt;="&amp;$AN13)</f>
        <v>0</v>
      </c>
      <c r="AY12" s="91" t="s">
        <v>27</v>
      </c>
      <c r="AZ12" s="84" t="s">
        <v>80</v>
      </c>
      <c r="BA12" s="88">
        <f>IFERROR(
AVERAGEIFS(tbTasks[DaysInBacklog],
tbTasks[[Client]:[Client]],$E$2,
tbTasks[[Project]:[Project]],$E$3,
tbTasks[[Added On]:[Added On]],"&gt;="&amp;$E$5,
tbTasks[[Added On]:[Added On]],"&lt;="&amp;$E$6,
tbTasks[[Category]:[Category]],$AY12),
"")</f>
        <v>1</v>
      </c>
      <c r="BB12" s="89">
        <f>IFERROR(
AVERAGEIFS(tbTasks[DaysInProgress],
tbTasks[[Client]:[Client]],$E$2,
tbTasks[[Project]:[Project]],$E$3,
tbTasks[[Added On]:[Added On]],"&gt;="&amp;$E$5,
tbTasks[[Added On]:[Added On]],"&lt;="&amp;$E$6,
tbTasks[[Category]:[Category]],$AY12),
"")</f>
        <v>1</v>
      </c>
      <c r="BI12" s="86">
        <f t="shared" ca="1" si="8"/>
        <v>43555</v>
      </c>
      <c r="BJ12" s="82">
        <f ca="1">IF(AND($D$2="",$D$3="",$D$4="",$D$5="",$D$6=""),0,
COUNTIFS(
tbTasks[[Client]:[Client]],$E$2,
tbTasks[[Project]:[Project]],$E$3,
tbTasks[[Added On]:[Added On]],"&gt;="&amp;$E$5,
tbTasks[[Added On]:[Added On]],"&lt;="&amp;$E$6,
tbTasks[[Status]:[Status]],"Complete",
tbTasks[[Completed On]:[Completed On]],"&lt;="&amp;BI12,
tbTasks[[Completed On]:[Completed On]],"&gt;"&amp;BI13))</f>
        <v>0</v>
      </c>
      <c r="BK12" s="82">
        <f ca="1">COUNTIFS(
tbTasks[[Status]:[Status]],"Complete",
tbTasks[[Completed On]:[Completed On]],"&lt;="&amp;BI12,
tbTasks[[Completed On]:[Completed On]],"&gt;"&amp;BI13)-BJ12</f>
        <v>0</v>
      </c>
      <c r="BN12" s="91" t="s">
        <v>27</v>
      </c>
      <c r="BO12" s="84" t="str" cm="1">
        <f t="array" ref="BO12">VLOOKUP(BN12,tbCategories[],COLUMN(tbCategories[Classification]),0)</f>
        <v>Value Add</v>
      </c>
      <c r="BP12" s="85">
        <f ca="1">COUNTIFS(
tbTasks[[Client]:[Client]],$E$2,
tbTasks[[Project]:[Project]],$E$3,
tbTasks[[Added On]:[Added On]],"&gt;="&amp;$E$5,
tbTasks[[Added On]:[Added On]],"&lt;="&amp;$E$6,
tbTasks[[Category]:[Category]],$BN12,
tbTasks[[Status]:[Status]],"Complete",
tbTasks[[Completed On]:[Completed On]],"&lt;="&amp;BP$2,
tbTasks[[Completed On]:[Completed On]],"&gt;"&amp;BQ$2)</f>
        <v>1</v>
      </c>
      <c r="BQ12" s="85">
        <f ca="1">COUNTIFS(
tbTasks[[Client]:[Client]],$E$2,
tbTasks[[Project]:[Project]],$E$3,
tbTasks[[Added On]:[Added On]],"&gt;="&amp;$E$5,
tbTasks[[Added On]:[Added On]],"&lt;="&amp;$E$6,
tbTasks[[Category]:[Category]],$BN12,
tbTasks[[Status]:[Status]],"Complete",
tbTasks[[Completed On]:[Completed On]],"&lt;="&amp;BQ$2,
tbTasks[[Completed On]:[Completed On]],"&gt;"&amp;BR$2)</f>
        <v>0</v>
      </c>
      <c r="BR12" s="85">
        <f ca="1">COUNTIFS(
tbTasks[[Client]:[Client]],$E$2,
tbTasks[[Project]:[Project]],$E$3,
tbTasks[[Added On]:[Added On]],"&gt;="&amp;$E$5,
tbTasks[[Added On]:[Added On]],"&lt;="&amp;$E$6,
tbTasks[[Category]:[Category]],$BN12,
tbTasks[[Status]:[Status]],"Complete",
tbTasks[[Completed On]:[Completed On]],"&lt;="&amp;BR$2,
tbTasks[[Completed On]:[Completed On]],"&gt;"&amp;BS$2)</f>
        <v>0</v>
      </c>
      <c r="BS12" s="85">
        <f ca="1">COUNTIFS(
tbTasks[[Client]:[Client]],$E$2,
tbTasks[[Project]:[Project]],$E$3,
tbTasks[[Added On]:[Added On]],"&gt;="&amp;$E$5,
tbTasks[[Added On]:[Added On]],"&lt;="&amp;$E$6,
tbTasks[[Category]:[Category]],$BN12,
tbTasks[[Status]:[Status]],"Complete",
tbTasks[[Completed On]:[Completed On]],"&lt;="&amp;BS$2,
tbTasks[[Completed On]:[Completed On]],"&gt;"&amp;BT$2)</f>
        <v>0</v>
      </c>
      <c r="BT12" s="85">
        <f ca="1">COUNTIFS(
tbTasks[[Client]:[Client]],$E$2,
tbTasks[[Project]:[Project]],$E$3,
tbTasks[[Added On]:[Added On]],"&gt;="&amp;$E$5,
tbTasks[[Added On]:[Added On]],"&lt;="&amp;$E$6,
tbTasks[[Category]:[Category]],$BN12,
tbTasks[[Status]:[Status]],"Complete",
tbTasks[[Completed On]:[Completed On]],"&lt;="&amp;BT$2,
tbTasks[[Completed On]:[Completed On]],"&gt;"&amp;BU$2)</f>
        <v>1</v>
      </c>
      <c r="BU12" s="85">
        <f ca="1">COUNTIFS(
tbTasks[[Client]:[Client]],$E$2,
tbTasks[[Project]:[Project]],$E$3,
tbTasks[[Added On]:[Added On]],"&gt;="&amp;$E$5,
tbTasks[[Added On]:[Added On]],"&lt;="&amp;$E$6,
tbTasks[[Category]:[Category]],$BN12,
tbTasks[[Status]:[Status]],"Complete",
tbTasks[[Completed On]:[Completed On]],"&lt;="&amp;BU$2,
tbTasks[[Completed On]:[Completed On]],"&gt;"&amp;BV$2)</f>
        <v>0</v>
      </c>
      <c r="BV12" s="85">
        <f ca="1">COUNTIFS(
tbTasks[[Client]:[Client]],$E$2,
tbTasks[[Project]:[Project]],$E$3,
tbTasks[[Added On]:[Added On]],"&gt;="&amp;$E$5,
tbTasks[[Added On]:[Added On]],"&lt;="&amp;$E$6,
tbTasks[[Category]:[Category]],$BN12,
tbTasks[[Status]:[Status]],"Complete",
tbTasks[[Completed On]:[Completed On]],"&lt;="&amp;BV$2,
tbTasks[[Completed On]:[Completed On]],"&gt;"&amp;BW$2)</f>
        <v>0</v>
      </c>
      <c r="BW12" s="85">
        <f ca="1">COUNTIFS(
tbTasks[[Client]:[Client]],$E$2,
tbTasks[[Project]:[Project]],$E$3,
tbTasks[[Added On]:[Added On]],"&gt;="&amp;$E$5,
tbTasks[[Added On]:[Added On]],"&lt;="&amp;$E$6,
tbTasks[[Category]:[Category]],$BN12,
tbTasks[[Status]:[Status]],"Complete",
tbTasks[[Completed On]:[Completed On]],"&lt;="&amp;BW$2,
tbTasks[[Completed On]:[Completed On]],"&gt;"&amp;BX$2)</f>
        <v>0</v>
      </c>
      <c r="BX12" s="85">
        <f ca="1">COUNTIFS(
tbTasks[[Client]:[Client]],$E$2,
tbTasks[[Project]:[Project]],$E$3,
tbTasks[[Added On]:[Added On]],"&gt;="&amp;$E$5,
tbTasks[[Added On]:[Added On]],"&lt;="&amp;$E$6,
tbTasks[[Category]:[Category]],$BN12,
tbTasks[[Status]:[Status]],"Complete",
tbTasks[[Completed On]:[Completed On]],"&lt;="&amp;BX$2,
tbTasks[[Completed On]:[Completed On]],"&gt;"&amp;BY$2)</f>
        <v>0</v>
      </c>
      <c r="BY12" s="85">
        <f ca="1">COUNTIFS(
tbTasks[[Client]:[Client]],$E$2,
tbTasks[[Project]:[Project]],$E$3,
tbTasks[[Added On]:[Added On]],"&gt;="&amp;$E$5,
tbTasks[[Added On]:[Added On]],"&lt;="&amp;$E$6,
tbTasks[[Category]:[Category]],$BN12,
tbTasks[[Status]:[Status]],"Complete",
tbTasks[[Completed On]:[Completed On]],"&lt;="&amp;BY$2,
tbTasks[[Completed On]:[Completed On]],"&gt;"&amp;BZ$2)</f>
        <v>0</v>
      </c>
      <c r="BZ12" s="85">
        <f ca="1">COUNTIFS(
tbTasks[[Client]:[Client]],$E$2,
tbTasks[[Project]:[Project]],$E$3,
tbTasks[[Added On]:[Added On]],"&gt;="&amp;$E$5,
tbTasks[[Added On]:[Added On]],"&lt;="&amp;$E$6,
tbTasks[[Category]:[Category]],$BN12,
tbTasks[[Status]:[Status]],"Complete",
tbTasks[[Completed On]:[Completed On]],"&lt;="&amp;BZ$2,
tbTasks[[Completed On]:[Completed On]],"&gt;"&amp;CA$2)</f>
        <v>0</v>
      </c>
      <c r="CA12" s="85">
        <f ca="1">COUNTIFS(
tbTasks[[Client]:[Client]],$E$2,
tbTasks[[Project]:[Project]],$E$3,
tbTasks[[Added On]:[Added On]],"&gt;="&amp;$E$5,
tbTasks[[Added On]:[Added On]],"&lt;="&amp;$E$6,
tbTasks[[Category]:[Category]],$BN12,
tbTasks[[Status]:[Status]],"Complete",
tbTasks[[Completed On]:[Completed On]],"&lt;="&amp;CA$2,
tbTasks[[Completed On]:[Completed On]],"&gt;"&amp;CB$2)</f>
        <v>0</v>
      </c>
      <c r="CB12" s="87"/>
    </row>
    <row r="13" spans="1:98" ht="14.85" customHeight="1" x14ac:dyDescent="0.25">
      <c r="A13" s="75" t="s">
        <v>296</v>
      </c>
      <c r="T13" s="91" t="s">
        <v>23</v>
      </c>
      <c r="U13" s="96" t="s">
        <v>23</v>
      </c>
      <c r="V13" s="82">
        <f>COUNTIFS(
tbTasks[Client],$E$2,
tbTasks[Project],$E$3,
tbTasks[Added On],"&gt;="&amp;$E$5,
tbTasks[Added On],"&lt;="&amp;$E$6,
tbTasks[Category],T13)</f>
        <v>44</v>
      </c>
      <c r="AB13" s="91" t="s">
        <v>23</v>
      </c>
      <c r="AC13" s="96" t="s">
        <v>23</v>
      </c>
      <c r="AD13" s="85">
        <f>COUNTIFS(
tbTasks[Client],$E$2,
tbTasks[Project],$E$3,
tbTasks[Added On],"&gt;="&amp;$E$5,
tbTasks[Added On],"&lt;="&amp;$E$6,
tbTasks[Category],AB13,
tbTasks[Status],"Not Started")</f>
        <v>0</v>
      </c>
      <c r="AE13" s="85">
        <f>COUNTIFS(
tbTasks[Client],$E$2,
tbTasks[Project],$E$3,
tbTasks[Added On],"&gt;="&amp;$E$5,
tbTasks[Added On],"&lt;="&amp;$E$6,
tbTasks[Category],AB13,
tbTasks[Status],"Started")</f>
        <v>0</v>
      </c>
      <c r="AF13" s="82">
        <f>COUNTIFS(
tbTasks[Client],$E$2,
tbTasks[Project],$E$3,
tbTasks[Added On],"&gt;="&amp;$E$5,
tbTasks[Added On],"&lt;="&amp;$E$6,
tbTasks[Category],AB13,
tbTasks[Status],"Complete")</f>
        <v>44</v>
      </c>
      <c r="AN13" s="86">
        <f t="shared" ca="1" si="7"/>
        <v>43524</v>
      </c>
      <c r="AO13" s="82">
        <f ca="1">COUNTIFS(
tbTasks[Client],$E$2,
tbTasks[Project],$E$3,
tbTasks[Added On],"&gt;="&amp;$E$5,
tbTasks[Added On],"&lt;="&amp;$E$6,
tbTasks[Added On],"&lt;"&amp;$AN13,
tbTasks[Added On],"&gt;="&amp;$AN14)</f>
        <v>0</v>
      </c>
      <c r="AP13" s="82">
        <f ca="1">COUNTIFS(
tbTasks[Client],$E$2,
tbTasks[Project],$E$3,
tbTasks[Added On],"&gt;="&amp;$E$5,
tbTasks[Added On],"&lt;="&amp;$E$6,
tbTasks[Started On],"&lt;"&amp;$AN13,
tbTasks[Started On],"&gt;="&amp;$AN14)</f>
        <v>0</v>
      </c>
      <c r="AQ13" s="82">
        <f ca="1">COUNTIFS(
tbTasks[Client],$E$2,
tbTasks[Project],$E$3,
tbTasks[Added On],"&gt;="&amp;$E$5,
tbTasks[Added On],"&lt;="&amp;$E$6,tbTasks[Completed On],"&lt;"&amp;$AN13,
tbTasks[Completed On],"&gt;="&amp;$AN14)</f>
        <v>0</v>
      </c>
      <c r="AY13" s="91" t="s">
        <v>23</v>
      </c>
      <c r="AZ13" s="96" t="s">
        <v>23</v>
      </c>
      <c r="BA13" s="88">
        <f>IFERROR(
AVERAGEIFS(tbTasks[DaysInBacklog],
tbTasks[[Client]:[Client]],$E$2,
tbTasks[[Project]:[Project]],$E$3,
tbTasks[[Added On]:[Added On]],"&gt;="&amp;$E$5,
tbTasks[[Added On]:[Added On]],"&lt;="&amp;$E$6,
tbTasks[[Category]:[Category]],$AY13),
"")</f>
        <v>6.4090909090909092</v>
      </c>
      <c r="BB13" s="89">
        <f>IFERROR(
AVERAGEIFS(tbTasks[DaysInProgress],
tbTasks[[Client]:[Client]],$E$2,
tbTasks[[Project]:[Project]],$E$3,
tbTasks[[Added On]:[Added On]],"&gt;="&amp;$E$5,
tbTasks[[Added On]:[Added On]],"&lt;="&amp;$E$6,
tbTasks[[Category]:[Category]],$AY13),
"")</f>
        <v>2.25</v>
      </c>
      <c r="BI13" s="86">
        <f t="shared" ca="1" si="8"/>
        <v>43524</v>
      </c>
      <c r="BJ13" s="82">
        <f ca="1">IF(AND($D$2="",$D$3="",$D$4="",$D$5="",$D$6=""),0,
COUNTIFS(
tbTasks[[Client]:[Client]],$E$2,
tbTasks[[Project]:[Project]],$E$3,
tbTasks[[Added On]:[Added On]],"&gt;="&amp;$E$5,
tbTasks[[Added On]:[Added On]],"&lt;="&amp;$E$6,
tbTasks[[Status]:[Status]],"Complete",
tbTasks[[Completed On]:[Completed On]],"&lt;="&amp;BI13,
tbTasks[[Completed On]:[Completed On]],"&gt;"&amp;BI14))</f>
        <v>0</v>
      </c>
      <c r="BK13" s="82">
        <f ca="1">COUNTIFS(
tbTasks[[Status]:[Status]],"Complete",
tbTasks[[Completed On]:[Completed On]],"&lt;="&amp;BI13,
tbTasks[[Completed On]:[Completed On]],"&gt;"&amp;BI14)-BJ13</f>
        <v>0</v>
      </c>
      <c r="BN13" s="91" t="s">
        <v>23</v>
      </c>
      <c r="BO13" s="84" t="str" cm="1">
        <f t="array" ref="BO13">VLOOKUP(BN13,tbCategories[],COLUMN(tbCategories[Classification]),0)</f>
        <v>Value Add</v>
      </c>
      <c r="BP13" s="85">
        <f ca="1">COUNTIFS(
tbTasks[[Client]:[Client]],$E$2,
tbTasks[[Project]:[Project]],$E$3,
tbTasks[[Added On]:[Added On]],"&gt;="&amp;$E$5,
tbTasks[[Added On]:[Added On]],"&lt;="&amp;$E$6,
tbTasks[[Category]:[Category]],$BN13,
tbTasks[[Status]:[Status]],"Complete",
tbTasks[[Completed On]:[Completed On]],"&lt;="&amp;BP$2,
tbTasks[[Completed On]:[Completed On]],"&gt;"&amp;BQ$2)</f>
        <v>7</v>
      </c>
      <c r="BQ13" s="85">
        <f ca="1">COUNTIFS(
tbTasks[[Client]:[Client]],$E$2,
tbTasks[[Project]:[Project]],$E$3,
tbTasks[[Added On]:[Added On]],"&gt;="&amp;$E$5,
tbTasks[[Added On]:[Added On]],"&lt;="&amp;$E$6,
tbTasks[[Category]:[Category]],$BN13,
tbTasks[[Status]:[Status]],"Complete",
tbTasks[[Completed On]:[Completed On]],"&lt;="&amp;BQ$2,
tbTasks[[Completed On]:[Completed On]],"&gt;"&amp;BR$2)</f>
        <v>1</v>
      </c>
      <c r="BR13" s="85">
        <f ca="1">COUNTIFS(
tbTasks[[Client]:[Client]],$E$2,
tbTasks[[Project]:[Project]],$E$3,
tbTasks[[Added On]:[Added On]],"&gt;="&amp;$E$5,
tbTasks[[Added On]:[Added On]],"&lt;="&amp;$E$6,
tbTasks[[Category]:[Category]],$BN13,
tbTasks[[Status]:[Status]],"Complete",
tbTasks[[Completed On]:[Completed On]],"&lt;="&amp;BR$2,
tbTasks[[Completed On]:[Completed On]],"&gt;"&amp;BS$2)</f>
        <v>1</v>
      </c>
      <c r="BS13" s="85">
        <f ca="1">COUNTIFS(
tbTasks[[Client]:[Client]],$E$2,
tbTasks[[Project]:[Project]],$E$3,
tbTasks[[Added On]:[Added On]],"&gt;="&amp;$E$5,
tbTasks[[Added On]:[Added On]],"&lt;="&amp;$E$6,
tbTasks[[Category]:[Category]],$BN13,
tbTasks[[Status]:[Status]],"Complete",
tbTasks[[Completed On]:[Completed On]],"&lt;="&amp;BS$2,
tbTasks[[Completed On]:[Completed On]],"&gt;"&amp;BT$2)</f>
        <v>2</v>
      </c>
      <c r="BT13" s="85">
        <f ca="1">COUNTIFS(
tbTasks[[Client]:[Client]],$E$2,
tbTasks[[Project]:[Project]],$E$3,
tbTasks[[Added On]:[Added On]],"&gt;="&amp;$E$5,
tbTasks[[Added On]:[Added On]],"&lt;="&amp;$E$6,
tbTasks[[Category]:[Category]],$BN13,
tbTasks[[Status]:[Status]],"Complete",
tbTasks[[Completed On]:[Completed On]],"&lt;="&amp;BT$2,
tbTasks[[Completed On]:[Completed On]],"&gt;"&amp;BU$2)</f>
        <v>5</v>
      </c>
      <c r="BU13" s="85">
        <f ca="1">COUNTIFS(
tbTasks[[Client]:[Client]],$E$2,
tbTasks[[Project]:[Project]],$E$3,
tbTasks[[Added On]:[Added On]],"&gt;="&amp;$E$5,
tbTasks[[Added On]:[Added On]],"&lt;="&amp;$E$6,
tbTasks[[Category]:[Category]],$BN13,
tbTasks[[Status]:[Status]],"Complete",
tbTasks[[Completed On]:[Completed On]],"&lt;="&amp;BU$2,
tbTasks[[Completed On]:[Completed On]],"&gt;"&amp;BV$2)</f>
        <v>5</v>
      </c>
      <c r="BV13" s="85">
        <f ca="1">COUNTIFS(
tbTasks[[Client]:[Client]],$E$2,
tbTasks[[Project]:[Project]],$E$3,
tbTasks[[Added On]:[Added On]],"&gt;="&amp;$E$5,
tbTasks[[Added On]:[Added On]],"&lt;="&amp;$E$6,
tbTasks[[Category]:[Category]],$BN13,
tbTasks[[Status]:[Status]],"Complete",
tbTasks[[Completed On]:[Completed On]],"&lt;="&amp;BV$2,
tbTasks[[Completed On]:[Completed On]],"&gt;"&amp;BW$2)</f>
        <v>5</v>
      </c>
      <c r="BW13" s="85">
        <f ca="1">COUNTIFS(
tbTasks[[Client]:[Client]],$E$2,
tbTasks[[Project]:[Project]],$E$3,
tbTasks[[Added On]:[Added On]],"&gt;="&amp;$E$5,
tbTasks[[Added On]:[Added On]],"&lt;="&amp;$E$6,
tbTasks[[Category]:[Category]],$BN13,
tbTasks[[Status]:[Status]],"Complete",
tbTasks[[Completed On]:[Completed On]],"&lt;="&amp;BW$2,
tbTasks[[Completed On]:[Completed On]],"&gt;"&amp;BX$2)</f>
        <v>1</v>
      </c>
      <c r="BX13" s="85">
        <f ca="1">COUNTIFS(
tbTasks[[Client]:[Client]],$E$2,
tbTasks[[Project]:[Project]],$E$3,
tbTasks[[Added On]:[Added On]],"&gt;="&amp;$E$5,
tbTasks[[Added On]:[Added On]],"&lt;="&amp;$E$6,
tbTasks[[Category]:[Category]],$BN13,
tbTasks[[Status]:[Status]],"Complete",
tbTasks[[Completed On]:[Completed On]],"&lt;="&amp;BX$2,
tbTasks[[Completed On]:[Completed On]],"&gt;"&amp;BY$2)</f>
        <v>1</v>
      </c>
      <c r="BY13" s="85">
        <f ca="1">COUNTIFS(
tbTasks[[Client]:[Client]],$E$2,
tbTasks[[Project]:[Project]],$E$3,
tbTasks[[Added On]:[Added On]],"&gt;="&amp;$E$5,
tbTasks[[Added On]:[Added On]],"&lt;="&amp;$E$6,
tbTasks[[Category]:[Category]],$BN13,
tbTasks[[Status]:[Status]],"Complete",
tbTasks[[Completed On]:[Completed On]],"&lt;="&amp;BY$2,
tbTasks[[Completed On]:[Completed On]],"&gt;"&amp;BZ$2)</f>
        <v>0</v>
      </c>
      <c r="BZ13" s="85">
        <f ca="1">COUNTIFS(
tbTasks[[Client]:[Client]],$E$2,
tbTasks[[Project]:[Project]],$E$3,
tbTasks[[Added On]:[Added On]],"&gt;="&amp;$E$5,
tbTasks[[Added On]:[Added On]],"&lt;="&amp;$E$6,
tbTasks[[Category]:[Category]],$BN13,
tbTasks[[Status]:[Status]],"Complete",
tbTasks[[Completed On]:[Completed On]],"&lt;="&amp;BZ$2,
tbTasks[[Completed On]:[Completed On]],"&gt;"&amp;CA$2)</f>
        <v>0</v>
      </c>
      <c r="CA13" s="85">
        <f ca="1">COUNTIFS(
tbTasks[[Client]:[Client]],$E$2,
tbTasks[[Project]:[Project]],$E$3,
tbTasks[[Added On]:[Added On]],"&gt;="&amp;$E$5,
tbTasks[[Added On]:[Added On]],"&lt;="&amp;$E$6,
tbTasks[[Category]:[Category]],$BN13,
tbTasks[[Status]:[Status]],"Complete",
tbTasks[[Completed On]:[Completed On]],"&lt;="&amp;CA$2,
tbTasks[[Completed On]:[Completed On]],"&gt;"&amp;CB$2)</f>
        <v>7</v>
      </c>
      <c r="CB13" s="87"/>
    </row>
    <row r="14" spans="1:98" ht="14.85" customHeight="1" x14ac:dyDescent="0.25">
      <c r="T14" s="91" t="s">
        <v>76</v>
      </c>
      <c r="U14" s="84" t="s">
        <v>76</v>
      </c>
      <c r="V14" s="82">
        <f>COUNTIFS(
tbTasks[Client],$E$2,
tbTasks[Project],$E$3,
tbTasks[Added On],"&gt;="&amp;$E$5,
tbTasks[Added On],"&lt;="&amp;$E$6,
tbTasks[Category],T14)</f>
        <v>11</v>
      </c>
      <c r="AB14" s="91" t="s">
        <v>76</v>
      </c>
      <c r="AC14" s="84" t="s">
        <v>76</v>
      </c>
      <c r="AD14" s="85">
        <f>COUNTIFS(
tbTasks[Client],$E$2,
tbTasks[Project],$E$3,
tbTasks[Added On],"&gt;="&amp;$E$5,
tbTasks[Added On],"&lt;="&amp;$E$6,
tbTasks[Category],AB14,
tbTasks[Status],"Not Started")</f>
        <v>0</v>
      </c>
      <c r="AE14" s="85">
        <f>COUNTIFS(
tbTasks[Client],$E$2,
tbTasks[Project],$E$3,
tbTasks[Added On],"&gt;="&amp;$E$5,
tbTasks[Added On],"&lt;="&amp;$E$6,
tbTasks[Category],AB14,
tbTasks[Status],"Started")</f>
        <v>0</v>
      </c>
      <c r="AF14" s="82">
        <f>COUNTIFS(
tbTasks[Client],$E$2,
tbTasks[Project],$E$3,
tbTasks[Added On],"&gt;="&amp;$E$5,
tbTasks[Added On],"&lt;="&amp;$E$6,
tbTasks[Category],AB14,
tbTasks[Status],"Complete")</f>
        <v>11</v>
      </c>
      <c r="AN14" s="86">
        <f t="shared" ca="1" si="7"/>
        <v>43496</v>
      </c>
      <c r="AO14" s="82">
        <f ca="1">COUNTIFS(
tbTasks[Client],$E$2,
tbTasks[Project],$E$3,
tbTasks[Added On],"&gt;="&amp;$E$5,
tbTasks[Added On],"&lt;="&amp;$E$6,
tbTasks[Added On],"&lt;"&amp;$AN14,
tbTasks[Added On],"&gt;="&amp;$AN15)</f>
        <v>13</v>
      </c>
      <c r="AP14" s="82">
        <f ca="1">COUNTIFS(
tbTasks[Client],$E$2,
tbTasks[Project],$E$3,
tbTasks[Added On],"&gt;="&amp;$E$5,
tbTasks[Added On],"&lt;="&amp;$E$6,
tbTasks[Started On],"&lt;"&amp;$AN14,
tbTasks[Started On],"&gt;="&amp;$AN15)</f>
        <v>15</v>
      </c>
      <c r="AQ14" s="82">
        <f ca="1">COUNTIFS(
tbTasks[Client],$E$2,
tbTasks[Project],$E$3,
tbTasks[Added On],"&gt;="&amp;$E$5,
tbTasks[Added On],"&lt;="&amp;$E$6,tbTasks[Completed On],"&lt;"&amp;$AN14,
tbTasks[Completed On],"&gt;="&amp;$AN15)</f>
        <v>15</v>
      </c>
      <c r="AY14" s="91" t="s">
        <v>76</v>
      </c>
      <c r="AZ14" s="84" t="s">
        <v>76</v>
      </c>
      <c r="BA14" s="88">
        <f>IFERROR(
AVERAGEIFS(tbTasks[DaysInBacklog],
tbTasks[[Client]:[Client]],$E$2,
tbTasks[[Project]:[Project]],$E$3,
tbTasks[[Added On]:[Added On]],"&gt;="&amp;$E$5,
tbTasks[[Added On]:[Added On]],"&lt;="&amp;$E$6,
tbTasks[[Category]:[Category]],$AY14),
"")</f>
        <v>8.545454545454545</v>
      </c>
      <c r="BB14" s="89">
        <f>IFERROR(
AVERAGEIFS(tbTasks[DaysInProgress],
tbTasks[[Client]:[Client]],$E$2,
tbTasks[[Project]:[Project]],$E$3,
tbTasks[[Added On]:[Added On]],"&gt;="&amp;$E$5,
tbTasks[[Added On]:[Added On]],"&lt;="&amp;$E$6,
tbTasks[[Category]:[Category]],$AY14),
"")</f>
        <v>1.1818181818181819</v>
      </c>
      <c r="BI14" s="86">
        <f t="shared" ca="1" si="8"/>
        <v>43496</v>
      </c>
      <c r="BJ14" s="82">
        <f ca="1">IF(AND($D$2="",$D$3="",$D$4="",$D$5="",$D$6=""),0,
COUNTIFS(
tbTasks[[Client]:[Client]],$E$2,
tbTasks[[Project]:[Project]],$E$3,
tbTasks[[Added On]:[Added On]],"&gt;="&amp;$E$5,
tbTasks[[Added On]:[Added On]],"&lt;="&amp;$E$6,
tbTasks[[Status]:[Status]],"Complete",
tbTasks[[Completed On]:[Completed On]],"&lt;="&amp;BI14,
tbTasks[[Completed On]:[Completed On]],"&gt;"&amp;BI15))</f>
        <v>15</v>
      </c>
      <c r="BK14" s="82">
        <f ca="1">COUNTIFS(
tbTasks[[Status]:[Status]],"Complete",
tbTasks[[Completed On]:[Completed On]],"&lt;="&amp;BI14,
tbTasks[[Completed On]:[Completed On]],"&gt;"&amp;BI15)-BJ14</f>
        <v>0</v>
      </c>
      <c r="BN14" s="91" t="s">
        <v>76</v>
      </c>
      <c r="BO14" s="84" t="str" cm="1">
        <f t="array" ref="BO14">VLOOKUP(BN14,tbCategories[],COLUMN(tbCategories[Classification]),0)</f>
        <v>Value Add</v>
      </c>
      <c r="BP14" s="85">
        <f ca="1">COUNTIFS(
tbTasks[[Client]:[Client]],$E$2,
tbTasks[[Project]:[Project]],$E$3,
tbTasks[[Added On]:[Added On]],"&gt;="&amp;$E$5,
tbTasks[[Added On]:[Added On]],"&lt;="&amp;$E$6,
tbTasks[[Category]:[Category]],$BN14,
tbTasks[[Status]:[Status]],"Complete",
tbTasks[[Completed On]:[Completed On]],"&lt;="&amp;BP$2,
tbTasks[[Completed On]:[Completed On]],"&gt;"&amp;BQ$2)</f>
        <v>2</v>
      </c>
      <c r="BQ14" s="85">
        <f ca="1">COUNTIFS(
tbTasks[[Client]:[Client]],$E$2,
tbTasks[[Project]:[Project]],$E$3,
tbTasks[[Added On]:[Added On]],"&gt;="&amp;$E$5,
tbTasks[[Added On]:[Added On]],"&lt;="&amp;$E$6,
tbTasks[[Category]:[Category]],$BN14,
tbTasks[[Status]:[Status]],"Complete",
tbTasks[[Completed On]:[Completed On]],"&lt;="&amp;BQ$2,
tbTasks[[Completed On]:[Completed On]],"&gt;"&amp;BR$2)</f>
        <v>0</v>
      </c>
      <c r="BR14" s="85">
        <f ca="1">COUNTIFS(
tbTasks[[Client]:[Client]],$E$2,
tbTasks[[Project]:[Project]],$E$3,
tbTasks[[Added On]:[Added On]],"&gt;="&amp;$E$5,
tbTasks[[Added On]:[Added On]],"&lt;="&amp;$E$6,
tbTasks[[Category]:[Category]],$BN14,
tbTasks[[Status]:[Status]],"Complete",
tbTasks[[Completed On]:[Completed On]],"&lt;="&amp;BR$2,
tbTasks[[Completed On]:[Completed On]],"&gt;"&amp;BS$2)</f>
        <v>0</v>
      </c>
      <c r="BS14" s="85">
        <f ca="1">COUNTIFS(
tbTasks[[Client]:[Client]],$E$2,
tbTasks[[Project]:[Project]],$E$3,
tbTasks[[Added On]:[Added On]],"&gt;="&amp;$E$5,
tbTasks[[Added On]:[Added On]],"&lt;="&amp;$E$6,
tbTasks[[Category]:[Category]],$BN14,
tbTasks[[Status]:[Status]],"Complete",
tbTasks[[Completed On]:[Completed On]],"&lt;="&amp;BS$2,
tbTasks[[Completed On]:[Completed On]],"&gt;"&amp;BT$2)</f>
        <v>2</v>
      </c>
      <c r="BT14" s="85">
        <f ca="1">COUNTIFS(
tbTasks[[Client]:[Client]],$E$2,
tbTasks[[Project]:[Project]],$E$3,
tbTasks[[Added On]:[Added On]],"&gt;="&amp;$E$5,
tbTasks[[Added On]:[Added On]],"&lt;="&amp;$E$6,
tbTasks[[Category]:[Category]],$BN14,
tbTasks[[Status]:[Status]],"Complete",
tbTasks[[Completed On]:[Completed On]],"&lt;="&amp;BT$2,
tbTasks[[Completed On]:[Completed On]],"&gt;"&amp;BU$2)</f>
        <v>1</v>
      </c>
      <c r="BU14" s="85">
        <f ca="1">COUNTIFS(
tbTasks[[Client]:[Client]],$E$2,
tbTasks[[Project]:[Project]],$E$3,
tbTasks[[Added On]:[Added On]],"&gt;="&amp;$E$5,
tbTasks[[Added On]:[Added On]],"&lt;="&amp;$E$6,
tbTasks[[Category]:[Category]],$BN14,
tbTasks[[Status]:[Status]],"Complete",
tbTasks[[Completed On]:[Completed On]],"&lt;="&amp;BU$2,
tbTasks[[Completed On]:[Completed On]],"&gt;"&amp;BV$2)</f>
        <v>0</v>
      </c>
      <c r="BV14" s="85">
        <f ca="1">COUNTIFS(
tbTasks[[Client]:[Client]],$E$2,
tbTasks[[Project]:[Project]],$E$3,
tbTasks[[Added On]:[Added On]],"&gt;="&amp;$E$5,
tbTasks[[Added On]:[Added On]],"&lt;="&amp;$E$6,
tbTasks[[Category]:[Category]],$BN14,
tbTasks[[Status]:[Status]],"Complete",
tbTasks[[Completed On]:[Completed On]],"&lt;="&amp;BV$2,
tbTasks[[Completed On]:[Completed On]],"&gt;"&amp;BW$2)</f>
        <v>0</v>
      </c>
      <c r="BW14" s="85">
        <f ca="1">COUNTIFS(
tbTasks[[Client]:[Client]],$E$2,
tbTasks[[Project]:[Project]],$E$3,
tbTasks[[Added On]:[Added On]],"&gt;="&amp;$E$5,
tbTasks[[Added On]:[Added On]],"&lt;="&amp;$E$6,
tbTasks[[Category]:[Category]],$BN14,
tbTasks[[Status]:[Status]],"Complete",
tbTasks[[Completed On]:[Completed On]],"&lt;="&amp;BW$2,
tbTasks[[Completed On]:[Completed On]],"&gt;"&amp;BX$2)</f>
        <v>0</v>
      </c>
      <c r="BX14" s="85">
        <f ca="1">COUNTIFS(
tbTasks[[Client]:[Client]],$E$2,
tbTasks[[Project]:[Project]],$E$3,
tbTasks[[Added On]:[Added On]],"&gt;="&amp;$E$5,
tbTasks[[Added On]:[Added On]],"&lt;="&amp;$E$6,
tbTasks[[Category]:[Category]],$BN14,
tbTasks[[Status]:[Status]],"Complete",
tbTasks[[Completed On]:[Completed On]],"&lt;="&amp;BX$2,
tbTasks[[Completed On]:[Completed On]],"&gt;"&amp;BY$2)</f>
        <v>0</v>
      </c>
      <c r="BY14" s="85">
        <f ca="1">COUNTIFS(
tbTasks[[Client]:[Client]],$E$2,
tbTasks[[Project]:[Project]],$E$3,
tbTasks[[Added On]:[Added On]],"&gt;="&amp;$E$5,
tbTasks[[Added On]:[Added On]],"&lt;="&amp;$E$6,
tbTasks[[Category]:[Category]],$BN14,
tbTasks[[Status]:[Status]],"Complete",
tbTasks[[Completed On]:[Completed On]],"&lt;="&amp;BY$2,
tbTasks[[Completed On]:[Completed On]],"&gt;"&amp;BZ$2)</f>
        <v>0</v>
      </c>
      <c r="BZ14" s="85">
        <f ca="1">COUNTIFS(
tbTasks[[Client]:[Client]],$E$2,
tbTasks[[Project]:[Project]],$E$3,
tbTasks[[Added On]:[Added On]],"&gt;="&amp;$E$5,
tbTasks[[Added On]:[Added On]],"&lt;="&amp;$E$6,
tbTasks[[Category]:[Category]],$BN14,
tbTasks[[Status]:[Status]],"Complete",
tbTasks[[Completed On]:[Completed On]],"&lt;="&amp;BZ$2,
tbTasks[[Completed On]:[Completed On]],"&gt;"&amp;CA$2)</f>
        <v>0</v>
      </c>
      <c r="CA14" s="85">
        <f ca="1">COUNTIFS(
tbTasks[[Client]:[Client]],$E$2,
tbTasks[[Project]:[Project]],$E$3,
tbTasks[[Added On]:[Added On]],"&gt;="&amp;$E$5,
tbTasks[[Added On]:[Added On]],"&lt;="&amp;$E$6,
tbTasks[[Category]:[Category]],$BN14,
tbTasks[[Status]:[Status]],"Complete",
tbTasks[[Completed On]:[Completed On]],"&lt;="&amp;CA$2,
tbTasks[[Completed On]:[Completed On]],"&gt;"&amp;CB$2)</f>
        <v>3</v>
      </c>
      <c r="CB14" s="87"/>
    </row>
    <row r="15" spans="1:98" ht="14.85" customHeight="1" x14ac:dyDescent="0.25">
      <c r="T15" s="91" t="s">
        <v>53</v>
      </c>
      <c r="U15" s="96" t="s">
        <v>80</v>
      </c>
      <c r="V15" s="82">
        <f>COUNTIFS(
tbTasks[Client],$E$2,
tbTasks[Project],$E$3,
tbTasks[Added On],"&gt;="&amp;$E$5,
tbTasks[Added On],"&lt;="&amp;$E$6,
tbTasks[Category],T15)</f>
        <v>1</v>
      </c>
      <c r="AB15" s="91" t="s">
        <v>53</v>
      </c>
      <c r="AC15" s="96" t="s">
        <v>80</v>
      </c>
      <c r="AD15" s="85">
        <f>COUNTIFS(
tbTasks[Client],$E$2,
tbTasks[Project],$E$3,
tbTasks[Added On],"&gt;="&amp;$E$5,
tbTasks[Added On],"&lt;="&amp;$E$6,
tbTasks[Category],AB15,
tbTasks[Status],"Not Started")</f>
        <v>0</v>
      </c>
      <c r="AE15" s="85">
        <f>COUNTIFS(
tbTasks[Client],$E$2,
tbTasks[Project],$E$3,
tbTasks[Added On],"&gt;="&amp;$E$5,
tbTasks[Added On],"&lt;="&amp;$E$6,
tbTasks[Category],AB15,
tbTasks[Status],"Started")</f>
        <v>0</v>
      </c>
      <c r="AF15" s="82">
        <f>COUNTIFS(
tbTasks[Client],$E$2,
tbTasks[Project],$E$3,
tbTasks[Added On],"&gt;="&amp;$E$5,
tbTasks[Added On],"&lt;="&amp;$E$6,
tbTasks[Category],AB15,
tbTasks[Status],"Complete")</f>
        <v>1</v>
      </c>
      <c r="AN15" s="86">
        <f t="shared" ca="1" si="7"/>
        <v>43465</v>
      </c>
      <c r="AO15" s="2"/>
      <c r="AP15" s="2"/>
      <c r="AQ15" s="2"/>
      <c r="AY15" s="91" t="s">
        <v>53</v>
      </c>
      <c r="AZ15" s="96" t="s">
        <v>80</v>
      </c>
      <c r="BA15" s="88">
        <f>IFERROR(
AVERAGEIFS(tbTasks[DaysInBacklog],
tbTasks[[Client]:[Client]],$E$2,
tbTasks[[Project]:[Project]],$E$3,
tbTasks[[Added On]:[Added On]],"&gt;="&amp;$E$5,
tbTasks[[Added On]:[Added On]],"&lt;="&amp;$E$6,
tbTasks[[Category]:[Category]],$AY15),
"")</f>
        <v>2</v>
      </c>
      <c r="BB15" s="89">
        <f>IFERROR(
AVERAGEIFS(tbTasks[DaysInProgress],
tbTasks[[Client]:[Client]],$E$2,
tbTasks[[Project]:[Project]],$E$3,
tbTasks[[Added On]:[Added On]],"&gt;="&amp;$E$5,
tbTasks[[Added On]:[Added On]],"&lt;="&amp;$E$6,
tbTasks[[Category]:[Category]],$AY15),
"")</f>
        <v>5</v>
      </c>
      <c r="BI15" s="80">
        <f t="shared" ca="1" si="8"/>
        <v>43465</v>
      </c>
      <c r="BJ15" s="98">
        <f ca="1">IF(AND($D$2="",$D$3="",$D$4="",$D$5="",$D$6=""),0,
COUNTIFS(
tbTasks[[Client]:[Client]],$E$2,
tbTasks[[Project]:[Project]],$E$3,
tbTasks[[Added On]:[Added On]],"&gt;="&amp;$E$5,
tbTasks[[Added On]:[Added On]],"&lt;="&amp;$E$6,
tbTasks[[Status]:[Status]],"Complete",
tbTasks[[Completed On]:[Completed On]],"&lt;="&amp;BI15,
tbTasks[[Completed On]:[Completed On]],"&gt;"&amp;BI16))</f>
        <v>0</v>
      </c>
      <c r="BK15" s="98">
        <f ca="1">COUNTIFS(
tbTasks[[Status]:[Status]],"Complete",
tbTasks[[Completed On]:[Completed On]],"&lt;="&amp;BI15,
tbTasks[[Completed On]:[Completed On]],"&gt;"&amp;BI16)-BJ15</f>
        <v>0</v>
      </c>
      <c r="BN15" s="91" t="s">
        <v>53</v>
      </c>
      <c r="BO15" s="84" t="str" cm="1">
        <f t="array" ref="BO15">VLOOKUP(BN15,tbCategories[],COLUMN(tbCategories[Classification]),0)</f>
        <v>Value Add</v>
      </c>
      <c r="BP15" s="85">
        <f ca="1">COUNTIFS(
tbTasks[[Client]:[Client]],$E$2,
tbTasks[[Project]:[Project]],$E$3,
tbTasks[[Added On]:[Added On]],"&gt;="&amp;$E$5,
tbTasks[[Added On]:[Added On]],"&lt;="&amp;$E$6,
tbTasks[[Category]:[Category]],$BN15,
tbTasks[[Status]:[Status]],"Complete",
tbTasks[[Completed On]:[Completed On]],"&lt;="&amp;BP$2,
tbTasks[[Completed On]:[Completed On]],"&gt;"&amp;BQ$2)</f>
        <v>0</v>
      </c>
      <c r="BQ15" s="85">
        <f ca="1">COUNTIFS(
tbTasks[[Client]:[Client]],$E$2,
tbTasks[[Project]:[Project]],$E$3,
tbTasks[[Added On]:[Added On]],"&gt;="&amp;$E$5,
tbTasks[[Added On]:[Added On]],"&lt;="&amp;$E$6,
tbTasks[[Category]:[Category]],$BN15,
tbTasks[[Status]:[Status]],"Complete",
tbTasks[[Completed On]:[Completed On]],"&lt;="&amp;BQ$2,
tbTasks[[Completed On]:[Completed On]],"&gt;"&amp;BR$2)</f>
        <v>0</v>
      </c>
      <c r="BR15" s="85">
        <f ca="1">COUNTIFS(
tbTasks[[Client]:[Client]],$E$2,
tbTasks[[Project]:[Project]],$E$3,
tbTasks[[Added On]:[Added On]],"&gt;="&amp;$E$5,
tbTasks[[Added On]:[Added On]],"&lt;="&amp;$E$6,
tbTasks[[Category]:[Category]],$BN15,
tbTasks[[Status]:[Status]],"Complete",
tbTasks[[Completed On]:[Completed On]],"&lt;="&amp;BR$2,
tbTasks[[Completed On]:[Completed On]],"&gt;"&amp;BS$2)</f>
        <v>0</v>
      </c>
      <c r="BS15" s="85">
        <f ca="1">COUNTIFS(
tbTasks[[Client]:[Client]],$E$2,
tbTasks[[Project]:[Project]],$E$3,
tbTasks[[Added On]:[Added On]],"&gt;="&amp;$E$5,
tbTasks[[Added On]:[Added On]],"&lt;="&amp;$E$6,
tbTasks[[Category]:[Category]],$BN15,
tbTasks[[Status]:[Status]],"Complete",
tbTasks[[Completed On]:[Completed On]],"&lt;="&amp;BS$2,
tbTasks[[Completed On]:[Completed On]],"&gt;"&amp;BT$2)</f>
        <v>0</v>
      </c>
      <c r="BT15" s="85">
        <f ca="1">COUNTIFS(
tbTasks[[Client]:[Client]],$E$2,
tbTasks[[Project]:[Project]],$E$3,
tbTasks[[Added On]:[Added On]],"&gt;="&amp;$E$5,
tbTasks[[Added On]:[Added On]],"&lt;="&amp;$E$6,
tbTasks[[Category]:[Category]],$BN15,
tbTasks[[Status]:[Status]],"Complete",
tbTasks[[Completed On]:[Completed On]],"&lt;="&amp;BT$2,
tbTasks[[Completed On]:[Completed On]],"&gt;"&amp;BU$2)</f>
        <v>0</v>
      </c>
      <c r="BU15" s="85">
        <f ca="1">COUNTIFS(
tbTasks[[Client]:[Client]],$E$2,
tbTasks[[Project]:[Project]],$E$3,
tbTasks[[Added On]:[Added On]],"&gt;="&amp;$E$5,
tbTasks[[Added On]:[Added On]],"&lt;="&amp;$E$6,
tbTasks[[Category]:[Category]],$BN15,
tbTasks[[Status]:[Status]],"Complete",
tbTasks[[Completed On]:[Completed On]],"&lt;="&amp;BU$2,
tbTasks[[Completed On]:[Completed On]],"&gt;"&amp;BV$2)</f>
        <v>1</v>
      </c>
      <c r="BV15" s="85">
        <f ca="1">COUNTIFS(
tbTasks[[Client]:[Client]],$E$2,
tbTasks[[Project]:[Project]],$E$3,
tbTasks[[Added On]:[Added On]],"&gt;="&amp;$E$5,
tbTasks[[Added On]:[Added On]],"&lt;="&amp;$E$6,
tbTasks[[Category]:[Category]],$BN15,
tbTasks[[Status]:[Status]],"Complete",
tbTasks[[Completed On]:[Completed On]],"&lt;="&amp;BV$2,
tbTasks[[Completed On]:[Completed On]],"&gt;"&amp;BW$2)</f>
        <v>0</v>
      </c>
      <c r="BW15" s="85">
        <f ca="1">COUNTIFS(
tbTasks[[Client]:[Client]],$E$2,
tbTasks[[Project]:[Project]],$E$3,
tbTasks[[Added On]:[Added On]],"&gt;="&amp;$E$5,
tbTasks[[Added On]:[Added On]],"&lt;="&amp;$E$6,
tbTasks[[Category]:[Category]],$BN15,
tbTasks[[Status]:[Status]],"Complete",
tbTasks[[Completed On]:[Completed On]],"&lt;="&amp;BW$2,
tbTasks[[Completed On]:[Completed On]],"&gt;"&amp;BX$2)</f>
        <v>0</v>
      </c>
      <c r="BX15" s="85">
        <f ca="1">COUNTIFS(
tbTasks[[Client]:[Client]],$E$2,
tbTasks[[Project]:[Project]],$E$3,
tbTasks[[Added On]:[Added On]],"&gt;="&amp;$E$5,
tbTasks[[Added On]:[Added On]],"&lt;="&amp;$E$6,
tbTasks[[Category]:[Category]],$BN15,
tbTasks[[Status]:[Status]],"Complete",
tbTasks[[Completed On]:[Completed On]],"&lt;="&amp;BX$2,
tbTasks[[Completed On]:[Completed On]],"&gt;"&amp;BY$2)</f>
        <v>0</v>
      </c>
      <c r="BY15" s="85">
        <f ca="1">COUNTIFS(
tbTasks[[Client]:[Client]],$E$2,
tbTasks[[Project]:[Project]],$E$3,
tbTasks[[Added On]:[Added On]],"&gt;="&amp;$E$5,
tbTasks[[Added On]:[Added On]],"&lt;="&amp;$E$6,
tbTasks[[Category]:[Category]],$BN15,
tbTasks[[Status]:[Status]],"Complete",
tbTasks[[Completed On]:[Completed On]],"&lt;="&amp;BY$2,
tbTasks[[Completed On]:[Completed On]],"&gt;"&amp;BZ$2)</f>
        <v>0</v>
      </c>
      <c r="BZ15" s="85">
        <f ca="1">COUNTIFS(
tbTasks[[Client]:[Client]],$E$2,
tbTasks[[Project]:[Project]],$E$3,
tbTasks[[Added On]:[Added On]],"&gt;="&amp;$E$5,
tbTasks[[Added On]:[Added On]],"&lt;="&amp;$E$6,
tbTasks[[Category]:[Category]],$BN15,
tbTasks[[Status]:[Status]],"Complete",
tbTasks[[Completed On]:[Completed On]],"&lt;="&amp;BZ$2,
tbTasks[[Completed On]:[Completed On]],"&gt;"&amp;CA$2)</f>
        <v>0</v>
      </c>
      <c r="CA15" s="85">
        <f ca="1">COUNTIFS(
tbTasks[[Client]:[Client]],$E$2,
tbTasks[[Project]:[Project]],$E$3,
tbTasks[[Added On]:[Added On]],"&gt;="&amp;$E$5,
tbTasks[[Added On]:[Added On]],"&lt;="&amp;$E$6,
tbTasks[[Category]:[Category]],$BN15,
tbTasks[[Status]:[Status]],"Complete",
tbTasks[[Completed On]:[Completed On]],"&lt;="&amp;CA$2,
tbTasks[[Completed On]:[Completed On]],"&gt;"&amp;CB$2)</f>
        <v>0</v>
      </c>
      <c r="CB15" s="87"/>
    </row>
    <row r="16" spans="1:98" ht="14.85" customHeight="1" x14ac:dyDescent="0.25">
      <c r="T16" s="91" t="s">
        <v>95</v>
      </c>
      <c r="U16" s="84" t="s">
        <v>76</v>
      </c>
      <c r="V16" s="82">
        <f>COUNTIFS(
tbTasks[Client],$E$2,
tbTasks[Project],$E$3,
tbTasks[Added On],"&gt;="&amp;$E$5,
tbTasks[Added On],"&lt;="&amp;$E$6,
tbTasks[Category],T16)</f>
        <v>0</v>
      </c>
      <c r="AB16" s="91" t="s">
        <v>95</v>
      </c>
      <c r="AC16" s="84" t="s">
        <v>76</v>
      </c>
      <c r="AD16" s="85">
        <f>COUNTIFS(
tbTasks[Client],$E$2,
tbTasks[Project],$E$3,
tbTasks[Added On],"&gt;="&amp;$E$5,
tbTasks[Added On],"&lt;="&amp;$E$6,
tbTasks[Category],AB16,
tbTasks[Status],"Not Started")</f>
        <v>0</v>
      </c>
      <c r="AE16" s="85">
        <f>COUNTIFS(
tbTasks[Client],$E$2,
tbTasks[Project],$E$3,
tbTasks[Added On],"&gt;="&amp;$E$5,
tbTasks[Added On],"&lt;="&amp;$E$6,
tbTasks[Category],AB16,
tbTasks[Status],"Started")</f>
        <v>0</v>
      </c>
      <c r="AF16" s="82">
        <f>COUNTIFS(
tbTasks[Client],$E$2,
tbTasks[Project],$E$3,
tbTasks[Added On],"&gt;="&amp;$E$5,
tbTasks[Added On],"&lt;="&amp;$E$6,
tbTasks[Category],AB16,
tbTasks[Status],"Complete")</f>
        <v>0</v>
      </c>
      <c r="AY16" s="91" t="s">
        <v>95</v>
      </c>
      <c r="AZ16" s="84" t="s">
        <v>76</v>
      </c>
      <c r="BA16" s="88" t="str">
        <f>IFERROR(
AVERAGEIFS(tbTasks[DaysInBacklog],
tbTasks[[Client]:[Client]],$E$2,
tbTasks[[Project]:[Project]],$E$3,
tbTasks[[Added On]:[Added On]],"&gt;="&amp;$E$5,
tbTasks[[Added On]:[Added On]],"&lt;="&amp;$E$6,
tbTasks[[Category]:[Category]],$AY16),
"")</f>
        <v/>
      </c>
      <c r="BB16" s="89" t="str">
        <f>IFERROR(
AVERAGEIFS(tbTasks[DaysInProgress],
tbTasks[[Client]:[Client]],$E$2,
tbTasks[[Project]:[Project]],$E$3,
tbTasks[[Added On]:[Added On]],"&gt;="&amp;$E$5,
tbTasks[[Added On]:[Added On]],"&lt;="&amp;$E$6,
tbTasks[[Category]:[Category]],$AY16),
"")</f>
        <v/>
      </c>
      <c r="BN16" s="91" t="s">
        <v>95</v>
      </c>
      <c r="BO16" s="84" t="str" cm="1">
        <f t="array" ref="BO16">VLOOKUP(BN16,tbCategories[],COLUMN(tbCategories[Classification]),0)</f>
        <v>Non-Value Add</v>
      </c>
      <c r="BP16" s="85">
        <f ca="1">COUNTIFS(
tbTasks[[Client]:[Client]],$E$2,
tbTasks[[Project]:[Project]],$E$3,
tbTasks[[Added On]:[Added On]],"&gt;="&amp;$E$5,
tbTasks[[Added On]:[Added On]],"&lt;="&amp;$E$6,
tbTasks[[Category]:[Category]],$BN16,
tbTasks[[Status]:[Status]],"Complete",
tbTasks[[Completed On]:[Completed On]],"&lt;="&amp;BP$2,
tbTasks[[Completed On]:[Completed On]],"&gt;"&amp;BQ$2)</f>
        <v>0</v>
      </c>
      <c r="BQ16" s="85">
        <f ca="1">COUNTIFS(
tbTasks[[Client]:[Client]],$E$2,
tbTasks[[Project]:[Project]],$E$3,
tbTasks[[Added On]:[Added On]],"&gt;="&amp;$E$5,
tbTasks[[Added On]:[Added On]],"&lt;="&amp;$E$6,
tbTasks[[Category]:[Category]],$BN16,
tbTasks[[Status]:[Status]],"Complete",
tbTasks[[Completed On]:[Completed On]],"&lt;="&amp;BQ$2,
tbTasks[[Completed On]:[Completed On]],"&gt;"&amp;BR$2)</f>
        <v>0</v>
      </c>
      <c r="BR16" s="85">
        <f ca="1">COUNTIFS(
tbTasks[[Client]:[Client]],$E$2,
tbTasks[[Project]:[Project]],$E$3,
tbTasks[[Added On]:[Added On]],"&gt;="&amp;$E$5,
tbTasks[[Added On]:[Added On]],"&lt;="&amp;$E$6,
tbTasks[[Category]:[Category]],$BN16,
tbTasks[[Status]:[Status]],"Complete",
tbTasks[[Completed On]:[Completed On]],"&lt;="&amp;BR$2,
tbTasks[[Completed On]:[Completed On]],"&gt;"&amp;BS$2)</f>
        <v>0</v>
      </c>
      <c r="BS16" s="85">
        <f ca="1">COUNTIFS(
tbTasks[[Client]:[Client]],$E$2,
tbTasks[[Project]:[Project]],$E$3,
tbTasks[[Added On]:[Added On]],"&gt;="&amp;$E$5,
tbTasks[[Added On]:[Added On]],"&lt;="&amp;$E$6,
tbTasks[[Category]:[Category]],$BN16,
tbTasks[[Status]:[Status]],"Complete",
tbTasks[[Completed On]:[Completed On]],"&lt;="&amp;BS$2,
tbTasks[[Completed On]:[Completed On]],"&gt;"&amp;BT$2)</f>
        <v>0</v>
      </c>
      <c r="BT16" s="85">
        <f ca="1">COUNTIFS(
tbTasks[[Client]:[Client]],$E$2,
tbTasks[[Project]:[Project]],$E$3,
tbTasks[[Added On]:[Added On]],"&gt;="&amp;$E$5,
tbTasks[[Added On]:[Added On]],"&lt;="&amp;$E$6,
tbTasks[[Category]:[Category]],$BN16,
tbTasks[[Status]:[Status]],"Complete",
tbTasks[[Completed On]:[Completed On]],"&lt;="&amp;BT$2,
tbTasks[[Completed On]:[Completed On]],"&gt;"&amp;BU$2)</f>
        <v>0</v>
      </c>
      <c r="BU16" s="85">
        <f ca="1">COUNTIFS(
tbTasks[[Client]:[Client]],$E$2,
tbTasks[[Project]:[Project]],$E$3,
tbTasks[[Added On]:[Added On]],"&gt;="&amp;$E$5,
tbTasks[[Added On]:[Added On]],"&lt;="&amp;$E$6,
tbTasks[[Category]:[Category]],$BN16,
tbTasks[[Status]:[Status]],"Complete",
tbTasks[[Completed On]:[Completed On]],"&lt;="&amp;BU$2,
tbTasks[[Completed On]:[Completed On]],"&gt;"&amp;BV$2)</f>
        <v>0</v>
      </c>
      <c r="BV16" s="85">
        <f ca="1">COUNTIFS(
tbTasks[[Client]:[Client]],$E$2,
tbTasks[[Project]:[Project]],$E$3,
tbTasks[[Added On]:[Added On]],"&gt;="&amp;$E$5,
tbTasks[[Added On]:[Added On]],"&lt;="&amp;$E$6,
tbTasks[[Category]:[Category]],$BN16,
tbTasks[[Status]:[Status]],"Complete",
tbTasks[[Completed On]:[Completed On]],"&lt;="&amp;BV$2,
tbTasks[[Completed On]:[Completed On]],"&gt;"&amp;BW$2)</f>
        <v>0</v>
      </c>
      <c r="BW16" s="85">
        <f ca="1">COUNTIFS(
tbTasks[[Client]:[Client]],$E$2,
tbTasks[[Project]:[Project]],$E$3,
tbTasks[[Added On]:[Added On]],"&gt;="&amp;$E$5,
tbTasks[[Added On]:[Added On]],"&lt;="&amp;$E$6,
tbTasks[[Category]:[Category]],$BN16,
tbTasks[[Status]:[Status]],"Complete",
tbTasks[[Completed On]:[Completed On]],"&lt;="&amp;BW$2,
tbTasks[[Completed On]:[Completed On]],"&gt;"&amp;BX$2)</f>
        <v>0</v>
      </c>
      <c r="BX16" s="85">
        <f ca="1">COUNTIFS(
tbTasks[[Client]:[Client]],$E$2,
tbTasks[[Project]:[Project]],$E$3,
tbTasks[[Added On]:[Added On]],"&gt;="&amp;$E$5,
tbTasks[[Added On]:[Added On]],"&lt;="&amp;$E$6,
tbTasks[[Category]:[Category]],$BN16,
tbTasks[[Status]:[Status]],"Complete",
tbTasks[[Completed On]:[Completed On]],"&lt;="&amp;BX$2,
tbTasks[[Completed On]:[Completed On]],"&gt;"&amp;BY$2)</f>
        <v>0</v>
      </c>
      <c r="BY16" s="85">
        <f ca="1">COUNTIFS(
tbTasks[[Client]:[Client]],$E$2,
tbTasks[[Project]:[Project]],$E$3,
tbTasks[[Added On]:[Added On]],"&gt;="&amp;$E$5,
tbTasks[[Added On]:[Added On]],"&lt;="&amp;$E$6,
tbTasks[[Category]:[Category]],$BN16,
tbTasks[[Status]:[Status]],"Complete",
tbTasks[[Completed On]:[Completed On]],"&lt;="&amp;BY$2,
tbTasks[[Completed On]:[Completed On]],"&gt;"&amp;BZ$2)</f>
        <v>0</v>
      </c>
      <c r="BZ16" s="85">
        <f ca="1">COUNTIFS(
tbTasks[[Client]:[Client]],$E$2,
tbTasks[[Project]:[Project]],$E$3,
tbTasks[[Added On]:[Added On]],"&gt;="&amp;$E$5,
tbTasks[[Added On]:[Added On]],"&lt;="&amp;$E$6,
tbTasks[[Category]:[Category]],$BN16,
tbTasks[[Status]:[Status]],"Complete",
tbTasks[[Completed On]:[Completed On]],"&lt;="&amp;BZ$2,
tbTasks[[Completed On]:[Completed On]],"&gt;"&amp;CA$2)</f>
        <v>0</v>
      </c>
      <c r="CA16" s="85">
        <f ca="1">COUNTIFS(
tbTasks[[Client]:[Client]],$E$2,
tbTasks[[Project]:[Project]],$E$3,
tbTasks[[Added On]:[Added On]],"&gt;="&amp;$E$5,
tbTasks[[Added On]:[Added On]],"&lt;="&amp;$E$6,
tbTasks[[Category]:[Category]],$BN16,
tbTasks[[Status]:[Status]],"Complete",
tbTasks[[Completed On]:[Completed On]],"&lt;="&amp;CA$2,
tbTasks[[Completed On]:[Completed On]],"&gt;"&amp;CB$2)</f>
        <v>0</v>
      </c>
      <c r="CB16" s="87"/>
    </row>
    <row r="17" spans="20:80" ht="14.85" customHeight="1" x14ac:dyDescent="0.25">
      <c r="T17" s="91" t="s">
        <v>141</v>
      </c>
      <c r="U17" s="96" t="s">
        <v>19</v>
      </c>
      <c r="V17" s="82">
        <f>COUNTIFS(
tbTasks[Client],$E$2,
tbTasks[Project],$E$3,
tbTasks[Added On],"&gt;="&amp;$E$5,
tbTasks[Added On],"&lt;="&amp;$E$6,
tbTasks[Category],T17)</f>
        <v>0</v>
      </c>
      <c r="AB17" s="91" t="s">
        <v>141</v>
      </c>
      <c r="AC17" s="96" t="s">
        <v>19</v>
      </c>
      <c r="AD17" s="85">
        <f>COUNTIFS(
tbTasks[Client],$E$2,
tbTasks[Project],$E$3,
tbTasks[Added On],"&gt;="&amp;$E$5,
tbTasks[Added On],"&lt;="&amp;$E$6,
tbTasks[Category],AB17,
tbTasks[Status],"Not Started")</f>
        <v>0</v>
      </c>
      <c r="AE17" s="85">
        <f>COUNTIFS(
tbTasks[Client],$E$2,
tbTasks[Project],$E$3,
tbTasks[Added On],"&gt;="&amp;$E$5,
tbTasks[Added On],"&lt;="&amp;$E$6,
tbTasks[Category],AB17,
tbTasks[Status],"Started")</f>
        <v>0</v>
      </c>
      <c r="AF17" s="82">
        <f>COUNTIFS(
tbTasks[Client],$E$2,
tbTasks[Project],$E$3,
tbTasks[Added On],"&gt;="&amp;$E$5,
tbTasks[Added On],"&lt;="&amp;$E$6,
tbTasks[Category],AB17,
tbTasks[Status],"Complete")</f>
        <v>0</v>
      </c>
      <c r="AH17" s="84" t="s">
        <v>19</v>
      </c>
      <c r="AY17" s="91" t="s">
        <v>141</v>
      </c>
      <c r="AZ17" s="96" t="s">
        <v>19</v>
      </c>
      <c r="BA17" s="88" t="str">
        <f>IFERROR(
AVERAGEIFS(tbTasks[DaysInBacklog],
tbTasks[[Client]:[Client]],$E$2,
tbTasks[[Project]:[Project]],$E$3,
tbTasks[[Added On]:[Added On]],"&gt;="&amp;$E$5,
tbTasks[[Added On]:[Added On]],"&lt;="&amp;$E$6,
tbTasks[[Category]:[Category]],$AY17),
"")</f>
        <v/>
      </c>
      <c r="BB17" s="89" t="str">
        <f>IFERROR(
AVERAGEIFS(tbTasks[DaysInProgress],
tbTasks[[Client]:[Client]],$E$2,
tbTasks[[Project]:[Project]],$E$3,
tbTasks[[Added On]:[Added On]],"&gt;="&amp;$E$5,
tbTasks[[Added On]:[Added On]],"&lt;="&amp;$E$6,
tbTasks[[Category]:[Category]],$AY17),
"")</f>
        <v/>
      </c>
      <c r="BN17" s="91" t="s">
        <v>141</v>
      </c>
      <c r="BO17" s="84" t="str" cm="1">
        <f t="array" ref="BO17">VLOOKUP(BN17,tbCategories[],COLUMN(tbCategories[Classification]),0)</f>
        <v>Potential Value Add</v>
      </c>
      <c r="BP17" s="85">
        <f ca="1">COUNTIFS(
tbTasks[[Client]:[Client]],$E$2,
tbTasks[[Project]:[Project]],$E$3,
tbTasks[[Added On]:[Added On]],"&gt;="&amp;$E$5,
tbTasks[[Added On]:[Added On]],"&lt;="&amp;$E$6,
tbTasks[[Category]:[Category]],$BN17,
tbTasks[[Status]:[Status]],"Complete",
tbTasks[[Completed On]:[Completed On]],"&lt;="&amp;BP$2,
tbTasks[[Completed On]:[Completed On]],"&gt;"&amp;BQ$2)</f>
        <v>0</v>
      </c>
      <c r="BQ17" s="85">
        <f ca="1">COUNTIFS(
tbTasks[[Client]:[Client]],$E$2,
tbTasks[[Project]:[Project]],$E$3,
tbTasks[[Added On]:[Added On]],"&gt;="&amp;$E$5,
tbTasks[[Added On]:[Added On]],"&lt;="&amp;$E$6,
tbTasks[[Category]:[Category]],$BN17,
tbTasks[[Status]:[Status]],"Complete",
tbTasks[[Completed On]:[Completed On]],"&lt;="&amp;BQ$2,
tbTasks[[Completed On]:[Completed On]],"&gt;"&amp;BR$2)</f>
        <v>0</v>
      </c>
      <c r="BR17" s="85">
        <f ca="1">COUNTIFS(
tbTasks[[Client]:[Client]],$E$2,
tbTasks[[Project]:[Project]],$E$3,
tbTasks[[Added On]:[Added On]],"&gt;="&amp;$E$5,
tbTasks[[Added On]:[Added On]],"&lt;="&amp;$E$6,
tbTasks[[Category]:[Category]],$BN17,
tbTasks[[Status]:[Status]],"Complete",
tbTasks[[Completed On]:[Completed On]],"&lt;="&amp;BR$2,
tbTasks[[Completed On]:[Completed On]],"&gt;"&amp;BS$2)</f>
        <v>0</v>
      </c>
      <c r="BS17" s="85">
        <f ca="1">COUNTIFS(
tbTasks[[Client]:[Client]],$E$2,
tbTasks[[Project]:[Project]],$E$3,
tbTasks[[Added On]:[Added On]],"&gt;="&amp;$E$5,
tbTasks[[Added On]:[Added On]],"&lt;="&amp;$E$6,
tbTasks[[Category]:[Category]],$BN17,
tbTasks[[Status]:[Status]],"Complete",
tbTasks[[Completed On]:[Completed On]],"&lt;="&amp;BS$2,
tbTasks[[Completed On]:[Completed On]],"&gt;"&amp;BT$2)</f>
        <v>0</v>
      </c>
      <c r="BT17" s="85">
        <f ca="1">COUNTIFS(
tbTasks[[Client]:[Client]],$E$2,
tbTasks[[Project]:[Project]],$E$3,
tbTasks[[Added On]:[Added On]],"&gt;="&amp;$E$5,
tbTasks[[Added On]:[Added On]],"&lt;="&amp;$E$6,
tbTasks[[Category]:[Category]],$BN17,
tbTasks[[Status]:[Status]],"Complete",
tbTasks[[Completed On]:[Completed On]],"&lt;="&amp;BT$2,
tbTasks[[Completed On]:[Completed On]],"&gt;"&amp;BU$2)</f>
        <v>0</v>
      </c>
      <c r="BU17" s="85">
        <f ca="1">COUNTIFS(
tbTasks[[Client]:[Client]],$E$2,
tbTasks[[Project]:[Project]],$E$3,
tbTasks[[Added On]:[Added On]],"&gt;="&amp;$E$5,
tbTasks[[Added On]:[Added On]],"&lt;="&amp;$E$6,
tbTasks[[Category]:[Category]],$BN17,
tbTasks[[Status]:[Status]],"Complete",
tbTasks[[Completed On]:[Completed On]],"&lt;="&amp;BU$2,
tbTasks[[Completed On]:[Completed On]],"&gt;"&amp;BV$2)</f>
        <v>0</v>
      </c>
      <c r="BV17" s="85">
        <f ca="1">COUNTIFS(
tbTasks[[Client]:[Client]],$E$2,
tbTasks[[Project]:[Project]],$E$3,
tbTasks[[Added On]:[Added On]],"&gt;="&amp;$E$5,
tbTasks[[Added On]:[Added On]],"&lt;="&amp;$E$6,
tbTasks[[Category]:[Category]],$BN17,
tbTasks[[Status]:[Status]],"Complete",
tbTasks[[Completed On]:[Completed On]],"&lt;="&amp;BV$2,
tbTasks[[Completed On]:[Completed On]],"&gt;"&amp;BW$2)</f>
        <v>0</v>
      </c>
      <c r="BW17" s="85">
        <f ca="1">COUNTIFS(
tbTasks[[Client]:[Client]],$E$2,
tbTasks[[Project]:[Project]],$E$3,
tbTasks[[Added On]:[Added On]],"&gt;="&amp;$E$5,
tbTasks[[Added On]:[Added On]],"&lt;="&amp;$E$6,
tbTasks[[Category]:[Category]],$BN17,
tbTasks[[Status]:[Status]],"Complete",
tbTasks[[Completed On]:[Completed On]],"&lt;="&amp;BW$2,
tbTasks[[Completed On]:[Completed On]],"&gt;"&amp;BX$2)</f>
        <v>0</v>
      </c>
      <c r="BX17" s="85">
        <f ca="1">COUNTIFS(
tbTasks[[Client]:[Client]],$E$2,
tbTasks[[Project]:[Project]],$E$3,
tbTasks[[Added On]:[Added On]],"&gt;="&amp;$E$5,
tbTasks[[Added On]:[Added On]],"&lt;="&amp;$E$6,
tbTasks[[Category]:[Category]],$BN17,
tbTasks[[Status]:[Status]],"Complete",
tbTasks[[Completed On]:[Completed On]],"&lt;="&amp;BX$2,
tbTasks[[Completed On]:[Completed On]],"&gt;"&amp;BY$2)</f>
        <v>0</v>
      </c>
      <c r="BY17" s="85">
        <f ca="1">COUNTIFS(
tbTasks[[Client]:[Client]],$E$2,
tbTasks[[Project]:[Project]],$E$3,
tbTasks[[Added On]:[Added On]],"&gt;="&amp;$E$5,
tbTasks[[Added On]:[Added On]],"&lt;="&amp;$E$6,
tbTasks[[Category]:[Category]],$BN17,
tbTasks[[Status]:[Status]],"Complete",
tbTasks[[Completed On]:[Completed On]],"&lt;="&amp;BY$2,
tbTasks[[Completed On]:[Completed On]],"&gt;"&amp;BZ$2)</f>
        <v>0</v>
      </c>
      <c r="BZ17" s="85">
        <f ca="1">COUNTIFS(
tbTasks[[Client]:[Client]],$E$2,
tbTasks[[Project]:[Project]],$E$3,
tbTasks[[Added On]:[Added On]],"&gt;="&amp;$E$5,
tbTasks[[Added On]:[Added On]],"&lt;="&amp;$E$6,
tbTasks[[Category]:[Category]],$BN17,
tbTasks[[Status]:[Status]],"Complete",
tbTasks[[Completed On]:[Completed On]],"&lt;="&amp;BZ$2,
tbTasks[[Completed On]:[Completed On]],"&gt;"&amp;CA$2)</f>
        <v>0</v>
      </c>
      <c r="CA17" s="85">
        <f ca="1">COUNTIFS(
tbTasks[[Client]:[Client]],$E$2,
tbTasks[[Project]:[Project]],$E$3,
tbTasks[[Added On]:[Added On]],"&gt;="&amp;$E$5,
tbTasks[[Added On]:[Added On]],"&lt;="&amp;$E$6,
tbTasks[[Category]:[Category]],$BN17,
tbTasks[[Status]:[Status]],"Complete",
tbTasks[[Completed On]:[Completed On]],"&lt;="&amp;CA$2,
tbTasks[[Completed On]:[Completed On]],"&gt;"&amp;CB$2)</f>
        <v>0</v>
      </c>
      <c r="CB17" s="87"/>
    </row>
    <row r="18" spans="20:80" ht="14.85" customHeight="1" x14ac:dyDescent="0.25">
      <c r="T18" s="91" t="s">
        <v>22</v>
      </c>
      <c r="U18" s="84" t="s">
        <v>24</v>
      </c>
      <c r="V18" s="82">
        <f>COUNTIFS(
tbTasks[Client],$E$2,
tbTasks[Project],$E$3,
tbTasks[Added On],"&gt;="&amp;$E$5,
tbTasks[Added On],"&lt;="&amp;$E$6,
tbTasks[Category],T18)</f>
        <v>0</v>
      </c>
      <c r="AB18" s="91" t="s">
        <v>22</v>
      </c>
      <c r="AC18" s="84" t="s">
        <v>24</v>
      </c>
      <c r="AD18" s="85">
        <f>COUNTIFS(
tbTasks[Client],$E$2,
tbTasks[Project],$E$3,
tbTasks[Added On],"&gt;="&amp;$E$5,
tbTasks[Added On],"&lt;="&amp;$E$6,
tbTasks[Category],AB18,
tbTasks[Status],"Not Started")</f>
        <v>0</v>
      </c>
      <c r="AE18" s="85">
        <f>COUNTIFS(
tbTasks[Client],$E$2,
tbTasks[Project],$E$3,
tbTasks[Added On],"&gt;="&amp;$E$5,
tbTasks[Added On],"&lt;="&amp;$E$6,
tbTasks[Category],AB18,
tbTasks[Status],"Started")</f>
        <v>0</v>
      </c>
      <c r="AF18" s="82">
        <f>COUNTIFS(
tbTasks[Client],$E$2,
tbTasks[Project],$E$3,
tbTasks[Added On],"&gt;="&amp;$E$5,
tbTasks[Added On],"&lt;="&amp;$E$6,
tbTasks[Category],AB18,
tbTasks[Status],"Complete")</f>
        <v>0</v>
      </c>
      <c r="AH18" s="96" t="s">
        <v>39</v>
      </c>
      <c r="AY18" s="91" t="s">
        <v>22</v>
      </c>
      <c r="AZ18" s="84" t="s">
        <v>24</v>
      </c>
      <c r="BA18" s="88" t="str">
        <f>IFERROR(
AVERAGEIFS(tbTasks[DaysInBacklog],
tbTasks[[Client]:[Client]],$E$2,
tbTasks[[Project]:[Project]],$E$3,
tbTasks[[Added On]:[Added On]],"&gt;="&amp;$E$5,
tbTasks[[Added On]:[Added On]],"&lt;="&amp;$E$6,
tbTasks[[Category]:[Category]],$AY18),
"")</f>
        <v/>
      </c>
      <c r="BB18" s="89" t="str">
        <f>IFERROR(
AVERAGEIFS(tbTasks[DaysInProgress],
tbTasks[[Client]:[Client]],$E$2,
tbTasks[[Project]:[Project]],$E$3,
tbTasks[[Added On]:[Added On]],"&gt;="&amp;$E$5,
tbTasks[[Added On]:[Added On]],"&lt;="&amp;$E$6,
tbTasks[[Category]:[Category]],$AY18),
"")</f>
        <v/>
      </c>
      <c r="BN18" s="91" t="s">
        <v>22</v>
      </c>
      <c r="BO18" s="84" t="str" cm="1">
        <f t="array" ref="BO18">VLOOKUP(BN18,tbCategories[],COLUMN(tbCategories[Classification]),0)</f>
        <v>Non-Value Add</v>
      </c>
      <c r="BP18" s="85">
        <f ca="1">COUNTIFS(
tbTasks[[Client]:[Client]],$E$2,
tbTasks[[Project]:[Project]],$E$3,
tbTasks[[Added On]:[Added On]],"&gt;="&amp;$E$5,
tbTasks[[Added On]:[Added On]],"&lt;="&amp;$E$6,
tbTasks[[Category]:[Category]],$BN18,
tbTasks[[Status]:[Status]],"Complete",
tbTasks[[Completed On]:[Completed On]],"&lt;="&amp;BP$2,
tbTasks[[Completed On]:[Completed On]],"&gt;"&amp;BQ$2)</f>
        <v>0</v>
      </c>
      <c r="BQ18" s="85">
        <f ca="1">COUNTIFS(
tbTasks[[Client]:[Client]],$E$2,
tbTasks[[Project]:[Project]],$E$3,
tbTasks[[Added On]:[Added On]],"&gt;="&amp;$E$5,
tbTasks[[Added On]:[Added On]],"&lt;="&amp;$E$6,
tbTasks[[Category]:[Category]],$BN18,
tbTasks[[Status]:[Status]],"Complete",
tbTasks[[Completed On]:[Completed On]],"&lt;="&amp;BQ$2,
tbTasks[[Completed On]:[Completed On]],"&gt;"&amp;BR$2)</f>
        <v>0</v>
      </c>
      <c r="BR18" s="85">
        <f ca="1">COUNTIFS(
tbTasks[[Client]:[Client]],$E$2,
tbTasks[[Project]:[Project]],$E$3,
tbTasks[[Added On]:[Added On]],"&gt;="&amp;$E$5,
tbTasks[[Added On]:[Added On]],"&lt;="&amp;$E$6,
tbTasks[[Category]:[Category]],$BN18,
tbTasks[[Status]:[Status]],"Complete",
tbTasks[[Completed On]:[Completed On]],"&lt;="&amp;BR$2,
tbTasks[[Completed On]:[Completed On]],"&gt;"&amp;BS$2)</f>
        <v>0</v>
      </c>
      <c r="BS18" s="85">
        <f ca="1">COUNTIFS(
tbTasks[[Client]:[Client]],$E$2,
tbTasks[[Project]:[Project]],$E$3,
tbTasks[[Added On]:[Added On]],"&gt;="&amp;$E$5,
tbTasks[[Added On]:[Added On]],"&lt;="&amp;$E$6,
tbTasks[[Category]:[Category]],$BN18,
tbTasks[[Status]:[Status]],"Complete",
tbTasks[[Completed On]:[Completed On]],"&lt;="&amp;BS$2,
tbTasks[[Completed On]:[Completed On]],"&gt;"&amp;BT$2)</f>
        <v>0</v>
      </c>
      <c r="BT18" s="85">
        <f ca="1">COUNTIFS(
tbTasks[[Client]:[Client]],$E$2,
tbTasks[[Project]:[Project]],$E$3,
tbTasks[[Added On]:[Added On]],"&gt;="&amp;$E$5,
tbTasks[[Added On]:[Added On]],"&lt;="&amp;$E$6,
tbTasks[[Category]:[Category]],$BN18,
tbTasks[[Status]:[Status]],"Complete",
tbTasks[[Completed On]:[Completed On]],"&lt;="&amp;BT$2,
tbTasks[[Completed On]:[Completed On]],"&gt;"&amp;BU$2)</f>
        <v>0</v>
      </c>
      <c r="BU18" s="85">
        <f ca="1">COUNTIFS(
tbTasks[[Client]:[Client]],$E$2,
tbTasks[[Project]:[Project]],$E$3,
tbTasks[[Added On]:[Added On]],"&gt;="&amp;$E$5,
tbTasks[[Added On]:[Added On]],"&lt;="&amp;$E$6,
tbTasks[[Category]:[Category]],$BN18,
tbTasks[[Status]:[Status]],"Complete",
tbTasks[[Completed On]:[Completed On]],"&lt;="&amp;BU$2,
tbTasks[[Completed On]:[Completed On]],"&gt;"&amp;BV$2)</f>
        <v>0</v>
      </c>
      <c r="BV18" s="85">
        <f ca="1">COUNTIFS(
tbTasks[[Client]:[Client]],$E$2,
tbTasks[[Project]:[Project]],$E$3,
tbTasks[[Added On]:[Added On]],"&gt;="&amp;$E$5,
tbTasks[[Added On]:[Added On]],"&lt;="&amp;$E$6,
tbTasks[[Category]:[Category]],$BN18,
tbTasks[[Status]:[Status]],"Complete",
tbTasks[[Completed On]:[Completed On]],"&lt;="&amp;BV$2,
tbTasks[[Completed On]:[Completed On]],"&gt;"&amp;BW$2)</f>
        <v>0</v>
      </c>
      <c r="BW18" s="85">
        <f ca="1">COUNTIFS(
tbTasks[[Client]:[Client]],$E$2,
tbTasks[[Project]:[Project]],$E$3,
tbTasks[[Added On]:[Added On]],"&gt;="&amp;$E$5,
tbTasks[[Added On]:[Added On]],"&lt;="&amp;$E$6,
tbTasks[[Category]:[Category]],$BN18,
tbTasks[[Status]:[Status]],"Complete",
tbTasks[[Completed On]:[Completed On]],"&lt;="&amp;BW$2,
tbTasks[[Completed On]:[Completed On]],"&gt;"&amp;BX$2)</f>
        <v>0</v>
      </c>
      <c r="BX18" s="85">
        <f ca="1">COUNTIFS(
tbTasks[[Client]:[Client]],$E$2,
tbTasks[[Project]:[Project]],$E$3,
tbTasks[[Added On]:[Added On]],"&gt;="&amp;$E$5,
tbTasks[[Added On]:[Added On]],"&lt;="&amp;$E$6,
tbTasks[[Category]:[Category]],$BN18,
tbTasks[[Status]:[Status]],"Complete",
tbTasks[[Completed On]:[Completed On]],"&lt;="&amp;BX$2,
tbTasks[[Completed On]:[Completed On]],"&gt;"&amp;BY$2)</f>
        <v>0</v>
      </c>
      <c r="BY18" s="85">
        <f ca="1">COUNTIFS(
tbTasks[[Client]:[Client]],$E$2,
tbTasks[[Project]:[Project]],$E$3,
tbTasks[[Added On]:[Added On]],"&gt;="&amp;$E$5,
tbTasks[[Added On]:[Added On]],"&lt;="&amp;$E$6,
tbTasks[[Category]:[Category]],$BN18,
tbTasks[[Status]:[Status]],"Complete",
tbTasks[[Completed On]:[Completed On]],"&lt;="&amp;BY$2,
tbTasks[[Completed On]:[Completed On]],"&gt;"&amp;BZ$2)</f>
        <v>0</v>
      </c>
      <c r="BZ18" s="85">
        <f ca="1">COUNTIFS(
tbTasks[[Client]:[Client]],$E$2,
tbTasks[[Project]:[Project]],$E$3,
tbTasks[[Added On]:[Added On]],"&gt;="&amp;$E$5,
tbTasks[[Added On]:[Added On]],"&lt;="&amp;$E$6,
tbTasks[[Category]:[Category]],$BN18,
tbTasks[[Status]:[Status]],"Complete",
tbTasks[[Completed On]:[Completed On]],"&lt;="&amp;BZ$2,
tbTasks[[Completed On]:[Completed On]],"&gt;"&amp;CA$2)</f>
        <v>0</v>
      </c>
      <c r="CA18" s="85">
        <f ca="1">COUNTIFS(
tbTasks[[Client]:[Client]],$E$2,
tbTasks[[Project]:[Project]],$E$3,
tbTasks[[Added On]:[Added On]],"&gt;="&amp;$E$5,
tbTasks[[Added On]:[Added On]],"&lt;="&amp;$E$6,
tbTasks[[Category]:[Category]],$BN18,
tbTasks[[Status]:[Status]],"Complete",
tbTasks[[Completed On]:[Completed On]],"&lt;="&amp;CA$2,
tbTasks[[Completed On]:[Completed On]],"&gt;"&amp;CB$2)</f>
        <v>0</v>
      </c>
      <c r="CB18" s="87"/>
    </row>
    <row r="19" spans="20:80" ht="14.85" customHeight="1" x14ac:dyDescent="0.25">
      <c r="T19" s="91" t="s">
        <v>96</v>
      </c>
      <c r="U19" s="96" t="s">
        <v>80</v>
      </c>
      <c r="V19" s="82">
        <f>COUNTIFS(
tbTasks[Client],$E$2,
tbTasks[Project],$E$3,
tbTasks[Added On],"&gt;="&amp;$E$5,
tbTasks[Added On],"&lt;="&amp;$E$6,
tbTasks[Category],T19)</f>
        <v>0</v>
      </c>
      <c r="AB19" s="91" t="s">
        <v>96</v>
      </c>
      <c r="AC19" s="96" t="s">
        <v>80</v>
      </c>
      <c r="AD19" s="85">
        <f>COUNTIFS(
tbTasks[Client],$E$2,
tbTasks[Project],$E$3,
tbTasks[Added On],"&gt;="&amp;$E$5,
tbTasks[Added On],"&lt;="&amp;$E$6,
tbTasks[Category],AB19,
tbTasks[Status],"Not Started")</f>
        <v>0</v>
      </c>
      <c r="AE19" s="85">
        <f>COUNTIFS(
tbTasks[Client],$E$2,
tbTasks[Project],$E$3,
tbTasks[Added On],"&gt;="&amp;$E$5,
tbTasks[Added On],"&lt;="&amp;$E$6,
tbTasks[Category],AB19,
tbTasks[Status],"Started")</f>
        <v>0</v>
      </c>
      <c r="AF19" s="82">
        <f>COUNTIFS(
tbTasks[Client],$E$2,
tbTasks[Project],$E$3,
tbTasks[Added On],"&gt;="&amp;$E$5,
tbTasks[Added On],"&lt;="&amp;$E$6,
tbTasks[Category],AB19,
tbTasks[Status],"Complete")</f>
        <v>0</v>
      </c>
      <c r="AH19" s="84" t="s">
        <v>76</v>
      </c>
      <c r="AY19" s="91" t="s">
        <v>96</v>
      </c>
      <c r="AZ19" s="96" t="s">
        <v>80</v>
      </c>
      <c r="BA19" s="88" t="str">
        <f>IFERROR(
AVERAGEIFS(tbTasks[DaysInBacklog],
tbTasks[[Client]:[Client]],$E$2,
tbTasks[[Project]:[Project]],$E$3,
tbTasks[[Added On]:[Added On]],"&gt;="&amp;$E$5,
tbTasks[[Added On]:[Added On]],"&lt;="&amp;$E$6,
tbTasks[[Category]:[Category]],$AY19),
"")</f>
        <v/>
      </c>
      <c r="BB19" s="89" t="str">
        <f>IFERROR(
AVERAGEIFS(tbTasks[DaysInProgress],
tbTasks[[Client]:[Client]],$E$2,
tbTasks[[Project]:[Project]],$E$3,
tbTasks[[Added On]:[Added On]],"&gt;="&amp;$E$5,
tbTasks[[Added On]:[Added On]],"&lt;="&amp;$E$6,
tbTasks[[Category]:[Category]],$AY19),
"")</f>
        <v/>
      </c>
      <c r="BN19" s="91" t="s">
        <v>96</v>
      </c>
      <c r="BO19" s="84" t="str" cm="1">
        <f t="array" ref="BO19">VLOOKUP(BN19,tbCategories[],COLUMN(tbCategories[Classification]),0)</f>
        <v>Value Add</v>
      </c>
      <c r="BP19" s="85">
        <f ca="1">COUNTIFS(
tbTasks[[Client]:[Client]],$E$2,
tbTasks[[Project]:[Project]],$E$3,
tbTasks[[Added On]:[Added On]],"&gt;="&amp;$E$5,
tbTasks[[Added On]:[Added On]],"&lt;="&amp;$E$6,
tbTasks[[Category]:[Category]],$BN19,
tbTasks[[Status]:[Status]],"Complete",
tbTasks[[Completed On]:[Completed On]],"&lt;="&amp;BP$2,
tbTasks[[Completed On]:[Completed On]],"&gt;"&amp;BQ$2)</f>
        <v>0</v>
      </c>
      <c r="BQ19" s="85">
        <f ca="1">COUNTIFS(
tbTasks[[Client]:[Client]],$E$2,
tbTasks[[Project]:[Project]],$E$3,
tbTasks[[Added On]:[Added On]],"&gt;="&amp;$E$5,
tbTasks[[Added On]:[Added On]],"&lt;="&amp;$E$6,
tbTasks[[Category]:[Category]],$BN19,
tbTasks[[Status]:[Status]],"Complete",
tbTasks[[Completed On]:[Completed On]],"&lt;="&amp;BQ$2,
tbTasks[[Completed On]:[Completed On]],"&gt;"&amp;BR$2)</f>
        <v>0</v>
      </c>
      <c r="BR19" s="85">
        <f ca="1">COUNTIFS(
tbTasks[[Client]:[Client]],$E$2,
tbTasks[[Project]:[Project]],$E$3,
tbTasks[[Added On]:[Added On]],"&gt;="&amp;$E$5,
tbTasks[[Added On]:[Added On]],"&lt;="&amp;$E$6,
tbTasks[[Category]:[Category]],$BN19,
tbTasks[[Status]:[Status]],"Complete",
tbTasks[[Completed On]:[Completed On]],"&lt;="&amp;BR$2,
tbTasks[[Completed On]:[Completed On]],"&gt;"&amp;BS$2)</f>
        <v>0</v>
      </c>
      <c r="BS19" s="85">
        <f ca="1">COUNTIFS(
tbTasks[[Client]:[Client]],$E$2,
tbTasks[[Project]:[Project]],$E$3,
tbTasks[[Added On]:[Added On]],"&gt;="&amp;$E$5,
tbTasks[[Added On]:[Added On]],"&lt;="&amp;$E$6,
tbTasks[[Category]:[Category]],$BN19,
tbTasks[[Status]:[Status]],"Complete",
tbTasks[[Completed On]:[Completed On]],"&lt;="&amp;BS$2,
tbTasks[[Completed On]:[Completed On]],"&gt;"&amp;BT$2)</f>
        <v>0</v>
      </c>
      <c r="BT19" s="85">
        <f ca="1">COUNTIFS(
tbTasks[[Client]:[Client]],$E$2,
tbTasks[[Project]:[Project]],$E$3,
tbTasks[[Added On]:[Added On]],"&gt;="&amp;$E$5,
tbTasks[[Added On]:[Added On]],"&lt;="&amp;$E$6,
tbTasks[[Category]:[Category]],$BN19,
tbTasks[[Status]:[Status]],"Complete",
tbTasks[[Completed On]:[Completed On]],"&lt;="&amp;BT$2,
tbTasks[[Completed On]:[Completed On]],"&gt;"&amp;BU$2)</f>
        <v>0</v>
      </c>
      <c r="BU19" s="85">
        <f ca="1">COUNTIFS(
tbTasks[[Client]:[Client]],$E$2,
tbTasks[[Project]:[Project]],$E$3,
tbTasks[[Added On]:[Added On]],"&gt;="&amp;$E$5,
tbTasks[[Added On]:[Added On]],"&lt;="&amp;$E$6,
tbTasks[[Category]:[Category]],$BN19,
tbTasks[[Status]:[Status]],"Complete",
tbTasks[[Completed On]:[Completed On]],"&lt;="&amp;BU$2,
tbTasks[[Completed On]:[Completed On]],"&gt;"&amp;BV$2)</f>
        <v>0</v>
      </c>
      <c r="BV19" s="85">
        <f ca="1">COUNTIFS(
tbTasks[[Client]:[Client]],$E$2,
tbTasks[[Project]:[Project]],$E$3,
tbTasks[[Added On]:[Added On]],"&gt;="&amp;$E$5,
tbTasks[[Added On]:[Added On]],"&lt;="&amp;$E$6,
tbTasks[[Category]:[Category]],$BN19,
tbTasks[[Status]:[Status]],"Complete",
tbTasks[[Completed On]:[Completed On]],"&lt;="&amp;BV$2,
tbTasks[[Completed On]:[Completed On]],"&gt;"&amp;BW$2)</f>
        <v>0</v>
      </c>
      <c r="BW19" s="85">
        <f ca="1">COUNTIFS(
tbTasks[[Client]:[Client]],$E$2,
tbTasks[[Project]:[Project]],$E$3,
tbTasks[[Added On]:[Added On]],"&gt;="&amp;$E$5,
tbTasks[[Added On]:[Added On]],"&lt;="&amp;$E$6,
tbTasks[[Category]:[Category]],$BN19,
tbTasks[[Status]:[Status]],"Complete",
tbTasks[[Completed On]:[Completed On]],"&lt;="&amp;BW$2,
tbTasks[[Completed On]:[Completed On]],"&gt;"&amp;BX$2)</f>
        <v>0</v>
      </c>
      <c r="BX19" s="85">
        <f ca="1">COUNTIFS(
tbTasks[[Client]:[Client]],$E$2,
tbTasks[[Project]:[Project]],$E$3,
tbTasks[[Added On]:[Added On]],"&gt;="&amp;$E$5,
tbTasks[[Added On]:[Added On]],"&lt;="&amp;$E$6,
tbTasks[[Category]:[Category]],$BN19,
tbTasks[[Status]:[Status]],"Complete",
tbTasks[[Completed On]:[Completed On]],"&lt;="&amp;BX$2,
tbTasks[[Completed On]:[Completed On]],"&gt;"&amp;BY$2)</f>
        <v>0</v>
      </c>
      <c r="BY19" s="85">
        <f ca="1">COUNTIFS(
tbTasks[[Client]:[Client]],$E$2,
tbTasks[[Project]:[Project]],$E$3,
tbTasks[[Added On]:[Added On]],"&gt;="&amp;$E$5,
tbTasks[[Added On]:[Added On]],"&lt;="&amp;$E$6,
tbTasks[[Category]:[Category]],$BN19,
tbTasks[[Status]:[Status]],"Complete",
tbTasks[[Completed On]:[Completed On]],"&lt;="&amp;BY$2,
tbTasks[[Completed On]:[Completed On]],"&gt;"&amp;BZ$2)</f>
        <v>0</v>
      </c>
      <c r="BZ19" s="85">
        <f ca="1">COUNTIFS(
tbTasks[[Client]:[Client]],$E$2,
tbTasks[[Project]:[Project]],$E$3,
tbTasks[[Added On]:[Added On]],"&gt;="&amp;$E$5,
tbTasks[[Added On]:[Added On]],"&lt;="&amp;$E$6,
tbTasks[[Category]:[Category]],$BN19,
tbTasks[[Status]:[Status]],"Complete",
tbTasks[[Completed On]:[Completed On]],"&lt;="&amp;BZ$2,
tbTasks[[Completed On]:[Completed On]],"&gt;"&amp;CA$2)</f>
        <v>0</v>
      </c>
      <c r="CA19" s="85">
        <f ca="1">COUNTIFS(
tbTasks[[Client]:[Client]],$E$2,
tbTasks[[Project]:[Project]],$E$3,
tbTasks[[Added On]:[Added On]],"&gt;="&amp;$E$5,
tbTasks[[Added On]:[Added On]],"&lt;="&amp;$E$6,
tbTasks[[Category]:[Category]],$BN19,
tbTasks[[Status]:[Status]],"Complete",
tbTasks[[Completed On]:[Completed On]],"&lt;="&amp;CA$2,
tbTasks[[Completed On]:[Completed On]],"&gt;"&amp;CB$2)</f>
        <v>0</v>
      </c>
      <c r="CB19" s="87"/>
    </row>
    <row r="20" spans="20:80" ht="14.85" customHeight="1" x14ac:dyDescent="0.25">
      <c r="T20" s="91" t="s">
        <v>97</v>
      </c>
      <c r="U20" s="84" t="s">
        <v>19</v>
      </c>
      <c r="V20" s="82">
        <f>COUNTIFS(
tbTasks[Client],$E$2,
tbTasks[Project],$E$3,
tbTasks[Added On],"&gt;="&amp;$E$5,
tbTasks[Added On],"&lt;="&amp;$E$6,
tbTasks[Category],T20)</f>
        <v>0</v>
      </c>
      <c r="AB20" s="91" t="s">
        <v>97</v>
      </c>
      <c r="AC20" s="84" t="s">
        <v>19</v>
      </c>
      <c r="AD20" s="85">
        <f>COUNTIFS(
tbTasks[Client],$E$2,
tbTasks[Project],$E$3,
tbTasks[Added On],"&gt;="&amp;$E$5,
tbTasks[Added On],"&lt;="&amp;$E$6,
tbTasks[Category],AB20,
tbTasks[Status],"Not Started")</f>
        <v>0</v>
      </c>
      <c r="AE20" s="85">
        <f>COUNTIFS(
tbTasks[Client],$E$2,
tbTasks[Project],$E$3,
tbTasks[Added On],"&gt;="&amp;$E$5,
tbTasks[Added On],"&lt;="&amp;$E$6,
tbTasks[Category],AB20,
tbTasks[Status],"Started")</f>
        <v>0</v>
      </c>
      <c r="AF20" s="82">
        <f>COUNTIFS(
tbTasks[Client],$E$2,
tbTasks[Project],$E$3,
tbTasks[Added On],"&gt;="&amp;$E$5,
tbTasks[Added On],"&lt;="&amp;$E$6,
tbTasks[Category],AB20,
tbTasks[Status],"Complete")</f>
        <v>0</v>
      </c>
      <c r="AH20" s="96" t="s">
        <v>24</v>
      </c>
      <c r="AY20" s="91" t="s">
        <v>97</v>
      </c>
      <c r="AZ20" s="84" t="s">
        <v>19</v>
      </c>
      <c r="BA20" s="88" t="str">
        <f>IFERROR(
AVERAGEIFS(tbTasks[DaysInBacklog],
tbTasks[[Client]:[Client]],$E$2,
tbTasks[[Project]:[Project]],$E$3,
tbTasks[[Added On]:[Added On]],"&gt;="&amp;$E$5,
tbTasks[[Added On]:[Added On]],"&lt;="&amp;$E$6,
tbTasks[[Category]:[Category]],$AY20),
"")</f>
        <v/>
      </c>
      <c r="BB20" s="89" t="str">
        <f>IFERROR(
AVERAGEIFS(tbTasks[DaysInProgress],
tbTasks[[Client]:[Client]],$E$2,
tbTasks[[Project]:[Project]],$E$3,
tbTasks[[Added On]:[Added On]],"&gt;="&amp;$E$5,
tbTasks[[Added On]:[Added On]],"&lt;="&amp;$E$6,
tbTasks[[Category]:[Category]],$AY20),
"")</f>
        <v/>
      </c>
      <c r="BN20" s="91" t="s">
        <v>97</v>
      </c>
      <c r="BO20" s="84" t="str" cm="1">
        <f t="array" ref="BO20">VLOOKUP(BN20,tbCategories[],COLUMN(tbCategories[Classification]),0)</f>
        <v>Value Add</v>
      </c>
      <c r="BP20" s="85">
        <f ca="1">COUNTIFS(
tbTasks[[Client]:[Client]],$E$2,
tbTasks[[Project]:[Project]],$E$3,
tbTasks[[Added On]:[Added On]],"&gt;="&amp;$E$5,
tbTasks[[Added On]:[Added On]],"&lt;="&amp;$E$6,
tbTasks[[Category]:[Category]],$BN20,
tbTasks[[Status]:[Status]],"Complete",
tbTasks[[Completed On]:[Completed On]],"&lt;="&amp;BP$2,
tbTasks[[Completed On]:[Completed On]],"&gt;"&amp;BQ$2)</f>
        <v>0</v>
      </c>
      <c r="BQ20" s="85">
        <f ca="1">COUNTIFS(
tbTasks[[Client]:[Client]],$E$2,
tbTasks[[Project]:[Project]],$E$3,
tbTasks[[Added On]:[Added On]],"&gt;="&amp;$E$5,
tbTasks[[Added On]:[Added On]],"&lt;="&amp;$E$6,
tbTasks[[Category]:[Category]],$BN20,
tbTasks[[Status]:[Status]],"Complete",
tbTasks[[Completed On]:[Completed On]],"&lt;="&amp;BQ$2,
tbTasks[[Completed On]:[Completed On]],"&gt;"&amp;BR$2)</f>
        <v>0</v>
      </c>
      <c r="BR20" s="85">
        <f ca="1">COUNTIFS(
tbTasks[[Client]:[Client]],$E$2,
tbTasks[[Project]:[Project]],$E$3,
tbTasks[[Added On]:[Added On]],"&gt;="&amp;$E$5,
tbTasks[[Added On]:[Added On]],"&lt;="&amp;$E$6,
tbTasks[[Category]:[Category]],$BN20,
tbTasks[[Status]:[Status]],"Complete",
tbTasks[[Completed On]:[Completed On]],"&lt;="&amp;BR$2,
tbTasks[[Completed On]:[Completed On]],"&gt;"&amp;BS$2)</f>
        <v>0</v>
      </c>
      <c r="BS20" s="85">
        <f ca="1">COUNTIFS(
tbTasks[[Client]:[Client]],$E$2,
tbTasks[[Project]:[Project]],$E$3,
tbTasks[[Added On]:[Added On]],"&gt;="&amp;$E$5,
tbTasks[[Added On]:[Added On]],"&lt;="&amp;$E$6,
tbTasks[[Category]:[Category]],$BN20,
tbTasks[[Status]:[Status]],"Complete",
tbTasks[[Completed On]:[Completed On]],"&lt;="&amp;BS$2,
tbTasks[[Completed On]:[Completed On]],"&gt;"&amp;BT$2)</f>
        <v>0</v>
      </c>
      <c r="BT20" s="85">
        <f ca="1">COUNTIFS(
tbTasks[[Client]:[Client]],$E$2,
tbTasks[[Project]:[Project]],$E$3,
tbTasks[[Added On]:[Added On]],"&gt;="&amp;$E$5,
tbTasks[[Added On]:[Added On]],"&lt;="&amp;$E$6,
tbTasks[[Category]:[Category]],$BN20,
tbTasks[[Status]:[Status]],"Complete",
tbTasks[[Completed On]:[Completed On]],"&lt;="&amp;BT$2,
tbTasks[[Completed On]:[Completed On]],"&gt;"&amp;BU$2)</f>
        <v>0</v>
      </c>
      <c r="BU20" s="85">
        <f ca="1">COUNTIFS(
tbTasks[[Client]:[Client]],$E$2,
tbTasks[[Project]:[Project]],$E$3,
tbTasks[[Added On]:[Added On]],"&gt;="&amp;$E$5,
tbTasks[[Added On]:[Added On]],"&lt;="&amp;$E$6,
tbTasks[[Category]:[Category]],$BN20,
tbTasks[[Status]:[Status]],"Complete",
tbTasks[[Completed On]:[Completed On]],"&lt;="&amp;BU$2,
tbTasks[[Completed On]:[Completed On]],"&gt;"&amp;BV$2)</f>
        <v>0</v>
      </c>
      <c r="BV20" s="85">
        <f ca="1">COUNTIFS(
tbTasks[[Client]:[Client]],$E$2,
tbTasks[[Project]:[Project]],$E$3,
tbTasks[[Added On]:[Added On]],"&gt;="&amp;$E$5,
tbTasks[[Added On]:[Added On]],"&lt;="&amp;$E$6,
tbTasks[[Category]:[Category]],$BN20,
tbTasks[[Status]:[Status]],"Complete",
tbTasks[[Completed On]:[Completed On]],"&lt;="&amp;BV$2,
tbTasks[[Completed On]:[Completed On]],"&gt;"&amp;BW$2)</f>
        <v>0</v>
      </c>
      <c r="BW20" s="85">
        <f ca="1">COUNTIFS(
tbTasks[[Client]:[Client]],$E$2,
tbTasks[[Project]:[Project]],$E$3,
tbTasks[[Added On]:[Added On]],"&gt;="&amp;$E$5,
tbTasks[[Added On]:[Added On]],"&lt;="&amp;$E$6,
tbTasks[[Category]:[Category]],$BN20,
tbTasks[[Status]:[Status]],"Complete",
tbTasks[[Completed On]:[Completed On]],"&lt;="&amp;BW$2,
tbTasks[[Completed On]:[Completed On]],"&gt;"&amp;BX$2)</f>
        <v>0</v>
      </c>
      <c r="BX20" s="85">
        <f ca="1">COUNTIFS(
tbTasks[[Client]:[Client]],$E$2,
tbTasks[[Project]:[Project]],$E$3,
tbTasks[[Added On]:[Added On]],"&gt;="&amp;$E$5,
tbTasks[[Added On]:[Added On]],"&lt;="&amp;$E$6,
tbTasks[[Category]:[Category]],$BN20,
tbTasks[[Status]:[Status]],"Complete",
tbTasks[[Completed On]:[Completed On]],"&lt;="&amp;BX$2,
tbTasks[[Completed On]:[Completed On]],"&gt;"&amp;BY$2)</f>
        <v>0</v>
      </c>
      <c r="BY20" s="85">
        <f ca="1">COUNTIFS(
tbTasks[[Client]:[Client]],$E$2,
tbTasks[[Project]:[Project]],$E$3,
tbTasks[[Added On]:[Added On]],"&gt;="&amp;$E$5,
tbTasks[[Added On]:[Added On]],"&lt;="&amp;$E$6,
tbTasks[[Category]:[Category]],$BN20,
tbTasks[[Status]:[Status]],"Complete",
tbTasks[[Completed On]:[Completed On]],"&lt;="&amp;BY$2,
tbTasks[[Completed On]:[Completed On]],"&gt;"&amp;BZ$2)</f>
        <v>0</v>
      </c>
      <c r="BZ20" s="85">
        <f ca="1">COUNTIFS(
tbTasks[[Client]:[Client]],$E$2,
tbTasks[[Project]:[Project]],$E$3,
tbTasks[[Added On]:[Added On]],"&gt;="&amp;$E$5,
tbTasks[[Added On]:[Added On]],"&lt;="&amp;$E$6,
tbTasks[[Category]:[Category]],$BN20,
tbTasks[[Status]:[Status]],"Complete",
tbTasks[[Completed On]:[Completed On]],"&lt;="&amp;BZ$2,
tbTasks[[Completed On]:[Completed On]],"&gt;"&amp;CA$2)</f>
        <v>0</v>
      </c>
      <c r="CA20" s="85">
        <f ca="1">COUNTIFS(
tbTasks[[Client]:[Client]],$E$2,
tbTasks[[Project]:[Project]],$E$3,
tbTasks[[Added On]:[Added On]],"&gt;="&amp;$E$5,
tbTasks[[Added On]:[Added On]],"&lt;="&amp;$E$6,
tbTasks[[Category]:[Category]],$BN20,
tbTasks[[Status]:[Status]],"Complete",
tbTasks[[Completed On]:[Completed On]],"&lt;="&amp;CA$2,
tbTasks[[Completed On]:[Completed On]],"&gt;"&amp;CB$2)</f>
        <v>0</v>
      </c>
      <c r="CB20" s="87"/>
    </row>
    <row r="21" spans="20:80" ht="14.85" customHeight="1" x14ac:dyDescent="0.25">
      <c r="T21" s="91" t="s">
        <v>28</v>
      </c>
      <c r="U21" s="96" t="s">
        <v>19</v>
      </c>
      <c r="V21" s="82">
        <f>COUNTIFS(
tbTasks[Client],$E$2,
tbTasks[Project],$E$3,
tbTasks[Added On],"&gt;="&amp;$E$5,
tbTasks[Added On],"&lt;="&amp;$E$6,
tbTasks[Category],T21)</f>
        <v>0</v>
      </c>
      <c r="AB21" s="91" t="s">
        <v>28</v>
      </c>
      <c r="AC21" s="96" t="s">
        <v>19</v>
      </c>
      <c r="AD21" s="85">
        <f>COUNTIFS(
tbTasks[Client],$E$2,
tbTasks[Project],$E$3,
tbTasks[Added On],"&gt;="&amp;$E$5,
tbTasks[Added On],"&lt;="&amp;$E$6,
tbTasks[Category],AB21,
tbTasks[Status],"Not Started")</f>
        <v>0</v>
      </c>
      <c r="AE21" s="85">
        <f>COUNTIFS(
tbTasks[Client],$E$2,
tbTasks[Project],$E$3,
tbTasks[Added On],"&gt;="&amp;$E$5,
tbTasks[Added On],"&lt;="&amp;$E$6,
tbTasks[Category],AB21,
tbTasks[Status],"Started")</f>
        <v>0</v>
      </c>
      <c r="AF21" s="82">
        <f>COUNTIFS(
tbTasks[Client],$E$2,
tbTasks[Project],$E$3,
tbTasks[Added On],"&gt;="&amp;$E$5,
tbTasks[Added On],"&lt;="&amp;$E$6,
tbTasks[Category],AB21,
tbTasks[Status],"Complete")</f>
        <v>0</v>
      </c>
      <c r="AH21" s="84" t="s">
        <v>80</v>
      </c>
      <c r="AY21" s="91" t="s">
        <v>28</v>
      </c>
      <c r="AZ21" s="96" t="s">
        <v>19</v>
      </c>
      <c r="BA21" s="88" t="str">
        <f>IFERROR(
AVERAGEIFS(tbTasks[DaysInBacklog],
tbTasks[[Client]:[Client]],$E$2,
tbTasks[[Project]:[Project]],$E$3,
tbTasks[[Added On]:[Added On]],"&gt;="&amp;$E$5,
tbTasks[[Added On]:[Added On]],"&lt;="&amp;$E$6,
tbTasks[[Category]:[Category]],$AY21),
"")</f>
        <v/>
      </c>
      <c r="BB21" s="89" t="str">
        <f>IFERROR(
AVERAGEIFS(tbTasks[DaysInProgress],
tbTasks[[Client]:[Client]],$E$2,
tbTasks[[Project]:[Project]],$E$3,
tbTasks[[Added On]:[Added On]],"&gt;="&amp;$E$5,
tbTasks[[Added On]:[Added On]],"&lt;="&amp;$E$6,
tbTasks[[Category]:[Category]],$AY21),
"")</f>
        <v/>
      </c>
      <c r="BN21" s="91" t="s">
        <v>28</v>
      </c>
      <c r="BO21" s="84" t="str" cm="1">
        <f t="array" ref="BO21">VLOOKUP(BN21,tbCategories[],COLUMN(tbCategories[Classification]),0)</f>
        <v>Non-Value Add</v>
      </c>
      <c r="BP21" s="85">
        <f ca="1">COUNTIFS(
tbTasks[[Client]:[Client]],$E$2,
tbTasks[[Project]:[Project]],$E$3,
tbTasks[[Added On]:[Added On]],"&gt;="&amp;$E$5,
tbTasks[[Added On]:[Added On]],"&lt;="&amp;$E$6,
tbTasks[[Category]:[Category]],$BN21,
tbTasks[[Status]:[Status]],"Complete",
tbTasks[[Completed On]:[Completed On]],"&lt;="&amp;BP$2,
tbTasks[[Completed On]:[Completed On]],"&gt;"&amp;BQ$2)</f>
        <v>0</v>
      </c>
      <c r="BQ21" s="85">
        <f ca="1">COUNTIFS(
tbTasks[[Client]:[Client]],$E$2,
tbTasks[[Project]:[Project]],$E$3,
tbTasks[[Added On]:[Added On]],"&gt;="&amp;$E$5,
tbTasks[[Added On]:[Added On]],"&lt;="&amp;$E$6,
tbTasks[[Category]:[Category]],$BN21,
tbTasks[[Status]:[Status]],"Complete",
tbTasks[[Completed On]:[Completed On]],"&lt;="&amp;BQ$2,
tbTasks[[Completed On]:[Completed On]],"&gt;"&amp;BR$2)</f>
        <v>0</v>
      </c>
      <c r="BR21" s="85">
        <f ca="1">COUNTIFS(
tbTasks[[Client]:[Client]],$E$2,
tbTasks[[Project]:[Project]],$E$3,
tbTasks[[Added On]:[Added On]],"&gt;="&amp;$E$5,
tbTasks[[Added On]:[Added On]],"&lt;="&amp;$E$6,
tbTasks[[Category]:[Category]],$BN21,
tbTasks[[Status]:[Status]],"Complete",
tbTasks[[Completed On]:[Completed On]],"&lt;="&amp;BR$2,
tbTasks[[Completed On]:[Completed On]],"&gt;"&amp;BS$2)</f>
        <v>0</v>
      </c>
      <c r="BS21" s="85">
        <f ca="1">COUNTIFS(
tbTasks[[Client]:[Client]],$E$2,
tbTasks[[Project]:[Project]],$E$3,
tbTasks[[Added On]:[Added On]],"&gt;="&amp;$E$5,
tbTasks[[Added On]:[Added On]],"&lt;="&amp;$E$6,
tbTasks[[Category]:[Category]],$BN21,
tbTasks[[Status]:[Status]],"Complete",
tbTasks[[Completed On]:[Completed On]],"&lt;="&amp;BS$2,
tbTasks[[Completed On]:[Completed On]],"&gt;"&amp;BT$2)</f>
        <v>0</v>
      </c>
      <c r="BT21" s="85">
        <f ca="1">COUNTIFS(
tbTasks[[Client]:[Client]],$E$2,
tbTasks[[Project]:[Project]],$E$3,
tbTasks[[Added On]:[Added On]],"&gt;="&amp;$E$5,
tbTasks[[Added On]:[Added On]],"&lt;="&amp;$E$6,
tbTasks[[Category]:[Category]],$BN21,
tbTasks[[Status]:[Status]],"Complete",
tbTasks[[Completed On]:[Completed On]],"&lt;="&amp;BT$2,
tbTasks[[Completed On]:[Completed On]],"&gt;"&amp;BU$2)</f>
        <v>0</v>
      </c>
      <c r="BU21" s="85">
        <f ca="1">COUNTIFS(
tbTasks[[Client]:[Client]],$E$2,
tbTasks[[Project]:[Project]],$E$3,
tbTasks[[Added On]:[Added On]],"&gt;="&amp;$E$5,
tbTasks[[Added On]:[Added On]],"&lt;="&amp;$E$6,
tbTasks[[Category]:[Category]],$BN21,
tbTasks[[Status]:[Status]],"Complete",
tbTasks[[Completed On]:[Completed On]],"&lt;="&amp;BU$2,
tbTasks[[Completed On]:[Completed On]],"&gt;"&amp;BV$2)</f>
        <v>0</v>
      </c>
      <c r="BV21" s="85">
        <f ca="1">COUNTIFS(
tbTasks[[Client]:[Client]],$E$2,
tbTasks[[Project]:[Project]],$E$3,
tbTasks[[Added On]:[Added On]],"&gt;="&amp;$E$5,
tbTasks[[Added On]:[Added On]],"&lt;="&amp;$E$6,
tbTasks[[Category]:[Category]],$BN21,
tbTasks[[Status]:[Status]],"Complete",
tbTasks[[Completed On]:[Completed On]],"&lt;="&amp;BV$2,
tbTasks[[Completed On]:[Completed On]],"&gt;"&amp;BW$2)</f>
        <v>0</v>
      </c>
      <c r="BW21" s="85">
        <f ca="1">COUNTIFS(
tbTasks[[Client]:[Client]],$E$2,
tbTasks[[Project]:[Project]],$E$3,
tbTasks[[Added On]:[Added On]],"&gt;="&amp;$E$5,
tbTasks[[Added On]:[Added On]],"&lt;="&amp;$E$6,
tbTasks[[Category]:[Category]],$BN21,
tbTasks[[Status]:[Status]],"Complete",
tbTasks[[Completed On]:[Completed On]],"&lt;="&amp;BW$2,
tbTasks[[Completed On]:[Completed On]],"&gt;"&amp;BX$2)</f>
        <v>0</v>
      </c>
      <c r="BX21" s="85">
        <f ca="1">COUNTIFS(
tbTasks[[Client]:[Client]],$E$2,
tbTasks[[Project]:[Project]],$E$3,
tbTasks[[Added On]:[Added On]],"&gt;="&amp;$E$5,
tbTasks[[Added On]:[Added On]],"&lt;="&amp;$E$6,
tbTasks[[Category]:[Category]],$BN21,
tbTasks[[Status]:[Status]],"Complete",
tbTasks[[Completed On]:[Completed On]],"&lt;="&amp;BX$2,
tbTasks[[Completed On]:[Completed On]],"&gt;"&amp;BY$2)</f>
        <v>0</v>
      </c>
      <c r="BY21" s="85">
        <f ca="1">COUNTIFS(
tbTasks[[Client]:[Client]],$E$2,
tbTasks[[Project]:[Project]],$E$3,
tbTasks[[Added On]:[Added On]],"&gt;="&amp;$E$5,
tbTasks[[Added On]:[Added On]],"&lt;="&amp;$E$6,
tbTasks[[Category]:[Category]],$BN21,
tbTasks[[Status]:[Status]],"Complete",
tbTasks[[Completed On]:[Completed On]],"&lt;="&amp;BY$2,
tbTasks[[Completed On]:[Completed On]],"&gt;"&amp;BZ$2)</f>
        <v>0</v>
      </c>
      <c r="BZ21" s="85">
        <f ca="1">COUNTIFS(
tbTasks[[Client]:[Client]],$E$2,
tbTasks[[Project]:[Project]],$E$3,
tbTasks[[Added On]:[Added On]],"&gt;="&amp;$E$5,
tbTasks[[Added On]:[Added On]],"&lt;="&amp;$E$6,
tbTasks[[Category]:[Category]],$BN21,
tbTasks[[Status]:[Status]],"Complete",
tbTasks[[Completed On]:[Completed On]],"&lt;="&amp;BZ$2,
tbTasks[[Completed On]:[Completed On]],"&gt;"&amp;CA$2)</f>
        <v>0</v>
      </c>
      <c r="CA21" s="85">
        <f ca="1">COUNTIFS(
tbTasks[[Client]:[Client]],$E$2,
tbTasks[[Project]:[Project]],$E$3,
tbTasks[[Added On]:[Added On]],"&gt;="&amp;$E$5,
tbTasks[[Added On]:[Added On]],"&lt;="&amp;$E$6,
tbTasks[[Category]:[Category]],$BN21,
tbTasks[[Status]:[Status]],"Complete",
tbTasks[[Completed On]:[Completed On]],"&lt;="&amp;CA$2,
tbTasks[[Completed On]:[Completed On]],"&gt;"&amp;CB$2)</f>
        <v>0</v>
      </c>
      <c r="CB21" s="87"/>
    </row>
    <row r="22" spans="20:80" ht="14.85" customHeight="1" x14ac:dyDescent="0.25">
      <c r="T22" s="91" t="s">
        <v>36</v>
      </c>
      <c r="U22" s="84" t="s">
        <v>36</v>
      </c>
      <c r="V22" s="82">
        <f>COUNTIFS(
tbTasks[Client],$E$2,
tbTasks[Project],$E$3,
tbTasks[Added On],"&gt;="&amp;$E$5,
tbTasks[Added On],"&lt;="&amp;$E$6,
tbTasks[Category],T22)</f>
        <v>4</v>
      </c>
      <c r="AB22" s="91" t="s">
        <v>36</v>
      </c>
      <c r="AC22" s="84" t="s">
        <v>36</v>
      </c>
      <c r="AD22" s="85">
        <f>COUNTIFS(
tbTasks[Client],$E$2,
tbTasks[Project],$E$3,
tbTasks[Added On],"&gt;="&amp;$E$5,
tbTasks[Added On],"&lt;="&amp;$E$6,
tbTasks[Category],AB22,
tbTasks[Status],"Not Started")</f>
        <v>0</v>
      </c>
      <c r="AE22" s="85">
        <f>COUNTIFS(
tbTasks[Client],$E$2,
tbTasks[Project],$E$3,
tbTasks[Added On],"&gt;="&amp;$E$5,
tbTasks[Added On],"&lt;="&amp;$E$6,
tbTasks[Category],AB22,
tbTasks[Status],"Started")</f>
        <v>0</v>
      </c>
      <c r="AF22" s="82">
        <f>COUNTIFS(
tbTasks[Client],$E$2,
tbTasks[Project],$E$3,
tbTasks[Added On],"&gt;="&amp;$E$5,
tbTasks[Added On],"&lt;="&amp;$E$6,
tbTasks[Category],AB22,
tbTasks[Status],"Complete")</f>
        <v>4</v>
      </c>
      <c r="AH22" s="84" t="s">
        <v>92</v>
      </c>
      <c r="AY22" s="91" t="s">
        <v>36</v>
      </c>
      <c r="AZ22" s="84" t="s">
        <v>36</v>
      </c>
      <c r="BA22" s="88">
        <f>IFERROR(
AVERAGEIFS(tbTasks[DaysInBacklog],
tbTasks[[Client]:[Client]],$E$2,
tbTasks[[Project]:[Project]],$E$3,
tbTasks[[Added On]:[Added On]],"&gt;="&amp;$E$5,
tbTasks[[Added On]:[Added On]],"&lt;="&amp;$E$6,
tbTasks[[Category]:[Category]],$AY22),
"")</f>
        <v>3.75</v>
      </c>
      <c r="BB22" s="89">
        <f>IFERROR(
AVERAGEIFS(tbTasks[DaysInProgress],
tbTasks[[Client]:[Client]],$E$2,
tbTasks[[Project]:[Project]],$E$3,
tbTasks[[Added On]:[Added On]],"&gt;="&amp;$E$5,
tbTasks[[Added On]:[Added On]],"&lt;="&amp;$E$6,
tbTasks[[Category]:[Category]],$AY22),
"")</f>
        <v>1</v>
      </c>
      <c r="BN22" s="91" t="s">
        <v>36</v>
      </c>
      <c r="BO22" s="84" t="str" cm="1">
        <f t="array" ref="BO22">VLOOKUP(BN22,tbCategories[],COLUMN(tbCategories[Classification]),0)</f>
        <v>Value Add</v>
      </c>
      <c r="BP22" s="85">
        <f ca="1">COUNTIFS(
tbTasks[[Client]:[Client]],$E$2,
tbTasks[[Project]:[Project]],$E$3,
tbTasks[[Added On]:[Added On]],"&gt;="&amp;$E$5,
tbTasks[[Added On]:[Added On]],"&lt;="&amp;$E$6,
tbTasks[[Category]:[Category]],$BN22,
tbTasks[[Status]:[Status]],"Complete",
tbTasks[[Completed On]:[Completed On]],"&lt;="&amp;BP$2,
tbTasks[[Completed On]:[Completed On]],"&gt;"&amp;BQ$2)</f>
        <v>2</v>
      </c>
      <c r="BQ22" s="85">
        <f ca="1">COUNTIFS(
tbTasks[[Client]:[Client]],$E$2,
tbTasks[[Project]:[Project]],$E$3,
tbTasks[[Added On]:[Added On]],"&gt;="&amp;$E$5,
tbTasks[[Added On]:[Added On]],"&lt;="&amp;$E$6,
tbTasks[[Category]:[Category]],$BN22,
tbTasks[[Status]:[Status]],"Complete",
tbTasks[[Completed On]:[Completed On]],"&lt;="&amp;BQ$2,
tbTasks[[Completed On]:[Completed On]],"&gt;"&amp;BR$2)</f>
        <v>0</v>
      </c>
      <c r="BR22" s="85">
        <f ca="1">COUNTIFS(
tbTasks[[Client]:[Client]],$E$2,
tbTasks[[Project]:[Project]],$E$3,
tbTasks[[Added On]:[Added On]],"&gt;="&amp;$E$5,
tbTasks[[Added On]:[Added On]],"&lt;="&amp;$E$6,
tbTasks[[Category]:[Category]],$BN22,
tbTasks[[Status]:[Status]],"Complete",
tbTasks[[Completed On]:[Completed On]],"&lt;="&amp;BR$2,
tbTasks[[Completed On]:[Completed On]],"&gt;"&amp;BS$2)</f>
        <v>2</v>
      </c>
      <c r="BS22" s="85">
        <f ca="1">COUNTIFS(
tbTasks[[Client]:[Client]],$E$2,
tbTasks[[Project]:[Project]],$E$3,
tbTasks[[Added On]:[Added On]],"&gt;="&amp;$E$5,
tbTasks[[Added On]:[Added On]],"&lt;="&amp;$E$6,
tbTasks[[Category]:[Category]],$BN22,
tbTasks[[Status]:[Status]],"Complete",
tbTasks[[Completed On]:[Completed On]],"&lt;="&amp;BS$2,
tbTasks[[Completed On]:[Completed On]],"&gt;"&amp;BT$2)</f>
        <v>0</v>
      </c>
      <c r="BT22" s="85">
        <f ca="1">COUNTIFS(
tbTasks[[Client]:[Client]],$E$2,
tbTasks[[Project]:[Project]],$E$3,
tbTasks[[Added On]:[Added On]],"&gt;="&amp;$E$5,
tbTasks[[Added On]:[Added On]],"&lt;="&amp;$E$6,
tbTasks[[Category]:[Category]],$BN22,
tbTasks[[Status]:[Status]],"Complete",
tbTasks[[Completed On]:[Completed On]],"&lt;="&amp;BT$2,
tbTasks[[Completed On]:[Completed On]],"&gt;"&amp;BU$2)</f>
        <v>0</v>
      </c>
      <c r="BU22" s="85">
        <f ca="1">COUNTIFS(
tbTasks[[Client]:[Client]],$E$2,
tbTasks[[Project]:[Project]],$E$3,
tbTasks[[Added On]:[Added On]],"&gt;="&amp;$E$5,
tbTasks[[Added On]:[Added On]],"&lt;="&amp;$E$6,
tbTasks[[Category]:[Category]],$BN22,
tbTasks[[Status]:[Status]],"Complete",
tbTasks[[Completed On]:[Completed On]],"&lt;="&amp;BU$2,
tbTasks[[Completed On]:[Completed On]],"&gt;"&amp;BV$2)</f>
        <v>0</v>
      </c>
      <c r="BV22" s="85">
        <f ca="1">COUNTIFS(
tbTasks[[Client]:[Client]],$E$2,
tbTasks[[Project]:[Project]],$E$3,
tbTasks[[Added On]:[Added On]],"&gt;="&amp;$E$5,
tbTasks[[Added On]:[Added On]],"&lt;="&amp;$E$6,
tbTasks[[Category]:[Category]],$BN22,
tbTasks[[Status]:[Status]],"Complete",
tbTasks[[Completed On]:[Completed On]],"&lt;="&amp;BV$2,
tbTasks[[Completed On]:[Completed On]],"&gt;"&amp;BW$2)</f>
        <v>0</v>
      </c>
      <c r="BW22" s="85">
        <f ca="1">COUNTIFS(
tbTasks[[Client]:[Client]],$E$2,
tbTasks[[Project]:[Project]],$E$3,
tbTasks[[Added On]:[Added On]],"&gt;="&amp;$E$5,
tbTasks[[Added On]:[Added On]],"&lt;="&amp;$E$6,
tbTasks[[Category]:[Category]],$BN22,
tbTasks[[Status]:[Status]],"Complete",
tbTasks[[Completed On]:[Completed On]],"&lt;="&amp;BW$2,
tbTasks[[Completed On]:[Completed On]],"&gt;"&amp;BX$2)</f>
        <v>0</v>
      </c>
      <c r="BX22" s="85">
        <f ca="1">COUNTIFS(
tbTasks[[Client]:[Client]],$E$2,
tbTasks[[Project]:[Project]],$E$3,
tbTasks[[Added On]:[Added On]],"&gt;="&amp;$E$5,
tbTasks[[Added On]:[Added On]],"&lt;="&amp;$E$6,
tbTasks[[Category]:[Category]],$BN22,
tbTasks[[Status]:[Status]],"Complete",
tbTasks[[Completed On]:[Completed On]],"&lt;="&amp;BX$2,
tbTasks[[Completed On]:[Completed On]],"&gt;"&amp;BY$2)</f>
        <v>0</v>
      </c>
      <c r="BY22" s="85">
        <f ca="1">COUNTIFS(
tbTasks[[Client]:[Client]],$E$2,
tbTasks[[Project]:[Project]],$E$3,
tbTasks[[Added On]:[Added On]],"&gt;="&amp;$E$5,
tbTasks[[Added On]:[Added On]],"&lt;="&amp;$E$6,
tbTasks[[Category]:[Category]],$BN22,
tbTasks[[Status]:[Status]],"Complete",
tbTasks[[Completed On]:[Completed On]],"&lt;="&amp;BY$2,
tbTasks[[Completed On]:[Completed On]],"&gt;"&amp;BZ$2)</f>
        <v>0</v>
      </c>
      <c r="BZ22" s="85">
        <f ca="1">COUNTIFS(
tbTasks[[Client]:[Client]],$E$2,
tbTasks[[Project]:[Project]],$E$3,
tbTasks[[Added On]:[Added On]],"&gt;="&amp;$E$5,
tbTasks[[Added On]:[Added On]],"&lt;="&amp;$E$6,
tbTasks[[Category]:[Category]],$BN22,
tbTasks[[Status]:[Status]],"Complete",
tbTasks[[Completed On]:[Completed On]],"&lt;="&amp;BZ$2,
tbTasks[[Completed On]:[Completed On]],"&gt;"&amp;CA$2)</f>
        <v>0</v>
      </c>
      <c r="CA22" s="85">
        <f ca="1">COUNTIFS(
tbTasks[[Client]:[Client]],$E$2,
tbTasks[[Project]:[Project]],$E$3,
tbTasks[[Added On]:[Added On]],"&gt;="&amp;$E$5,
tbTasks[[Added On]:[Added On]],"&lt;="&amp;$E$6,
tbTasks[[Category]:[Category]],$BN22,
tbTasks[[Status]:[Status]],"Complete",
tbTasks[[Completed On]:[Completed On]],"&lt;="&amp;CA$2,
tbTasks[[Completed On]:[Completed On]],"&gt;"&amp;CB$2)</f>
        <v>0</v>
      </c>
      <c r="CB22" s="87"/>
    </row>
    <row r="23" spans="20:80" ht="14.85" customHeight="1" x14ac:dyDescent="0.25">
      <c r="T23" s="91" t="s">
        <v>34</v>
      </c>
      <c r="U23" s="96" t="s">
        <v>76</v>
      </c>
      <c r="V23" s="82">
        <f>COUNTIFS(
tbTasks[Client],$E$2,
tbTasks[Project],$E$3,
tbTasks[Added On],"&gt;="&amp;$E$5,
tbTasks[Added On],"&lt;="&amp;$E$6,
tbTasks[Category],T23)</f>
        <v>9</v>
      </c>
      <c r="AB23" s="91" t="s">
        <v>34</v>
      </c>
      <c r="AC23" s="96" t="s">
        <v>76</v>
      </c>
      <c r="AD23" s="85">
        <f>COUNTIFS(
tbTasks[Client],$E$2,
tbTasks[Project],$E$3,
tbTasks[Added On],"&gt;="&amp;$E$5,
tbTasks[Added On],"&lt;="&amp;$E$6,
tbTasks[Category],AB23,
tbTasks[Status],"Not Started")</f>
        <v>0</v>
      </c>
      <c r="AE23" s="85">
        <f>COUNTIFS(
tbTasks[Client],$E$2,
tbTasks[Project],$E$3,
tbTasks[Added On],"&gt;="&amp;$E$5,
tbTasks[Added On],"&lt;="&amp;$E$6,
tbTasks[Category],AB23,
tbTasks[Status],"Started")</f>
        <v>0</v>
      </c>
      <c r="AF23" s="82">
        <f>COUNTIFS(
tbTasks[Client],$E$2,
tbTasks[Project],$E$3,
tbTasks[Added On],"&gt;="&amp;$E$5,
tbTasks[Added On],"&lt;="&amp;$E$6,
tbTasks[Category],AB23,
tbTasks[Status],"Complete")</f>
        <v>9</v>
      </c>
      <c r="AH23" s="96" t="s">
        <v>23</v>
      </c>
      <c r="AY23" s="91" t="s">
        <v>34</v>
      </c>
      <c r="AZ23" s="96" t="s">
        <v>76</v>
      </c>
      <c r="BA23" s="88">
        <f>IFERROR(
AVERAGEIFS(tbTasks[DaysInBacklog],
tbTasks[[Client]:[Client]],$E$2,
tbTasks[[Project]:[Project]],$E$3,
tbTasks[[Added On]:[Added On]],"&gt;="&amp;$E$5,
tbTasks[[Added On]:[Added On]],"&lt;="&amp;$E$6,
tbTasks[[Category]:[Category]],$AY23),
"")</f>
        <v>8.1111111111111107</v>
      </c>
      <c r="BB23" s="89">
        <f>IFERROR(
AVERAGEIFS(tbTasks[DaysInProgress],
tbTasks[[Client]:[Client]],$E$2,
tbTasks[[Project]:[Project]],$E$3,
tbTasks[[Added On]:[Added On]],"&gt;="&amp;$E$5,
tbTasks[[Added On]:[Added On]],"&lt;="&amp;$E$6,
tbTasks[[Category]:[Category]],$AY23),
"")</f>
        <v>1</v>
      </c>
      <c r="BN23" s="91" t="s">
        <v>34</v>
      </c>
      <c r="BO23" s="84" t="str" cm="1">
        <f t="array" ref="BO23">VLOOKUP(BN23,tbCategories[],COLUMN(tbCategories[Classification]),0)</f>
        <v>Value Add</v>
      </c>
      <c r="BP23" s="85">
        <f ca="1">COUNTIFS(
tbTasks[[Client]:[Client]],$E$2,
tbTasks[[Project]:[Project]],$E$3,
tbTasks[[Added On]:[Added On]],"&gt;="&amp;$E$5,
tbTasks[[Added On]:[Added On]],"&lt;="&amp;$E$6,
tbTasks[[Category]:[Category]],$BN23,
tbTasks[[Status]:[Status]],"Complete",
tbTasks[[Completed On]:[Completed On]],"&lt;="&amp;BP$2,
tbTasks[[Completed On]:[Completed On]],"&gt;"&amp;BQ$2)</f>
        <v>7</v>
      </c>
      <c r="BQ23" s="85">
        <f ca="1">COUNTIFS(
tbTasks[[Client]:[Client]],$E$2,
tbTasks[[Project]:[Project]],$E$3,
tbTasks[[Added On]:[Added On]],"&gt;="&amp;$E$5,
tbTasks[[Added On]:[Added On]],"&lt;="&amp;$E$6,
tbTasks[[Category]:[Category]],$BN23,
tbTasks[[Status]:[Status]],"Complete",
tbTasks[[Completed On]:[Completed On]],"&lt;="&amp;BQ$2,
tbTasks[[Completed On]:[Completed On]],"&gt;"&amp;BR$2)</f>
        <v>0</v>
      </c>
      <c r="BR23" s="85">
        <f ca="1">COUNTIFS(
tbTasks[[Client]:[Client]],$E$2,
tbTasks[[Project]:[Project]],$E$3,
tbTasks[[Added On]:[Added On]],"&gt;="&amp;$E$5,
tbTasks[[Added On]:[Added On]],"&lt;="&amp;$E$6,
tbTasks[[Category]:[Category]],$BN23,
tbTasks[[Status]:[Status]],"Complete",
tbTasks[[Completed On]:[Completed On]],"&lt;="&amp;BR$2,
tbTasks[[Completed On]:[Completed On]],"&gt;"&amp;BS$2)</f>
        <v>0</v>
      </c>
      <c r="BS23" s="85">
        <f ca="1">COUNTIFS(
tbTasks[[Client]:[Client]],$E$2,
tbTasks[[Project]:[Project]],$E$3,
tbTasks[[Added On]:[Added On]],"&gt;="&amp;$E$5,
tbTasks[[Added On]:[Added On]],"&lt;="&amp;$E$6,
tbTasks[[Category]:[Category]],$BN23,
tbTasks[[Status]:[Status]],"Complete",
tbTasks[[Completed On]:[Completed On]],"&lt;="&amp;BS$2,
tbTasks[[Completed On]:[Completed On]],"&gt;"&amp;BT$2)</f>
        <v>0</v>
      </c>
      <c r="BT23" s="85">
        <f ca="1">COUNTIFS(
tbTasks[[Client]:[Client]],$E$2,
tbTasks[[Project]:[Project]],$E$3,
tbTasks[[Added On]:[Added On]],"&gt;="&amp;$E$5,
tbTasks[[Added On]:[Added On]],"&lt;="&amp;$E$6,
tbTasks[[Category]:[Category]],$BN23,
tbTasks[[Status]:[Status]],"Complete",
tbTasks[[Completed On]:[Completed On]],"&lt;="&amp;BT$2,
tbTasks[[Completed On]:[Completed On]],"&gt;"&amp;BU$2)</f>
        <v>0</v>
      </c>
      <c r="BU23" s="85">
        <f ca="1">COUNTIFS(
tbTasks[[Client]:[Client]],$E$2,
tbTasks[[Project]:[Project]],$E$3,
tbTasks[[Added On]:[Added On]],"&gt;="&amp;$E$5,
tbTasks[[Added On]:[Added On]],"&lt;="&amp;$E$6,
tbTasks[[Category]:[Category]],$BN23,
tbTasks[[Status]:[Status]],"Complete",
tbTasks[[Completed On]:[Completed On]],"&lt;="&amp;BU$2,
tbTasks[[Completed On]:[Completed On]],"&gt;"&amp;BV$2)</f>
        <v>2</v>
      </c>
      <c r="BV23" s="85">
        <f ca="1">COUNTIFS(
tbTasks[[Client]:[Client]],$E$2,
tbTasks[[Project]:[Project]],$E$3,
tbTasks[[Added On]:[Added On]],"&gt;="&amp;$E$5,
tbTasks[[Added On]:[Added On]],"&lt;="&amp;$E$6,
tbTasks[[Category]:[Category]],$BN23,
tbTasks[[Status]:[Status]],"Complete",
tbTasks[[Completed On]:[Completed On]],"&lt;="&amp;BV$2,
tbTasks[[Completed On]:[Completed On]],"&gt;"&amp;BW$2)</f>
        <v>0</v>
      </c>
      <c r="BW23" s="85">
        <f ca="1">COUNTIFS(
tbTasks[[Client]:[Client]],$E$2,
tbTasks[[Project]:[Project]],$E$3,
tbTasks[[Added On]:[Added On]],"&gt;="&amp;$E$5,
tbTasks[[Added On]:[Added On]],"&lt;="&amp;$E$6,
tbTasks[[Category]:[Category]],$BN23,
tbTasks[[Status]:[Status]],"Complete",
tbTasks[[Completed On]:[Completed On]],"&lt;="&amp;BW$2,
tbTasks[[Completed On]:[Completed On]],"&gt;"&amp;BX$2)</f>
        <v>0</v>
      </c>
      <c r="BX23" s="85">
        <f ca="1">COUNTIFS(
tbTasks[[Client]:[Client]],$E$2,
tbTasks[[Project]:[Project]],$E$3,
tbTasks[[Added On]:[Added On]],"&gt;="&amp;$E$5,
tbTasks[[Added On]:[Added On]],"&lt;="&amp;$E$6,
tbTasks[[Category]:[Category]],$BN23,
tbTasks[[Status]:[Status]],"Complete",
tbTasks[[Completed On]:[Completed On]],"&lt;="&amp;BX$2,
tbTasks[[Completed On]:[Completed On]],"&gt;"&amp;BY$2)</f>
        <v>0</v>
      </c>
      <c r="BY23" s="85">
        <f ca="1">COUNTIFS(
tbTasks[[Client]:[Client]],$E$2,
tbTasks[[Project]:[Project]],$E$3,
tbTasks[[Added On]:[Added On]],"&gt;="&amp;$E$5,
tbTasks[[Added On]:[Added On]],"&lt;="&amp;$E$6,
tbTasks[[Category]:[Category]],$BN23,
tbTasks[[Status]:[Status]],"Complete",
tbTasks[[Completed On]:[Completed On]],"&lt;="&amp;BY$2,
tbTasks[[Completed On]:[Completed On]],"&gt;"&amp;BZ$2)</f>
        <v>0</v>
      </c>
      <c r="BZ23" s="85">
        <f ca="1">COUNTIFS(
tbTasks[[Client]:[Client]],$E$2,
tbTasks[[Project]:[Project]],$E$3,
tbTasks[[Added On]:[Added On]],"&gt;="&amp;$E$5,
tbTasks[[Added On]:[Added On]],"&lt;="&amp;$E$6,
tbTasks[[Category]:[Category]],$BN23,
tbTasks[[Status]:[Status]],"Complete",
tbTasks[[Completed On]:[Completed On]],"&lt;="&amp;BZ$2,
tbTasks[[Completed On]:[Completed On]],"&gt;"&amp;CA$2)</f>
        <v>0</v>
      </c>
      <c r="CA23" s="85">
        <f ca="1">COUNTIFS(
tbTasks[[Client]:[Client]],$E$2,
tbTasks[[Project]:[Project]],$E$3,
tbTasks[[Added On]:[Added On]],"&gt;="&amp;$E$5,
tbTasks[[Added On]:[Added On]],"&lt;="&amp;$E$6,
tbTasks[[Category]:[Category]],$BN23,
tbTasks[[Status]:[Status]],"Complete",
tbTasks[[Completed On]:[Completed On]],"&lt;="&amp;CA$2,
tbTasks[[Completed On]:[Completed On]],"&gt;"&amp;CB$2)</f>
        <v>0</v>
      </c>
      <c r="CB23" s="87"/>
    </row>
    <row r="24" spans="20:80" ht="14.85" customHeight="1" x14ac:dyDescent="0.25">
      <c r="T24" s="91" t="s">
        <v>32</v>
      </c>
      <c r="U24" s="84" t="s">
        <v>80</v>
      </c>
      <c r="V24" s="82">
        <f>COUNTIFS(
tbTasks[Client],$E$2,
tbTasks[Project],$E$3,
tbTasks[Added On],"&gt;="&amp;$E$5,
tbTasks[Added On],"&lt;="&amp;$E$6,
tbTasks[Category],T24)</f>
        <v>0</v>
      </c>
      <c r="AB24" s="91" t="s">
        <v>32</v>
      </c>
      <c r="AC24" s="84" t="s">
        <v>80</v>
      </c>
      <c r="AD24" s="85">
        <f>COUNTIFS(
tbTasks[Client],$E$2,
tbTasks[Project],$E$3,
tbTasks[Added On],"&gt;="&amp;$E$5,
tbTasks[Added On],"&lt;="&amp;$E$6,
tbTasks[Category],AB24,
tbTasks[Status],"Not Started")</f>
        <v>0</v>
      </c>
      <c r="AE24" s="85">
        <f>COUNTIFS(
tbTasks[Client],$E$2,
tbTasks[Project],$E$3,
tbTasks[Added On],"&gt;="&amp;$E$5,
tbTasks[Added On],"&lt;="&amp;$E$6,
tbTasks[Category],AB24,
tbTasks[Status],"Started")</f>
        <v>0</v>
      </c>
      <c r="AF24" s="82">
        <f>COUNTIFS(
tbTasks[Client],$E$2,
tbTasks[Project],$E$3,
tbTasks[Added On],"&gt;="&amp;$E$5,
tbTasks[Added On],"&lt;="&amp;$E$6,
tbTasks[Category],AB24,
tbTasks[Status],"Complete")</f>
        <v>0</v>
      </c>
      <c r="AH24" s="84" t="s">
        <v>36</v>
      </c>
      <c r="AY24" s="91" t="s">
        <v>32</v>
      </c>
      <c r="AZ24" s="84" t="s">
        <v>80</v>
      </c>
      <c r="BA24" s="88" t="str">
        <f>IFERROR(
AVERAGEIFS(tbTasks[DaysInBacklog],
tbTasks[[Client]:[Client]],$E$2,
tbTasks[[Project]:[Project]],$E$3,
tbTasks[[Added On]:[Added On]],"&gt;="&amp;$E$5,
tbTasks[[Added On]:[Added On]],"&lt;="&amp;$E$6,
tbTasks[[Category]:[Category]],$AY24),
"")</f>
        <v/>
      </c>
      <c r="BB24" s="89" t="str">
        <f>IFERROR(
AVERAGEIFS(tbTasks[DaysInProgress],
tbTasks[[Client]:[Client]],$E$2,
tbTasks[[Project]:[Project]],$E$3,
tbTasks[[Added On]:[Added On]],"&gt;="&amp;$E$5,
tbTasks[[Added On]:[Added On]],"&lt;="&amp;$E$6,
tbTasks[[Category]:[Category]],$AY24),
"")</f>
        <v/>
      </c>
      <c r="BN24" s="91" t="s">
        <v>32</v>
      </c>
      <c r="BO24" s="84" t="str" cm="1">
        <f t="array" ref="BO24">VLOOKUP(BN24,tbCategories[],COLUMN(tbCategories[Classification]),0)</f>
        <v>Value Add</v>
      </c>
      <c r="BP24" s="85">
        <f ca="1">COUNTIFS(
tbTasks[[Client]:[Client]],$E$2,
tbTasks[[Project]:[Project]],$E$3,
tbTasks[[Added On]:[Added On]],"&gt;="&amp;$E$5,
tbTasks[[Added On]:[Added On]],"&lt;="&amp;$E$6,
tbTasks[[Category]:[Category]],$BN24,
tbTasks[[Status]:[Status]],"Complete",
tbTasks[[Completed On]:[Completed On]],"&lt;="&amp;BP$2,
tbTasks[[Completed On]:[Completed On]],"&gt;"&amp;BQ$2)</f>
        <v>0</v>
      </c>
      <c r="BQ24" s="85">
        <f ca="1">COUNTIFS(
tbTasks[[Client]:[Client]],$E$2,
tbTasks[[Project]:[Project]],$E$3,
tbTasks[[Added On]:[Added On]],"&gt;="&amp;$E$5,
tbTasks[[Added On]:[Added On]],"&lt;="&amp;$E$6,
tbTasks[[Category]:[Category]],$BN24,
tbTasks[[Status]:[Status]],"Complete",
tbTasks[[Completed On]:[Completed On]],"&lt;="&amp;BQ$2,
tbTasks[[Completed On]:[Completed On]],"&gt;"&amp;BR$2)</f>
        <v>0</v>
      </c>
      <c r="BR24" s="85">
        <f ca="1">COUNTIFS(
tbTasks[[Client]:[Client]],$E$2,
tbTasks[[Project]:[Project]],$E$3,
tbTasks[[Added On]:[Added On]],"&gt;="&amp;$E$5,
tbTasks[[Added On]:[Added On]],"&lt;="&amp;$E$6,
tbTasks[[Category]:[Category]],$BN24,
tbTasks[[Status]:[Status]],"Complete",
tbTasks[[Completed On]:[Completed On]],"&lt;="&amp;BR$2,
tbTasks[[Completed On]:[Completed On]],"&gt;"&amp;BS$2)</f>
        <v>0</v>
      </c>
      <c r="BS24" s="85">
        <f ca="1">COUNTIFS(
tbTasks[[Client]:[Client]],$E$2,
tbTasks[[Project]:[Project]],$E$3,
tbTasks[[Added On]:[Added On]],"&gt;="&amp;$E$5,
tbTasks[[Added On]:[Added On]],"&lt;="&amp;$E$6,
tbTasks[[Category]:[Category]],$BN24,
tbTasks[[Status]:[Status]],"Complete",
tbTasks[[Completed On]:[Completed On]],"&lt;="&amp;BS$2,
tbTasks[[Completed On]:[Completed On]],"&gt;"&amp;BT$2)</f>
        <v>0</v>
      </c>
      <c r="BT24" s="85">
        <f ca="1">COUNTIFS(
tbTasks[[Client]:[Client]],$E$2,
tbTasks[[Project]:[Project]],$E$3,
tbTasks[[Added On]:[Added On]],"&gt;="&amp;$E$5,
tbTasks[[Added On]:[Added On]],"&lt;="&amp;$E$6,
tbTasks[[Category]:[Category]],$BN24,
tbTasks[[Status]:[Status]],"Complete",
tbTasks[[Completed On]:[Completed On]],"&lt;="&amp;BT$2,
tbTasks[[Completed On]:[Completed On]],"&gt;"&amp;BU$2)</f>
        <v>0</v>
      </c>
      <c r="BU24" s="85">
        <f ca="1">COUNTIFS(
tbTasks[[Client]:[Client]],$E$2,
tbTasks[[Project]:[Project]],$E$3,
tbTasks[[Added On]:[Added On]],"&gt;="&amp;$E$5,
tbTasks[[Added On]:[Added On]],"&lt;="&amp;$E$6,
tbTasks[[Category]:[Category]],$BN24,
tbTasks[[Status]:[Status]],"Complete",
tbTasks[[Completed On]:[Completed On]],"&lt;="&amp;BU$2,
tbTasks[[Completed On]:[Completed On]],"&gt;"&amp;BV$2)</f>
        <v>0</v>
      </c>
      <c r="BV24" s="85">
        <f ca="1">COUNTIFS(
tbTasks[[Client]:[Client]],$E$2,
tbTasks[[Project]:[Project]],$E$3,
tbTasks[[Added On]:[Added On]],"&gt;="&amp;$E$5,
tbTasks[[Added On]:[Added On]],"&lt;="&amp;$E$6,
tbTasks[[Category]:[Category]],$BN24,
tbTasks[[Status]:[Status]],"Complete",
tbTasks[[Completed On]:[Completed On]],"&lt;="&amp;BV$2,
tbTasks[[Completed On]:[Completed On]],"&gt;"&amp;BW$2)</f>
        <v>0</v>
      </c>
      <c r="BW24" s="85">
        <f ca="1">COUNTIFS(
tbTasks[[Client]:[Client]],$E$2,
tbTasks[[Project]:[Project]],$E$3,
tbTasks[[Added On]:[Added On]],"&gt;="&amp;$E$5,
tbTasks[[Added On]:[Added On]],"&lt;="&amp;$E$6,
tbTasks[[Category]:[Category]],$BN24,
tbTasks[[Status]:[Status]],"Complete",
tbTasks[[Completed On]:[Completed On]],"&lt;="&amp;BW$2,
tbTasks[[Completed On]:[Completed On]],"&gt;"&amp;BX$2)</f>
        <v>0</v>
      </c>
      <c r="BX24" s="85">
        <f ca="1">COUNTIFS(
tbTasks[[Client]:[Client]],$E$2,
tbTasks[[Project]:[Project]],$E$3,
tbTasks[[Added On]:[Added On]],"&gt;="&amp;$E$5,
tbTasks[[Added On]:[Added On]],"&lt;="&amp;$E$6,
tbTasks[[Category]:[Category]],$BN24,
tbTasks[[Status]:[Status]],"Complete",
tbTasks[[Completed On]:[Completed On]],"&lt;="&amp;BX$2,
tbTasks[[Completed On]:[Completed On]],"&gt;"&amp;BY$2)</f>
        <v>0</v>
      </c>
      <c r="BY24" s="85">
        <f ca="1">COUNTIFS(
tbTasks[[Client]:[Client]],$E$2,
tbTasks[[Project]:[Project]],$E$3,
tbTasks[[Added On]:[Added On]],"&gt;="&amp;$E$5,
tbTasks[[Added On]:[Added On]],"&lt;="&amp;$E$6,
tbTasks[[Category]:[Category]],$BN24,
tbTasks[[Status]:[Status]],"Complete",
tbTasks[[Completed On]:[Completed On]],"&lt;="&amp;BY$2,
tbTasks[[Completed On]:[Completed On]],"&gt;"&amp;BZ$2)</f>
        <v>0</v>
      </c>
      <c r="BZ24" s="85">
        <f ca="1">COUNTIFS(
tbTasks[[Client]:[Client]],$E$2,
tbTasks[[Project]:[Project]],$E$3,
tbTasks[[Added On]:[Added On]],"&gt;="&amp;$E$5,
tbTasks[[Added On]:[Added On]],"&lt;="&amp;$E$6,
tbTasks[[Category]:[Category]],$BN24,
tbTasks[[Status]:[Status]],"Complete",
tbTasks[[Completed On]:[Completed On]],"&lt;="&amp;BZ$2,
tbTasks[[Completed On]:[Completed On]],"&gt;"&amp;CA$2)</f>
        <v>0</v>
      </c>
      <c r="CA24" s="85">
        <f ca="1">COUNTIFS(
tbTasks[[Client]:[Client]],$E$2,
tbTasks[[Project]:[Project]],$E$3,
tbTasks[[Added On]:[Added On]],"&gt;="&amp;$E$5,
tbTasks[[Added On]:[Added On]],"&lt;="&amp;$E$6,
tbTasks[[Category]:[Category]],$BN24,
tbTasks[[Status]:[Status]],"Complete",
tbTasks[[Completed On]:[Completed On]],"&lt;="&amp;CA$2,
tbTasks[[Completed On]:[Completed On]],"&gt;"&amp;CB$2)</f>
        <v>0</v>
      </c>
      <c r="CB24" s="87"/>
    </row>
    <row r="25" spans="20:80" ht="14.85" customHeight="1" x14ac:dyDescent="0.25">
      <c r="T25" s="91" t="s">
        <v>33</v>
      </c>
      <c r="U25" s="96" t="s">
        <v>76</v>
      </c>
      <c r="V25" s="82">
        <f>COUNTIFS(
tbTasks[Client],$E$2,
tbTasks[Project],$E$3,
tbTasks[Added On],"&gt;="&amp;$E$5,
tbTasks[Added On],"&lt;="&amp;$E$6,
tbTasks[Category],T25)</f>
        <v>0</v>
      </c>
      <c r="AB25" s="91" t="s">
        <v>33</v>
      </c>
      <c r="AC25" s="96" t="s">
        <v>76</v>
      </c>
      <c r="AD25" s="85">
        <f>COUNTIFS(
tbTasks[Client],$E$2,
tbTasks[Project],$E$3,
tbTasks[Added On],"&gt;="&amp;$E$5,
tbTasks[Added On],"&lt;="&amp;$E$6,
tbTasks[Category],AB25,
tbTasks[Status],"Not Started")</f>
        <v>0</v>
      </c>
      <c r="AE25" s="85">
        <f>COUNTIFS(
tbTasks[Client],$E$2,
tbTasks[Project],$E$3,
tbTasks[Added On],"&gt;="&amp;$E$5,
tbTasks[Added On],"&lt;="&amp;$E$6,
tbTasks[Category],AB25,
tbTasks[Status],"Started")</f>
        <v>0</v>
      </c>
      <c r="AF25" s="82">
        <f>COUNTIFS(
tbTasks[Client],$E$2,
tbTasks[Project],$E$3,
tbTasks[Added On],"&gt;="&amp;$E$5,
tbTasks[Added On],"&lt;="&amp;$E$6,
tbTasks[Category],AB25,
tbTasks[Status],"Complete")</f>
        <v>0</v>
      </c>
      <c r="AY25" s="91" t="s">
        <v>33</v>
      </c>
      <c r="AZ25" s="96" t="s">
        <v>76</v>
      </c>
      <c r="BA25" s="88" t="str">
        <f>IFERROR(
AVERAGEIFS(tbTasks[DaysInBacklog],
tbTasks[[Client]:[Client]],$E$2,
tbTasks[[Project]:[Project]],$E$3,
tbTasks[[Added On]:[Added On]],"&gt;="&amp;$E$5,
tbTasks[[Added On]:[Added On]],"&lt;="&amp;$E$6,
tbTasks[[Category]:[Category]],$AY25),
"")</f>
        <v/>
      </c>
      <c r="BB25" s="89" t="str">
        <f>IFERROR(
AVERAGEIFS(tbTasks[DaysInProgress],
tbTasks[[Client]:[Client]],$E$2,
tbTasks[[Project]:[Project]],$E$3,
tbTasks[[Added On]:[Added On]],"&gt;="&amp;$E$5,
tbTasks[[Added On]:[Added On]],"&lt;="&amp;$E$6,
tbTasks[[Category]:[Category]],$AY25),
"")</f>
        <v/>
      </c>
      <c r="BN25" s="91" t="s">
        <v>33</v>
      </c>
      <c r="BO25" s="84" t="str" cm="1">
        <f t="array" ref="BO25">VLOOKUP(BN25,tbCategories[],COLUMN(tbCategories[Classification]),0)</f>
        <v>Value Add</v>
      </c>
      <c r="BP25" s="85">
        <f ca="1">COUNTIFS(
tbTasks[[Client]:[Client]],$E$2,
tbTasks[[Project]:[Project]],$E$3,
tbTasks[[Added On]:[Added On]],"&gt;="&amp;$E$5,
tbTasks[[Added On]:[Added On]],"&lt;="&amp;$E$6,
tbTasks[[Category]:[Category]],$BN25,
tbTasks[[Status]:[Status]],"Complete",
tbTasks[[Completed On]:[Completed On]],"&lt;="&amp;BP$2,
tbTasks[[Completed On]:[Completed On]],"&gt;"&amp;BQ$2)</f>
        <v>0</v>
      </c>
      <c r="BQ25" s="85">
        <f ca="1">COUNTIFS(
tbTasks[[Client]:[Client]],$E$2,
tbTasks[[Project]:[Project]],$E$3,
tbTasks[[Added On]:[Added On]],"&gt;="&amp;$E$5,
tbTasks[[Added On]:[Added On]],"&lt;="&amp;$E$6,
tbTasks[[Category]:[Category]],$BN25,
tbTasks[[Status]:[Status]],"Complete",
tbTasks[[Completed On]:[Completed On]],"&lt;="&amp;BQ$2,
tbTasks[[Completed On]:[Completed On]],"&gt;"&amp;BR$2)</f>
        <v>0</v>
      </c>
      <c r="BR25" s="85">
        <f ca="1">COUNTIFS(
tbTasks[[Client]:[Client]],$E$2,
tbTasks[[Project]:[Project]],$E$3,
tbTasks[[Added On]:[Added On]],"&gt;="&amp;$E$5,
tbTasks[[Added On]:[Added On]],"&lt;="&amp;$E$6,
tbTasks[[Category]:[Category]],$BN25,
tbTasks[[Status]:[Status]],"Complete",
tbTasks[[Completed On]:[Completed On]],"&lt;="&amp;BR$2,
tbTasks[[Completed On]:[Completed On]],"&gt;"&amp;BS$2)</f>
        <v>0</v>
      </c>
      <c r="BS25" s="85">
        <f ca="1">COUNTIFS(
tbTasks[[Client]:[Client]],$E$2,
tbTasks[[Project]:[Project]],$E$3,
tbTasks[[Added On]:[Added On]],"&gt;="&amp;$E$5,
tbTasks[[Added On]:[Added On]],"&lt;="&amp;$E$6,
tbTasks[[Category]:[Category]],$BN25,
tbTasks[[Status]:[Status]],"Complete",
tbTasks[[Completed On]:[Completed On]],"&lt;="&amp;BS$2,
tbTasks[[Completed On]:[Completed On]],"&gt;"&amp;BT$2)</f>
        <v>0</v>
      </c>
      <c r="BT25" s="85">
        <f ca="1">COUNTIFS(
tbTasks[[Client]:[Client]],$E$2,
tbTasks[[Project]:[Project]],$E$3,
tbTasks[[Added On]:[Added On]],"&gt;="&amp;$E$5,
tbTasks[[Added On]:[Added On]],"&lt;="&amp;$E$6,
tbTasks[[Category]:[Category]],$BN25,
tbTasks[[Status]:[Status]],"Complete",
tbTasks[[Completed On]:[Completed On]],"&lt;="&amp;BT$2,
tbTasks[[Completed On]:[Completed On]],"&gt;"&amp;BU$2)</f>
        <v>0</v>
      </c>
      <c r="BU25" s="85">
        <f ca="1">COUNTIFS(
tbTasks[[Client]:[Client]],$E$2,
tbTasks[[Project]:[Project]],$E$3,
tbTasks[[Added On]:[Added On]],"&gt;="&amp;$E$5,
tbTasks[[Added On]:[Added On]],"&lt;="&amp;$E$6,
tbTasks[[Category]:[Category]],$BN25,
tbTasks[[Status]:[Status]],"Complete",
tbTasks[[Completed On]:[Completed On]],"&lt;="&amp;BU$2,
tbTasks[[Completed On]:[Completed On]],"&gt;"&amp;BV$2)</f>
        <v>0</v>
      </c>
      <c r="BV25" s="85">
        <f ca="1">COUNTIFS(
tbTasks[[Client]:[Client]],$E$2,
tbTasks[[Project]:[Project]],$E$3,
tbTasks[[Added On]:[Added On]],"&gt;="&amp;$E$5,
tbTasks[[Added On]:[Added On]],"&lt;="&amp;$E$6,
tbTasks[[Category]:[Category]],$BN25,
tbTasks[[Status]:[Status]],"Complete",
tbTasks[[Completed On]:[Completed On]],"&lt;="&amp;BV$2,
tbTasks[[Completed On]:[Completed On]],"&gt;"&amp;BW$2)</f>
        <v>0</v>
      </c>
      <c r="BW25" s="85">
        <f ca="1">COUNTIFS(
tbTasks[[Client]:[Client]],$E$2,
tbTasks[[Project]:[Project]],$E$3,
tbTasks[[Added On]:[Added On]],"&gt;="&amp;$E$5,
tbTasks[[Added On]:[Added On]],"&lt;="&amp;$E$6,
tbTasks[[Category]:[Category]],$BN25,
tbTasks[[Status]:[Status]],"Complete",
tbTasks[[Completed On]:[Completed On]],"&lt;="&amp;BW$2,
tbTasks[[Completed On]:[Completed On]],"&gt;"&amp;BX$2)</f>
        <v>0</v>
      </c>
      <c r="BX25" s="85">
        <f ca="1">COUNTIFS(
tbTasks[[Client]:[Client]],$E$2,
tbTasks[[Project]:[Project]],$E$3,
tbTasks[[Added On]:[Added On]],"&gt;="&amp;$E$5,
tbTasks[[Added On]:[Added On]],"&lt;="&amp;$E$6,
tbTasks[[Category]:[Category]],$BN25,
tbTasks[[Status]:[Status]],"Complete",
tbTasks[[Completed On]:[Completed On]],"&lt;="&amp;BX$2,
tbTasks[[Completed On]:[Completed On]],"&gt;"&amp;BY$2)</f>
        <v>0</v>
      </c>
      <c r="BY25" s="85">
        <f ca="1">COUNTIFS(
tbTasks[[Client]:[Client]],$E$2,
tbTasks[[Project]:[Project]],$E$3,
tbTasks[[Added On]:[Added On]],"&gt;="&amp;$E$5,
tbTasks[[Added On]:[Added On]],"&lt;="&amp;$E$6,
tbTasks[[Category]:[Category]],$BN25,
tbTasks[[Status]:[Status]],"Complete",
tbTasks[[Completed On]:[Completed On]],"&lt;="&amp;BY$2,
tbTasks[[Completed On]:[Completed On]],"&gt;"&amp;BZ$2)</f>
        <v>0</v>
      </c>
      <c r="BZ25" s="85">
        <f ca="1">COUNTIFS(
tbTasks[[Client]:[Client]],$E$2,
tbTasks[[Project]:[Project]],$E$3,
tbTasks[[Added On]:[Added On]],"&gt;="&amp;$E$5,
tbTasks[[Added On]:[Added On]],"&lt;="&amp;$E$6,
tbTasks[[Category]:[Category]],$BN25,
tbTasks[[Status]:[Status]],"Complete",
tbTasks[[Completed On]:[Completed On]],"&lt;="&amp;BZ$2,
tbTasks[[Completed On]:[Completed On]],"&gt;"&amp;CA$2)</f>
        <v>0</v>
      </c>
      <c r="CA25" s="85">
        <f ca="1">COUNTIFS(
tbTasks[[Client]:[Client]],$E$2,
tbTasks[[Project]:[Project]],$E$3,
tbTasks[[Added On]:[Added On]],"&gt;="&amp;$E$5,
tbTasks[[Added On]:[Added On]],"&lt;="&amp;$E$6,
tbTasks[[Category]:[Category]],$BN25,
tbTasks[[Status]:[Status]],"Complete",
tbTasks[[Completed On]:[Completed On]],"&lt;="&amp;CA$2,
tbTasks[[Completed On]:[Completed On]],"&gt;"&amp;CB$2)</f>
        <v>0</v>
      </c>
      <c r="CB25" s="87"/>
    </row>
    <row r="26" spans="20:80" ht="14.85" customHeight="1" x14ac:dyDescent="0.25">
      <c r="T26" s="91" t="s">
        <v>80</v>
      </c>
      <c r="U26" s="84" t="s">
        <v>80</v>
      </c>
      <c r="V26" s="82">
        <f>COUNTIFS(
tbTasks[Client],$E$2,
tbTasks[Project],$E$3,
tbTasks[Added On],"&gt;="&amp;$E$5,
tbTasks[Added On],"&lt;="&amp;$E$6,
tbTasks[Category],T26)</f>
        <v>0</v>
      </c>
      <c r="AB26" s="91" t="s">
        <v>80</v>
      </c>
      <c r="AC26" s="84" t="s">
        <v>80</v>
      </c>
      <c r="AD26" s="85">
        <f>COUNTIFS(
tbTasks[Client],$E$2,
tbTasks[Project],$E$3,
tbTasks[Added On],"&gt;="&amp;$E$5,
tbTasks[Added On],"&lt;="&amp;$E$6,
tbTasks[Category],AB26,
tbTasks[Status],"Not Started")</f>
        <v>0</v>
      </c>
      <c r="AE26" s="85">
        <f>COUNTIFS(
tbTasks[Client],$E$2,
tbTasks[Project],$E$3,
tbTasks[Added On],"&gt;="&amp;$E$5,
tbTasks[Added On],"&lt;="&amp;$E$6,
tbTasks[Category],AB26,
tbTasks[Status],"Started")</f>
        <v>0</v>
      </c>
      <c r="AF26" s="82">
        <f>COUNTIFS(
tbTasks[Client],$E$2,
tbTasks[Project],$E$3,
tbTasks[Added On],"&gt;="&amp;$E$5,
tbTasks[Added On],"&lt;="&amp;$E$6,
tbTasks[Category],AB26,
tbTasks[Status],"Complete")</f>
        <v>0</v>
      </c>
      <c r="AY26" s="91" t="s">
        <v>80</v>
      </c>
      <c r="AZ26" s="84" t="s">
        <v>80</v>
      </c>
      <c r="BA26" s="88" t="str">
        <f>IFERROR(
AVERAGEIFS(tbTasks[DaysInBacklog],
tbTasks[[Client]:[Client]],$E$2,
tbTasks[[Project]:[Project]],$E$3,
tbTasks[[Added On]:[Added On]],"&gt;="&amp;$E$5,
tbTasks[[Added On]:[Added On]],"&lt;="&amp;$E$6,
tbTasks[[Category]:[Category]],$AY26),
"")</f>
        <v/>
      </c>
      <c r="BB26" s="89" t="str">
        <f>IFERROR(
AVERAGEIFS(tbTasks[DaysInProgress],
tbTasks[[Client]:[Client]],$E$2,
tbTasks[[Project]:[Project]],$E$3,
tbTasks[[Added On]:[Added On]],"&gt;="&amp;$E$5,
tbTasks[[Added On]:[Added On]],"&lt;="&amp;$E$6,
tbTasks[[Category]:[Category]],$AY26),
"")</f>
        <v/>
      </c>
      <c r="BN26" s="91" t="s">
        <v>80</v>
      </c>
      <c r="BO26" s="84" t="str" cm="1">
        <f t="array" ref="BO26">VLOOKUP(BN26,tbCategories[],COLUMN(tbCategories[Classification]),0)</f>
        <v>Non-Value Add</v>
      </c>
      <c r="BP26" s="85">
        <f ca="1">COUNTIFS(
tbTasks[[Client]:[Client]],$E$2,
tbTasks[[Project]:[Project]],$E$3,
tbTasks[[Added On]:[Added On]],"&gt;="&amp;$E$5,
tbTasks[[Added On]:[Added On]],"&lt;="&amp;$E$6,
tbTasks[[Category]:[Category]],$BN26,
tbTasks[[Status]:[Status]],"Complete",
tbTasks[[Completed On]:[Completed On]],"&lt;="&amp;BP$2,
tbTasks[[Completed On]:[Completed On]],"&gt;"&amp;BQ$2)</f>
        <v>0</v>
      </c>
      <c r="BQ26" s="85">
        <f ca="1">COUNTIFS(
tbTasks[[Client]:[Client]],$E$2,
tbTasks[[Project]:[Project]],$E$3,
tbTasks[[Added On]:[Added On]],"&gt;="&amp;$E$5,
tbTasks[[Added On]:[Added On]],"&lt;="&amp;$E$6,
tbTasks[[Category]:[Category]],$BN26,
tbTasks[[Status]:[Status]],"Complete",
tbTasks[[Completed On]:[Completed On]],"&lt;="&amp;BQ$2,
tbTasks[[Completed On]:[Completed On]],"&gt;"&amp;BR$2)</f>
        <v>0</v>
      </c>
      <c r="BR26" s="85">
        <f ca="1">COUNTIFS(
tbTasks[[Client]:[Client]],$E$2,
tbTasks[[Project]:[Project]],$E$3,
tbTasks[[Added On]:[Added On]],"&gt;="&amp;$E$5,
tbTasks[[Added On]:[Added On]],"&lt;="&amp;$E$6,
tbTasks[[Category]:[Category]],$BN26,
tbTasks[[Status]:[Status]],"Complete",
tbTasks[[Completed On]:[Completed On]],"&lt;="&amp;BR$2,
tbTasks[[Completed On]:[Completed On]],"&gt;"&amp;BS$2)</f>
        <v>0</v>
      </c>
      <c r="BS26" s="85">
        <f ca="1">COUNTIFS(
tbTasks[[Client]:[Client]],$E$2,
tbTasks[[Project]:[Project]],$E$3,
tbTasks[[Added On]:[Added On]],"&gt;="&amp;$E$5,
tbTasks[[Added On]:[Added On]],"&lt;="&amp;$E$6,
tbTasks[[Category]:[Category]],$BN26,
tbTasks[[Status]:[Status]],"Complete",
tbTasks[[Completed On]:[Completed On]],"&lt;="&amp;BS$2,
tbTasks[[Completed On]:[Completed On]],"&gt;"&amp;BT$2)</f>
        <v>0</v>
      </c>
      <c r="BT26" s="85">
        <f ca="1">COUNTIFS(
tbTasks[[Client]:[Client]],$E$2,
tbTasks[[Project]:[Project]],$E$3,
tbTasks[[Added On]:[Added On]],"&gt;="&amp;$E$5,
tbTasks[[Added On]:[Added On]],"&lt;="&amp;$E$6,
tbTasks[[Category]:[Category]],$BN26,
tbTasks[[Status]:[Status]],"Complete",
tbTasks[[Completed On]:[Completed On]],"&lt;="&amp;BT$2,
tbTasks[[Completed On]:[Completed On]],"&gt;"&amp;BU$2)</f>
        <v>0</v>
      </c>
      <c r="BU26" s="85">
        <f ca="1">COUNTIFS(
tbTasks[[Client]:[Client]],$E$2,
tbTasks[[Project]:[Project]],$E$3,
tbTasks[[Added On]:[Added On]],"&gt;="&amp;$E$5,
tbTasks[[Added On]:[Added On]],"&lt;="&amp;$E$6,
tbTasks[[Category]:[Category]],$BN26,
tbTasks[[Status]:[Status]],"Complete",
tbTasks[[Completed On]:[Completed On]],"&lt;="&amp;BU$2,
tbTasks[[Completed On]:[Completed On]],"&gt;"&amp;BV$2)</f>
        <v>0</v>
      </c>
      <c r="BV26" s="85">
        <f ca="1">COUNTIFS(
tbTasks[[Client]:[Client]],$E$2,
tbTasks[[Project]:[Project]],$E$3,
tbTasks[[Added On]:[Added On]],"&gt;="&amp;$E$5,
tbTasks[[Added On]:[Added On]],"&lt;="&amp;$E$6,
tbTasks[[Category]:[Category]],$BN26,
tbTasks[[Status]:[Status]],"Complete",
tbTasks[[Completed On]:[Completed On]],"&lt;="&amp;BV$2,
tbTasks[[Completed On]:[Completed On]],"&gt;"&amp;BW$2)</f>
        <v>0</v>
      </c>
      <c r="BW26" s="85">
        <f ca="1">COUNTIFS(
tbTasks[[Client]:[Client]],$E$2,
tbTasks[[Project]:[Project]],$E$3,
tbTasks[[Added On]:[Added On]],"&gt;="&amp;$E$5,
tbTasks[[Added On]:[Added On]],"&lt;="&amp;$E$6,
tbTasks[[Category]:[Category]],$BN26,
tbTasks[[Status]:[Status]],"Complete",
tbTasks[[Completed On]:[Completed On]],"&lt;="&amp;BW$2,
tbTasks[[Completed On]:[Completed On]],"&gt;"&amp;BX$2)</f>
        <v>0</v>
      </c>
      <c r="BX26" s="85">
        <f ca="1">COUNTIFS(
tbTasks[[Client]:[Client]],$E$2,
tbTasks[[Project]:[Project]],$E$3,
tbTasks[[Added On]:[Added On]],"&gt;="&amp;$E$5,
tbTasks[[Added On]:[Added On]],"&lt;="&amp;$E$6,
tbTasks[[Category]:[Category]],$BN26,
tbTasks[[Status]:[Status]],"Complete",
tbTasks[[Completed On]:[Completed On]],"&lt;="&amp;BX$2,
tbTasks[[Completed On]:[Completed On]],"&gt;"&amp;BY$2)</f>
        <v>0</v>
      </c>
      <c r="BY26" s="85">
        <f ca="1">COUNTIFS(
tbTasks[[Client]:[Client]],$E$2,
tbTasks[[Project]:[Project]],$E$3,
tbTasks[[Added On]:[Added On]],"&gt;="&amp;$E$5,
tbTasks[[Added On]:[Added On]],"&lt;="&amp;$E$6,
tbTasks[[Category]:[Category]],$BN26,
tbTasks[[Status]:[Status]],"Complete",
tbTasks[[Completed On]:[Completed On]],"&lt;="&amp;BY$2,
tbTasks[[Completed On]:[Completed On]],"&gt;"&amp;BZ$2)</f>
        <v>0</v>
      </c>
      <c r="BZ26" s="85">
        <f ca="1">COUNTIFS(
tbTasks[[Client]:[Client]],$E$2,
tbTasks[[Project]:[Project]],$E$3,
tbTasks[[Added On]:[Added On]],"&gt;="&amp;$E$5,
tbTasks[[Added On]:[Added On]],"&lt;="&amp;$E$6,
tbTasks[[Category]:[Category]],$BN26,
tbTasks[[Status]:[Status]],"Complete",
tbTasks[[Completed On]:[Completed On]],"&lt;="&amp;BZ$2,
tbTasks[[Completed On]:[Completed On]],"&gt;"&amp;CA$2)</f>
        <v>0</v>
      </c>
      <c r="CA26" s="85">
        <f ca="1">COUNTIFS(
tbTasks[[Client]:[Client]],$E$2,
tbTasks[[Project]:[Project]],$E$3,
tbTasks[[Added On]:[Added On]],"&gt;="&amp;$E$5,
tbTasks[[Added On]:[Added On]],"&lt;="&amp;$E$6,
tbTasks[[Category]:[Category]],$BN26,
tbTasks[[Status]:[Status]],"Complete",
tbTasks[[Completed On]:[Completed On]],"&lt;="&amp;CA$2,
tbTasks[[Completed On]:[Completed On]],"&gt;"&amp;CB$2)</f>
        <v>0</v>
      </c>
      <c r="CB26" s="87"/>
    </row>
    <row r="27" spans="20:80" ht="14.85" customHeight="1" x14ac:dyDescent="0.25">
      <c r="T27" s="91" t="s">
        <v>103</v>
      </c>
      <c r="U27" s="96" t="s">
        <v>80</v>
      </c>
      <c r="V27" s="82">
        <f>COUNTIFS(
tbTasks[Client],$E$2,
tbTasks[Project],$E$3,
tbTasks[Added On],"&gt;="&amp;$E$5,
tbTasks[Added On],"&lt;="&amp;$E$6,
tbTasks[Category],T27)</f>
        <v>0</v>
      </c>
      <c r="AB27" s="91" t="s">
        <v>103</v>
      </c>
      <c r="AC27" s="96" t="s">
        <v>80</v>
      </c>
      <c r="AD27" s="85">
        <f>COUNTIFS(
tbTasks[Client],$E$2,
tbTasks[Project],$E$3,
tbTasks[Added On],"&gt;="&amp;$E$5,
tbTasks[Added On],"&lt;="&amp;$E$6,
tbTasks[Category],AB27,
tbTasks[Status],"Not Started")</f>
        <v>0</v>
      </c>
      <c r="AE27" s="85">
        <f>COUNTIFS(
tbTasks[Client],$E$2,
tbTasks[Project],$E$3,
tbTasks[Added On],"&gt;="&amp;$E$5,
tbTasks[Added On],"&lt;="&amp;$E$6,
tbTasks[Category],AB27,
tbTasks[Status],"Started")</f>
        <v>0</v>
      </c>
      <c r="AF27" s="82">
        <f>COUNTIFS(
tbTasks[Client],$E$2,
tbTasks[Project],$E$3,
tbTasks[Added On],"&gt;="&amp;$E$5,
tbTasks[Added On],"&lt;="&amp;$E$6,
tbTasks[Category],AB27,
tbTasks[Status],"Complete")</f>
        <v>0</v>
      </c>
      <c r="AY27" s="91" t="s">
        <v>103</v>
      </c>
      <c r="AZ27" s="96" t="s">
        <v>80</v>
      </c>
      <c r="BA27" s="88" t="str">
        <f>IFERROR(
AVERAGEIFS(tbTasks[DaysInBacklog],
tbTasks[[Client]:[Client]],$E$2,
tbTasks[[Project]:[Project]],$E$3,
tbTasks[[Added On]:[Added On]],"&gt;="&amp;$E$5,
tbTasks[[Added On]:[Added On]],"&lt;="&amp;$E$6,
tbTasks[[Category]:[Category]],$AY27),
"")</f>
        <v/>
      </c>
      <c r="BB27" s="89" t="str">
        <f>IFERROR(
AVERAGEIFS(tbTasks[DaysInProgress],
tbTasks[[Client]:[Client]],$E$2,
tbTasks[[Project]:[Project]],$E$3,
tbTasks[[Added On]:[Added On]],"&gt;="&amp;$E$5,
tbTasks[[Added On]:[Added On]],"&lt;="&amp;$E$6,
tbTasks[[Category]:[Category]],$AY27),
"")</f>
        <v/>
      </c>
      <c r="BN27" s="91" t="s">
        <v>103</v>
      </c>
      <c r="BO27" s="84" t="str" cm="1">
        <f t="array" ref="BO27">VLOOKUP(BN27,tbCategories[],COLUMN(tbCategories[Classification]),0)</f>
        <v>Value Add</v>
      </c>
      <c r="BP27" s="85">
        <f ca="1">COUNTIFS(
tbTasks[[Client]:[Client]],$E$2,
tbTasks[[Project]:[Project]],$E$3,
tbTasks[[Added On]:[Added On]],"&gt;="&amp;$E$5,
tbTasks[[Added On]:[Added On]],"&lt;="&amp;$E$6,
tbTasks[[Category]:[Category]],$BN27,
tbTasks[[Status]:[Status]],"Complete",
tbTasks[[Completed On]:[Completed On]],"&lt;="&amp;BP$2,
tbTasks[[Completed On]:[Completed On]],"&gt;"&amp;BQ$2)</f>
        <v>0</v>
      </c>
      <c r="BQ27" s="85">
        <f ca="1">COUNTIFS(
tbTasks[[Client]:[Client]],$E$2,
tbTasks[[Project]:[Project]],$E$3,
tbTasks[[Added On]:[Added On]],"&gt;="&amp;$E$5,
tbTasks[[Added On]:[Added On]],"&lt;="&amp;$E$6,
tbTasks[[Category]:[Category]],$BN27,
tbTasks[[Status]:[Status]],"Complete",
tbTasks[[Completed On]:[Completed On]],"&lt;="&amp;BQ$2,
tbTasks[[Completed On]:[Completed On]],"&gt;"&amp;BR$2)</f>
        <v>0</v>
      </c>
      <c r="BR27" s="85">
        <f ca="1">COUNTIFS(
tbTasks[[Client]:[Client]],$E$2,
tbTasks[[Project]:[Project]],$E$3,
tbTasks[[Added On]:[Added On]],"&gt;="&amp;$E$5,
tbTasks[[Added On]:[Added On]],"&lt;="&amp;$E$6,
tbTasks[[Category]:[Category]],$BN27,
tbTasks[[Status]:[Status]],"Complete",
tbTasks[[Completed On]:[Completed On]],"&lt;="&amp;BR$2,
tbTasks[[Completed On]:[Completed On]],"&gt;"&amp;BS$2)</f>
        <v>0</v>
      </c>
      <c r="BS27" s="85">
        <f ca="1">COUNTIFS(
tbTasks[[Client]:[Client]],$E$2,
tbTasks[[Project]:[Project]],$E$3,
tbTasks[[Added On]:[Added On]],"&gt;="&amp;$E$5,
tbTasks[[Added On]:[Added On]],"&lt;="&amp;$E$6,
tbTasks[[Category]:[Category]],$BN27,
tbTasks[[Status]:[Status]],"Complete",
tbTasks[[Completed On]:[Completed On]],"&lt;="&amp;BS$2,
tbTasks[[Completed On]:[Completed On]],"&gt;"&amp;BT$2)</f>
        <v>0</v>
      </c>
      <c r="BT27" s="85">
        <f ca="1">COUNTIFS(
tbTasks[[Client]:[Client]],$E$2,
tbTasks[[Project]:[Project]],$E$3,
tbTasks[[Added On]:[Added On]],"&gt;="&amp;$E$5,
tbTasks[[Added On]:[Added On]],"&lt;="&amp;$E$6,
tbTasks[[Category]:[Category]],$BN27,
tbTasks[[Status]:[Status]],"Complete",
tbTasks[[Completed On]:[Completed On]],"&lt;="&amp;BT$2,
tbTasks[[Completed On]:[Completed On]],"&gt;"&amp;BU$2)</f>
        <v>0</v>
      </c>
      <c r="BU27" s="85">
        <f ca="1">COUNTIFS(
tbTasks[[Client]:[Client]],$E$2,
tbTasks[[Project]:[Project]],$E$3,
tbTasks[[Added On]:[Added On]],"&gt;="&amp;$E$5,
tbTasks[[Added On]:[Added On]],"&lt;="&amp;$E$6,
tbTasks[[Category]:[Category]],$BN27,
tbTasks[[Status]:[Status]],"Complete",
tbTasks[[Completed On]:[Completed On]],"&lt;="&amp;BU$2,
tbTasks[[Completed On]:[Completed On]],"&gt;"&amp;BV$2)</f>
        <v>0</v>
      </c>
      <c r="BV27" s="85">
        <f ca="1">COUNTIFS(
tbTasks[[Client]:[Client]],$E$2,
tbTasks[[Project]:[Project]],$E$3,
tbTasks[[Added On]:[Added On]],"&gt;="&amp;$E$5,
tbTasks[[Added On]:[Added On]],"&lt;="&amp;$E$6,
tbTasks[[Category]:[Category]],$BN27,
tbTasks[[Status]:[Status]],"Complete",
tbTasks[[Completed On]:[Completed On]],"&lt;="&amp;BV$2,
tbTasks[[Completed On]:[Completed On]],"&gt;"&amp;BW$2)</f>
        <v>0</v>
      </c>
      <c r="BW27" s="85">
        <f ca="1">COUNTIFS(
tbTasks[[Client]:[Client]],$E$2,
tbTasks[[Project]:[Project]],$E$3,
tbTasks[[Added On]:[Added On]],"&gt;="&amp;$E$5,
tbTasks[[Added On]:[Added On]],"&lt;="&amp;$E$6,
tbTasks[[Category]:[Category]],$BN27,
tbTasks[[Status]:[Status]],"Complete",
tbTasks[[Completed On]:[Completed On]],"&lt;="&amp;BW$2,
tbTasks[[Completed On]:[Completed On]],"&gt;"&amp;BX$2)</f>
        <v>0</v>
      </c>
      <c r="BX27" s="85">
        <f ca="1">COUNTIFS(
tbTasks[[Client]:[Client]],$E$2,
tbTasks[[Project]:[Project]],$E$3,
tbTasks[[Added On]:[Added On]],"&gt;="&amp;$E$5,
tbTasks[[Added On]:[Added On]],"&lt;="&amp;$E$6,
tbTasks[[Category]:[Category]],$BN27,
tbTasks[[Status]:[Status]],"Complete",
tbTasks[[Completed On]:[Completed On]],"&lt;="&amp;BX$2,
tbTasks[[Completed On]:[Completed On]],"&gt;"&amp;BY$2)</f>
        <v>0</v>
      </c>
      <c r="BY27" s="85">
        <f ca="1">COUNTIFS(
tbTasks[[Client]:[Client]],$E$2,
tbTasks[[Project]:[Project]],$E$3,
tbTasks[[Added On]:[Added On]],"&gt;="&amp;$E$5,
tbTasks[[Added On]:[Added On]],"&lt;="&amp;$E$6,
tbTasks[[Category]:[Category]],$BN27,
tbTasks[[Status]:[Status]],"Complete",
tbTasks[[Completed On]:[Completed On]],"&lt;="&amp;BY$2,
tbTasks[[Completed On]:[Completed On]],"&gt;"&amp;BZ$2)</f>
        <v>0</v>
      </c>
      <c r="BZ27" s="85">
        <f ca="1">COUNTIFS(
tbTasks[[Client]:[Client]],$E$2,
tbTasks[[Project]:[Project]],$E$3,
tbTasks[[Added On]:[Added On]],"&gt;="&amp;$E$5,
tbTasks[[Added On]:[Added On]],"&lt;="&amp;$E$6,
tbTasks[[Category]:[Category]],$BN27,
tbTasks[[Status]:[Status]],"Complete",
tbTasks[[Completed On]:[Completed On]],"&lt;="&amp;BZ$2,
tbTasks[[Completed On]:[Completed On]],"&gt;"&amp;CA$2)</f>
        <v>0</v>
      </c>
      <c r="CA27" s="85">
        <f ca="1">COUNTIFS(
tbTasks[[Client]:[Client]],$E$2,
tbTasks[[Project]:[Project]],$E$3,
tbTasks[[Added On]:[Added On]],"&gt;="&amp;$E$5,
tbTasks[[Added On]:[Added On]],"&lt;="&amp;$E$6,
tbTasks[[Category]:[Category]],$BN27,
tbTasks[[Status]:[Status]],"Complete",
tbTasks[[Completed On]:[Completed On]],"&lt;="&amp;CA$2,
tbTasks[[Completed On]:[Completed On]],"&gt;"&amp;CB$2)</f>
        <v>0</v>
      </c>
      <c r="CB27" s="87"/>
    </row>
    <row r="28" spans="20:80" ht="14.85" customHeight="1" x14ac:dyDescent="0.25">
      <c r="T28" s="91" t="s">
        <v>41</v>
      </c>
      <c r="U28" s="84" t="s">
        <v>36</v>
      </c>
      <c r="V28" s="82">
        <f>COUNTIFS(
tbTasks[Client],$E$2,
tbTasks[Project],$E$3,
tbTasks[Added On],"&gt;="&amp;$E$5,
tbTasks[Added On],"&lt;="&amp;$E$6,
tbTasks[Category],T28)</f>
        <v>0</v>
      </c>
      <c r="AB28" s="91" t="s">
        <v>41</v>
      </c>
      <c r="AC28" s="84" t="s">
        <v>36</v>
      </c>
      <c r="AD28" s="85">
        <f>COUNTIFS(
tbTasks[Client],$E$2,
tbTasks[Project],$E$3,
tbTasks[Added On],"&gt;="&amp;$E$5,
tbTasks[Added On],"&lt;="&amp;$E$6,
tbTasks[Category],AB28,
tbTasks[Status],"Not Started")</f>
        <v>0</v>
      </c>
      <c r="AE28" s="85">
        <f>COUNTIFS(
tbTasks[Client],$E$2,
tbTasks[Project],$E$3,
tbTasks[Added On],"&gt;="&amp;$E$5,
tbTasks[Added On],"&lt;="&amp;$E$6,
tbTasks[Category],AB28,
tbTasks[Status],"Started")</f>
        <v>0</v>
      </c>
      <c r="AF28" s="82">
        <f>COUNTIFS(
tbTasks[Client],$E$2,
tbTasks[Project],$E$3,
tbTasks[Added On],"&gt;="&amp;$E$5,
tbTasks[Added On],"&lt;="&amp;$E$6,
tbTasks[Category],AB28,
tbTasks[Status],"Complete")</f>
        <v>0</v>
      </c>
      <c r="AY28" s="91" t="s">
        <v>41</v>
      </c>
      <c r="AZ28" s="84" t="s">
        <v>36</v>
      </c>
      <c r="BA28" s="88" t="str">
        <f>IFERROR(
AVERAGEIFS(tbTasks[DaysInBacklog],
tbTasks[[Client]:[Client]],$E$2,
tbTasks[[Project]:[Project]],$E$3,
tbTasks[[Added On]:[Added On]],"&gt;="&amp;$E$5,
tbTasks[[Added On]:[Added On]],"&lt;="&amp;$E$6,
tbTasks[[Category]:[Category]],$AY28),
"")</f>
        <v/>
      </c>
      <c r="BB28" s="89" t="str">
        <f>IFERROR(
AVERAGEIFS(tbTasks[DaysInProgress],
tbTasks[[Client]:[Client]],$E$2,
tbTasks[[Project]:[Project]],$E$3,
tbTasks[[Added On]:[Added On]],"&gt;="&amp;$E$5,
tbTasks[[Added On]:[Added On]],"&lt;="&amp;$E$6,
tbTasks[[Category]:[Category]],$AY28),
"")</f>
        <v/>
      </c>
      <c r="BN28" s="91" t="s">
        <v>41</v>
      </c>
      <c r="BO28" s="84" t="str" cm="1">
        <f t="array" ref="BO28">VLOOKUP(BN28,tbCategories[],COLUMN(tbCategories[Classification]),0)</f>
        <v>Value Add</v>
      </c>
      <c r="BP28" s="85">
        <f ca="1">COUNTIFS(
tbTasks[[Client]:[Client]],$E$2,
tbTasks[[Project]:[Project]],$E$3,
tbTasks[[Added On]:[Added On]],"&gt;="&amp;$E$5,
tbTasks[[Added On]:[Added On]],"&lt;="&amp;$E$6,
tbTasks[[Category]:[Category]],$BN28,
tbTasks[[Status]:[Status]],"Complete",
tbTasks[[Completed On]:[Completed On]],"&lt;="&amp;BP$2,
tbTasks[[Completed On]:[Completed On]],"&gt;"&amp;BQ$2)</f>
        <v>0</v>
      </c>
      <c r="BQ28" s="85">
        <f ca="1">COUNTIFS(
tbTasks[[Client]:[Client]],$E$2,
tbTasks[[Project]:[Project]],$E$3,
tbTasks[[Added On]:[Added On]],"&gt;="&amp;$E$5,
tbTasks[[Added On]:[Added On]],"&lt;="&amp;$E$6,
tbTasks[[Category]:[Category]],$BN28,
tbTasks[[Status]:[Status]],"Complete",
tbTasks[[Completed On]:[Completed On]],"&lt;="&amp;BQ$2,
tbTasks[[Completed On]:[Completed On]],"&gt;"&amp;BR$2)</f>
        <v>0</v>
      </c>
      <c r="BR28" s="85">
        <f ca="1">COUNTIFS(
tbTasks[[Client]:[Client]],$E$2,
tbTasks[[Project]:[Project]],$E$3,
tbTasks[[Added On]:[Added On]],"&gt;="&amp;$E$5,
tbTasks[[Added On]:[Added On]],"&lt;="&amp;$E$6,
tbTasks[[Category]:[Category]],$BN28,
tbTasks[[Status]:[Status]],"Complete",
tbTasks[[Completed On]:[Completed On]],"&lt;="&amp;BR$2,
tbTasks[[Completed On]:[Completed On]],"&gt;"&amp;BS$2)</f>
        <v>0</v>
      </c>
      <c r="BS28" s="85">
        <f ca="1">COUNTIFS(
tbTasks[[Client]:[Client]],$E$2,
tbTasks[[Project]:[Project]],$E$3,
tbTasks[[Added On]:[Added On]],"&gt;="&amp;$E$5,
tbTasks[[Added On]:[Added On]],"&lt;="&amp;$E$6,
tbTasks[[Category]:[Category]],$BN28,
tbTasks[[Status]:[Status]],"Complete",
tbTasks[[Completed On]:[Completed On]],"&lt;="&amp;BS$2,
tbTasks[[Completed On]:[Completed On]],"&gt;"&amp;BT$2)</f>
        <v>0</v>
      </c>
      <c r="BT28" s="85">
        <f ca="1">COUNTIFS(
tbTasks[[Client]:[Client]],$E$2,
tbTasks[[Project]:[Project]],$E$3,
tbTasks[[Added On]:[Added On]],"&gt;="&amp;$E$5,
tbTasks[[Added On]:[Added On]],"&lt;="&amp;$E$6,
tbTasks[[Category]:[Category]],$BN28,
tbTasks[[Status]:[Status]],"Complete",
tbTasks[[Completed On]:[Completed On]],"&lt;="&amp;BT$2,
tbTasks[[Completed On]:[Completed On]],"&gt;"&amp;BU$2)</f>
        <v>0</v>
      </c>
      <c r="BU28" s="85">
        <f ca="1">COUNTIFS(
tbTasks[[Client]:[Client]],$E$2,
tbTasks[[Project]:[Project]],$E$3,
tbTasks[[Added On]:[Added On]],"&gt;="&amp;$E$5,
tbTasks[[Added On]:[Added On]],"&lt;="&amp;$E$6,
tbTasks[[Category]:[Category]],$BN28,
tbTasks[[Status]:[Status]],"Complete",
tbTasks[[Completed On]:[Completed On]],"&lt;="&amp;BU$2,
tbTasks[[Completed On]:[Completed On]],"&gt;"&amp;BV$2)</f>
        <v>0</v>
      </c>
      <c r="BV28" s="85">
        <f ca="1">COUNTIFS(
tbTasks[[Client]:[Client]],$E$2,
tbTasks[[Project]:[Project]],$E$3,
tbTasks[[Added On]:[Added On]],"&gt;="&amp;$E$5,
tbTasks[[Added On]:[Added On]],"&lt;="&amp;$E$6,
tbTasks[[Category]:[Category]],$BN28,
tbTasks[[Status]:[Status]],"Complete",
tbTasks[[Completed On]:[Completed On]],"&lt;="&amp;BV$2,
tbTasks[[Completed On]:[Completed On]],"&gt;"&amp;BW$2)</f>
        <v>0</v>
      </c>
      <c r="BW28" s="85">
        <f ca="1">COUNTIFS(
tbTasks[[Client]:[Client]],$E$2,
tbTasks[[Project]:[Project]],$E$3,
tbTasks[[Added On]:[Added On]],"&gt;="&amp;$E$5,
tbTasks[[Added On]:[Added On]],"&lt;="&amp;$E$6,
tbTasks[[Category]:[Category]],$BN28,
tbTasks[[Status]:[Status]],"Complete",
tbTasks[[Completed On]:[Completed On]],"&lt;="&amp;BW$2,
tbTasks[[Completed On]:[Completed On]],"&gt;"&amp;BX$2)</f>
        <v>0</v>
      </c>
      <c r="BX28" s="85">
        <f ca="1">COUNTIFS(
tbTasks[[Client]:[Client]],$E$2,
tbTasks[[Project]:[Project]],$E$3,
tbTasks[[Added On]:[Added On]],"&gt;="&amp;$E$5,
tbTasks[[Added On]:[Added On]],"&lt;="&amp;$E$6,
tbTasks[[Category]:[Category]],$BN28,
tbTasks[[Status]:[Status]],"Complete",
tbTasks[[Completed On]:[Completed On]],"&lt;="&amp;BX$2,
tbTasks[[Completed On]:[Completed On]],"&gt;"&amp;BY$2)</f>
        <v>0</v>
      </c>
      <c r="BY28" s="85">
        <f ca="1">COUNTIFS(
tbTasks[[Client]:[Client]],$E$2,
tbTasks[[Project]:[Project]],$E$3,
tbTasks[[Added On]:[Added On]],"&gt;="&amp;$E$5,
tbTasks[[Added On]:[Added On]],"&lt;="&amp;$E$6,
tbTasks[[Category]:[Category]],$BN28,
tbTasks[[Status]:[Status]],"Complete",
tbTasks[[Completed On]:[Completed On]],"&lt;="&amp;BY$2,
tbTasks[[Completed On]:[Completed On]],"&gt;"&amp;BZ$2)</f>
        <v>0</v>
      </c>
      <c r="BZ28" s="85">
        <f ca="1">COUNTIFS(
tbTasks[[Client]:[Client]],$E$2,
tbTasks[[Project]:[Project]],$E$3,
tbTasks[[Added On]:[Added On]],"&gt;="&amp;$E$5,
tbTasks[[Added On]:[Added On]],"&lt;="&amp;$E$6,
tbTasks[[Category]:[Category]],$BN28,
tbTasks[[Status]:[Status]],"Complete",
tbTasks[[Completed On]:[Completed On]],"&lt;="&amp;BZ$2,
tbTasks[[Completed On]:[Completed On]],"&gt;"&amp;CA$2)</f>
        <v>0</v>
      </c>
      <c r="CA28" s="85">
        <f ca="1">COUNTIFS(
tbTasks[[Client]:[Client]],$E$2,
tbTasks[[Project]:[Project]],$E$3,
tbTasks[[Added On]:[Added On]],"&gt;="&amp;$E$5,
tbTasks[[Added On]:[Added On]],"&lt;="&amp;$E$6,
tbTasks[[Category]:[Category]],$BN28,
tbTasks[[Status]:[Status]],"Complete",
tbTasks[[Completed On]:[Completed On]],"&lt;="&amp;CA$2,
tbTasks[[Completed On]:[Completed On]],"&gt;"&amp;CB$2)</f>
        <v>0</v>
      </c>
      <c r="CB28" s="87"/>
    </row>
    <row r="29" spans="20:80" ht="14.85" customHeight="1" x14ac:dyDescent="0.25">
      <c r="T29" s="91" t="s">
        <v>94</v>
      </c>
      <c r="U29" s="96" t="s">
        <v>80</v>
      </c>
      <c r="V29" s="82">
        <f>COUNTIFS(
tbTasks[Client],$E$2,
tbTasks[Project],$E$3,
tbTasks[Added On],"&gt;="&amp;$E$5,
tbTasks[Added On],"&lt;="&amp;$E$6,
tbTasks[Category],T29)</f>
        <v>0</v>
      </c>
      <c r="AB29" s="91" t="s">
        <v>94</v>
      </c>
      <c r="AC29" s="96" t="s">
        <v>80</v>
      </c>
      <c r="AD29" s="85">
        <f>COUNTIFS(
tbTasks[Client],$E$2,
tbTasks[Project],$E$3,
tbTasks[Added On],"&gt;="&amp;$E$5,
tbTasks[Added On],"&lt;="&amp;$E$6,
tbTasks[Category],AB29,
tbTasks[Status],"Not Started")</f>
        <v>0</v>
      </c>
      <c r="AE29" s="85">
        <f>COUNTIFS(
tbTasks[Client],$E$2,
tbTasks[Project],$E$3,
tbTasks[Added On],"&gt;="&amp;$E$5,
tbTasks[Added On],"&lt;="&amp;$E$6,
tbTasks[Category],AB29,
tbTasks[Status],"Started")</f>
        <v>0</v>
      </c>
      <c r="AF29" s="82">
        <f>COUNTIFS(
tbTasks[Client],$E$2,
tbTasks[Project],$E$3,
tbTasks[Added On],"&gt;="&amp;$E$5,
tbTasks[Added On],"&lt;="&amp;$E$6,
tbTasks[Category],AB29,
tbTasks[Status],"Complete")</f>
        <v>0</v>
      </c>
      <c r="AY29" s="91" t="s">
        <v>94</v>
      </c>
      <c r="AZ29" s="96" t="s">
        <v>80</v>
      </c>
      <c r="BA29" s="88" t="str">
        <f>IFERROR(
AVERAGEIFS(tbTasks[DaysInBacklog],
tbTasks[[Client]:[Client]],$E$2,
tbTasks[[Project]:[Project]],$E$3,
tbTasks[[Added On]:[Added On]],"&gt;="&amp;$E$5,
tbTasks[[Added On]:[Added On]],"&lt;="&amp;$E$6,
tbTasks[[Category]:[Category]],$AY29),
"")</f>
        <v/>
      </c>
      <c r="BB29" s="89" t="str">
        <f>IFERROR(
AVERAGEIFS(tbTasks[DaysInProgress],
tbTasks[[Client]:[Client]],$E$2,
tbTasks[[Project]:[Project]],$E$3,
tbTasks[[Added On]:[Added On]],"&gt;="&amp;$E$5,
tbTasks[[Added On]:[Added On]],"&lt;="&amp;$E$6,
tbTasks[[Category]:[Category]],$AY29),
"")</f>
        <v/>
      </c>
      <c r="BN29" s="91" t="s">
        <v>94</v>
      </c>
      <c r="BO29" s="84" t="str" cm="1">
        <f t="array" ref="BO29">VLOOKUP(BN29,tbCategories[],COLUMN(tbCategories[Classification]),0)</f>
        <v>Non-Value Add</v>
      </c>
      <c r="BP29" s="85">
        <f ca="1">COUNTIFS(
tbTasks[[Client]:[Client]],$E$2,
tbTasks[[Project]:[Project]],$E$3,
tbTasks[[Added On]:[Added On]],"&gt;="&amp;$E$5,
tbTasks[[Added On]:[Added On]],"&lt;="&amp;$E$6,
tbTasks[[Category]:[Category]],$BN29,
tbTasks[[Status]:[Status]],"Complete",
tbTasks[[Completed On]:[Completed On]],"&lt;="&amp;BP$2,
tbTasks[[Completed On]:[Completed On]],"&gt;"&amp;BQ$2)</f>
        <v>0</v>
      </c>
      <c r="BQ29" s="85">
        <f ca="1">COUNTIFS(
tbTasks[[Client]:[Client]],$E$2,
tbTasks[[Project]:[Project]],$E$3,
tbTasks[[Added On]:[Added On]],"&gt;="&amp;$E$5,
tbTasks[[Added On]:[Added On]],"&lt;="&amp;$E$6,
tbTasks[[Category]:[Category]],$BN29,
tbTasks[[Status]:[Status]],"Complete",
tbTasks[[Completed On]:[Completed On]],"&lt;="&amp;BQ$2,
tbTasks[[Completed On]:[Completed On]],"&gt;"&amp;BR$2)</f>
        <v>0</v>
      </c>
      <c r="BR29" s="85">
        <f ca="1">COUNTIFS(
tbTasks[[Client]:[Client]],$E$2,
tbTasks[[Project]:[Project]],$E$3,
tbTasks[[Added On]:[Added On]],"&gt;="&amp;$E$5,
tbTasks[[Added On]:[Added On]],"&lt;="&amp;$E$6,
tbTasks[[Category]:[Category]],$BN29,
tbTasks[[Status]:[Status]],"Complete",
tbTasks[[Completed On]:[Completed On]],"&lt;="&amp;BR$2,
tbTasks[[Completed On]:[Completed On]],"&gt;"&amp;BS$2)</f>
        <v>0</v>
      </c>
      <c r="BS29" s="85">
        <f ca="1">COUNTIFS(
tbTasks[[Client]:[Client]],$E$2,
tbTasks[[Project]:[Project]],$E$3,
tbTasks[[Added On]:[Added On]],"&gt;="&amp;$E$5,
tbTasks[[Added On]:[Added On]],"&lt;="&amp;$E$6,
tbTasks[[Category]:[Category]],$BN29,
tbTasks[[Status]:[Status]],"Complete",
tbTasks[[Completed On]:[Completed On]],"&lt;="&amp;BS$2,
tbTasks[[Completed On]:[Completed On]],"&gt;"&amp;BT$2)</f>
        <v>0</v>
      </c>
      <c r="BT29" s="85">
        <f ca="1">COUNTIFS(
tbTasks[[Client]:[Client]],$E$2,
tbTasks[[Project]:[Project]],$E$3,
tbTasks[[Added On]:[Added On]],"&gt;="&amp;$E$5,
tbTasks[[Added On]:[Added On]],"&lt;="&amp;$E$6,
tbTasks[[Category]:[Category]],$BN29,
tbTasks[[Status]:[Status]],"Complete",
tbTasks[[Completed On]:[Completed On]],"&lt;="&amp;BT$2,
tbTasks[[Completed On]:[Completed On]],"&gt;"&amp;BU$2)</f>
        <v>0</v>
      </c>
      <c r="BU29" s="85">
        <f ca="1">COUNTIFS(
tbTasks[[Client]:[Client]],$E$2,
tbTasks[[Project]:[Project]],$E$3,
tbTasks[[Added On]:[Added On]],"&gt;="&amp;$E$5,
tbTasks[[Added On]:[Added On]],"&lt;="&amp;$E$6,
tbTasks[[Category]:[Category]],$BN29,
tbTasks[[Status]:[Status]],"Complete",
tbTasks[[Completed On]:[Completed On]],"&lt;="&amp;BU$2,
tbTasks[[Completed On]:[Completed On]],"&gt;"&amp;BV$2)</f>
        <v>0</v>
      </c>
      <c r="BV29" s="85">
        <f ca="1">COUNTIFS(
tbTasks[[Client]:[Client]],$E$2,
tbTasks[[Project]:[Project]],$E$3,
tbTasks[[Added On]:[Added On]],"&gt;="&amp;$E$5,
tbTasks[[Added On]:[Added On]],"&lt;="&amp;$E$6,
tbTasks[[Category]:[Category]],$BN29,
tbTasks[[Status]:[Status]],"Complete",
tbTasks[[Completed On]:[Completed On]],"&lt;="&amp;BV$2,
tbTasks[[Completed On]:[Completed On]],"&gt;"&amp;BW$2)</f>
        <v>0</v>
      </c>
      <c r="BW29" s="85">
        <f ca="1">COUNTIFS(
tbTasks[[Client]:[Client]],$E$2,
tbTasks[[Project]:[Project]],$E$3,
tbTasks[[Added On]:[Added On]],"&gt;="&amp;$E$5,
tbTasks[[Added On]:[Added On]],"&lt;="&amp;$E$6,
tbTasks[[Category]:[Category]],$BN29,
tbTasks[[Status]:[Status]],"Complete",
tbTasks[[Completed On]:[Completed On]],"&lt;="&amp;BW$2,
tbTasks[[Completed On]:[Completed On]],"&gt;"&amp;BX$2)</f>
        <v>0</v>
      </c>
      <c r="BX29" s="85">
        <f ca="1">COUNTIFS(
tbTasks[[Client]:[Client]],$E$2,
tbTasks[[Project]:[Project]],$E$3,
tbTasks[[Added On]:[Added On]],"&gt;="&amp;$E$5,
tbTasks[[Added On]:[Added On]],"&lt;="&amp;$E$6,
tbTasks[[Category]:[Category]],$BN29,
tbTasks[[Status]:[Status]],"Complete",
tbTasks[[Completed On]:[Completed On]],"&lt;="&amp;BX$2,
tbTasks[[Completed On]:[Completed On]],"&gt;"&amp;BY$2)</f>
        <v>0</v>
      </c>
      <c r="BY29" s="85">
        <f ca="1">COUNTIFS(
tbTasks[[Client]:[Client]],$E$2,
tbTasks[[Project]:[Project]],$E$3,
tbTasks[[Added On]:[Added On]],"&gt;="&amp;$E$5,
tbTasks[[Added On]:[Added On]],"&lt;="&amp;$E$6,
tbTasks[[Category]:[Category]],$BN29,
tbTasks[[Status]:[Status]],"Complete",
tbTasks[[Completed On]:[Completed On]],"&lt;="&amp;BY$2,
tbTasks[[Completed On]:[Completed On]],"&gt;"&amp;BZ$2)</f>
        <v>0</v>
      </c>
      <c r="BZ29" s="85">
        <f ca="1">COUNTIFS(
tbTasks[[Client]:[Client]],$E$2,
tbTasks[[Project]:[Project]],$E$3,
tbTasks[[Added On]:[Added On]],"&gt;="&amp;$E$5,
tbTasks[[Added On]:[Added On]],"&lt;="&amp;$E$6,
tbTasks[[Category]:[Category]],$BN29,
tbTasks[[Status]:[Status]],"Complete",
tbTasks[[Completed On]:[Completed On]],"&lt;="&amp;BZ$2,
tbTasks[[Completed On]:[Completed On]],"&gt;"&amp;CA$2)</f>
        <v>0</v>
      </c>
      <c r="CA29" s="85">
        <f ca="1">COUNTIFS(
tbTasks[[Client]:[Client]],$E$2,
tbTasks[[Project]:[Project]],$E$3,
tbTasks[[Added On]:[Added On]],"&gt;="&amp;$E$5,
tbTasks[[Added On]:[Added On]],"&lt;="&amp;$E$6,
tbTasks[[Category]:[Category]],$BN29,
tbTasks[[Status]:[Status]],"Complete",
tbTasks[[Completed On]:[Completed On]],"&lt;="&amp;CA$2,
tbTasks[[Completed On]:[Completed On]],"&gt;"&amp;CB$2)</f>
        <v>0</v>
      </c>
      <c r="CB29" s="87"/>
    </row>
    <row r="30" spans="20:80" ht="14.85" customHeight="1" x14ac:dyDescent="0.25">
      <c r="T30" s="91" t="s">
        <v>31</v>
      </c>
      <c r="U30" s="84" t="s">
        <v>19</v>
      </c>
      <c r="V30" s="82">
        <f>COUNTIFS(
tbTasks[Client],$E$2,
tbTasks[Project],$E$3,
tbTasks[Added On],"&gt;="&amp;$E$5,
tbTasks[Added On],"&lt;="&amp;$E$6,
tbTasks[Category],T30)</f>
        <v>2</v>
      </c>
      <c r="AB30" s="91" t="s">
        <v>31</v>
      </c>
      <c r="AC30" s="84" t="s">
        <v>19</v>
      </c>
      <c r="AD30" s="85">
        <f>COUNTIFS(
tbTasks[Client],$E$2,
tbTasks[Project],$E$3,
tbTasks[Added On],"&gt;="&amp;$E$5,
tbTasks[Added On],"&lt;="&amp;$E$6,
tbTasks[Category],AB30,
tbTasks[Status],"Not Started")</f>
        <v>0</v>
      </c>
      <c r="AE30" s="85">
        <f>COUNTIFS(
tbTasks[Client],$E$2,
tbTasks[Project],$E$3,
tbTasks[Added On],"&gt;="&amp;$E$5,
tbTasks[Added On],"&lt;="&amp;$E$6,
tbTasks[Category],AB30,
tbTasks[Status],"Started")</f>
        <v>0</v>
      </c>
      <c r="AF30" s="82">
        <f>COUNTIFS(
tbTasks[Client],$E$2,
tbTasks[Project],$E$3,
tbTasks[Added On],"&gt;="&amp;$E$5,
tbTasks[Added On],"&lt;="&amp;$E$6,
tbTasks[Category],AB30,
tbTasks[Status],"Complete")</f>
        <v>2</v>
      </c>
      <c r="AY30" s="91" t="s">
        <v>31</v>
      </c>
      <c r="AZ30" s="84" t="s">
        <v>19</v>
      </c>
      <c r="BA30" s="88">
        <f>IFERROR(
AVERAGEIFS(tbTasks[DaysInBacklog],
tbTasks[[Client]:[Client]],$E$2,
tbTasks[[Project]:[Project]],$E$3,
tbTasks[[Added On]:[Added On]],"&gt;="&amp;$E$5,
tbTasks[[Added On]:[Added On]],"&lt;="&amp;$E$6,
tbTasks[[Category]:[Category]],$AY30),
"")</f>
        <v>1</v>
      </c>
      <c r="BB30" s="89">
        <f>IFERROR(
AVERAGEIFS(tbTasks[DaysInProgress],
tbTasks[[Client]:[Client]],$E$2,
tbTasks[[Project]:[Project]],$E$3,
tbTasks[[Added On]:[Added On]],"&gt;="&amp;$E$5,
tbTasks[[Added On]:[Added On]],"&lt;="&amp;$E$6,
tbTasks[[Category]:[Category]],$AY30),
"")</f>
        <v>1</v>
      </c>
      <c r="BN30" s="91" t="s">
        <v>31</v>
      </c>
      <c r="BO30" s="84" t="str" cm="1">
        <f t="array" ref="BO30">VLOOKUP(BN30,tbCategories[],COLUMN(tbCategories[Classification]),0)</f>
        <v>Value Add</v>
      </c>
      <c r="BP30" s="85">
        <f ca="1">COUNTIFS(
tbTasks[[Client]:[Client]],$E$2,
tbTasks[[Project]:[Project]],$E$3,
tbTasks[[Added On]:[Added On]],"&gt;="&amp;$E$5,
tbTasks[[Added On]:[Added On]],"&lt;="&amp;$E$6,
tbTasks[[Category]:[Category]],$BN30,
tbTasks[[Status]:[Status]],"Complete",
tbTasks[[Completed On]:[Completed On]],"&lt;="&amp;BP$2,
tbTasks[[Completed On]:[Completed On]],"&gt;"&amp;BQ$2)</f>
        <v>0</v>
      </c>
      <c r="BQ30" s="85">
        <f ca="1">COUNTIFS(
tbTasks[[Client]:[Client]],$E$2,
tbTasks[[Project]:[Project]],$E$3,
tbTasks[[Added On]:[Added On]],"&gt;="&amp;$E$5,
tbTasks[[Added On]:[Added On]],"&lt;="&amp;$E$6,
tbTasks[[Category]:[Category]],$BN30,
tbTasks[[Status]:[Status]],"Complete",
tbTasks[[Completed On]:[Completed On]],"&lt;="&amp;BQ$2,
tbTasks[[Completed On]:[Completed On]],"&gt;"&amp;BR$2)</f>
        <v>0</v>
      </c>
      <c r="BR30" s="85">
        <f ca="1">COUNTIFS(
tbTasks[[Client]:[Client]],$E$2,
tbTasks[[Project]:[Project]],$E$3,
tbTasks[[Added On]:[Added On]],"&gt;="&amp;$E$5,
tbTasks[[Added On]:[Added On]],"&lt;="&amp;$E$6,
tbTasks[[Category]:[Category]],$BN30,
tbTasks[[Status]:[Status]],"Complete",
tbTasks[[Completed On]:[Completed On]],"&lt;="&amp;BR$2,
tbTasks[[Completed On]:[Completed On]],"&gt;"&amp;BS$2)</f>
        <v>0</v>
      </c>
      <c r="BS30" s="85">
        <f ca="1">COUNTIFS(
tbTasks[[Client]:[Client]],$E$2,
tbTasks[[Project]:[Project]],$E$3,
tbTasks[[Added On]:[Added On]],"&gt;="&amp;$E$5,
tbTasks[[Added On]:[Added On]],"&lt;="&amp;$E$6,
tbTasks[[Category]:[Category]],$BN30,
tbTasks[[Status]:[Status]],"Complete",
tbTasks[[Completed On]:[Completed On]],"&lt;="&amp;BS$2,
tbTasks[[Completed On]:[Completed On]],"&gt;"&amp;BT$2)</f>
        <v>0</v>
      </c>
      <c r="BT30" s="85">
        <f ca="1">COUNTIFS(
tbTasks[[Client]:[Client]],$E$2,
tbTasks[[Project]:[Project]],$E$3,
tbTasks[[Added On]:[Added On]],"&gt;="&amp;$E$5,
tbTasks[[Added On]:[Added On]],"&lt;="&amp;$E$6,
tbTasks[[Category]:[Category]],$BN30,
tbTasks[[Status]:[Status]],"Complete",
tbTasks[[Completed On]:[Completed On]],"&lt;="&amp;BT$2,
tbTasks[[Completed On]:[Completed On]],"&gt;"&amp;BU$2)</f>
        <v>0</v>
      </c>
      <c r="BU30" s="85">
        <f ca="1">COUNTIFS(
tbTasks[[Client]:[Client]],$E$2,
tbTasks[[Project]:[Project]],$E$3,
tbTasks[[Added On]:[Added On]],"&gt;="&amp;$E$5,
tbTasks[[Added On]:[Added On]],"&lt;="&amp;$E$6,
tbTasks[[Category]:[Category]],$BN30,
tbTasks[[Status]:[Status]],"Complete",
tbTasks[[Completed On]:[Completed On]],"&lt;="&amp;BU$2,
tbTasks[[Completed On]:[Completed On]],"&gt;"&amp;BV$2)</f>
        <v>0</v>
      </c>
      <c r="BV30" s="85">
        <f ca="1">COUNTIFS(
tbTasks[[Client]:[Client]],$E$2,
tbTasks[[Project]:[Project]],$E$3,
tbTasks[[Added On]:[Added On]],"&gt;="&amp;$E$5,
tbTasks[[Added On]:[Added On]],"&lt;="&amp;$E$6,
tbTasks[[Category]:[Category]],$BN30,
tbTasks[[Status]:[Status]],"Complete",
tbTasks[[Completed On]:[Completed On]],"&lt;="&amp;BV$2,
tbTasks[[Completed On]:[Completed On]],"&gt;"&amp;BW$2)</f>
        <v>0</v>
      </c>
      <c r="BW30" s="85">
        <f ca="1">COUNTIFS(
tbTasks[[Client]:[Client]],$E$2,
tbTasks[[Project]:[Project]],$E$3,
tbTasks[[Added On]:[Added On]],"&gt;="&amp;$E$5,
tbTasks[[Added On]:[Added On]],"&lt;="&amp;$E$6,
tbTasks[[Category]:[Category]],$BN30,
tbTasks[[Status]:[Status]],"Complete",
tbTasks[[Completed On]:[Completed On]],"&lt;="&amp;BW$2,
tbTasks[[Completed On]:[Completed On]],"&gt;"&amp;BX$2)</f>
        <v>0</v>
      </c>
      <c r="BX30" s="85">
        <f ca="1">COUNTIFS(
tbTasks[[Client]:[Client]],$E$2,
tbTasks[[Project]:[Project]],$E$3,
tbTasks[[Added On]:[Added On]],"&gt;="&amp;$E$5,
tbTasks[[Added On]:[Added On]],"&lt;="&amp;$E$6,
tbTasks[[Category]:[Category]],$BN30,
tbTasks[[Status]:[Status]],"Complete",
tbTasks[[Completed On]:[Completed On]],"&lt;="&amp;BX$2,
tbTasks[[Completed On]:[Completed On]],"&gt;"&amp;BY$2)</f>
        <v>0</v>
      </c>
      <c r="BY30" s="85">
        <f ca="1">COUNTIFS(
tbTasks[[Client]:[Client]],$E$2,
tbTasks[[Project]:[Project]],$E$3,
tbTasks[[Added On]:[Added On]],"&gt;="&amp;$E$5,
tbTasks[[Added On]:[Added On]],"&lt;="&amp;$E$6,
tbTasks[[Category]:[Category]],$BN30,
tbTasks[[Status]:[Status]],"Complete",
tbTasks[[Completed On]:[Completed On]],"&lt;="&amp;BY$2,
tbTasks[[Completed On]:[Completed On]],"&gt;"&amp;BZ$2)</f>
        <v>0</v>
      </c>
      <c r="BZ30" s="85">
        <f ca="1">COUNTIFS(
tbTasks[[Client]:[Client]],$E$2,
tbTasks[[Project]:[Project]],$E$3,
tbTasks[[Added On]:[Added On]],"&gt;="&amp;$E$5,
tbTasks[[Added On]:[Added On]],"&lt;="&amp;$E$6,
tbTasks[[Category]:[Category]],$BN30,
tbTasks[[Status]:[Status]],"Complete",
tbTasks[[Completed On]:[Completed On]],"&lt;="&amp;BZ$2,
tbTasks[[Completed On]:[Completed On]],"&gt;"&amp;CA$2)</f>
        <v>0</v>
      </c>
      <c r="CA30" s="85">
        <f ca="1">COUNTIFS(
tbTasks[[Client]:[Client]],$E$2,
tbTasks[[Project]:[Project]],$E$3,
tbTasks[[Added On]:[Added On]],"&gt;="&amp;$E$5,
tbTasks[[Added On]:[Added On]],"&lt;="&amp;$E$6,
tbTasks[[Category]:[Category]],$BN30,
tbTasks[[Status]:[Status]],"Complete",
tbTasks[[Completed On]:[Completed On]],"&lt;="&amp;CA$2,
tbTasks[[Completed On]:[Completed On]],"&gt;"&amp;CB$2)</f>
        <v>1</v>
      </c>
      <c r="CB30" s="87"/>
    </row>
    <row r="31" spans="20:80" ht="14.85" customHeight="1" x14ac:dyDescent="0.25">
      <c r="T31" s="91" t="s">
        <v>21</v>
      </c>
      <c r="U31" s="96" t="s">
        <v>19</v>
      </c>
      <c r="V31" s="82">
        <f>COUNTIFS(
tbTasks[Client],$E$2,
tbTasks[Project],$E$3,
tbTasks[Added On],"&gt;="&amp;$E$5,
tbTasks[Added On],"&lt;="&amp;$E$6,
tbTasks[Category],T31)</f>
        <v>4</v>
      </c>
      <c r="AB31" s="91" t="s">
        <v>21</v>
      </c>
      <c r="AC31" s="96" t="s">
        <v>19</v>
      </c>
      <c r="AD31" s="85">
        <f>COUNTIFS(
tbTasks[Client],$E$2,
tbTasks[Project],$E$3,
tbTasks[Added On],"&gt;="&amp;$E$5,
tbTasks[Added On],"&lt;="&amp;$E$6,
tbTasks[Category],AB31,
tbTasks[Status],"Not Started")</f>
        <v>0</v>
      </c>
      <c r="AE31" s="85">
        <f>COUNTIFS(
tbTasks[Client],$E$2,
tbTasks[Project],$E$3,
tbTasks[Added On],"&gt;="&amp;$E$5,
tbTasks[Added On],"&lt;="&amp;$E$6,
tbTasks[Category],AB31,
tbTasks[Status],"Started")</f>
        <v>0</v>
      </c>
      <c r="AF31" s="82">
        <f>COUNTIFS(
tbTasks[Client],$E$2,
tbTasks[Project],$E$3,
tbTasks[Added On],"&gt;="&amp;$E$5,
tbTasks[Added On],"&lt;="&amp;$E$6,
tbTasks[Category],AB31,
tbTasks[Status],"Complete")</f>
        <v>4</v>
      </c>
      <c r="AY31" s="91" t="s">
        <v>21</v>
      </c>
      <c r="AZ31" s="96" t="s">
        <v>19</v>
      </c>
      <c r="BA31" s="88">
        <f>IFERROR(
AVERAGEIFS(tbTasks[DaysInBacklog],
tbTasks[[Client]:[Client]],$E$2,
tbTasks[[Project]:[Project]],$E$3,
tbTasks[[Added On]:[Added On]],"&gt;="&amp;$E$5,
tbTasks[[Added On]:[Added On]],"&lt;="&amp;$E$6,
tbTasks[[Category]:[Category]],$AY31),
"")</f>
        <v>1.25</v>
      </c>
      <c r="BB31" s="89">
        <f>IFERROR(
AVERAGEIFS(tbTasks[DaysInProgress],
tbTasks[[Client]:[Client]],$E$2,
tbTasks[[Project]:[Project]],$E$3,
tbTasks[[Added On]:[Added On]],"&gt;="&amp;$E$5,
tbTasks[[Added On]:[Added On]],"&lt;="&amp;$E$6,
tbTasks[[Category]:[Category]],$AY31),
"")</f>
        <v>1.5</v>
      </c>
      <c r="BN31" s="91" t="s">
        <v>21</v>
      </c>
      <c r="BO31" s="84" t="str" cm="1">
        <f t="array" ref="BO31">VLOOKUP(BN31,tbCategories[],COLUMN(tbCategories[Classification]),0)</f>
        <v>Non-Value Add</v>
      </c>
      <c r="BP31" s="85">
        <f ca="1">COUNTIFS(
tbTasks[[Client]:[Client]],$E$2,
tbTasks[[Project]:[Project]],$E$3,
tbTasks[[Added On]:[Added On]],"&gt;="&amp;$E$5,
tbTasks[[Added On]:[Added On]],"&lt;="&amp;$E$6,
tbTasks[[Category]:[Category]],$BN31,
tbTasks[[Status]:[Status]],"Complete",
tbTasks[[Completed On]:[Completed On]],"&lt;="&amp;BP$2,
tbTasks[[Completed On]:[Completed On]],"&gt;"&amp;BQ$2)</f>
        <v>0</v>
      </c>
      <c r="BQ31" s="85">
        <f ca="1">COUNTIFS(
tbTasks[[Client]:[Client]],$E$2,
tbTasks[[Project]:[Project]],$E$3,
tbTasks[[Added On]:[Added On]],"&gt;="&amp;$E$5,
tbTasks[[Added On]:[Added On]],"&lt;="&amp;$E$6,
tbTasks[[Category]:[Category]],$BN31,
tbTasks[[Status]:[Status]],"Complete",
tbTasks[[Completed On]:[Completed On]],"&lt;="&amp;BQ$2,
tbTasks[[Completed On]:[Completed On]],"&gt;"&amp;BR$2)</f>
        <v>0</v>
      </c>
      <c r="BR31" s="85">
        <f ca="1">COUNTIFS(
tbTasks[[Client]:[Client]],$E$2,
tbTasks[[Project]:[Project]],$E$3,
tbTasks[[Added On]:[Added On]],"&gt;="&amp;$E$5,
tbTasks[[Added On]:[Added On]],"&lt;="&amp;$E$6,
tbTasks[[Category]:[Category]],$BN31,
tbTasks[[Status]:[Status]],"Complete",
tbTasks[[Completed On]:[Completed On]],"&lt;="&amp;BR$2,
tbTasks[[Completed On]:[Completed On]],"&gt;"&amp;BS$2)</f>
        <v>0</v>
      </c>
      <c r="BS31" s="85">
        <f ca="1">COUNTIFS(
tbTasks[[Client]:[Client]],$E$2,
tbTasks[[Project]:[Project]],$E$3,
tbTasks[[Added On]:[Added On]],"&gt;="&amp;$E$5,
tbTasks[[Added On]:[Added On]],"&lt;="&amp;$E$6,
tbTasks[[Category]:[Category]],$BN31,
tbTasks[[Status]:[Status]],"Complete",
tbTasks[[Completed On]:[Completed On]],"&lt;="&amp;BS$2,
tbTasks[[Completed On]:[Completed On]],"&gt;"&amp;BT$2)</f>
        <v>0</v>
      </c>
      <c r="BT31" s="85">
        <f ca="1">COUNTIFS(
tbTasks[[Client]:[Client]],$E$2,
tbTasks[[Project]:[Project]],$E$3,
tbTasks[[Added On]:[Added On]],"&gt;="&amp;$E$5,
tbTasks[[Added On]:[Added On]],"&lt;="&amp;$E$6,
tbTasks[[Category]:[Category]],$BN31,
tbTasks[[Status]:[Status]],"Complete",
tbTasks[[Completed On]:[Completed On]],"&lt;="&amp;BT$2,
tbTasks[[Completed On]:[Completed On]],"&gt;"&amp;BU$2)</f>
        <v>0</v>
      </c>
      <c r="BU31" s="85">
        <f ca="1">COUNTIFS(
tbTasks[[Client]:[Client]],$E$2,
tbTasks[[Project]:[Project]],$E$3,
tbTasks[[Added On]:[Added On]],"&gt;="&amp;$E$5,
tbTasks[[Added On]:[Added On]],"&lt;="&amp;$E$6,
tbTasks[[Category]:[Category]],$BN31,
tbTasks[[Status]:[Status]],"Complete",
tbTasks[[Completed On]:[Completed On]],"&lt;="&amp;BU$2,
tbTasks[[Completed On]:[Completed On]],"&gt;"&amp;BV$2)</f>
        <v>0</v>
      </c>
      <c r="BV31" s="85">
        <f ca="1">COUNTIFS(
tbTasks[[Client]:[Client]],$E$2,
tbTasks[[Project]:[Project]],$E$3,
tbTasks[[Added On]:[Added On]],"&gt;="&amp;$E$5,
tbTasks[[Added On]:[Added On]],"&lt;="&amp;$E$6,
tbTasks[[Category]:[Category]],$BN31,
tbTasks[[Status]:[Status]],"Complete",
tbTasks[[Completed On]:[Completed On]],"&lt;="&amp;BV$2,
tbTasks[[Completed On]:[Completed On]],"&gt;"&amp;BW$2)</f>
        <v>0</v>
      </c>
      <c r="BW31" s="85">
        <f ca="1">COUNTIFS(
tbTasks[[Client]:[Client]],$E$2,
tbTasks[[Project]:[Project]],$E$3,
tbTasks[[Added On]:[Added On]],"&gt;="&amp;$E$5,
tbTasks[[Added On]:[Added On]],"&lt;="&amp;$E$6,
tbTasks[[Category]:[Category]],$BN31,
tbTasks[[Status]:[Status]],"Complete",
tbTasks[[Completed On]:[Completed On]],"&lt;="&amp;BW$2,
tbTasks[[Completed On]:[Completed On]],"&gt;"&amp;BX$2)</f>
        <v>0</v>
      </c>
      <c r="BX31" s="85">
        <f ca="1">COUNTIFS(
tbTasks[[Client]:[Client]],$E$2,
tbTasks[[Project]:[Project]],$E$3,
tbTasks[[Added On]:[Added On]],"&gt;="&amp;$E$5,
tbTasks[[Added On]:[Added On]],"&lt;="&amp;$E$6,
tbTasks[[Category]:[Category]],$BN31,
tbTasks[[Status]:[Status]],"Complete",
tbTasks[[Completed On]:[Completed On]],"&lt;="&amp;BX$2,
tbTasks[[Completed On]:[Completed On]],"&gt;"&amp;BY$2)</f>
        <v>0</v>
      </c>
      <c r="BY31" s="85">
        <f ca="1">COUNTIFS(
tbTasks[[Client]:[Client]],$E$2,
tbTasks[[Project]:[Project]],$E$3,
tbTasks[[Added On]:[Added On]],"&gt;="&amp;$E$5,
tbTasks[[Added On]:[Added On]],"&lt;="&amp;$E$6,
tbTasks[[Category]:[Category]],$BN31,
tbTasks[[Status]:[Status]],"Complete",
tbTasks[[Completed On]:[Completed On]],"&lt;="&amp;BY$2,
tbTasks[[Completed On]:[Completed On]],"&gt;"&amp;BZ$2)</f>
        <v>0</v>
      </c>
      <c r="BZ31" s="85">
        <f ca="1">COUNTIFS(
tbTasks[[Client]:[Client]],$E$2,
tbTasks[[Project]:[Project]],$E$3,
tbTasks[[Added On]:[Added On]],"&gt;="&amp;$E$5,
tbTasks[[Added On]:[Added On]],"&lt;="&amp;$E$6,
tbTasks[[Category]:[Category]],$BN31,
tbTasks[[Status]:[Status]],"Complete",
tbTasks[[Completed On]:[Completed On]],"&lt;="&amp;BZ$2,
tbTasks[[Completed On]:[Completed On]],"&gt;"&amp;CA$2)</f>
        <v>0</v>
      </c>
      <c r="CA31" s="85">
        <f ca="1">COUNTIFS(
tbTasks[[Client]:[Client]],$E$2,
tbTasks[[Project]:[Project]],$E$3,
tbTasks[[Added On]:[Added On]],"&gt;="&amp;$E$5,
tbTasks[[Added On]:[Added On]],"&lt;="&amp;$E$6,
tbTasks[[Category]:[Category]],$BN31,
tbTasks[[Status]:[Status]],"Complete",
tbTasks[[Completed On]:[Completed On]],"&lt;="&amp;CA$2,
tbTasks[[Completed On]:[Completed On]],"&gt;"&amp;CB$2)</f>
        <v>2</v>
      </c>
      <c r="CB31" s="87"/>
    </row>
    <row r="32" spans="20:80" ht="14.85" customHeight="1" x14ac:dyDescent="0.25">
      <c r="T32" s="99" t="s">
        <v>25</v>
      </c>
      <c r="U32" s="84" t="s">
        <v>92</v>
      </c>
      <c r="V32" s="82">
        <f>COUNTIFS(
tbTasks[Client],$E$2,
tbTasks[Project],$E$3,
tbTasks[Added On],"&gt;="&amp;$E$5,
tbTasks[Added On],"&lt;="&amp;$E$6,
tbTasks[Category],T32)</f>
        <v>20</v>
      </c>
      <c r="AB32" s="99" t="s">
        <v>25</v>
      </c>
      <c r="AC32" s="84" t="s">
        <v>92</v>
      </c>
      <c r="AD32" s="85">
        <f>COUNTIFS(
tbTasks[Client],$E$2,
tbTasks[Project],$E$3,
tbTasks[Added On],"&gt;="&amp;$E$5,
tbTasks[Added On],"&lt;="&amp;$E$6,
tbTasks[Category],AB32,
tbTasks[Status],"Not Started")</f>
        <v>0</v>
      </c>
      <c r="AE32" s="85">
        <f>COUNTIFS(
tbTasks[Client],$E$2,
tbTasks[Project],$E$3,
tbTasks[Added On],"&gt;="&amp;$E$5,
tbTasks[Added On],"&lt;="&amp;$E$6,
tbTasks[Category],AB32,
tbTasks[Status],"Started")</f>
        <v>0</v>
      </c>
      <c r="AF32" s="82">
        <f>COUNTIFS(
tbTasks[Client],$E$2,
tbTasks[Project],$E$3,
tbTasks[Added On],"&gt;="&amp;$E$5,
tbTasks[Added On],"&lt;="&amp;$E$6,
tbTasks[Category],AB32,
tbTasks[Status],"Complete")</f>
        <v>20</v>
      </c>
      <c r="AY32" s="99" t="s">
        <v>25</v>
      </c>
      <c r="AZ32" s="84" t="s">
        <v>92</v>
      </c>
      <c r="BA32" s="88">
        <f>IFERROR(
AVERAGEIFS(tbTasks[DaysInBacklog],
tbTasks[[Client]:[Client]],$E$2,
tbTasks[[Project]:[Project]],$E$3,
tbTasks[[Added On]:[Added On]],"&gt;="&amp;$E$5,
tbTasks[[Added On]:[Added On]],"&lt;="&amp;$E$6,
tbTasks[[Category]:[Category]],$AY32),
"")</f>
        <v>3</v>
      </c>
      <c r="BB32" s="89">
        <f>IFERROR(
AVERAGEIFS(tbTasks[DaysInProgress],
tbTasks[[Client]:[Client]],$E$2,
tbTasks[[Project]:[Project]],$E$3,
tbTasks[[Added On]:[Added On]],"&gt;="&amp;$E$5,
tbTasks[[Added On]:[Added On]],"&lt;="&amp;$E$6,
tbTasks[[Category]:[Category]],$AY32),
"")</f>
        <v>1</v>
      </c>
      <c r="BN32" s="99" t="s">
        <v>25</v>
      </c>
      <c r="BO32" s="84" t="str" cm="1">
        <f t="array" ref="BO32">VLOOKUP(BN32,tbCategories[],COLUMN(tbCategories[Classification]),0)</f>
        <v>Value Add</v>
      </c>
      <c r="BP32" s="85">
        <f ca="1">COUNTIFS(
tbTasks[[Client]:[Client]],$E$2,
tbTasks[[Project]:[Project]],$E$3,
tbTasks[[Added On]:[Added On]],"&gt;="&amp;$E$5,
tbTasks[[Added On]:[Added On]],"&lt;="&amp;$E$6,
tbTasks[[Category]:[Category]],$BN32,
tbTasks[[Status]:[Status]],"Complete",
tbTasks[[Completed On]:[Completed On]],"&lt;="&amp;BP$2,
tbTasks[[Completed On]:[Completed On]],"&gt;"&amp;BQ$2)</f>
        <v>0</v>
      </c>
      <c r="BQ32" s="85">
        <f ca="1">COUNTIFS(
tbTasks[[Client]:[Client]],$E$2,
tbTasks[[Project]:[Project]],$E$3,
tbTasks[[Added On]:[Added On]],"&gt;="&amp;$E$5,
tbTasks[[Added On]:[Added On]],"&lt;="&amp;$E$6,
tbTasks[[Category]:[Category]],$BN32,
tbTasks[[Status]:[Status]],"Complete",
tbTasks[[Completed On]:[Completed On]],"&lt;="&amp;BQ$2,
tbTasks[[Completed On]:[Completed On]],"&gt;"&amp;BR$2)</f>
        <v>0</v>
      </c>
      <c r="BR32" s="85">
        <f ca="1">COUNTIFS(
tbTasks[[Client]:[Client]],$E$2,
tbTasks[[Project]:[Project]],$E$3,
tbTasks[[Added On]:[Added On]],"&gt;="&amp;$E$5,
tbTasks[[Added On]:[Added On]],"&lt;="&amp;$E$6,
tbTasks[[Category]:[Category]],$BN32,
tbTasks[[Status]:[Status]],"Complete",
tbTasks[[Completed On]:[Completed On]],"&lt;="&amp;BR$2,
tbTasks[[Completed On]:[Completed On]],"&gt;"&amp;BS$2)</f>
        <v>0</v>
      </c>
      <c r="BS32" s="85">
        <f ca="1">COUNTIFS(
tbTasks[[Client]:[Client]],$E$2,
tbTasks[[Project]:[Project]],$E$3,
tbTasks[[Added On]:[Added On]],"&gt;="&amp;$E$5,
tbTasks[[Added On]:[Added On]],"&lt;="&amp;$E$6,
tbTasks[[Category]:[Category]],$BN32,
tbTasks[[Status]:[Status]],"Complete",
tbTasks[[Completed On]:[Completed On]],"&lt;="&amp;BS$2,
tbTasks[[Completed On]:[Completed On]],"&gt;"&amp;BT$2)</f>
        <v>1</v>
      </c>
      <c r="BT32" s="85">
        <f ca="1">COUNTIFS(
tbTasks[[Client]:[Client]],$E$2,
tbTasks[[Project]:[Project]],$E$3,
tbTasks[[Added On]:[Added On]],"&gt;="&amp;$E$5,
tbTasks[[Added On]:[Added On]],"&lt;="&amp;$E$6,
tbTasks[[Category]:[Category]],$BN32,
tbTasks[[Status]:[Status]],"Complete",
tbTasks[[Completed On]:[Completed On]],"&lt;="&amp;BT$2,
tbTasks[[Completed On]:[Completed On]],"&gt;"&amp;BU$2)</f>
        <v>1</v>
      </c>
      <c r="BU32" s="85">
        <f ca="1">COUNTIFS(
tbTasks[[Client]:[Client]],$E$2,
tbTasks[[Project]:[Project]],$E$3,
tbTasks[[Added On]:[Added On]],"&gt;="&amp;$E$5,
tbTasks[[Added On]:[Added On]],"&lt;="&amp;$E$6,
tbTasks[[Category]:[Category]],$BN32,
tbTasks[[Status]:[Status]],"Complete",
tbTasks[[Completed On]:[Completed On]],"&lt;="&amp;BU$2,
tbTasks[[Completed On]:[Completed On]],"&gt;"&amp;BV$2)</f>
        <v>14</v>
      </c>
      <c r="BV32" s="85">
        <f ca="1">COUNTIFS(
tbTasks[[Client]:[Client]],$E$2,
tbTasks[[Project]:[Project]],$E$3,
tbTasks[[Added On]:[Added On]],"&gt;="&amp;$E$5,
tbTasks[[Added On]:[Added On]],"&lt;="&amp;$E$6,
tbTasks[[Category]:[Category]],$BN32,
tbTasks[[Status]:[Status]],"Complete",
tbTasks[[Completed On]:[Completed On]],"&lt;="&amp;BV$2,
tbTasks[[Completed On]:[Completed On]],"&gt;"&amp;BW$2)</f>
        <v>4</v>
      </c>
      <c r="BW32" s="85">
        <f ca="1">COUNTIFS(
tbTasks[[Client]:[Client]],$E$2,
tbTasks[[Project]:[Project]],$E$3,
tbTasks[[Added On]:[Added On]],"&gt;="&amp;$E$5,
tbTasks[[Added On]:[Added On]],"&lt;="&amp;$E$6,
tbTasks[[Category]:[Category]],$BN32,
tbTasks[[Status]:[Status]],"Complete",
tbTasks[[Completed On]:[Completed On]],"&lt;="&amp;BW$2,
tbTasks[[Completed On]:[Completed On]],"&gt;"&amp;BX$2)</f>
        <v>0</v>
      </c>
      <c r="BX32" s="85">
        <f ca="1">COUNTIFS(
tbTasks[[Client]:[Client]],$E$2,
tbTasks[[Project]:[Project]],$E$3,
tbTasks[[Added On]:[Added On]],"&gt;="&amp;$E$5,
tbTasks[[Added On]:[Added On]],"&lt;="&amp;$E$6,
tbTasks[[Category]:[Category]],$BN32,
tbTasks[[Status]:[Status]],"Complete",
tbTasks[[Completed On]:[Completed On]],"&lt;="&amp;BX$2,
tbTasks[[Completed On]:[Completed On]],"&gt;"&amp;BY$2)</f>
        <v>0</v>
      </c>
      <c r="BY32" s="85">
        <f ca="1">COUNTIFS(
tbTasks[[Client]:[Client]],$E$2,
tbTasks[[Project]:[Project]],$E$3,
tbTasks[[Added On]:[Added On]],"&gt;="&amp;$E$5,
tbTasks[[Added On]:[Added On]],"&lt;="&amp;$E$6,
tbTasks[[Category]:[Category]],$BN32,
tbTasks[[Status]:[Status]],"Complete",
tbTasks[[Completed On]:[Completed On]],"&lt;="&amp;BY$2,
tbTasks[[Completed On]:[Completed On]],"&gt;"&amp;BZ$2)</f>
        <v>0</v>
      </c>
      <c r="BZ32" s="85">
        <f ca="1">COUNTIFS(
tbTasks[[Client]:[Client]],$E$2,
tbTasks[[Project]:[Project]],$E$3,
tbTasks[[Added On]:[Added On]],"&gt;="&amp;$E$5,
tbTasks[[Added On]:[Added On]],"&lt;="&amp;$E$6,
tbTasks[[Category]:[Category]],$BN32,
tbTasks[[Status]:[Status]],"Complete",
tbTasks[[Completed On]:[Completed On]],"&lt;="&amp;BZ$2,
tbTasks[[Completed On]:[Completed On]],"&gt;"&amp;CA$2)</f>
        <v>0</v>
      </c>
      <c r="CA32" s="85">
        <f ca="1">COUNTIFS(
tbTasks[[Client]:[Client]],$E$2,
tbTasks[[Project]:[Project]],$E$3,
tbTasks[[Added On]:[Added On]],"&gt;="&amp;$E$5,
tbTasks[[Added On]:[Added On]],"&lt;="&amp;$E$6,
tbTasks[[Category]:[Category]],$BN32,
tbTasks[[Status]:[Status]],"Complete",
tbTasks[[Completed On]:[Completed On]],"&lt;="&amp;CA$2,
tbTasks[[Completed On]:[Completed On]],"&gt;"&amp;CB$2)</f>
        <v>0</v>
      </c>
      <c r="CB32" s="87"/>
    </row>
  </sheetData>
  <mergeCells count="7">
    <mergeCell ref="BI1:BL1"/>
    <mergeCell ref="BN1:CT1"/>
    <mergeCell ref="P1:R1"/>
    <mergeCell ref="T1:Z1"/>
    <mergeCell ref="AB1:AL1"/>
    <mergeCell ref="AN1:AR1"/>
    <mergeCell ref="AY1:BG1"/>
  </mergeCells>
  <pageMargins left="0.7" right="0.7" top="0.75" bottom="0.75" header="0.3" footer="0.3"/>
  <drawing r:id="rId5"/>
  <tableParts count="2">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D9314E-9085-4A58-BC4D-22992CDBA7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WELCOME</vt:lpstr>
      <vt:lpstr>DO</vt:lpstr>
      <vt:lpstr>EDIT clients</vt:lpstr>
      <vt:lpstr>EDIT projects</vt:lpstr>
      <vt:lpstr>EDIT categories</vt:lpstr>
      <vt:lpstr>VIEW Project</vt:lpstr>
      <vt:lpstr>VIEW Gantt</vt:lpstr>
      <vt:lpstr>Documentation</vt:lpstr>
      <vt:lpstr>metricsDO</vt:lpstr>
      <vt:lpstr>metricsProject</vt:lpstr>
      <vt:lpstr>nrClients</vt:lpstr>
      <vt:lpstr>nrProjects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Buri</dc:creator>
  <cp:lastModifiedBy>Steven Buri</cp:lastModifiedBy>
  <cp:lastPrinted>2019-12-15T17:43:46Z</cp:lastPrinted>
  <dcterms:created xsi:type="dcterms:W3CDTF">2019-12-15T17:43:39Z</dcterms:created>
  <dcterms:modified xsi:type="dcterms:W3CDTF">2019-12-28T03:02:12Z</dcterms:modified>
</cp:coreProperties>
</file>