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CustomEnv/Work Impact/"/>
    </mc:Choice>
  </mc:AlternateContent>
  <xr:revisionPtr revIDLastSave="257" documentId="8_{0B40D6D4-65E6-4A7A-AF4C-BE61588FAE02}" xr6:coauthVersionLast="47" xr6:coauthVersionMax="47" xr10:uidLastSave="{7F93A97D-20B5-4B0D-88C1-9FE5932FA02A}"/>
  <bookViews>
    <workbookView xWindow="34290" yWindow="-110" windowWidth="20700" windowHeight="11140" activeTab="2" xr2:uid="{BBA7550B-BEA3-4F64-81C9-D66EB43BF2E3}"/>
  </bookViews>
  <sheets>
    <sheet name="Budget" sheetId="2" r:id="rId1"/>
    <sheet name="Budget backups" sheetId="3" r:id="rId2"/>
    <sheet name="Contract Classifi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B5" i="2"/>
  <c r="Q3" i="2"/>
  <c r="Y2" i="2"/>
  <c r="Y5" i="2" s="1"/>
  <c r="M3" i="2"/>
  <c r="M2" i="2"/>
  <c r="Q2" i="2" s="1"/>
  <c r="Q5" i="2" l="1"/>
  <c r="M5" i="2"/>
  <c r="B4" i="2" s="1"/>
  <c r="I2" i="2" l="1"/>
  <c r="U5" i="2"/>
  <c r="B6" i="2" s="1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<sst xmlns="http://schemas.openxmlformats.org/spreadsheetml/2006/main" count="70" uniqueCount="41">
  <si>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</si>
  <si>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</si>
  <si>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</si>
  <si>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</si>
  <si>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</si>
  <si>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</si>
  <si>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</si>
  <si>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</si>
  <si>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</si>
  <si>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</si>
  <si>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</si>
  <si>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</si>
  <si>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</si>
  <si>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</si>
  <si>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</si>
  <si>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</si>
  <si>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</si>
  <si>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</si>
  <si>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</si>
  <si>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</si>
  <si>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</si>
  <si>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</si>
  <si>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</si>
  <si>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</si>
  <si>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</si>
  <si>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</si>
  <si>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</si>
  <si>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</si>
  <si>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"Processed_ForecastandActuals" 9/15/22. Multiplied 4,386 rows by by 3 for Forecast, Actuals, and Variances.
Added "BudgetDistributions_Main" 9/15/22 with 993 to account for budget information as well. Does not take into account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</si>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</sst>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51" dataDxfId="50">
  <autoFilter ref="A1:B6" xr:uid="{0AE75F34-76B8-4ABB-9EA2-1EF5A6FB3364}"/>
  <tableColumns count="2">
    <tableColumn id="1" xr3:uid="{84CEBBF1-AC5E-41C8-8049-FD144B0ADE50}" name="Query" dataDxfId="49"/>
    <tableColumn id="2" xr3:uid="{5385DC53-2B7D-41CD-9F00-295AAE587E31}" name="Metric" dataDxfId="48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47" dataDxfId="45" headerRowBorderDxfId="46" tableBorderDxfId="44" totalsRowBorderDxfId="43">
  <autoFilter ref="D1:F3" xr:uid="{58E337BD-7A79-497A-85AF-FAD81B190DC3}"/>
  <tableColumns count="3">
    <tableColumn id="1" xr3:uid="{07AD9632-FD9A-4D7F-95DE-63CE76BD8ECC}" name="Increased Visibility" dataDxfId="42"/>
    <tableColumn id="2" xr3:uid="{9E168082-D05F-47C9-9004-F2AAED5F24F6}" name="Metric" dataDxfId="41"/>
    <tableColumn id="3" xr3:uid="{5B1795B7-B20F-4005-A2E9-78F7530AA574}" name="Notes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39" dataDxfId="37" headerRowBorderDxfId="38" tableBorderDxfId="36" totalsRowBorderDxfId="35">
  <autoFilter ref="H1:J3" xr:uid="{0DBFCBAE-B46A-4EC2-9EF1-59960A831D4B}"/>
  <tableColumns count="3">
    <tableColumn id="1" xr3:uid="{89E6102F-F156-4701-9B18-F56A8DE43623}" name="Reduced Underspend/Overspend" dataDxfId="34"/>
    <tableColumn id="2" xr3:uid="{92A9C58F-D62E-4057-A20D-0699DC7490AD}" name="Metric" dataDxfId="33"/>
    <tableColumn id="3" xr3:uid="{4D037B42-992E-4B05-A268-A86045066E9B}" name="Notes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31" dataDxfId="29" headerRowBorderDxfId="30" tableBorderDxfId="28" totalsRowBorderDxfId="27">
  <autoFilter ref="L1:N3" xr:uid="{1B270726-04DD-4554-B779-CE4538414360}"/>
  <tableColumns count="3">
    <tableColumn id="1" xr3:uid="{43754167-7C12-480B-8B0F-AC470CB179C0}" name="Increased Report Creation Speed" dataDxfId="26"/>
    <tableColumn id="2" xr3:uid="{CABD709F-B5C1-472D-926F-019CEB937CD2}" name="Metric" dataDxfId="25"/>
    <tableColumn id="3" xr3:uid="{4A2DF080-D579-44D3-BA1B-9BE812BC7E6E}" name="Notes" dataDxfId="2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23" dataDxfId="21" headerRowBorderDxfId="22" tableBorderDxfId="20" totalsRowBorderDxfId="19">
  <autoFilter ref="T1:V3" xr:uid="{0EE52BEF-63D4-4F8E-96F2-033D59D45715}"/>
  <tableColumns count="3">
    <tableColumn id="1" xr3:uid="{59BAF2A8-087F-4444-945C-04765696349E}" name="Variances Requiring Touchpoints" dataDxfId="18"/>
    <tableColumn id="2" xr3:uid="{271B9954-B2A3-4E22-8B68-352D30531BB7}" name="Metric" dataDxfId="17"/>
    <tableColumn id="3" xr3:uid="{4C854EE8-9734-40ED-8BA5-2057838617A9}" name="Notes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15" dataDxfId="13" headerRowBorderDxfId="14" tableBorderDxfId="12" totalsRowBorderDxfId="11">
  <autoFilter ref="X1:Z3" xr:uid="{AD2F7457-8C4E-48C1-80D1-D0653326DA82}"/>
  <tableColumns count="3">
    <tableColumn id="1" xr3:uid="{1776EA5E-1F77-4A3C-8ACC-4AA80D2B4570}" name="YoY Variance" dataDxfId="10"/>
    <tableColumn id="2" xr3:uid="{A4ED0614-EB8B-4957-9D34-5DF120062FAD}" name="Metric" dataDxfId="9">
      <calculatedColumnFormula>20004141 / 17850000</calculatedColumnFormula>
    </tableColumn>
    <tableColumn id="3" xr3:uid="{CE05403B-5268-42D2-8032-1292226DAA3C}" name="Notes" dataDxfId="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7" dataDxfId="5" headerRowBorderDxfId="6" tableBorderDxfId="4" totalsRowBorderDxfId="3">
  <autoFilter ref="P1:R3" xr:uid="{92035B57-C667-4DFA-927C-50AC4F14B00D}"/>
  <tableColumns count="3">
    <tableColumn id="1" xr3:uid="{0DC566FE-AD34-40D8-8547-586F2C5A4662}" name="Decreased Costs" dataDxfId="2"/>
    <tableColumn id="2" xr3:uid="{1D1F2F33-7DF9-4506-BEF0-45233F3330FE}" name="Metric" dataDxfId="1"/>
    <tableColumn id="3" xr3:uid="{A0B226A4-4743-4F6E-B770-00F27953236D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Z10"/>
  <sheetViews>
    <sheetView showGridLines="0" zoomScale="70" zoomScaleNormal="70" workbookViewId="0">
      <selection activeCell="I10" sqref="I10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4.6328125" bestFit="1" customWidth="1"/>
  </cols>
  <sheetData>
    <row r="1" spans="1:26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8"/>
      <c r="P1" s="3" t="s">
        <v>38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33</v>
      </c>
      <c r="Y1" s="20" t="s">
        <v>17</v>
      </c>
      <c r="Z1" s="13" t="s">
        <v>24</v>
      </c>
    </row>
    <row r="2" spans="1:26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8">
        <f>ABS(5360636-9423629)</f>
        <v>4062993</v>
      </c>
      <c r="J2" s="8" t="s">
        <v>30</v>
      </c>
      <c r="L2" s="6" t="s">
        <v>22</v>
      </c>
      <c r="M2" s="7">
        <f>(30*48)+((5/4)*48)</f>
        <v>1500</v>
      </c>
      <c r="N2" s="8" t="s">
        <v>32</v>
      </c>
      <c r="O2" s="29"/>
      <c r="P2" s="6" t="s">
        <v>22</v>
      </c>
      <c r="Q2" s="31">
        <f>Table25[[#This Row],[Metric]]*50</f>
        <v>75000</v>
      </c>
      <c r="R2" s="8" t="s">
        <v>39</v>
      </c>
      <c r="T2" s="6" t="s">
        <v>22</v>
      </c>
      <c r="U2" s="7">
        <v>5</v>
      </c>
      <c r="V2" s="14" t="s">
        <v>25</v>
      </c>
      <c r="X2" s="21" t="s">
        <v>34</v>
      </c>
      <c r="Y2" s="25">
        <f>(20004141/17850000-1)</f>
        <v>0.12068016806722692</v>
      </c>
      <c r="Z2" s="22" t="s">
        <v>37</v>
      </c>
    </row>
    <row r="3" spans="1:26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28</v>
      </c>
      <c r="H3" s="9" t="s">
        <v>23</v>
      </c>
      <c r="I3" s="18">
        <v>663869</v>
      </c>
      <c r="J3" s="11" t="s">
        <v>29</v>
      </c>
      <c r="L3" s="9" t="s">
        <v>23</v>
      </c>
      <c r="M3" s="19">
        <f>((2)+(5/60)+(8/4))*48</f>
        <v>196.00000000000003</v>
      </c>
      <c r="N3" s="11" t="s">
        <v>31</v>
      </c>
      <c r="O3" s="29"/>
      <c r="P3" s="9" t="s">
        <v>23</v>
      </c>
      <c r="Q3" s="18">
        <f>Table25[[#This Row],[Metric]]*50</f>
        <v>9800.0000000000018</v>
      </c>
      <c r="R3" s="8" t="s">
        <v>39</v>
      </c>
      <c r="T3" s="9" t="s">
        <v>23</v>
      </c>
      <c r="U3" s="10">
        <v>262</v>
      </c>
      <c r="V3" s="15" t="s">
        <v>26</v>
      </c>
      <c r="X3" s="23" t="s">
        <v>35</v>
      </c>
      <c r="Y3" s="26"/>
      <c r="Z3" s="24"/>
    </row>
    <row r="4" spans="1:26" x14ac:dyDescent="0.35">
      <c r="A4" s="1" t="s">
        <v>20</v>
      </c>
      <c r="B4" s="2">
        <f>M5</f>
        <v>-0.86933333333333329</v>
      </c>
    </row>
    <row r="5" spans="1:26" ht="15" thickBot="1" x14ac:dyDescent="0.4">
      <c r="A5" s="1" t="s">
        <v>40</v>
      </c>
      <c r="B5" s="2">
        <f>Q5</f>
        <v>-0.86933333333333329</v>
      </c>
      <c r="D5" s="16" t="s">
        <v>18</v>
      </c>
      <c r="E5" s="17">
        <f>(E3-E2)/E2</f>
        <v>6.8283333333333331</v>
      </c>
      <c r="F5" s="16"/>
      <c r="H5" s="16" t="s">
        <v>19</v>
      </c>
      <c r="I5" s="17">
        <f>(I3-I2)/I2</f>
        <v>-0.83660592080764107</v>
      </c>
      <c r="J5" s="16"/>
      <c r="L5" s="16" t="s">
        <v>20</v>
      </c>
      <c r="M5" s="17">
        <f>(M3-M2)/M2</f>
        <v>-0.86933333333333329</v>
      </c>
      <c r="N5" s="16"/>
      <c r="O5" s="30"/>
      <c r="P5" s="16" t="s">
        <v>38</v>
      </c>
      <c r="Q5" s="17">
        <f>(Q3-Q2)/Q2</f>
        <v>-0.86933333333333329</v>
      </c>
      <c r="R5" s="16"/>
      <c r="T5" s="16" t="s">
        <v>21</v>
      </c>
      <c r="U5" s="17">
        <f>U2/U3</f>
        <v>1.9083969465648856E-2</v>
      </c>
      <c r="V5" s="16"/>
      <c r="X5" s="16" t="s">
        <v>36</v>
      </c>
      <c r="Y5" s="17">
        <f>(Y3-Y2)/Y2</f>
        <v>-1</v>
      </c>
      <c r="Z5" s="16"/>
    </row>
    <row r="6" spans="1:26" ht="15" thickTop="1" x14ac:dyDescent="0.35">
      <c r="A6" s="1" t="s">
        <v>21</v>
      </c>
      <c r="B6" s="2">
        <f>U5</f>
        <v>1.9083969465648856E-2</v>
      </c>
      <c r="Q6" s="27">
        <f>Q2-Q3</f>
        <v>65200</v>
      </c>
    </row>
    <row r="10" spans="1:26" x14ac:dyDescent="0.35">
      <c r="I10" s="27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topLeftCell="CO1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tabSelected="1" zoomScale="85" zoomScaleNormal="85" workbookViewId="0">
      <selection activeCell="G11" sqref="G11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Budget backups</vt:lpstr>
      <vt:lpstr>Contract Classifier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2022-10-31T16:06:42Z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2022-10-31T16:06:17Z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9550688e-8f4c-4a2d-8d65-5166b29ac8d6</vt:lpwstr>
  </property>
  <property fmtid="{D5CDD505-2E9C-101B-9397-08002B2CF9AE}" pid="8" name="MSIP_Label_e2b6c078-73cb-4371-8a5b-e9fc18accbf8_ContentBits">
    <vt:lpwstr>0</vt:lpwstr>
  </property>
</Properties>
</file>