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nspirewellness-my.sharepoint.com/personal/sburi_humana_com/Documents/Documents/My Files/Python/By Project/CECP Forecast/"/>
    </mc:Choice>
  </mc:AlternateContent>
  <xr:revisionPtr revIDLastSave="213" documentId="8_{45A4A472-DBEA-49C9-9DE9-C88B9AF59902}" xr6:coauthVersionLast="47" xr6:coauthVersionMax="47" xr10:uidLastSave="{7FD22303-A589-4DFD-9C0D-CD8B1C8619FB}"/>
  <bookViews>
    <workbookView xWindow="34290" yWindow="-110" windowWidth="20700" windowHeight="11140" activeTab="1" xr2:uid="{00000000-000D-0000-FFFF-FFFF00000000}"/>
  </bookViews>
  <sheets>
    <sheet name="raw data" sheetId="1" r:id="rId1"/>
    <sheet name="2022 Predictions" sheetId="2" r:id="rId2"/>
    <sheet name="2023 Prediction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2" l="1"/>
  <c r="E23" i="2"/>
  <c r="C23" i="2"/>
  <c r="S12" i="1"/>
  <c r="S5" i="1"/>
  <c r="S6" i="1"/>
  <c r="S7" i="1" s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J2" i="1"/>
  <c r="K2" i="1" s="1"/>
  <c r="L2" i="1" s="1"/>
  <c r="J3" i="1"/>
  <c r="K3" i="1" s="1"/>
  <c r="L3" i="1" s="1"/>
  <c r="J4" i="1"/>
  <c r="K4" i="1" s="1"/>
  <c r="L4" i="1" s="1"/>
  <c r="J5" i="1"/>
  <c r="K5" i="1" s="1"/>
  <c r="L5" i="1" s="1"/>
  <c r="J6" i="1"/>
  <c r="K6" i="1" s="1"/>
  <c r="L6" i="1" s="1"/>
  <c r="J7" i="1"/>
  <c r="K7" i="1" s="1"/>
  <c r="L7" i="1" s="1"/>
  <c r="J8" i="1"/>
  <c r="K8" i="1" s="1"/>
  <c r="L8" i="1" s="1"/>
  <c r="J9" i="1"/>
  <c r="K9" i="1" s="1"/>
  <c r="L9" i="1" s="1"/>
  <c r="J10" i="1"/>
  <c r="K10" i="1" s="1"/>
  <c r="L10" i="1" s="1"/>
  <c r="J11" i="1"/>
  <c r="K11" i="1" s="1"/>
  <c r="L11" i="1" s="1"/>
  <c r="J12" i="1"/>
  <c r="K12" i="1" s="1"/>
  <c r="L12" i="1" s="1"/>
  <c r="J13" i="1"/>
  <c r="K13" i="1" s="1"/>
  <c r="L13" i="1" s="1"/>
  <c r="J14" i="1"/>
  <c r="K14" i="1" s="1"/>
  <c r="L14" i="1" s="1"/>
  <c r="J15" i="1"/>
  <c r="K15" i="1" s="1"/>
  <c r="L15" i="1" s="1"/>
  <c r="J16" i="1"/>
  <c r="K16" i="1" s="1"/>
  <c r="L16" i="1" s="1"/>
  <c r="J17" i="1"/>
  <c r="K17" i="1" s="1"/>
  <c r="L17" i="1" s="1"/>
  <c r="J18" i="1"/>
  <c r="K18" i="1" s="1"/>
  <c r="L18" i="1" s="1"/>
  <c r="J19" i="1"/>
  <c r="K19" i="1" s="1"/>
  <c r="L19" i="1" s="1"/>
  <c r="J20" i="1"/>
  <c r="K20" i="1" s="1"/>
  <c r="L20" i="1" s="1"/>
  <c r="J21" i="1"/>
  <c r="K21" i="1" s="1"/>
  <c r="L21" i="1" s="1"/>
  <c r="J22" i="1"/>
  <c r="K22" i="1" s="1"/>
  <c r="L22" i="1" s="1"/>
  <c r="J23" i="1"/>
  <c r="K23" i="1" s="1"/>
  <c r="L23" i="1" s="1"/>
  <c r="J24" i="1"/>
  <c r="K24" i="1" s="1"/>
  <c r="L24" i="1" s="1"/>
  <c r="J25" i="1"/>
  <c r="K25" i="1" s="1"/>
  <c r="L25" i="1" s="1"/>
  <c r="J26" i="1"/>
  <c r="K26" i="1" s="1"/>
  <c r="L26" i="1" s="1"/>
  <c r="J27" i="1"/>
  <c r="K27" i="1" s="1"/>
  <c r="L27" i="1" s="1"/>
  <c r="J28" i="1"/>
  <c r="K28" i="1" s="1"/>
  <c r="L28" i="1" s="1"/>
  <c r="J29" i="1"/>
  <c r="K29" i="1" s="1"/>
  <c r="L29" i="1" s="1"/>
  <c r="J30" i="1"/>
  <c r="K30" i="1" s="1"/>
  <c r="L30" i="1" s="1"/>
  <c r="J31" i="1"/>
  <c r="K31" i="1" s="1"/>
  <c r="L31" i="1" s="1"/>
  <c r="J32" i="1"/>
  <c r="K32" i="1" s="1"/>
  <c r="L32" i="1" s="1"/>
  <c r="J33" i="1"/>
  <c r="K33" i="1" s="1"/>
  <c r="L33" i="1" s="1"/>
  <c r="J34" i="1"/>
  <c r="K34" i="1" s="1"/>
  <c r="L34" i="1" s="1"/>
  <c r="J35" i="1"/>
  <c r="K35" i="1" s="1"/>
  <c r="L35" i="1" s="1"/>
  <c r="J36" i="1"/>
  <c r="K36" i="1" s="1"/>
  <c r="L36" i="1" s="1"/>
  <c r="J37" i="1"/>
  <c r="K37" i="1" s="1"/>
  <c r="L37" i="1" s="1"/>
  <c r="J38" i="1"/>
  <c r="K38" i="1" s="1"/>
  <c r="L38" i="1" s="1"/>
  <c r="J39" i="1"/>
  <c r="K39" i="1" s="1"/>
  <c r="L39" i="1" s="1"/>
  <c r="J40" i="1"/>
  <c r="K40" i="1" s="1"/>
  <c r="L40" i="1" s="1"/>
  <c r="J41" i="1"/>
  <c r="K41" i="1" s="1"/>
  <c r="L41" i="1" s="1"/>
  <c r="J42" i="1"/>
  <c r="K42" i="1" s="1"/>
  <c r="L42" i="1" s="1"/>
  <c r="J43" i="1"/>
  <c r="K43" i="1" s="1"/>
  <c r="L43" i="1" s="1"/>
  <c r="J44" i="1"/>
  <c r="K44" i="1" s="1"/>
  <c r="L44" i="1" s="1"/>
  <c r="D21" i="2"/>
  <c r="E21" i="2"/>
  <c r="C21" i="2"/>
  <c r="C20" i="2"/>
  <c r="E22" i="4"/>
  <c r="E23" i="4"/>
  <c r="E21" i="4"/>
  <c r="D20" i="4"/>
  <c r="E20" i="4" s="1"/>
  <c r="D22" i="4"/>
  <c r="D23" i="4"/>
  <c r="D21" i="4"/>
  <c r="D13" i="2"/>
  <c r="E13" i="2"/>
  <c r="C13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D11" i="4" l="1"/>
  <c r="D13" i="4" s="1"/>
  <c r="S1" i="1"/>
  <c r="S2" i="1" s="1"/>
  <c r="S3" i="1" s="1"/>
  <c r="C11" i="4"/>
  <c r="C13" i="4" s="1"/>
  <c r="E11" i="4"/>
  <c r="E13" i="4" s="1"/>
  <c r="W25" i="1" l="1"/>
  <c r="W48" i="1" s="1"/>
  <c r="V25" i="1"/>
  <c r="V48" i="1" s="1"/>
  <c r="U25" i="1"/>
  <c r="U48" i="1" s="1"/>
</calcChain>
</file>

<file path=xl/sharedStrings.xml><?xml version="1.0" encoding="utf-8"?>
<sst xmlns="http://schemas.openxmlformats.org/spreadsheetml/2006/main" count="69" uniqueCount="52">
  <si>
    <t>Validation Forecast - Mean</t>
  </si>
  <si>
    <t>Validation Forecast - Low</t>
  </si>
  <si>
    <t>Validation Forecast - High</t>
  </si>
  <si>
    <t>New Forecast - Mean</t>
  </si>
  <si>
    <t>New Forecast - Low</t>
  </si>
  <si>
    <t>New Forecast - High</t>
  </si>
  <si>
    <t>Date</t>
  </si>
  <si>
    <t>Actuals</t>
  </si>
  <si>
    <t>Estimated Spend</t>
  </si>
  <si>
    <t>Low</t>
  </si>
  <si>
    <t>Med</t>
  </si>
  <si>
    <t>High</t>
  </si>
  <si>
    <t>Forecasted Spend</t>
  </si>
  <si>
    <t>Risk</t>
  </si>
  <si>
    <t>Underspend Risk</t>
  </si>
  <si>
    <t>Metric</t>
  </si>
  <si>
    <t>2022 Predicted Spend</t>
  </si>
  <si>
    <t>Details</t>
  </si>
  <si>
    <t>Result</t>
  </si>
  <si>
    <t>2023 Predicted Spend</t>
  </si>
  <si>
    <t>Budget</t>
  </si>
  <si>
    <t>Forecast Notes</t>
  </si>
  <si>
    <t>- Algorithm learned noteable spending patterns. Drop in January, Spike in March, Reversion to Mean in April, and relatively steady for remainder of year.</t>
  </si>
  <si>
    <t xml:space="preserve"> - Validation forecast mean has RMSE of $213K, mean spend is $1.5M. Validation approximates seasonal patterns and amounts accurately.</t>
  </si>
  <si>
    <t>Year</t>
  </si>
  <si>
    <t>$7M to $13M underspend risk at 95% confidence using Sarima forecast.</t>
  </si>
  <si>
    <t>$6.8M to $26M of underspend risk in 2023 at 95% confidence using Sarima forecast. Recommendation is to keep this risk in budget at this time given spread and upcoming Genesys cost changes.</t>
  </si>
  <si>
    <t>Spreading Budget to Product Suites</t>
  </si>
  <si>
    <t>Product Suite</t>
  </si>
  <si>
    <t>Voice</t>
  </si>
  <si>
    <t>QEE</t>
  </si>
  <si>
    <t>DCA</t>
  </si>
  <si>
    <t>Platform</t>
  </si>
  <si>
    <t>2022 Spend</t>
  </si>
  <si>
    <t>% of Total Spend</t>
  </si>
  <si>
    <t>Est. 2023 Budget</t>
  </si>
  <si>
    <t>Error</t>
  </si>
  <si>
    <t>Abs Error</t>
  </si>
  <si>
    <t>Sum Errors</t>
  </si>
  <si>
    <t>Avg. Error</t>
  </si>
  <si>
    <t>Root Error</t>
  </si>
  <si>
    <t>Abs Error Squared</t>
  </si>
  <si>
    <t>Naïve Forecast</t>
  </si>
  <si>
    <t>Naïve Error</t>
  </si>
  <si>
    <t>Abs Naïve Error</t>
  </si>
  <si>
    <t>Squared Abs Niave Error</t>
  </si>
  <si>
    <t>Sum Naïve Errors</t>
  </si>
  <si>
    <t>Root Naïve Error</t>
  </si>
  <si>
    <t>Avg. Naïve Error</t>
  </si>
  <si>
    <t>Current Error</t>
  </si>
  <si>
    <t>Improvement</t>
  </si>
  <si>
    <t>After 10.5M used for Business, risk reduced by 99.5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</si>
</sst>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9" formatCode="&quot;$&quot;#,##0"/>
    <numFmt numFmtId="171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169" fontId="0" fillId="0" borderId="0" xfId="0" applyNumberFormat="1"/>
    <xf numFmtId="0" fontId="1" fillId="0" borderId="1" xfId="0" applyFont="1" applyBorder="1" applyAlignment="1">
      <alignment horizontal="left" vertical="top" wrapText="1"/>
    </xf>
    <xf numFmtId="14" fontId="0" fillId="0" borderId="0" xfId="0" applyNumberFormat="1" applyAlignment="1">
      <alignment horizontal="left" vertical="top"/>
    </xf>
    <xf numFmtId="169" fontId="0" fillId="0" borderId="0" xfId="0" applyNumberFormat="1" applyAlignment="1">
      <alignment horizontal="left" vertical="top"/>
    </xf>
    <xf numFmtId="169" fontId="0" fillId="0" borderId="2" xfId="0" applyNumberFormat="1" applyBorder="1"/>
    <xf numFmtId="171" fontId="0" fillId="0" borderId="0" xfId="0" applyNumberFormat="1"/>
    <xf numFmtId="0" fontId="1" fillId="0" borderId="0" xfId="0" applyFont="1"/>
    <xf numFmtId="0" fontId="3" fillId="0" borderId="0" xfId="0" applyFont="1"/>
    <xf numFmtId="0" fontId="0" fillId="0" borderId="0" xfId="0" quotePrefix="1"/>
    <xf numFmtId="0" fontId="0" fillId="0" borderId="0" xfId="0" applyNumberFormat="1" applyAlignment="1">
      <alignment horizontal="left" vertical="top"/>
    </xf>
    <xf numFmtId="6" fontId="1" fillId="0" borderId="0" xfId="0" applyNumberFormat="1" applyFont="1"/>
    <xf numFmtId="6" fontId="0" fillId="0" borderId="0" xfId="0" applyNumberFormat="1"/>
    <xf numFmtId="9" fontId="0" fillId="0" borderId="0" xfId="0" applyNumberFormat="1"/>
    <xf numFmtId="0" fontId="1" fillId="0" borderId="0" xfId="0" applyFont="1" applyBorder="1" applyAlignment="1">
      <alignment horizontal="left" vertical="top" wrapText="1"/>
    </xf>
    <xf numFmtId="169" fontId="0" fillId="0" borderId="0" xfId="0" applyNumberFormat="1" applyFont="1" applyAlignment="1">
      <alignment horizontal="left" vertical="top"/>
    </xf>
    <xf numFmtId="0" fontId="1" fillId="0" borderId="3" xfId="0" applyFont="1" applyBorder="1" applyAlignment="1">
      <alignment horizontal="left" vertical="top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20">
    <dxf>
      <numFmt numFmtId="169" formatCode="&quot;$&quot;#,##0"/>
      <alignment horizontal="left" vertical="top" textRotation="0" indent="0" justifyLastLine="0" shrinkToFit="0" readingOrder="0"/>
    </dxf>
    <dxf>
      <numFmt numFmtId="169" formatCode="&quot;$&quot;#,##0"/>
      <alignment horizontal="left" vertical="top" textRotation="0" indent="0" justifyLastLine="0" shrinkToFit="0" readingOrder="0"/>
    </dxf>
    <dxf>
      <numFmt numFmtId="169" formatCode="&quot;$&quot;#,##0"/>
      <alignment horizontal="left" vertical="top" textRotation="0" indent="0" justifyLastLine="0" shrinkToFit="0" readingOrder="0"/>
    </dxf>
    <dxf>
      <numFmt numFmtId="169" formatCode="&quot;$&quot;#,##0"/>
      <alignment horizontal="left" vertical="top" textRotation="0" indent="0" justifyLastLine="0" shrinkToFit="0" readingOrder="0"/>
    </dxf>
    <dxf>
      <numFmt numFmtId="169" formatCode="&quot;$&quot;#,##0"/>
      <alignment horizontal="left" vertical="top" textRotation="0" indent="0" justifyLastLine="0" shrinkToFit="0" readingOrder="0"/>
    </dxf>
    <dxf>
      <numFmt numFmtId="169" formatCode="&quot;$&quot;#,##0"/>
      <alignment horizontal="left" vertical="top" textRotation="0" indent="0" justifyLastLine="0" shrinkToFit="0" readingOrder="0"/>
    </dxf>
    <dxf>
      <numFmt numFmtId="169" formatCode="&quot;$&quot;#,##0"/>
      <alignment horizontal="left" vertical="top" textRotation="0" indent="0" justifyLastLine="0" shrinkToFit="0" readingOrder="0"/>
    </dxf>
    <dxf>
      <numFmt numFmtId="169" formatCode="&quot;$&quot;#,##0"/>
    </dxf>
    <dxf>
      <numFmt numFmtId="13" formatCode="0%"/>
    </dxf>
    <dxf>
      <numFmt numFmtId="0" formatCode="General"/>
      <alignment horizontal="left" vertical="top" textRotation="0" wrapText="0" indent="0" justifyLastLine="0" shrinkToFit="0" readingOrder="0"/>
    </dxf>
    <dxf>
      <numFmt numFmtId="169" formatCode="&quot;$&quot;#,##0"/>
      <alignment horizontal="left" vertical="top" textRotation="0" indent="0" justifyLastLine="0" shrinkToFit="0" readingOrder="0"/>
    </dxf>
    <dxf>
      <numFmt numFmtId="19" formatCode="m/d/yyyy"/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9" formatCode="&quot;$&quot;#,##0"/>
      <alignment horizontal="left" vertical="top" textRotation="0" indent="0" justifyLastLine="0" shrinkToFit="0" readingOrder="0"/>
    </dxf>
    <dxf>
      <numFmt numFmtId="169" formatCode="&quot;$&quot;#,##0"/>
      <alignment horizontal="left" vertical="top" textRotation="0" indent="0" justifyLastLine="0" shrinkToFit="0" readingOrder="0"/>
    </dxf>
    <dxf>
      <numFmt numFmtId="169" formatCode="&quot;$&quot;#,##0"/>
      <alignment horizontal="left" vertical="top" textRotation="0" indent="0" justifyLastLine="0" shrinkToFit="0" readingOrder="0"/>
    </dxf>
    <dxf>
      <numFmt numFmtId="169" formatCode="&quot;$&quot;#,##0"/>
      <alignment horizontal="left" vertical="top" textRotation="0" indent="0" justifyLastLine="0" shrinkToFit="0" readingOrder="0"/>
    </dxf>
    <dxf>
      <numFmt numFmtId="169" formatCode="&quot;$&quot;#,##0"/>
      <alignment horizontal="left" vertical="top" textRotation="0" indent="0" justifyLastLine="0" shrinkToFit="0" readingOrder="0"/>
    </dxf>
    <dxf>
      <numFmt numFmtId="169" formatCode="&quot;$&quot;#,##0"/>
      <alignment horizontal="left" vertical="top" textRotation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data'!$C$1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data'!$A$2:$A$32</c:f>
              <c:numCache>
                <c:formatCode>m/d/yyyy</c:formatCode>
                <c:ptCount val="31"/>
                <c:pt idx="0">
                  <c:v>44012</c:v>
                </c:pt>
                <c:pt idx="1">
                  <c:v>44043</c:v>
                </c:pt>
                <c:pt idx="2">
                  <c:v>44074</c:v>
                </c:pt>
                <c:pt idx="3">
                  <c:v>44104</c:v>
                </c:pt>
                <c:pt idx="4">
                  <c:v>44135</c:v>
                </c:pt>
                <c:pt idx="5">
                  <c:v>44165</c:v>
                </c:pt>
                <c:pt idx="6">
                  <c:v>44196</c:v>
                </c:pt>
                <c:pt idx="7">
                  <c:v>44227</c:v>
                </c:pt>
                <c:pt idx="8">
                  <c:v>44255</c:v>
                </c:pt>
                <c:pt idx="9">
                  <c:v>44286</c:v>
                </c:pt>
                <c:pt idx="10">
                  <c:v>44316</c:v>
                </c:pt>
                <c:pt idx="11">
                  <c:v>44347</c:v>
                </c:pt>
                <c:pt idx="12">
                  <c:v>44377</c:v>
                </c:pt>
                <c:pt idx="13">
                  <c:v>44408</c:v>
                </c:pt>
                <c:pt idx="14">
                  <c:v>44439</c:v>
                </c:pt>
                <c:pt idx="15">
                  <c:v>44469</c:v>
                </c:pt>
                <c:pt idx="16">
                  <c:v>44500</c:v>
                </c:pt>
                <c:pt idx="17">
                  <c:v>44530</c:v>
                </c:pt>
                <c:pt idx="18">
                  <c:v>44561</c:v>
                </c:pt>
                <c:pt idx="19">
                  <c:v>44592</c:v>
                </c:pt>
                <c:pt idx="20">
                  <c:v>44620</c:v>
                </c:pt>
                <c:pt idx="21">
                  <c:v>44651</c:v>
                </c:pt>
                <c:pt idx="22">
                  <c:v>44681</c:v>
                </c:pt>
                <c:pt idx="23">
                  <c:v>44712</c:v>
                </c:pt>
                <c:pt idx="24">
                  <c:v>44742</c:v>
                </c:pt>
                <c:pt idx="25">
                  <c:v>44773</c:v>
                </c:pt>
                <c:pt idx="26">
                  <c:v>44804</c:v>
                </c:pt>
                <c:pt idx="27">
                  <c:v>44834</c:v>
                </c:pt>
                <c:pt idx="28">
                  <c:v>44865</c:v>
                </c:pt>
                <c:pt idx="29">
                  <c:v>44895</c:v>
                </c:pt>
                <c:pt idx="30">
                  <c:v>44926</c:v>
                </c:pt>
              </c:numCache>
            </c:numRef>
          </c:cat>
          <c:val>
            <c:numRef>
              <c:f>'raw data'!$C$2:$C$32</c:f>
              <c:numCache>
                <c:formatCode>"$"#,##0</c:formatCode>
                <c:ptCount val="31"/>
                <c:pt idx="0">
                  <c:v>1679101.5</c:v>
                </c:pt>
                <c:pt idx="1">
                  <c:v>1994413.48</c:v>
                </c:pt>
                <c:pt idx="2">
                  <c:v>1280001.1599999999</c:v>
                </c:pt>
                <c:pt idx="3">
                  <c:v>1550345.35</c:v>
                </c:pt>
                <c:pt idx="4">
                  <c:v>2803318.18</c:v>
                </c:pt>
                <c:pt idx="5">
                  <c:v>1298477.04</c:v>
                </c:pt>
                <c:pt idx="6">
                  <c:v>1051849.4099999999</c:v>
                </c:pt>
                <c:pt idx="7">
                  <c:v>929141.20500000007</c:v>
                </c:pt>
                <c:pt idx="8">
                  <c:v>1588168.6</c:v>
                </c:pt>
                <c:pt idx="9">
                  <c:v>2543777.3119999999</c:v>
                </c:pt>
                <c:pt idx="10">
                  <c:v>1316151.254</c:v>
                </c:pt>
                <c:pt idx="11">
                  <c:v>1694312.585</c:v>
                </c:pt>
                <c:pt idx="12">
                  <c:v>1449661.456</c:v>
                </c:pt>
                <c:pt idx="13">
                  <c:v>2063372.69</c:v>
                </c:pt>
                <c:pt idx="14">
                  <c:v>1550448.675</c:v>
                </c:pt>
                <c:pt idx="15">
                  <c:v>1734949.6302</c:v>
                </c:pt>
                <c:pt idx="16">
                  <c:v>1958988.0109999999</c:v>
                </c:pt>
                <c:pt idx="17">
                  <c:v>1415999.98</c:v>
                </c:pt>
                <c:pt idx="18">
                  <c:v>1643050.655</c:v>
                </c:pt>
                <c:pt idx="19">
                  <c:v>962576.59570000006</c:v>
                </c:pt>
                <c:pt idx="20">
                  <c:v>1650835.9716</c:v>
                </c:pt>
                <c:pt idx="21">
                  <c:v>2517355.2579000001</c:v>
                </c:pt>
                <c:pt idx="22">
                  <c:v>1370160.6255000001</c:v>
                </c:pt>
                <c:pt idx="23">
                  <c:v>1331698.3259000001</c:v>
                </c:pt>
                <c:pt idx="24">
                  <c:v>1646385.7490000001</c:v>
                </c:pt>
                <c:pt idx="25">
                  <c:v>1882060.6894</c:v>
                </c:pt>
                <c:pt idx="26">
                  <c:v>1422289.7191000001</c:v>
                </c:pt>
                <c:pt idx="27">
                  <c:v>1445765.9741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D-41C0-BEE3-69DA035B7E2F}"/>
            </c:ext>
          </c:extLst>
        </c:ser>
        <c:ser>
          <c:idx val="1"/>
          <c:order val="1"/>
          <c:tx>
            <c:strRef>
              <c:f>'raw data'!$D$1</c:f>
              <c:strCache>
                <c:ptCount val="1"/>
                <c:pt idx="0">
                  <c:v>Validation Forecast - 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'raw data'!$A$2:$A$32</c:f>
              <c:numCache>
                <c:formatCode>m/d/yyyy</c:formatCode>
                <c:ptCount val="31"/>
                <c:pt idx="0">
                  <c:v>44012</c:v>
                </c:pt>
                <c:pt idx="1">
                  <c:v>44043</c:v>
                </c:pt>
                <c:pt idx="2">
                  <c:v>44074</c:v>
                </c:pt>
                <c:pt idx="3">
                  <c:v>44104</c:v>
                </c:pt>
                <c:pt idx="4">
                  <c:v>44135</c:v>
                </c:pt>
                <c:pt idx="5">
                  <c:v>44165</c:v>
                </c:pt>
                <c:pt idx="6">
                  <c:v>44196</c:v>
                </c:pt>
                <c:pt idx="7">
                  <c:v>44227</c:v>
                </c:pt>
                <c:pt idx="8">
                  <c:v>44255</c:v>
                </c:pt>
                <c:pt idx="9">
                  <c:v>44286</c:v>
                </c:pt>
                <c:pt idx="10">
                  <c:v>44316</c:v>
                </c:pt>
                <c:pt idx="11">
                  <c:v>44347</c:v>
                </c:pt>
                <c:pt idx="12">
                  <c:v>44377</c:v>
                </c:pt>
                <c:pt idx="13">
                  <c:v>44408</c:v>
                </c:pt>
                <c:pt idx="14">
                  <c:v>44439</c:v>
                </c:pt>
                <c:pt idx="15">
                  <c:v>44469</c:v>
                </c:pt>
                <c:pt idx="16">
                  <c:v>44500</c:v>
                </c:pt>
                <c:pt idx="17">
                  <c:v>44530</c:v>
                </c:pt>
                <c:pt idx="18">
                  <c:v>44561</c:v>
                </c:pt>
                <c:pt idx="19">
                  <c:v>44592</c:v>
                </c:pt>
                <c:pt idx="20">
                  <c:v>44620</c:v>
                </c:pt>
                <c:pt idx="21">
                  <c:v>44651</c:v>
                </c:pt>
                <c:pt idx="22">
                  <c:v>44681</c:v>
                </c:pt>
                <c:pt idx="23">
                  <c:v>44712</c:v>
                </c:pt>
                <c:pt idx="24">
                  <c:v>44742</c:v>
                </c:pt>
                <c:pt idx="25">
                  <c:v>44773</c:v>
                </c:pt>
                <c:pt idx="26">
                  <c:v>44804</c:v>
                </c:pt>
                <c:pt idx="27">
                  <c:v>44834</c:v>
                </c:pt>
                <c:pt idx="28">
                  <c:v>44865</c:v>
                </c:pt>
                <c:pt idx="29">
                  <c:v>44895</c:v>
                </c:pt>
                <c:pt idx="30">
                  <c:v>44926</c:v>
                </c:pt>
              </c:numCache>
            </c:numRef>
          </c:cat>
          <c:val>
            <c:numRef>
              <c:f>'raw data'!$D$2:$D$32</c:f>
              <c:numCache>
                <c:formatCode>"$"#,##0</c:formatCode>
                <c:ptCount val="31"/>
                <c:pt idx="18">
                  <c:v>1374567.0684628361</c:v>
                </c:pt>
                <c:pt idx="19">
                  <c:v>1212119.9418545461</c:v>
                </c:pt>
                <c:pt idx="20">
                  <c:v>1593565.701107725</c:v>
                </c:pt>
                <c:pt idx="21">
                  <c:v>2086663.2852949491</c:v>
                </c:pt>
                <c:pt idx="22">
                  <c:v>1486494.7177142841</c:v>
                </c:pt>
                <c:pt idx="23">
                  <c:v>1662008.369232822</c:v>
                </c:pt>
                <c:pt idx="24">
                  <c:v>1613864.453656602</c:v>
                </c:pt>
                <c:pt idx="25">
                  <c:v>1919361.289634421</c:v>
                </c:pt>
                <c:pt idx="26">
                  <c:v>1525369.6593221619</c:v>
                </c:pt>
                <c:pt idx="27">
                  <c:v>1669244.3950746111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D-41C0-BEE3-69DA035B7E2F}"/>
            </c:ext>
          </c:extLst>
        </c:ser>
        <c:ser>
          <c:idx val="2"/>
          <c:order val="2"/>
          <c:tx>
            <c:strRef>
              <c:f>'raw data'!$E$1</c:f>
              <c:strCache>
                <c:ptCount val="1"/>
                <c:pt idx="0">
                  <c:v>Validation Forecast - 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'raw data'!$A$2:$A$32</c:f>
              <c:numCache>
                <c:formatCode>m/d/yyyy</c:formatCode>
                <c:ptCount val="31"/>
                <c:pt idx="0">
                  <c:v>44012</c:v>
                </c:pt>
                <c:pt idx="1">
                  <c:v>44043</c:v>
                </c:pt>
                <c:pt idx="2">
                  <c:v>44074</c:v>
                </c:pt>
                <c:pt idx="3">
                  <c:v>44104</c:v>
                </c:pt>
                <c:pt idx="4">
                  <c:v>44135</c:v>
                </c:pt>
                <c:pt idx="5">
                  <c:v>44165</c:v>
                </c:pt>
                <c:pt idx="6">
                  <c:v>44196</c:v>
                </c:pt>
                <c:pt idx="7">
                  <c:v>44227</c:v>
                </c:pt>
                <c:pt idx="8">
                  <c:v>44255</c:v>
                </c:pt>
                <c:pt idx="9">
                  <c:v>44286</c:v>
                </c:pt>
                <c:pt idx="10">
                  <c:v>44316</c:v>
                </c:pt>
                <c:pt idx="11">
                  <c:v>44347</c:v>
                </c:pt>
                <c:pt idx="12">
                  <c:v>44377</c:v>
                </c:pt>
                <c:pt idx="13">
                  <c:v>44408</c:v>
                </c:pt>
                <c:pt idx="14">
                  <c:v>44439</c:v>
                </c:pt>
                <c:pt idx="15">
                  <c:v>44469</c:v>
                </c:pt>
                <c:pt idx="16">
                  <c:v>44500</c:v>
                </c:pt>
                <c:pt idx="17">
                  <c:v>44530</c:v>
                </c:pt>
                <c:pt idx="18">
                  <c:v>44561</c:v>
                </c:pt>
                <c:pt idx="19">
                  <c:v>44592</c:v>
                </c:pt>
                <c:pt idx="20">
                  <c:v>44620</c:v>
                </c:pt>
                <c:pt idx="21">
                  <c:v>44651</c:v>
                </c:pt>
                <c:pt idx="22">
                  <c:v>44681</c:v>
                </c:pt>
                <c:pt idx="23">
                  <c:v>44712</c:v>
                </c:pt>
                <c:pt idx="24">
                  <c:v>44742</c:v>
                </c:pt>
                <c:pt idx="25">
                  <c:v>44773</c:v>
                </c:pt>
                <c:pt idx="26">
                  <c:v>44804</c:v>
                </c:pt>
                <c:pt idx="27">
                  <c:v>44834</c:v>
                </c:pt>
                <c:pt idx="28">
                  <c:v>44865</c:v>
                </c:pt>
                <c:pt idx="29">
                  <c:v>44895</c:v>
                </c:pt>
                <c:pt idx="30">
                  <c:v>44926</c:v>
                </c:pt>
              </c:numCache>
            </c:numRef>
          </c:cat>
          <c:val>
            <c:numRef>
              <c:f>'raw data'!$E$2:$E$32</c:f>
              <c:numCache>
                <c:formatCode>"$"#,##0</c:formatCode>
                <c:ptCount val="31"/>
                <c:pt idx="18">
                  <c:v>567135.4196724263</c:v>
                </c:pt>
                <c:pt idx="19">
                  <c:v>405454.26580910012</c:v>
                </c:pt>
                <c:pt idx="20">
                  <c:v>740848.77941367484</c:v>
                </c:pt>
                <c:pt idx="21">
                  <c:v>1230571.3744449329</c:v>
                </c:pt>
                <c:pt idx="22">
                  <c:v>633370.25042610301</c:v>
                </c:pt>
                <c:pt idx="23">
                  <c:v>817622.55304217176</c:v>
                </c:pt>
                <c:pt idx="24">
                  <c:v>793739.67105175939</c:v>
                </c:pt>
                <c:pt idx="25">
                  <c:v>1097508.411038612</c:v>
                </c:pt>
                <c:pt idx="26">
                  <c:v>701612.76312444289</c:v>
                </c:pt>
                <c:pt idx="27">
                  <c:v>843574.94864232093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ED-41C0-BEE3-69DA035B7E2F}"/>
            </c:ext>
          </c:extLst>
        </c:ser>
        <c:ser>
          <c:idx val="3"/>
          <c:order val="3"/>
          <c:tx>
            <c:strRef>
              <c:f>'raw data'!$F$1</c:f>
              <c:strCache>
                <c:ptCount val="1"/>
                <c:pt idx="0">
                  <c:v>Validation Forecast - High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'raw data'!$A$2:$A$32</c:f>
              <c:numCache>
                <c:formatCode>m/d/yyyy</c:formatCode>
                <c:ptCount val="31"/>
                <c:pt idx="0">
                  <c:v>44012</c:v>
                </c:pt>
                <c:pt idx="1">
                  <c:v>44043</c:v>
                </c:pt>
                <c:pt idx="2">
                  <c:v>44074</c:v>
                </c:pt>
                <c:pt idx="3">
                  <c:v>44104</c:v>
                </c:pt>
                <c:pt idx="4">
                  <c:v>44135</c:v>
                </c:pt>
                <c:pt idx="5">
                  <c:v>44165</c:v>
                </c:pt>
                <c:pt idx="6">
                  <c:v>44196</c:v>
                </c:pt>
                <c:pt idx="7">
                  <c:v>44227</c:v>
                </c:pt>
                <c:pt idx="8">
                  <c:v>44255</c:v>
                </c:pt>
                <c:pt idx="9">
                  <c:v>44286</c:v>
                </c:pt>
                <c:pt idx="10">
                  <c:v>44316</c:v>
                </c:pt>
                <c:pt idx="11">
                  <c:v>44347</c:v>
                </c:pt>
                <c:pt idx="12">
                  <c:v>44377</c:v>
                </c:pt>
                <c:pt idx="13">
                  <c:v>44408</c:v>
                </c:pt>
                <c:pt idx="14">
                  <c:v>44439</c:v>
                </c:pt>
                <c:pt idx="15">
                  <c:v>44469</c:v>
                </c:pt>
                <c:pt idx="16">
                  <c:v>44500</c:v>
                </c:pt>
                <c:pt idx="17">
                  <c:v>44530</c:v>
                </c:pt>
                <c:pt idx="18">
                  <c:v>44561</c:v>
                </c:pt>
                <c:pt idx="19">
                  <c:v>44592</c:v>
                </c:pt>
                <c:pt idx="20">
                  <c:v>44620</c:v>
                </c:pt>
                <c:pt idx="21">
                  <c:v>44651</c:v>
                </c:pt>
                <c:pt idx="22">
                  <c:v>44681</c:v>
                </c:pt>
                <c:pt idx="23">
                  <c:v>44712</c:v>
                </c:pt>
                <c:pt idx="24">
                  <c:v>44742</c:v>
                </c:pt>
                <c:pt idx="25">
                  <c:v>44773</c:v>
                </c:pt>
                <c:pt idx="26">
                  <c:v>44804</c:v>
                </c:pt>
                <c:pt idx="27">
                  <c:v>44834</c:v>
                </c:pt>
                <c:pt idx="28">
                  <c:v>44865</c:v>
                </c:pt>
                <c:pt idx="29">
                  <c:v>44895</c:v>
                </c:pt>
                <c:pt idx="30">
                  <c:v>44926</c:v>
                </c:pt>
              </c:numCache>
            </c:numRef>
          </c:cat>
          <c:val>
            <c:numRef>
              <c:f>'raw data'!$F$2:$F$32</c:f>
              <c:numCache>
                <c:formatCode>"$"#,##0</c:formatCode>
                <c:ptCount val="31"/>
                <c:pt idx="18">
                  <c:v>2181998.7172532459</c:v>
                </c:pt>
                <c:pt idx="19">
                  <c:v>2018785.617899993</c:v>
                </c:pt>
                <c:pt idx="20">
                  <c:v>2446282.6228017751</c:v>
                </c:pt>
                <c:pt idx="21">
                  <c:v>2942755.196144965</c:v>
                </c:pt>
                <c:pt idx="22">
                  <c:v>2339619.1850024648</c:v>
                </c:pt>
                <c:pt idx="23">
                  <c:v>2506394.185423472</c:v>
                </c:pt>
                <c:pt idx="24">
                  <c:v>2433989.2362614451</c:v>
                </c:pt>
                <c:pt idx="25">
                  <c:v>2741214.1682302309</c:v>
                </c:pt>
                <c:pt idx="26">
                  <c:v>2349126.5555198821</c:v>
                </c:pt>
                <c:pt idx="27">
                  <c:v>2494913.8415068998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ED-41C0-BEE3-69DA035B7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521407"/>
        <c:axId val="1757521823"/>
      </c:lineChart>
      <c:dateAx>
        <c:axId val="17575214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521823"/>
        <c:crosses val="autoZero"/>
        <c:auto val="1"/>
        <c:lblOffset val="100"/>
        <c:baseTimeUnit val="months"/>
      </c:dateAx>
      <c:valAx>
        <c:axId val="175752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52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data'!$C$1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data'!$A$2:$A$32</c:f>
              <c:numCache>
                <c:formatCode>m/d/yyyy</c:formatCode>
                <c:ptCount val="31"/>
                <c:pt idx="0">
                  <c:v>44012</c:v>
                </c:pt>
                <c:pt idx="1">
                  <c:v>44043</c:v>
                </c:pt>
                <c:pt idx="2">
                  <c:v>44074</c:v>
                </c:pt>
                <c:pt idx="3">
                  <c:v>44104</c:v>
                </c:pt>
                <c:pt idx="4">
                  <c:v>44135</c:v>
                </c:pt>
                <c:pt idx="5">
                  <c:v>44165</c:v>
                </c:pt>
                <c:pt idx="6">
                  <c:v>44196</c:v>
                </c:pt>
                <c:pt idx="7">
                  <c:v>44227</c:v>
                </c:pt>
                <c:pt idx="8">
                  <c:v>44255</c:v>
                </c:pt>
                <c:pt idx="9">
                  <c:v>44286</c:v>
                </c:pt>
                <c:pt idx="10">
                  <c:v>44316</c:v>
                </c:pt>
                <c:pt idx="11">
                  <c:v>44347</c:v>
                </c:pt>
                <c:pt idx="12">
                  <c:v>44377</c:v>
                </c:pt>
                <c:pt idx="13">
                  <c:v>44408</c:v>
                </c:pt>
                <c:pt idx="14">
                  <c:v>44439</c:v>
                </c:pt>
                <c:pt idx="15">
                  <c:v>44469</c:v>
                </c:pt>
                <c:pt idx="16">
                  <c:v>44500</c:v>
                </c:pt>
                <c:pt idx="17">
                  <c:v>44530</c:v>
                </c:pt>
                <c:pt idx="18">
                  <c:v>44561</c:v>
                </c:pt>
                <c:pt idx="19">
                  <c:v>44592</c:v>
                </c:pt>
                <c:pt idx="20">
                  <c:v>44620</c:v>
                </c:pt>
                <c:pt idx="21">
                  <c:v>44651</c:v>
                </c:pt>
                <c:pt idx="22">
                  <c:v>44681</c:v>
                </c:pt>
                <c:pt idx="23">
                  <c:v>44712</c:v>
                </c:pt>
                <c:pt idx="24">
                  <c:v>44742</c:v>
                </c:pt>
                <c:pt idx="25">
                  <c:v>44773</c:v>
                </c:pt>
                <c:pt idx="26">
                  <c:v>44804</c:v>
                </c:pt>
                <c:pt idx="27">
                  <c:v>44834</c:v>
                </c:pt>
                <c:pt idx="28">
                  <c:v>44865</c:v>
                </c:pt>
                <c:pt idx="29">
                  <c:v>44895</c:v>
                </c:pt>
                <c:pt idx="30">
                  <c:v>44926</c:v>
                </c:pt>
              </c:numCache>
            </c:numRef>
          </c:cat>
          <c:val>
            <c:numRef>
              <c:f>'raw data'!$C$2:$C$32</c:f>
              <c:numCache>
                <c:formatCode>"$"#,##0</c:formatCode>
                <c:ptCount val="31"/>
                <c:pt idx="0">
                  <c:v>1679101.5</c:v>
                </c:pt>
                <c:pt idx="1">
                  <c:v>1994413.48</c:v>
                </c:pt>
                <c:pt idx="2">
                  <c:v>1280001.1599999999</c:v>
                </c:pt>
                <c:pt idx="3">
                  <c:v>1550345.35</c:v>
                </c:pt>
                <c:pt idx="4">
                  <c:v>2803318.18</c:v>
                </c:pt>
                <c:pt idx="5">
                  <c:v>1298477.04</c:v>
                </c:pt>
                <c:pt idx="6">
                  <c:v>1051849.4099999999</c:v>
                </c:pt>
                <c:pt idx="7">
                  <c:v>929141.20500000007</c:v>
                </c:pt>
                <c:pt idx="8">
                  <c:v>1588168.6</c:v>
                </c:pt>
                <c:pt idx="9">
                  <c:v>2543777.3119999999</c:v>
                </c:pt>
                <c:pt idx="10">
                  <c:v>1316151.254</c:v>
                </c:pt>
                <c:pt idx="11">
                  <c:v>1694312.585</c:v>
                </c:pt>
                <c:pt idx="12">
                  <c:v>1449661.456</c:v>
                </c:pt>
                <c:pt idx="13">
                  <c:v>2063372.69</c:v>
                </c:pt>
                <c:pt idx="14">
                  <c:v>1550448.675</c:v>
                </c:pt>
                <c:pt idx="15">
                  <c:v>1734949.6302</c:v>
                </c:pt>
                <c:pt idx="16">
                  <c:v>1958988.0109999999</c:v>
                </c:pt>
                <c:pt idx="17">
                  <c:v>1415999.98</c:v>
                </c:pt>
                <c:pt idx="18">
                  <c:v>1643050.655</c:v>
                </c:pt>
                <c:pt idx="19">
                  <c:v>962576.59570000006</c:v>
                </c:pt>
                <c:pt idx="20">
                  <c:v>1650835.9716</c:v>
                </c:pt>
                <c:pt idx="21">
                  <c:v>2517355.2579000001</c:v>
                </c:pt>
                <c:pt idx="22">
                  <c:v>1370160.6255000001</c:v>
                </c:pt>
                <c:pt idx="23">
                  <c:v>1331698.3259000001</c:v>
                </c:pt>
                <c:pt idx="24">
                  <c:v>1646385.7490000001</c:v>
                </c:pt>
                <c:pt idx="25">
                  <c:v>1882060.6894</c:v>
                </c:pt>
                <c:pt idx="26">
                  <c:v>1422289.7191000001</c:v>
                </c:pt>
                <c:pt idx="27">
                  <c:v>1445765.9741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1-4D79-AA99-FF438E625D1A}"/>
            </c:ext>
          </c:extLst>
        </c:ser>
        <c:ser>
          <c:idx val="1"/>
          <c:order val="1"/>
          <c:tx>
            <c:strRef>
              <c:f>'raw data'!$D$1</c:f>
              <c:strCache>
                <c:ptCount val="1"/>
                <c:pt idx="0">
                  <c:v>Validation Forecast - 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'raw data'!$A$2:$A$32</c:f>
              <c:numCache>
                <c:formatCode>m/d/yyyy</c:formatCode>
                <c:ptCount val="31"/>
                <c:pt idx="0">
                  <c:v>44012</c:v>
                </c:pt>
                <c:pt idx="1">
                  <c:v>44043</c:v>
                </c:pt>
                <c:pt idx="2">
                  <c:v>44074</c:v>
                </c:pt>
                <c:pt idx="3">
                  <c:v>44104</c:v>
                </c:pt>
                <c:pt idx="4">
                  <c:v>44135</c:v>
                </c:pt>
                <c:pt idx="5">
                  <c:v>44165</c:v>
                </c:pt>
                <c:pt idx="6">
                  <c:v>44196</c:v>
                </c:pt>
                <c:pt idx="7">
                  <c:v>44227</c:v>
                </c:pt>
                <c:pt idx="8">
                  <c:v>44255</c:v>
                </c:pt>
                <c:pt idx="9">
                  <c:v>44286</c:v>
                </c:pt>
                <c:pt idx="10">
                  <c:v>44316</c:v>
                </c:pt>
                <c:pt idx="11">
                  <c:v>44347</c:v>
                </c:pt>
                <c:pt idx="12">
                  <c:v>44377</c:v>
                </c:pt>
                <c:pt idx="13">
                  <c:v>44408</c:v>
                </c:pt>
                <c:pt idx="14">
                  <c:v>44439</c:v>
                </c:pt>
                <c:pt idx="15">
                  <c:v>44469</c:v>
                </c:pt>
                <c:pt idx="16">
                  <c:v>44500</c:v>
                </c:pt>
                <c:pt idx="17">
                  <c:v>44530</c:v>
                </c:pt>
                <c:pt idx="18">
                  <c:v>44561</c:v>
                </c:pt>
                <c:pt idx="19">
                  <c:v>44592</c:v>
                </c:pt>
                <c:pt idx="20">
                  <c:v>44620</c:v>
                </c:pt>
                <c:pt idx="21">
                  <c:v>44651</c:v>
                </c:pt>
                <c:pt idx="22">
                  <c:v>44681</c:v>
                </c:pt>
                <c:pt idx="23">
                  <c:v>44712</c:v>
                </c:pt>
                <c:pt idx="24">
                  <c:v>44742</c:v>
                </c:pt>
                <c:pt idx="25">
                  <c:v>44773</c:v>
                </c:pt>
                <c:pt idx="26">
                  <c:v>44804</c:v>
                </c:pt>
                <c:pt idx="27">
                  <c:v>44834</c:v>
                </c:pt>
                <c:pt idx="28">
                  <c:v>44865</c:v>
                </c:pt>
                <c:pt idx="29">
                  <c:v>44895</c:v>
                </c:pt>
                <c:pt idx="30">
                  <c:v>44926</c:v>
                </c:pt>
              </c:numCache>
            </c:numRef>
          </c:cat>
          <c:val>
            <c:numRef>
              <c:f>'raw data'!$D$2:$D$32</c:f>
              <c:numCache>
                <c:formatCode>"$"#,##0</c:formatCode>
                <c:ptCount val="31"/>
                <c:pt idx="18">
                  <c:v>1374567.0684628361</c:v>
                </c:pt>
                <c:pt idx="19">
                  <c:v>1212119.9418545461</c:v>
                </c:pt>
                <c:pt idx="20">
                  <c:v>1593565.701107725</c:v>
                </c:pt>
                <c:pt idx="21">
                  <c:v>2086663.2852949491</c:v>
                </c:pt>
                <c:pt idx="22">
                  <c:v>1486494.7177142841</c:v>
                </c:pt>
                <c:pt idx="23">
                  <c:v>1662008.369232822</c:v>
                </c:pt>
                <c:pt idx="24">
                  <c:v>1613864.453656602</c:v>
                </c:pt>
                <c:pt idx="25">
                  <c:v>1919361.289634421</c:v>
                </c:pt>
                <c:pt idx="26">
                  <c:v>1525369.6593221619</c:v>
                </c:pt>
                <c:pt idx="27">
                  <c:v>1669244.3950746111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1-4D79-AA99-FF438E625D1A}"/>
            </c:ext>
          </c:extLst>
        </c:ser>
        <c:ser>
          <c:idx val="2"/>
          <c:order val="2"/>
          <c:tx>
            <c:strRef>
              <c:f>'raw data'!$G$1</c:f>
              <c:strCache>
                <c:ptCount val="1"/>
                <c:pt idx="0">
                  <c:v>New Forecast - 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'raw data'!$A$2:$A$32</c:f>
              <c:numCache>
                <c:formatCode>m/d/yyyy</c:formatCode>
                <c:ptCount val="31"/>
                <c:pt idx="0">
                  <c:v>44012</c:v>
                </c:pt>
                <c:pt idx="1">
                  <c:v>44043</c:v>
                </c:pt>
                <c:pt idx="2">
                  <c:v>44074</c:v>
                </c:pt>
                <c:pt idx="3">
                  <c:v>44104</c:v>
                </c:pt>
                <c:pt idx="4">
                  <c:v>44135</c:v>
                </c:pt>
                <c:pt idx="5">
                  <c:v>44165</c:v>
                </c:pt>
                <c:pt idx="6">
                  <c:v>44196</c:v>
                </c:pt>
                <c:pt idx="7">
                  <c:v>44227</c:v>
                </c:pt>
                <c:pt idx="8">
                  <c:v>44255</c:v>
                </c:pt>
                <c:pt idx="9">
                  <c:v>44286</c:v>
                </c:pt>
                <c:pt idx="10">
                  <c:v>44316</c:v>
                </c:pt>
                <c:pt idx="11">
                  <c:v>44347</c:v>
                </c:pt>
                <c:pt idx="12">
                  <c:v>44377</c:v>
                </c:pt>
                <c:pt idx="13">
                  <c:v>44408</c:v>
                </c:pt>
                <c:pt idx="14">
                  <c:v>44439</c:v>
                </c:pt>
                <c:pt idx="15">
                  <c:v>44469</c:v>
                </c:pt>
                <c:pt idx="16">
                  <c:v>44500</c:v>
                </c:pt>
                <c:pt idx="17">
                  <c:v>44530</c:v>
                </c:pt>
                <c:pt idx="18">
                  <c:v>44561</c:v>
                </c:pt>
                <c:pt idx="19">
                  <c:v>44592</c:v>
                </c:pt>
                <c:pt idx="20">
                  <c:v>44620</c:v>
                </c:pt>
                <c:pt idx="21">
                  <c:v>44651</c:v>
                </c:pt>
                <c:pt idx="22">
                  <c:v>44681</c:v>
                </c:pt>
                <c:pt idx="23">
                  <c:v>44712</c:v>
                </c:pt>
                <c:pt idx="24">
                  <c:v>44742</c:v>
                </c:pt>
                <c:pt idx="25">
                  <c:v>44773</c:v>
                </c:pt>
                <c:pt idx="26">
                  <c:v>44804</c:v>
                </c:pt>
                <c:pt idx="27">
                  <c:v>44834</c:v>
                </c:pt>
                <c:pt idx="28">
                  <c:v>44865</c:v>
                </c:pt>
                <c:pt idx="29">
                  <c:v>44895</c:v>
                </c:pt>
                <c:pt idx="30">
                  <c:v>44926</c:v>
                </c:pt>
              </c:numCache>
            </c:numRef>
          </c:cat>
          <c:val>
            <c:numRef>
              <c:f>'raw data'!$G$2:$G$32</c:f>
              <c:numCache>
                <c:formatCode>"$"#,##0</c:formatCode>
                <c:ptCount val="31"/>
                <c:pt idx="27">
                  <c:v>1636278.658192947</c:v>
                </c:pt>
                <c:pt idx="28">
                  <c:v>1970558.0639612561</c:v>
                </c:pt>
                <c:pt idx="29">
                  <c:v>1444685.8617054061</c:v>
                </c:pt>
                <c:pt idx="30">
                  <c:v>1575369.843031639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C1-4D79-AA99-FF438E625D1A}"/>
            </c:ext>
          </c:extLst>
        </c:ser>
        <c:ser>
          <c:idx val="3"/>
          <c:order val="3"/>
          <c:tx>
            <c:strRef>
              <c:f>'raw data'!$H$1</c:f>
              <c:strCache>
                <c:ptCount val="1"/>
                <c:pt idx="0">
                  <c:v>New Forecast - Low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'raw data'!$A$2:$A$32</c:f>
              <c:numCache>
                <c:formatCode>m/d/yyyy</c:formatCode>
                <c:ptCount val="31"/>
                <c:pt idx="0">
                  <c:v>44012</c:v>
                </c:pt>
                <c:pt idx="1">
                  <c:v>44043</c:v>
                </c:pt>
                <c:pt idx="2">
                  <c:v>44074</c:v>
                </c:pt>
                <c:pt idx="3">
                  <c:v>44104</c:v>
                </c:pt>
                <c:pt idx="4">
                  <c:v>44135</c:v>
                </c:pt>
                <c:pt idx="5">
                  <c:v>44165</c:v>
                </c:pt>
                <c:pt idx="6">
                  <c:v>44196</c:v>
                </c:pt>
                <c:pt idx="7">
                  <c:v>44227</c:v>
                </c:pt>
                <c:pt idx="8">
                  <c:v>44255</c:v>
                </c:pt>
                <c:pt idx="9">
                  <c:v>44286</c:v>
                </c:pt>
                <c:pt idx="10">
                  <c:v>44316</c:v>
                </c:pt>
                <c:pt idx="11">
                  <c:v>44347</c:v>
                </c:pt>
                <c:pt idx="12">
                  <c:v>44377</c:v>
                </c:pt>
                <c:pt idx="13">
                  <c:v>44408</c:v>
                </c:pt>
                <c:pt idx="14">
                  <c:v>44439</c:v>
                </c:pt>
                <c:pt idx="15">
                  <c:v>44469</c:v>
                </c:pt>
                <c:pt idx="16">
                  <c:v>44500</c:v>
                </c:pt>
                <c:pt idx="17">
                  <c:v>44530</c:v>
                </c:pt>
                <c:pt idx="18">
                  <c:v>44561</c:v>
                </c:pt>
                <c:pt idx="19">
                  <c:v>44592</c:v>
                </c:pt>
                <c:pt idx="20">
                  <c:v>44620</c:v>
                </c:pt>
                <c:pt idx="21">
                  <c:v>44651</c:v>
                </c:pt>
                <c:pt idx="22">
                  <c:v>44681</c:v>
                </c:pt>
                <c:pt idx="23">
                  <c:v>44712</c:v>
                </c:pt>
                <c:pt idx="24">
                  <c:v>44742</c:v>
                </c:pt>
                <c:pt idx="25">
                  <c:v>44773</c:v>
                </c:pt>
                <c:pt idx="26">
                  <c:v>44804</c:v>
                </c:pt>
                <c:pt idx="27">
                  <c:v>44834</c:v>
                </c:pt>
                <c:pt idx="28">
                  <c:v>44865</c:v>
                </c:pt>
                <c:pt idx="29">
                  <c:v>44895</c:v>
                </c:pt>
                <c:pt idx="30">
                  <c:v>44926</c:v>
                </c:pt>
              </c:numCache>
            </c:numRef>
          </c:cat>
          <c:val>
            <c:numRef>
              <c:f>'raw data'!$H$2:$H$32</c:f>
              <c:numCache>
                <c:formatCode>"$"#,##0</c:formatCode>
                <c:ptCount val="31"/>
                <c:pt idx="27">
                  <c:v>884111.81420002924</c:v>
                </c:pt>
                <c:pt idx="28">
                  <c:v>1218391.546582829</c:v>
                </c:pt>
                <c:pt idx="29">
                  <c:v>685811.96274187358</c:v>
                </c:pt>
                <c:pt idx="30">
                  <c:v>813920.79614273261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C1-4D79-AA99-FF438E625D1A}"/>
            </c:ext>
          </c:extLst>
        </c:ser>
        <c:ser>
          <c:idx val="4"/>
          <c:order val="4"/>
          <c:tx>
            <c:strRef>
              <c:f>'raw data'!$I$1</c:f>
              <c:strCache>
                <c:ptCount val="1"/>
                <c:pt idx="0">
                  <c:v>New Forecast - High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'raw data'!$A$2:$A$32</c:f>
              <c:numCache>
                <c:formatCode>m/d/yyyy</c:formatCode>
                <c:ptCount val="31"/>
                <c:pt idx="0">
                  <c:v>44012</c:v>
                </c:pt>
                <c:pt idx="1">
                  <c:v>44043</c:v>
                </c:pt>
                <c:pt idx="2">
                  <c:v>44074</c:v>
                </c:pt>
                <c:pt idx="3">
                  <c:v>44104</c:v>
                </c:pt>
                <c:pt idx="4">
                  <c:v>44135</c:v>
                </c:pt>
                <c:pt idx="5">
                  <c:v>44165</c:v>
                </c:pt>
                <c:pt idx="6">
                  <c:v>44196</c:v>
                </c:pt>
                <c:pt idx="7">
                  <c:v>44227</c:v>
                </c:pt>
                <c:pt idx="8">
                  <c:v>44255</c:v>
                </c:pt>
                <c:pt idx="9">
                  <c:v>44286</c:v>
                </c:pt>
                <c:pt idx="10">
                  <c:v>44316</c:v>
                </c:pt>
                <c:pt idx="11">
                  <c:v>44347</c:v>
                </c:pt>
                <c:pt idx="12">
                  <c:v>44377</c:v>
                </c:pt>
                <c:pt idx="13">
                  <c:v>44408</c:v>
                </c:pt>
                <c:pt idx="14">
                  <c:v>44439</c:v>
                </c:pt>
                <c:pt idx="15">
                  <c:v>44469</c:v>
                </c:pt>
                <c:pt idx="16">
                  <c:v>44500</c:v>
                </c:pt>
                <c:pt idx="17">
                  <c:v>44530</c:v>
                </c:pt>
                <c:pt idx="18">
                  <c:v>44561</c:v>
                </c:pt>
                <c:pt idx="19">
                  <c:v>44592</c:v>
                </c:pt>
                <c:pt idx="20">
                  <c:v>44620</c:v>
                </c:pt>
                <c:pt idx="21">
                  <c:v>44651</c:v>
                </c:pt>
                <c:pt idx="22">
                  <c:v>44681</c:v>
                </c:pt>
                <c:pt idx="23">
                  <c:v>44712</c:v>
                </c:pt>
                <c:pt idx="24">
                  <c:v>44742</c:v>
                </c:pt>
                <c:pt idx="25">
                  <c:v>44773</c:v>
                </c:pt>
                <c:pt idx="26">
                  <c:v>44804</c:v>
                </c:pt>
                <c:pt idx="27">
                  <c:v>44834</c:v>
                </c:pt>
                <c:pt idx="28">
                  <c:v>44865</c:v>
                </c:pt>
                <c:pt idx="29">
                  <c:v>44895</c:v>
                </c:pt>
                <c:pt idx="30">
                  <c:v>44926</c:v>
                </c:pt>
              </c:numCache>
            </c:numRef>
          </c:cat>
          <c:val>
            <c:numRef>
              <c:f>'raw data'!$I$2:$I$32</c:f>
              <c:numCache>
                <c:formatCode>"$"#,##0</c:formatCode>
                <c:ptCount val="31"/>
                <c:pt idx="27">
                  <c:v>2388445.5021858639</c:v>
                </c:pt>
                <c:pt idx="28">
                  <c:v>2722724.5813396838</c:v>
                </c:pt>
                <c:pt idx="29">
                  <c:v>2203559.760668939</c:v>
                </c:pt>
                <c:pt idx="30">
                  <c:v>2336818.8899205439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C1-4D79-AA99-FF438E625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989439"/>
        <c:axId val="380747487"/>
      </c:lineChart>
      <c:dateAx>
        <c:axId val="5199894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47487"/>
        <c:crosses val="autoZero"/>
        <c:auto val="1"/>
        <c:lblOffset val="100"/>
        <c:baseTimeUnit val="months"/>
      </c:dateAx>
      <c:valAx>
        <c:axId val="38074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8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data'!$C$1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data'!$A$2:$A$44</c:f>
              <c:numCache>
                <c:formatCode>m/d/yyyy</c:formatCode>
                <c:ptCount val="43"/>
                <c:pt idx="0">
                  <c:v>44012</c:v>
                </c:pt>
                <c:pt idx="1">
                  <c:v>44043</c:v>
                </c:pt>
                <c:pt idx="2">
                  <c:v>44074</c:v>
                </c:pt>
                <c:pt idx="3">
                  <c:v>44104</c:v>
                </c:pt>
                <c:pt idx="4">
                  <c:v>44135</c:v>
                </c:pt>
                <c:pt idx="5">
                  <c:v>44165</c:v>
                </c:pt>
                <c:pt idx="6">
                  <c:v>44196</c:v>
                </c:pt>
                <c:pt idx="7">
                  <c:v>44227</c:v>
                </c:pt>
                <c:pt idx="8">
                  <c:v>44255</c:v>
                </c:pt>
                <c:pt idx="9">
                  <c:v>44286</c:v>
                </c:pt>
                <c:pt idx="10">
                  <c:v>44316</c:v>
                </c:pt>
                <c:pt idx="11">
                  <c:v>44347</c:v>
                </c:pt>
                <c:pt idx="12">
                  <c:v>44377</c:v>
                </c:pt>
                <c:pt idx="13">
                  <c:v>44408</c:v>
                </c:pt>
                <c:pt idx="14">
                  <c:v>44439</c:v>
                </c:pt>
                <c:pt idx="15">
                  <c:v>44469</c:v>
                </c:pt>
                <c:pt idx="16">
                  <c:v>44500</c:v>
                </c:pt>
                <c:pt idx="17">
                  <c:v>44530</c:v>
                </c:pt>
                <c:pt idx="18">
                  <c:v>44561</c:v>
                </c:pt>
                <c:pt idx="19">
                  <c:v>44592</c:v>
                </c:pt>
                <c:pt idx="20">
                  <c:v>44620</c:v>
                </c:pt>
                <c:pt idx="21">
                  <c:v>44651</c:v>
                </c:pt>
                <c:pt idx="22">
                  <c:v>44681</c:v>
                </c:pt>
                <c:pt idx="23">
                  <c:v>44712</c:v>
                </c:pt>
                <c:pt idx="24">
                  <c:v>44742</c:v>
                </c:pt>
                <c:pt idx="25">
                  <c:v>44773</c:v>
                </c:pt>
                <c:pt idx="26">
                  <c:v>44804</c:v>
                </c:pt>
                <c:pt idx="27">
                  <c:v>44834</c:v>
                </c:pt>
                <c:pt idx="28">
                  <c:v>44865</c:v>
                </c:pt>
                <c:pt idx="29">
                  <c:v>44895</c:v>
                </c:pt>
                <c:pt idx="30">
                  <c:v>44926</c:v>
                </c:pt>
                <c:pt idx="31">
                  <c:v>44957</c:v>
                </c:pt>
                <c:pt idx="32">
                  <c:v>44985</c:v>
                </c:pt>
                <c:pt idx="33">
                  <c:v>45016</c:v>
                </c:pt>
                <c:pt idx="34">
                  <c:v>45046</c:v>
                </c:pt>
                <c:pt idx="35">
                  <c:v>45077</c:v>
                </c:pt>
                <c:pt idx="36">
                  <c:v>45107</c:v>
                </c:pt>
                <c:pt idx="37">
                  <c:v>45138</c:v>
                </c:pt>
                <c:pt idx="38">
                  <c:v>45169</c:v>
                </c:pt>
                <c:pt idx="39">
                  <c:v>45199</c:v>
                </c:pt>
                <c:pt idx="40">
                  <c:v>45230</c:v>
                </c:pt>
                <c:pt idx="41">
                  <c:v>45260</c:v>
                </c:pt>
                <c:pt idx="42">
                  <c:v>45291</c:v>
                </c:pt>
              </c:numCache>
            </c:numRef>
          </c:cat>
          <c:val>
            <c:numRef>
              <c:f>'raw data'!$C$2:$C$44</c:f>
              <c:numCache>
                <c:formatCode>"$"#,##0</c:formatCode>
                <c:ptCount val="43"/>
                <c:pt idx="0">
                  <c:v>1679101.5</c:v>
                </c:pt>
                <c:pt idx="1">
                  <c:v>1994413.48</c:v>
                </c:pt>
                <c:pt idx="2">
                  <c:v>1280001.1599999999</c:v>
                </c:pt>
                <c:pt idx="3">
                  <c:v>1550345.35</c:v>
                </c:pt>
                <c:pt idx="4">
                  <c:v>2803318.18</c:v>
                </c:pt>
                <c:pt idx="5">
                  <c:v>1298477.04</c:v>
                </c:pt>
                <c:pt idx="6">
                  <c:v>1051849.4099999999</c:v>
                </c:pt>
                <c:pt idx="7">
                  <c:v>929141.20500000007</c:v>
                </c:pt>
                <c:pt idx="8">
                  <c:v>1588168.6</c:v>
                </c:pt>
                <c:pt idx="9">
                  <c:v>2543777.3119999999</c:v>
                </c:pt>
                <c:pt idx="10">
                  <c:v>1316151.254</c:v>
                </c:pt>
                <c:pt idx="11">
                  <c:v>1694312.585</c:v>
                </c:pt>
                <c:pt idx="12">
                  <c:v>1449661.456</c:v>
                </c:pt>
                <c:pt idx="13">
                  <c:v>2063372.69</c:v>
                </c:pt>
                <c:pt idx="14">
                  <c:v>1550448.675</c:v>
                </c:pt>
                <c:pt idx="15">
                  <c:v>1734949.6302</c:v>
                </c:pt>
                <c:pt idx="16">
                  <c:v>1958988.0109999999</c:v>
                </c:pt>
                <c:pt idx="17">
                  <c:v>1415999.98</c:v>
                </c:pt>
                <c:pt idx="18">
                  <c:v>1643050.655</c:v>
                </c:pt>
                <c:pt idx="19">
                  <c:v>962576.59570000006</c:v>
                </c:pt>
                <c:pt idx="20">
                  <c:v>1650835.9716</c:v>
                </c:pt>
                <c:pt idx="21">
                  <c:v>2517355.2579000001</c:v>
                </c:pt>
                <c:pt idx="22">
                  <c:v>1370160.6255000001</c:v>
                </c:pt>
                <c:pt idx="23">
                  <c:v>1331698.3259000001</c:v>
                </c:pt>
                <c:pt idx="24">
                  <c:v>1646385.7490000001</c:v>
                </c:pt>
                <c:pt idx="25">
                  <c:v>1882060.6894</c:v>
                </c:pt>
                <c:pt idx="26">
                  <c:v>1422289.7191000001</c:v>
                </c:pt>
                <c:pt idx="27">
                  <c:v>1445765.9741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C-4393-8C96-75ECF014FDF7}"/>
            </c:ext>
          </c:extLst>
        </c:ser>
        <c:ser>
          <c:idx val="1"/>
          <c:order val="1"/>
          <c:tx>
            <c:strRef>
              <c:f>'raw data'!$D$1</c:f>
              <c:strCache>
                <c:ptCount val="1"/>
                <c:pt idx="0">
                  <c:v>Validation Forecast - 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'raw data'!$A$2:$A$44</c:f>
              <c:numCache>
                <c:formatCode>m/d/yyyy</c:formatCode>
                <c:ptCount val="43"/>
                <c:pt idx="0">
                  <c:v>44012</c:v>
                </c:pt>
                <c:pt idx="1">
                  <c:v>44043</c:v>
                </c:pt>
                <c:pt idx="2">
                  <c:v>44074</c:v>
                </c:pt>
                <c:pt idx="3">
                  <c:v>44104</c:v>
                </c:pt>
                <c:pt idx="4">
                  <c:v>44135</c:v>
                </c:pt>
                <c:pt idx="5">
                  <c:v>44165</c:v>
                </c:pt>
                <c:pt idx="6">
                  <c:v>44196</c:v>
                </c:pt>
                <c:pt idx="7">
                  <c:v>44227</c:v>
                </c:pt>
                <c:pt idx="8">
                  <c:v>44255</c:v>
                </c:pt>
                <c:pt idx="9">
                  <c:v>44286</c:v>
                </c:pt>
                <c:pt idx="10">
                  <c:v>44316</c:v>
                </c:pt>
                <c:pt idx="11">
                  <c:v>44347</c:v>
                </c:pt>
                <c:pt idx="12">
                  <c:v>44377</c:v>
                </c:pt>
                <c:pt idx="13">
                  <c:v>44408</c:v>
                </c:pt>
                <c:pt idx="14">
                  <c:v>44439</c:v>
                </c:pt>
                <c:pt idx="15">
                  <c:v>44469</c:v>
                </c:pt>
                <c:pt idx="16">
                  <c:v>44500</c:v>
                </c:pt>
                <c:pt idx="17">
                  <c:v>44530</c:v>
                </c:pt>
                <c:pt idx="18">
                  <c:v>44561</c:v>
                </c:pt>
                <c:pt idx="19">
                  <c:v>44592</c:v>
                </c:pt>
                <c:pt idx="20">
                  <c:v>44620</c:v>
                </c:pt>
                <c:pt idx="21">
                  <c:v>44651</c:v>
                </c:pt>
                <c:pt idx="22">
                  <c:v>44681</c:v>
                </c:pt>
                <c:pt idx="23">
                  <c:v>44712</c:v>
                </c:pt>
                <c:pt idx="24">
                  <c:v>44742</c:v>
                </c:pt>
                <c:pt idx="25">
                  <c:v>44773</c:v>
                </c:pt>
                <c:pt idx="26">
                  <c:v>44804</c:v>
                </c:pt>
                <c:pt idx="27">
                  <c:v>44834</c:v>
                </c:pt>
                <c:pt idx="28">
                  <c:v>44865</c:v>
                </c:pt>
                <c:pt idx="29">
                  <c:v>44895</c:v>
                </c:pt>
                <c:pt idx="30">
                  <c:v>44926</c:v>
                </c:pt>
                <c:pt idx="31">
                  <c:v>44957</c:v>
                </c:pt>
                <c:pt idx="32">
                  <c:v>44985</c:v>
                </c:pt>
                <c:pt idx="33">
                  <c:v>45016</c:v>
                </c:pt>
                <c:pt idx="34">
                  <c:v>45046</c:v>
                </c:pt>
                <c:pt idx="35">
                  <c:v>45077</c:v>
                </c:pt>
                <c:pt idx="36">
                  <c:v>45107</c:v>
                </c:pt>
                <c:pt idx="37">
                  <c:v>45138</c:v>
                </c:pt>
                <c:pt idx="38">
                  <c:v>45169</c:v>
                </c:pt>
                <c:pt idx="39">
                  <c:v>45199</c:v>
                </c:pt>
                <c:pt idx="40">
                  <c:v>45230</c:v>
                </c:pt>
                <c:pt idx="41">
                  <c:v>45260</c:v>
                </c:pt>
                <c:pt idx="42">
                  <c:v>45291</c:v>
                </c:pt>
              </c:numCache>
            </c:numRef>
          </c:cat>
          <c:val>
            <c:numRef>
              <c:f>'raw data'!$D$2:$D$44</c:f>
              <c:numCache>
                <c:formatCode>"$"#,##0</c:formatCode>
                <c:ptCount val="43"/>
                <c:pt idx="18">
                  <c:v>1374567.0684628361</c:v>
                </c:pt>
                <c:pt idx="19">
                  <c:v>1212119.9418545461</c:v>
                </c:pt>
                <c:pt idx="20">
                  <c:v>1593565.701107725</c:v>
                </c:pt>
                <c:pt idx="21">
                  <c:v>2086663.2852949491</c:v>
                </c:pt>
                <c:pt idx="22">
                  <c:v>1486494.7177142841</c:v>
                </c:pt>
                <c:pt idx="23">
                  <c:v>1662008.369232822</c:v>
                </c:pt>
                <c:pt idx="24">
                  <c:v>1613864.453656602</c:v>
                </c:pt>
                <c:pt idx="25">
                  <c:v>1919361.289634421</c:v>
                </c:pt>
                <c:pt idx="26">
                  <c:v>1525369.6593221619</c:v>
                </c:pt>
                <c:pt idx="27">
                  <c:v>1669244.3950746111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C-4393-8C96-75ECF014FDF7}"/>
            </c:ext>
          </c:extLst>
        </c:ser>
        <c:ser>
          <c:idx val="2"/>
          <c:order val="2"/>
          <c:tx>
            <c:strRef>
              <c:f>'raw data'!$G$1</c:f>
              <c:strCache>
                <c:ptCount val="1"/>
                <c:pt idx="0">
                  <c:v>New Forecast - 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'raw data'!$A$2:$A$44</c:f>
              <c:numCache>
                <c:formatCode>m/d/yyyy</c:formatCode>
                <c:ptCount val="43"/>
                <c:pt idx="0">
                  <c:v>44012</c:v>
                </c:pt>
                <c:pt idx="1">
                  <c:v>44043</c:v>
                </c:pt>
                <c:pt idx="2">
                  <c:v>44074</c:v>
                </c:pt>
                <c:pt idx="3">
                  <c:v>44104</c:v>
                </c:pt>
                <c:pt idx="4">
                  <c:v>44135</c:v>
                </c:pt>
                <c:pt idx="5">
                  <c:v>44165</c:v>
                </c:pt>
                <c:pt idx="6">
                  <c:v>44196</c:v>
                </c:pt>
                <c:pt idx="7">
                  <c:v>44227</c:v>
                </c:pt>
                <c:pt idx="8">
                  <c:v>44255</c:v>
                </c:pt>
                <c:pt idx="9">
                  <c:v>44286</c:v>
                </c:pt>
                <c:pt idx="10">
                  <c:v>44316</c:v>
                </c:pt>
                <c:pt idx="11">
                  <c:v>44347</c:v>
                </c:pt>
                <c:pt idx="12">
                  <c:v>44377</c:v>
                </c:pt>
                <c:pt idx="13">
                  <c:v>44408</c:v>
                </c:pt>
                <c:pt idx="14">
                  <c:v>44439</c:v>
                </c:pt>
                <c:pt idx="15">
                  <c:v>44469</c:v>
                </c:pt>
                <c:pt idx="16">
                  <c:v>44500</c:v>
                </c:pt>
                <c:pt idx="17">
                  <c:v>44530</c:v>
                </c:pt>
                <c:pt idx="18">
                  <c:v>44561</c:v>
                </c:pt>
                <c:pt idx="19">
                  <c:v>44592</c:v>
                </c:pt>
                <c:pt idx="20">
                  <c:v>44620</c:v>
                </c:pt>
                <c:pt idx="21">
                  <c:v>44651</c:v>
                </c:pt>
                <c:pt idx="22">
                  <c:v>44681</c:v>
                </c:pt>
                <c:pt idx="23">
                  <c:v>44712</c:v>
                </c:pt>
                <c:pt idx="24">
                  <c:v>44742</c:v>
                </c:pt>
                <c:pt idx="25">
                  <c:v>44773</c:v>
                </c:pt>
                <c:pt idx="26">
                  <c:v>44804</c:v>
                </c:pt>
                <c:pt idx="27">
                  <c:v>44834</c:v>
                </c:pt>
                <c:pt idx="28">
                  <c:v>44865</c:v>
                </c:pt>
                <c:pt idx="29">
                  <c:v>44895</c:v>
                </c:pt>
                <c:pt idx="30">
                  <c:v>44926</c:v>
                </c:pt>
                <c:pt idx="31">
                  <c:v>44957</c:v>
                </c:pt>
                <c:pt idx="32">
                  <c:v>44985</c:v>
                </c:pt>
                <c:pt idx="33">
                  <c:v>45016</c:v>
                </c:pt>
                <c:pt idx="34">
                  <c:v>45046</c:v>
                </c:pt>
                <c:pt idx="35">
                  <c:v>45077</c:v>
                </c:pt>
                <c:pt idx="36">
                  <c:v>45107</c:v>
                </c:pt>
                <c:pt idx="37">
                  <c:v>45138</c:v>
                </c:pt>
                <c:pt idx="38">
                  <c:v>45169</c:v>
                </c:pt>
                <c:pt idx="39">
                  <c:v>45199</c:v>
                </c:pt>
                <c:pt idx="40">
                  <c:v>45230</c:v>
                </c:pt>
                <c:pt idx="41">
                  <c:v>45260</c:v>
                </c:pt>
                <c:pt idx="42">
                  <c:v>45291</c:v>
                </c:pt>
              </c:numCache>
            </c:numRef>
          </c:cat>
          <c:val>
            <c:numRef>
              <c:f>'raw data'!$G$2:$G$44</c:f>
              <c:numCache>
                <c:formatCode>"$"#,##0</c:formatCode>
                <c:ptCount val="43"/>
                <c:pt idx="27">
                  <c:v>1636278.658192947</c:v>
                </c:pt>
                <c:pt idx="28">
                  <c:v>1970558.0639612561</c:v>
                </c:pt>
                <c:pt idx="29">
                  <c:v>1444685.8617054061</c:v>
                </c:pt>
                <c:pt idx="30">
                  <c:v>1575369.843031639</c:v>
                </c:pt>
                <c:pt idx="31">
                  <c:v>1136357.345441411</c:v>
                </c:pt>
                <c:pt idx="32">
                  <c:v>1639558.4673443739</c:v>
                </c:pt>
                <c:pt idx="33">
                  <c:v>2247633.1732961689</c:v>
                </c:pt>
                <c:pt idx="34">
                  <c:v>1439436.2832486669</c:v>
                </c:pt>
                <c:pt idx="35">
                  <c:v>1448248.500730257</c:v>
                </c:pt>
                <c:pt idx="36">
                  <c:v>1617519.815156301</c:v>
                </c:pt>
                <c:pt idx="37">
                  <c:v>1819066.792535085</c:v>
                </c:pt>
                <c:pt idx="38">
                  <c:v>1493049.567904464</c:v>
                </c:pt>
                <c:pt idx="39">
                  <c:v>1522351.6946363261</c:v>
                </c:pt>
                <c:pt idx="40">
                  <c:v>1870630.615424562</c:v>
                </c:pt>
                <c:pt idx="41">
                  <c:v>1484886.3604637971</c:v>
                </c:pt>
                <c:pt idx="42">
                  <c:v>1591213.288616671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BC-4393-8C96-75ECF014FDF7}"/>
            </c:ext>
          </c:extLst>
        </c:ser>
        <c:ser>
          <c:idx val="3"/>
          <c:order val="3"/>
          <c:tx>
            <c:strRef>
              <c:f>'raw data'!$H$1</c:f>
              <c:strCache>
                <c:ptCount val="1"/>
                <c:pt idx="0">
                  <c:v>New Forecast - Low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'raw data'!$A$2:$A$44</c:f>
              <c:numCache>
                <c:formatCode>m/d/yyyy</c:formatCode>
                <c:ptCount val="43"/>
                <c:pt idx="0">
                  <c:v>44012</c:v>
                </c:pt>
                <c:pt idx="1">
                  <c:v>44043</c:v>
                </c:pt>
                <c:pt idx="2">
                  <c:v>44074</c:v>
                </c:pt>
                <c:pt idx="3">
                  <c:v>44104</c:v>
                </c:pt>
                <c:pt idx="4">
                  <c:v>44135</c:v>
                </c:pt>
                <c:pt idx="5">
                  <c:v>44165</c:v>
                </c:pt>
                <c:pt idx="6">
                  <c:v>44196</c:v>
                </c:pt>
                <c:pt idx="7">
                  <c:v>44227</c:v>
                </c:pt>
                <c:pt idx="8">
                  <c:v>44255</c:v>
                </c:pt>
                <c:pt idx="9">
                  <c:v>44286</c:v>
                </c:pt>
                <c:pt idx="10">
                  <c:v>44316</c:v>
                </c:pt>
                <c:pt idx="11">
                  <c:v>44347</c:v>
                </c:pt>
                <c:pt idx="12">
                  <c:v>44377</c:v>
                </c:pt>
                <c:pt idx="13">
                  <c:v>44408</c:v>
                </c:pt>
                <c:pt idx="14">
                  <c:v>44439</c:v>
                </c:pt>
                <c:pt idx="15">
                  <c:v>44469</c:v>
                </c:pt>
                <c:pt idx="16">
                  <c:v>44500</c:v>
                </c:pt>
                <c:pt idx="17">
                  <c:v>44530</c:v>
                </c:pt>
                <c:pt idx="18">
                  <c:v>44561</c:v>
                </c:pt>
                <c:pt idx="19">
                  <c:v>44592</c:v>
                </c:pt>
                <c:pt idx="20">
                  <c:v>44620</c:v>
                </c:pt>
                <c:pt idx="21">
                  <c:v>44651</c:v>
                </c:pt>
                <c:pt idx="22">
                  <c:v>44681</c:v>
                </c:pt>
                <c:pt idx="23">
                  <c:v>44712</c:v>
                </c:pt>
                <c:pt idx="24">
                  <c:v>44742</c:v>
                </c:pt>
                <c:pt idx="25">
                  <c:v>44773</c:v>
                </c:pt>
                <c:pt idx="26">
                  <c:v>44804</c:v>
                </c:pt>
                <c:pt idx="27">
                  <c:v>44834</c:v>
                </c:pt>
                <c:pt idx="28">
                  <c:v>44865</c:v>
                </c:pt>
                <c:pt idx="29">
                  <c:v>44895</c:v>
                </c:pt>
                <c:pt idx="30">
                  <c:v>44926</c:v>
                </c:pt>
                <c:pt idx="31">
                  <c:v>44957</c:v>
                </c:pt>
                <c:pt idx="32">
                  <c:v>44985</c:v>
                </c:pt>
                <c:pt idx="33">
                  <c:v>45016</c:v>
                </c:pt>
                <c:pt idx="34">
                  <c:v>45046</c:v>
                </c:pt>
                <c:pt idx="35">
                  <c:v>45077</c:v>
                </c:pt>
                <c:pt idx="36">
                  <c:v>45107</c:v>
                </c:pt>
                <c:pt idx="37">
                  <c:v>45138</c:v>
                </c:pt>
                <c:pt idx="38">
                  <c:v>45169</c:v>
                </c:pt>
                <c:pt idx="39">
                  <c:v>45199</c:v>
                </c:pt>
                <c:pt idx="40">
                  <c:v>45230</c:v>
                </c:pt>
                <c:pt idx="41">
                  <c:v>45260</c:v>
                </c:pt>
                <c:pt idx="42">
                  <c:v>45291</c:v>
                </c:pt>
              </c:numCache>
            </c:numRef>
          </c:cat>
          <c:val>
            <c:numRef>
              <c:f>'raw data'!$H$2:$H$44</c:f>
              <c:numCache>
                <c:formatCode>"$"#,##0</c:formatCode>
                <c:ptCount val="43"/>
                <c:pt idx="27">
                  <c:v>884111.81420002924</c:v>
                </c:pt>
                <c:pt idx="28">
                  <c:v>1218391.546582829</c:v>
                </c:pt>
                <c:pt idx="29">
                  <c:v>685811.96274187358</c:v>
                </c:pt>
                <c:pt idx="30">
                  <c:v>813920.79614273261</c:v>
                </c:pt>
                <c:pt idx="31">
                  <c:v>370855.45178009191</c:v>
                </c:pt>
                <c:pt idx="32">
                  <c:v>872820.81968128472</c:v>
                </c:pt>
                <c:pt idx="33">
                  <c:v>1478379.528086103</c:v>
                </c:pt>
                <c:pt idx="34">
                  <c:v>669628.1388177413</c:v>
                </c:pt>
                <c:pt idx="35">
                  <c:v>676832.34183228761</c:v>
                </c:pt>
                <c:pt idx="36">
                  <c:v>845909.48084442201</c:v>
                </c:pt>
                <c:pt idx="37">
                  <c:v>1046392.914354845</c:v>
                </c:pt>
                <c:pt idx="38">
                  <c:v>720309.27737537737</c:v>
                </c:pt>
                <c:pt idx="39">
                  <c:v>748882.9564164615</c:v>
                </c:pt>
                <c:pt idx="40">
                  <c:v>980632.20537226391</c:v>
                </c:pt>
                <c:pt idx="41">
                  <c:v>590550.65071846812</c:v>
                </c:pt>
                <c:pt idx="42">
                  <c:v>696115.30568574602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BC-4393-8C96-75ECF014FDF7}"/>
            </c:ext>
          </c:extLst>
        </c:ser>
        <c:ser>
          <c:idx val="4"/>
          <c:order val="4"/>
          <c:tx>
            <c:strRef>
              <c:f>'raw data'!$I$1</c:f>
              <c:strCache>
                <c:ptCount val="1"/>
                <c:pt idx="0">
                  <c:v>New Forecast - High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'raw data'!$A$2:$A$44</c:f>
              <c:numCache>
                <c:formatCode>m/d/yyyy</c:formatCode>
                <c:ptCount val="43"/>
                <c:pt idx="0">
                  <c:v>44012</c:v>
                </c:pt>
                <c:pt idx="1">
                  <c:v>44043</c:v>
                </c:pt>
                <c:pt idx="2">
                  <c:v>44074</c:v>
                </c:pt>
                <c:pt idx="3">
                  <c:v>44104</c:v>
                </c:pt>
                <c:pt idx="4">
                  <c:v>44135</c:v>
                </c:pt>
                <c:pt idx="5">
                  <c:v>44165</c:v>
                </c:pt>
                <c:pt idx="6">
                  <c:v>44196</c:v>
                </c:pt>
                <c:pt idx="7">
                  <c:v>44227</c:v>
                </c:pt>
                <c:pt idx="8">
                  <c:v>44255</c:v>
                </c:pt>
                <c:pt idx="9">
                  <c:v>44286</c:v>
                </c:pt>
                <c:pt idx="10">
                  <c:v>44316</c:v>
                </c:pt>
                <c:pt idx="11">
                  <c:v>44347</c:v>
                </c:pt>
                <c:pt idx="12">
                  <c:v>44377</c:v>
                </c:pt>
                <c:pt idx="13">
                  <c:v>44408</c:v>
                </c:pt>
                <c:pt idx="14">
                  <c:v>44439</c:v>
                </c:pt>
                <c:pt idx="15">
                  <c:v>44469</c:v>
                </c:pt>
                <c:pt idx="16">
                  <c:v>44500</c:v>
                </c:pt>
                <c:pt idx="17">
                  <c:v>44530</c:v>
                </c:pt>
                <c:pt idx="18">
                  <c:v>44561</c:v>
                </c:pt>
                <c:pt idx="19">
                  <c:v>44592</c:v>
                </c:pt>
                <c:pt idx="20">
                  <c:v>44620</c:v>
                </c:pt>
                <c:pt idx="21">
                  <c:v>44651</c:v>
                </c:pt>
                <c:pt idx="22">
                  <c:v>44681</c:v>
                </c:pt>
                <c:pt idx="23">
                  <c:v>44712</c:v>
                </c:pt>
                <c:pt idx="24">
                  <c:v>44742</c:v>
                </c:pt>
                <c:pt idx="25">
                  <c:v>44773</c:v>
                </c:pt>
                <c:pt idx="26">
                  <c:v>44804</c:v>
                </c:pt>
                <c:pt idx="27">
                  <c:v>44834</c:v>
                </c:pt>
                <c:pt idx="28">
                  <c:v>44865</c:v>
                </c:pt>
                <c:pt idx="29">
                  <c:v>44895</c:v>
                </c:pt>
                <c:pt idx="30">
                  <c:v>44926</c:v>
                </c:pt>
                <c:pt idx="31">
                  <c:v>44957</c:v>
                </c:pt>
                <c:pt idx="32">
                  <c:v>44985</c:v>
                </c:pt>
                <c:pt idx="33">
                  <c:v>45016</c:v>
                </c:pt>
                <c:pt idx="34">
                  <c:v>45046</c:v>
                </c:pt>
                <c:pt idx="35">
                  <c:v>45077</c:v>
                </c:pt>
                <c:pt idx="36">
                  <c:v>45107</c:v>
                </c:pt>
                <c:pt idx="37">
                  <c:v>45138</c:v>
                </c:pt>
                <c:pt idx="38">
                  <c:v>45169</c:v>
                </c:pt>
                <c:pt idx="39">
                  <c:v>45199</c:v>
                </c:pt>
                <c:pt idx="40">
                  <c:v>45230</c:v>
                </c:pt>
                <c:pt idx="41">
                  <c:v>45260</c:v>
                </c:pt>
                <c:pt idx="42">
                  <c:v>45291</c:v>
                </c:pt>
              </c:numCache>
            </c:numRef>
          </c:cat>
          <c:val>
            <c:numRef>
              <c:f>'raw data'!$I$2:$I$44</c:f>
              <c:numCache>
                <c:formatCode>"$"#,##0</c:formatCode>
                <c:ptCount val="43"/>
                <c:pt idx="27">
                  <c:v>2388445.5021858639</c:v>
                </c:pt>
                <c:pt idx="28">
                  <c:v>2722724.5813396838</c:v>
                </c:pt>
                <c:pt idx="29">
                  <c:v>2203559.760668939</c:v>
                </c:pt>
                <c:pt idx="30">
                  <c:v>2336818.8899205439</c:v>
                </c:pt>
                <c:pt idx="31">
                  <c:v>1901859.239102731</c:v>
                </c:pt>
                <c:pt idx="32">
                  <c:v>2406296.1150074638</c:v>
                </c:pt>
                <c:pt idx="33">
                  <c:v>3016886.8185062362</c:v>
                </c:pt>
                <c:pt idx="34">
                  <c:v>2209244.4276795932</c:v>
                </c:pt>
                <c:pt idx="35">
                  <c:v>2219664.6596282269</c:v>
                </c:pt>
                <c:pt idx="36">
                  <c:v>2389130.1494681789</c:v>
                </c:pt>
                <c:pt idx="37">
                  <c:v>2591740.670715325</c:v>
                </c:pt>
                <c:pt idx="38">
                  <c:v>2265789.8584335502</c:v>
                </c:pt>
                <c:pt idx="39">
                  <c:v>2295820.43285619</c:v>
                </c:pt>
                <c:pt idx="40">
                  <c:v>2760629.0254768599</c:v>
                </c:pt>
                <c:pt idx="41">
                  <c:v>2379222.070209126</c:v>
                </c:pt>
                <c:pt idx="42">
                  <c:v>2486311.271547596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BC-4393-8C96-75ECF014F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69055"/>
        <c:axId val="285459487"/>
      </c:lineChart>
      <c:dateAx>
        <c:axId val="2854690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59487"/>
        <c:crosses val="autoZero"/>
        <c:auto val="1"/>
        <c:lblOffset val="100"/>
        <c:baseTimeUnit val="months"/>
      </c:dateAx>
      <c:valAx>
        <c:axId val="28545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6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2022 Predicted Spend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data'!$C$1</c:f>
              <c:strCache>
                <c:ptCount val="1"/>
                <c:pt idx="0">
                  <c:v>Actuals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'raw data'!$A$2:$A$32</c:f>
              <c:numCache>
                <c:formatCode>m/d/yyyy</c:formatCode>
                <c:ptCount val="31"/>
                <c:pt idx="0">
                  <c:v>44012</c:v>
                </c:pt>
                <c:pt idx="1">
                  <c:v>44043</c:v>
                </c:pt>
                <c:pt idx="2">
                  <c:v>44074</c:v>
                </c:pt>
                <c:pt idx="3">
                  <c:v>44104</c:v>
                </c:pt>
                <c:pt idx="4">
                  <c:v>44135</c:v>
                </c:pt>
                <c:pt idx="5">
                  <c:v>44165</c:v>
                </c:pt>
                <c:pt idx="6">
                  <c:v>44196</c:v>
                </c:pt>
                <c:pt idx="7">
                  <c:v>44227</c:v>
                </c:pt>
                <c:pt idx="8">
                  <c:v>44255</c:v>
                </c:pt>
                <c:pt idx="9">
                  <c:v>44286</c:v>
                </c:pt>
                <c:pt idx="10">
                  <c:v>44316</c:v>
                </c:pt>
                <c:pt idx="11">
                  <c:v>44347</c:v>
                </c:pt>
                <c:pt idx="12">
                  <c:v>44377</c:v>
                </c:pt>
                <c:pt idx="13">
                  <c:v>44408</c:v>
                </c:pt>
                <c:pt idx="14">
                  <c:v>44439</c:v>
                </c:pt>
                <c:pt idx="15">
                  <c:v>44469</c:v>
                </c:pt>
                <c:pt idx="16">
                  <c:v>44500</c:v>
                </c:pt>
                <c:pt idx="17">
                  <c:v>44530</c:v>
                </c:pt>
                <c:pt idx="18">
                  <c:v>44561</c:v>
                </c:pt>
                <c:pt idx="19">
                  <c:v>44592</c:v>
                </c:pt>
                <c:pt idx="20">
                  <c:v>44620</c:v>
                </c:pt>
                <c:pt idx="21">
                  <c:v>44651</c:v>
                </c:pt>
                <c:pt idx="22">
                  <c:v>44681</c:v>
                </c:pt>
                <c:pt idx="23">
                  <c:v>44712</c:v>
                </c:pt>
                <c:pt idx="24">
                  <c:v>44742</c:v>
                </c:pt>
                <c:pt idx="25">
                  <c:v>44773</c:v>
                </c:pt>
                <c:pt idx="26">
                  <c:v>44804</c:v>
                </c:pt>
                <c:pt idx="27">
                  <c:v>44834</c:v>
                </c:pt>
                <c:pt idx="28">
                  <c:v>44865</c:v>
                </c:pt>
                <c:pt idx="29">
                  <c:v>44895</c:v>
                </c:pt>
                <c:pt idx="30">
                  <c:v>44926</c:v>
                </c:pt>
              </c:numCache>
            </c:numRef>
          </c:cat>
          <c:val>
            <c:numRef>
              <c:f>'raw data'!$C$2:$C$32</c:f>
              <c:numCache>
                <c:formatCode>"$"#,##0</c:formatCode>
                <c:ptCount val="31"/>
                <c:pt idx="0">
                  <c:v>1679101.5</c:v>
                </c:pt>
                <c:pt idx="1">
                  <c:v>1994413.48</c:v>
                </c:pt>
                <c:pt idx="2">
                  <c:v>1280001.1599999999</c:v>
                </c:pt>
                <c:pt idx="3">
                  <c:v>1550345.35</c:v>
                </c:pt>
                <c:pt idx="4">
                  <c:v>2803318.18</c:v>
                </c:pt>
                <c:pt idx="5">
                  <c:v>1298477.04</c:v>
                </c:pt>
                <c:pt idx="6">
                  <c:v>1051849.4099999999</c:v>
                </c:pt>
                <c:pt idx="7">
                  <c:v>929141.20500000007</c:v>
                </c:pt>
                <c:pt idx="8">
                  <c:v>1588168.6</c:v>
                </c:pt>
                <c:pt idx="9">
                  <c:v>2543777.3119999999</c:v>
                </c:pt>
                <c:pt idx="10">
                  <c:v>1316151.254</c:v>
                </c:pt>
                <c:pt idx="11">
                  <c:v>1694312.585</c:v>
                </c:pt>
                <c:pt idx="12">
                  <c:v>1449661.456</c:v>
                </c:pt>
                <c:pt idx="13">
                  <c:v>2063372.69</c:v>
                </c:pt>
                <c:pt idx="14">
                  <c:v>1550448.675</c:v>
                </c:pt>
                <c:pt idx="15">
                  <c:v>1734949.6302</c:v>
                </c:pt>
                <c:pt idx="16">
                  <c:v>1958988.0109999999</c:v>
                </c:pt>
                <c:pt idx="17">
                  <c:v>1415999.98</c:v>
                </c:pt>
                <c:pt idx="18">
                  <c:v>1643050.655</c:v>
                </c:pt>
                <c:pt idx="19">
                  <c:v>962576.59570000006</c:v>
                </c:pt>
                <c:pt idx="20">
                  <c:v>1650835.9716</c:v>
                </c:pt>
                <c:pt idx="21">
                  <c:v>2517355.2579000001</c:v>
                </c:pt>
                <c:pt idx="22">
                  <c:v>1370160.6255000001</c:v>
                </c:pt>
                <c:pt idx="23">
                  <c:v>1331698.3259000001</c:v>
                </c:pt>
                <c:pt idx="24">
                  <c:v>1646385.7490000001</c:v>
                </c:pt>
                <c:pt idx="25">
                  <c:v>1882060.6894</c:v>
                </c:pt>
                <c:pt idx="26">
                  <c:v>1422289.7191000001</c:v>
                </c:pt>
                <c:pt idx="27">
                  <c:v>1445765.9741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1-4E00-8D67-237377918A09}"/>
            </c:ext>
          </c:extLst>
        </c:ser>
        <c:ser>
          <c:idx val="1"/>
          <c:order val="1"/>
          <c:tx>
            <c:strRef>
              <c:f>'raw data'!$D$1</c:f>
              <c:strCache>
                <c:ptCount val="1"/>
                <c:pt idx="0">
                  <c:v>Validation Forecast - Mean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'raw data'!$A$2:$A$32</c:f>
              <c:numCache>
                <c:formatCode>m/d/yyyy</c:formatCode>
                <c:ptCount val="31"/>
                <c:pt idx="0">
                  <c:v>44012</c:v>
                </c:pt>
                <c:pt idx="1">
                  <c:v>44043</c:v>
                </c:pt>
                <c:pt idx="2">
                  <c:v>44074</c:v>
                </c:pt>
                <c:pt idx="3">
                  <c:v>44104</c:v>
                </c:pt>
                <c:pt idx="4">
                  <c:v>44135</c:v>
                </c:pt>
                <c:pt idx="5">
                  <c:v>44165</c:v>
                </c:pt>
                <c:pt idx="6">
                  <c:v>44196</c:v>
                </c:pt>
                <c:pt idx="7">
                  <c:v>44227</c:v>
                </c:pt>
                <c:pt idx="8">
                  <c:v>44255</c:v>
                </c:pt>
                <c:pt idx="9">
                  <c:v>44286</c:v>
                </c:pt>
                <c:pt idx="10">
                  <c:v>44316</c:v>
                </c:pt>
                <c:pt idx="11">
                  <c:v>44347</c:v>
                </c:pt>
                <c:pt idx="12">
                  <c:v>44377</c:v>
                </c:pt>
                <c:pt idx="13">
                  <c:v>44408</c:v>
                </c:pt>
                <c:pt idx="14">
                  <c:v>44439</c:v>
                </c:pt>
                <c:pt idx="15">
                  <c:v>44469</c:v>
                </c:pt>
                <c:pt idx="16">
                  <c:v>44500</c:v>
                </c:pt>
                <c:pt idx="17">
                  <c:v>44530</c:v>
                </c:pt>
                <c:pt idx="18">
                  <c:v>44561</c:v>
                </c:pt>
                <c:pt idx="19">
                  <c:v>44592</c:v>
                </c:pt>
                <c:pt idx="20">
                  <c:v>44620</c:v>
                </c:pt>
                <c:pt idx="21">
                  <c:v>44651</c:v>
                </c:pt>
                <c:pt idx="22">
                  <c:v>44681</c:v>
                </c:pt>
                <c:pt idx="23">
                  <c:v>44712</c:v>
                </c:pt>
                <c:pt idx="24">
                  <c:v>44742</c:v>
                </c:pt>
                <c:pt idx="25">
                  <c:v>44773</c:v>
                </c:pt>
                <c:pt idx="26">
                  <c:v>44804</c:v>
                </c:pt>
                <c:pt idx="27">
                  <c:v>44834</c:v>
                </c:pt>
                <c:pt idx="28">
                  <c:v>44865</c:v>
                </c:pt>
                <c:pt idx="29">
                  <c:v>44895</c:v>
                </c:pt>
                <c:pt idx="30">
                  <c:v>44926</c:v>
                </c:pt>
              </c:numCache>
            </c:numRef>
          </c:cat>
          <c:val>
            <c:numRef>
              <c:f>'raw data'!$D$2:$D$32</c:f>
              <c:numCache>
                <c:formatCode>"$"#,##0</c:formatCode>
                <c:ptCount val="31"/>
                <c:pt idx="18">
                  <c:v>1374567.0684628361</c:v>
                </c:pt>
                <c:pt idx="19">
                  <c:v>1212119.9418545461</c:v>
                </c:pt>
                <c:pt idx="20">
                  <c:v>1593565.701107725</c:v>
                </c:pt>
                <c:pt idx="21">
                  <c:v>2086663.2852949491</c:v>
                </c:pt>
                <c:pt idx="22">
                  <c:v>1486494.7177142841</c:v>
                </c:pt>
                <c:pt idx="23">
                  <c:v>1662008.369232822</c:v>
                </c:pt>
                <c:pt idx="24">
                  <c:v>1613864.453656602</c:v>
                </c:pt>
                <c:pt idx="25">
                  <c:v>1919361.289634421</c:v>
                </c:pt>
                <c:pt idx="26">
                  <c:v>1525369.6593221619</c:v>
                </c:pt>
                <c:pt idx="27">
                  <c:v>1669244.3950746111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71-4E00-8D67-237377918A09}"/>
            </c:ext>
          </c:extLst>
        </c:ser>
        <c:ser>
          <c:idx val="2"/>
          <c:order val="2"/>
          <c:tx>
            <c:strRef>
              <c:f>'raw data'!$G$1</c:f>
              <c:strCache>
                <c:ptCount val="1"/>
                <c:pt idx="0">
                  <c:v>New Forecast - Mean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'raw data'!$A$2:$A$32</c:f>
              <c:numCache>
                <c:formatCode>m/d/yyyy</c:formatCode>
                <c:ptCount val="31"/>
                <c:pt idx="0">
                  <c:v>44012</c:v>
                </c:pt>
                <c:pt idx="1">
                  <c:v>44043</c:v>
                </c:pt>
                <c:pt idx="2">
                  <c:v>44074</c:v>
                </c:pt>
                <c:pt idx="3">
                  <c:v>44104</c:v>
                </c:pt>
                <c:pt idx="4">
                  <c:v>44135</c:v>
                </c:pt>
                <c:pt idx="5">
                  <c:v>44165</c:v>
                </c:pt>
                <c:pt idx="6">
                  <c:v>44196</c:v>
                </c:pt>
                <c:pt idx="7">
                  <c:v>44227</c:v>
                </c:pt>
                <c:pt idx="8">
                  <c:v>44255</c:v>
                </c:pt>
                <c:pt idx="9">
                  <c:v>44286</c:v>
                </c:pt>
                <c:pt idx="10">
                  <c:v>44316</c:v>
                </c:pt>
                <c:pt idx="11">
                  <c:v>44347</c:v>
                </c:pt>
                <c:pt idx="12">
                  <c:v>44377</c:v>
                </c:pt>
                <c:pt idx="13">
                  <c:v>44408</c:v>
                </c:pt>
                <c:pt idx="14">
                  <c:v>44439</c:v>
                </c:pt>
                <c:pt idx="15">
                  <c:v>44469</c:v>
                </c:pt>
                <c:pt idx="16">
                  <c:v>44500</c:v>
                </c:pt>
                <c:pt idx="17">
                  <c:v>44530</c:v>
                </c:pt>
                <c:pt idx="18">
                  <c:v>44561</c:v>
                </c:pt>
                <c:pt idx="19">
                  <c:v>44592</c:v>
                </c:pt>
                <c:pt idx="20">
                  <c:v>44620</c:v>
                </c:pt>
                <c:pt idx="21">
                  <c:v>44651</c:v>
                </c:pt>
                <c:pt idx="22">
                  <c:v>44681</c:v>
                </c:pt>
                <c:pt idx="23">
                  <c:v>44712</c:v>
                </c:pt>
                <c:pt idx="24">
                  <c:v>44742</c:v>
                </c:pt>
                <c:pt idx="25">
                  <c:v>44773</c:v>
                </c:pt>
                <c:pt idx="26">
                  <c:v>44804</c:v>
                </c:pt>
                <c:pt idx="27">
                  <c:v>44834</c:v>
                </c:pt>
                <c:pt idx="28">
                  <c:v>44865</c:v>
                </c:pt>
                <c:pt idx="29">
                  <c:v>44895</c:v>
                </c:pt>
                <c:pt idx="30">
                  <c:v>44926</c:v>
                </c:pt>
              </c:numCache>
            </c:numRef>
          </c:cat>
          <c:val>
            <c:numRef>
              <c:f>'raw data'!$G$2:$G$32</c:f>
              <c:numCache>
                <c:formatCode>"$"#,##0</c:formatCode>
                <c:ptCount val="31"/>
                <c:pt idx="27">
                  <c:v>1636278.658192947</c:v>
                </c:pt>
                <c:pt idx="28">
                  <c:v>1970558.0639612561</c:v>
                </c:pt>
                <c:pt idx="29">
                  <c:v>1444685.8617054061</c:v>
                </c:pt>
                <c:pt idx="30">
                  <c:v>1575369.843031639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71-4E00-8D67-237377918A09}"/>
            </c:ext>
          </c:extLst>
        </c:ser>
        <c:ser>
          <c:idx val="3"/>
          <c:order val="3"/>
          <c:tx>
            <c:strRef>
              <c:f>'raw data'!$H$1</c:f>
              <c:strCache>
                <c:ptCount val="1"/>
                <c:pt idx="0">
                  <c:v>New Forecast - Low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'raw data'!$A$2:$A$32</c:f>
              <c:numCache>
                <c:formatCode>m/d/yyyy</c:formatCode>
                <c:ptCount val="31"/>
                <c:pt idx="0">
                  <c:v>44012</c:v>
                </c:pt>
                <c:pt idx="1">
                  <c:v>44043</c:v>
                </c:pt>
                <c:pt idx="2">
                  <c:v>44074</c:v>
                </c:pt>
                <c:pt idx="3">
                  <c:v>44104</c:v>
                </c:pt>
                <c:pt idx="4">
                  <c:v>44135</c:v>
                </c:pt>
                <c:pt idx="5">
                  <c:v>44165</c:v>
                </c:pt>
                <c:pt idx="6">
                  <c:v>44196</c:v>
                </c:pt>
                <c:pt idx="7">
                  <c:v>44227</c:v>
                </c:pt>
                <c:pt idx="8">
                  <c:v>44255</c:v>
                </c:pt>
                <c:pt idx="9">
                  <c:v>44286</c:v>
                </c:pt>
                <c:pt idx="10">
                  <c:v>44316</c:v>
                </c:pt>
                <c:pt idx="11">
                  <c:v>44347</c:v>
                </c:pt>
                <c:pt idx="12">
                  <c:v>44377</c:v>
                </c:pt>
                <c:pt idx="13">
                  <c:v>44408</c:v>
                </c:pt>
                <c:pt idx="14">
                  <c:v>44439</c:v>
                </c:pt>
                <c:pt idx="15">
                  <c:v>44469</c:v>
                </c:pt>
                <c:pt idx="16">
                  <c:v>44500</c:v>
                </c:pt>
                <c:pt idx="17">
                  <c:v>44530</c:v>
                </c:pt>
                <c:pt idx="18">
                  <c:v>44561</c:v>
                </c:pt>
                <c:pt idx="19">
                  <c:v>44592</c:v>
                </c:pt>
                <c:pt idx="20">
                  <c:v>44620</c:v>
                </c:pt>
                <c:pt idx="21">
                  <c:v>44651</c:v>
                </c:pt>
                <c:pt idx="22">
                  <c:v>44681</c:v>
                </c:pt>
                <c:pt idx="23">
                  <c:v>44712</c:v>
                </c:pt>
                <c:pt idx="24">
                  <c:v>44742</c:v>
                </c:pt>
                <c:pt idx="25">
                  <c:v>44773</c:v>
                </c:pt>
                <c:pt idx="26">
                  <c:v>44804</c:v>
                </c:pt>
                <c:pt idx="27">
                  <c:v>44834</c:v>
                </c:pt>
                <c:pt idx="28">
                  <c:v>44865</c:v>
                </c:pt>
                <c:pt idx="29">
                  <c:v>44895</c:v>
                </c:pt>
                <c:pt idx="30">
                  <c:v>44926</c:v>
                </c:pt>
              </c:numCache>
            </c:numRef>
          </c:cat>
          <c:val>
            <c:numRef>
              <c:f>'raw data'!$H$2:$H$32</c:f>
              <c:numCache>
                <c:formatCode>"$"#,##0</c:formatCode>
                <c:ptCount val="31"/>
                <c:pt idx="27">
                  <c:v>884111.81420002924</c:v>
                </c:pt>
                <c:pt idx="28">
                  <c:v>1218391.546582829</c:v>
                </c:pt>
                <c:pt idx="29">
                  <c:v>685811.96274187358</c:v>
                </c:pt>
                <c:pt idx="30">
                  <c:v>813920.79614273261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71-4E00-8D67-237377918A09}"/>
            </c:ext>
          </c:extLst>
        </c:ser>
        <c:ser>
          <c:idx val="4"/>
          <c:order val="4"/>
          <c:tx>
            <c:strRef>
              <c:f>'raw data'!$I$1</c:f>
              <c:strCache>
                <c:ptCount val="1"/>
                <c:pt idx="0">
                  <c:v>New Forecast - High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'raw data'!$A$2:$A$32</c:f>
              <c:numCache>
                <c:formatCode>m/d/yyyy</c:formatCode>
                <c:ptCount val="31"/>
                <c:pt idx="0">
                  <c:v>44012</c:v>
                </c:pt>
                <c:pt idx="1">
                  <c:v>44043</c:v>
                </c:pt>
                <c:pt idx="2">
                  <c:v>44074</c:v>
                </c:pt>
                <c:pt idx="3">
                  <c:v>44104</c:v>
                </c:pt>
                <c:pt idx="4">
                  <c:v>44135</c:v>
                </c:pt>
                <c:pt idx="5">
                  <c:v>44165</c:v>
                </c:pt>
                <c:pt idx="6">
                  <c:v>44196</c:v>
                </c:pt>
                <c:pt idx="7">
                  <c:v>44227</c:v>
                </c:pt>
                <c:pt idx="8">
                  <c:v>44255</c:v>
                </c:pt>
                <c:pt idx="9">
                  <c:v>44286</c:v>
                </c:pt>
                <c:pt idx="10">
                  <c:v>44316</c:v>
                </c:pt>
                <c:pt idx="11">
                  <c:v>44347</c:v>
                </c:pt>
                <c:pt idx="12">
                  <c:v>44377</c:v>
                </c:pt>
                <c:pt idx="13">
                  <c:v>44408</c:v>
                </c:pt>
                <c:pt idx="14">
                  <c:v>44439</c:v>
                </c:pt>
                <c:pt idx="15">
                  <c:v>44469</c:v>
                </c:pt>
                <c:pt idx="16">
                  <c:v>44500</c:v>
                </c:pt>
                <c:pt idx="17">
                  <c:v>44530</c:v>
                </c:pt>
                <c:pt idx="18">
                  <c:v>44561</c:v>
                </c:pt>
                <c:pt idx="19">
                  <c:v>44592</c:v>
                </c:pt>
                <c:pt idx="20">
                  <c:v>44620</c:v>
                </c:pt>
                <c:pt idx="21">
                  <c:v>44651</c:v>
                </c:pt>
                <c:pt idx="22">
                  <c:v>44681</c:v>
                </c:pt>
                <c:pt idx="23">
                  <c:v>44712</c:v>
                </c:pt>
                <c:pt idx="24">
                  <c:v>44742</c:v>
                </c:pt>
                <c:pt idx="25">
                  <c:v>44773</c:v>
                </c:pt>
                <c:pt idx="26">
                  <c:v>44804</c:v>
                </c:pt>
                <c:pt idx="27">
                  <c:v>44834</c:v>
                </c:pt>
                <c:pt idx="28">
                  <c:v>44865</c:v>
                </c:pt>
                <c:pt idx="29">
                  <c:v>44895</c:v>
                </c:pt>
                <c:pt idx="30">
                  <c:v>44926</c:v>
                </c:pt>
              </c:numCache>
            </c:numRef>
          </c:cat>
          <c:val>
            <c:numRef>
              <c:f>'raw data'!$I$2:$I$32</c:f>
              <c:numCache>
                <c:formatCode>"$"#,##0</c:formatCode>
                <c:ptCount val="31"/>
                <c:pt idx="27">
                  <c:v>2388445.5021858639</c:v>
                </c:pt>
                <c:pt idx="28">
                  <c:v>2722724.5813396838</c:v>
                </c:pt>
                <c:pt idx="29">
                  <c:v>2203559.760668939</c:v>
                </c:pt>
                <c:pt idx="30">
                  <c:v>2336818.8899205439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71-4E00-8D67-237377918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989439"/>
        <c:axId val="380747487"/>
      </c:lineChart>
      <c:dateAx>
        <c:axId val="519989439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47487"/>
        <c:crosses val="autoZero"/>
        <c:auto val="1"/>
        <c:lblOffset val="100"/>
        <c:baseTimeUnit val="months"/>
      </c:dateAx>
      <c:valAx>
        <c:axId val="38074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8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Predicted Spend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data'!$C$1</c:f>
              <c:strCache>
                <c:ptCount val="1"/>
                <c:pt idx="0">
                  <c:v>Actuals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'raw data'!$A$2:$A$44</c:f>
              <c:numCache>
                <c:formatCode>m/d/yyyy</c:formatCode>
                <c:ptCount val="43"/>
                <c:pt idx="0">
                  <c:v>44012</c:v>
                </c:pt>
                <c:pt idx="1">
                  <c:v>44043</c:v>
                </c:pt>
                <c:pt idx="2">
                  <c:v>44074</c:v>
                </c:pt>
                <c:pt idx="3">
                  <c:v>44104</c:v>
                </c:pt>
                <c:pt idx="4">
                  <c:v>44135</c:v>
                </c:pt>
                <c:pt idx="5">
                  <c:v>44165</c:v>
                </c:pt>
                <c:pt idx="6">
                  <c:v>44196</c:v>
                </c:pt>
                <c:pt idx="7">
                  <c:v>44227</c:v>
                </c:pt>
                <c:pt idx="8">
                  <c:v>44255</c:v>
                </c:pt>
                <c:pt idx="9">
                  <c:v>44286</c:v>
                </c:pt>
                <c:pt idx="10">
                  <c:v>44316</c:v>
                </c:pt>
                <c:pt idx="11">
                  <c:v>44347</c:v>
                </c:pt>
                <c:pt idx="12">
                  <c:v>44377</c:v>
                </c:pt>
                <c:pt idx="13">
                  <c:v>44408</c:v>
                </c:pt>
                <c:pt idx="14">
                  <c:v>44439</c:v>
                </c:pt>
                <c:pt idx="15">
                  <c:v>44469</c:v>
                </c:pt>
                <c:pt idx="16">
                  <c:v>44500</c:v>
                </c:pt>
                <c:pt idx="17">
                  <c:v>44530</c:v>
                </c:pt>
                <c:pt idx="18">
                  <c:v>44561</c:v>
                </c:pt>
                <c:pt idx="19">
                  <c:v>44592</c:v>
                </c:pt>
                <c:pt idx="20">
                  <c:v>44620</c:v>
                </c:pt>
                <c:pt idx="21">
                  <c:v>44651</c:v>
                </c:pt>
                <c:pt idx="22">
                  <c:v>44681</c:v>
                </c:pt>
                <c:pt idx="23">
                  <c:v>44712</c:v>
                </c:pt>
                <c:pt idx="24">
                  <c:v>44742</c:v>
                </c:pt>
                <c:pt idx="25">
                  <c:v>44773</c:v>
                </c:pt>
                <c:pt idx="26">
                  <c:v>44804</c:v>
                </c:pt>
                <c:pt idx="27">
                  <c:v>44834</c:v>
                </c:pt>
                <c:pt idx="28">
                  <c:v>44865</c:v>
                </c:pt>
                <c:pt idx="29">
                  <c:v>44895</c:v>
                </c:pt>
                <c:pt idx="30">
                  <c:v>44926</c:v>
                </c:pt>
                <c:pt idx="31">
                  <c:v>44957</c:v>
                </c:pt>
                <c:pt idx="32">
                  <c:v>44985</c:v>
                </c:pt>
                <c:pt idx="33">
                  <c:v>45016</c:v>
                </c:pt>
                <c:pt idx="34">
                  <c:v>45046</c:v>
                </c:pt>
                <c:pt idx="35">
                  <c:v>45077</c:v>
                </c:pt>
                <c:pt idx="36">
                  <c:v>45107</c:v>
                </c:pt>
                <c:pt idx="37">
                  <c:v>45138</c:v>
                </c:pt>
                <c:pt idx="38">
                  <c:v>45169</c:v>
                </c:pt>
                <c:pt idx="39">
                  <c:v>45199</c:v>
                </c:pt>
                <c:pt idx="40">
                  <c:v>45230</c:v>
                </c:pt>
                <c:pt idx="41">
                  <c:v>45260</c:v>
                </c:pt>
                <c:pt idx="42">
                  <c:v>45291</c:v>
                </c:pt>
              </c:numCache>
            </c:numRef>
          </c:cat>
          <c:val>
            <c:numRef>
              <c:f>'raw data'!$C$2:$C$44</c:f>
              <c:numCache>
                <c:formatCode>"$"#,##0</c:formatCode>
                <c:ptCount val="43"/>
                <c:pt idx="0">
                  <c:v>1679101.5</c:v>
                </c:pt>
                <c:pt idx="1">
                  <c:v>1994413.48</c:v>
                </c:pt>
                <c:pt idx="2">
                  <c:v>1280001.1599999999</c:v>
                </c:pt>
                <c:pt idx="3">
                  <c:v>1550345.35</c:v>
                </c:pt>
                <c:pt idx="4">
                  <c:v>2803318.18</c:v>
                </c:pt>
                <c:pt idx="5">
                  <c:v>1298477.04</c:v>
                </c:pt>
                <c:pt idx="6">
                  <c:v>1051849.4099999999</c:v>
                </c:pt>
                <c:pt idx="7">
                  <c:v>929141.20500000007</c:v>
                </c:pt>
                <c:pt idx="8">
                  <c:v>1588168.6</c:v>
                </c:pt>
                <c:pt idx="9">
                  <c:v>2543777.3119999999</c:v>
                </c:pt>
                <c:pt idx="10">
                  <c:v>1316151.254</c:v>
                </c:pt>
                <c:pt idx="11">
                  <c:v>1694312.585</c:v>
                </c:pt>
                <c:pt idx="12">
                  <c:v>1449661.456</c:v>
                </c:pt>
                <c:pt idx="13">
                  <c:v>2063372.69</c:v>
                </c:pt>
                <c:pt idx="14">
                  <c:v>1550448.675</c:v>
                </c:pt>
                <c:pt idx="15">
                  <c:v>1734949.6302</c:v>
                </c:pt>
                <c:pt idx="16">
                  <c:v>1958988.0109999999</c:v>
                </c:pt>
                <c:pt idx="17">
                  <c:v>1415999.98</c:v>
                </c:pt>
                <c:pt idx="18">
                  <c:v>1643050.655</c:v>
                </c:pt>
                <c:pt idx="19">
                  <c:v>962576.59570000006</c:v>
                </c:pt>
                <c:pt idx="20">
                  <c:v>1650835.9716</c:v>
                </c:pt>
                <c:pt idx="21">
                  <c:v>2517355.2579000001</c:v>
                </c:pt>
                <c:pt idx="22">
                  <c:v>1370160.6255000001</c:v>
                </c:pt>
                <c:pt idx="23">
                  <c:v>1331698.3259000001</c:v>
                </c:pt>
                <c:pt idx="24">
                  <c:v>1646385.7490000001</c:v>
                </c:pt>
                <c:pt idx="25">
                  <c:v>1882060.6894</c:v>
                </c:pt>
                <c:pt idx="26">
                  <c:v>1422289.7191000001</c:v>
                </c:pt>
                <c:pt idx="27">
                  <c:v>1445765.9741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5-4F83-B0F1-8EA0EF21823C}"/>
            </c:ext>
          </c:extLst>
        </c:ser>
        <c:ser>
          <c:idx val="1"/>
          <c:order val="1"/>
          <c:tx>
            <c:strRef>
              <c:f>'raw data'!$D$1</c:f>
              <c:strCache>
                <c:ptCount val="1"/>
                <c:pt idx="0">
                  <c:v>Validation Forecast - Mean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'raw data'!$A$2:$A$44</c:f>
              <c:numCache>
                <c:formatCode>m/d/yyyy</c:formatCode>
                <c:ptCount val="43"/>
                <c:pt idx="0">
                  <c:v>44012</c:v>
                </c:pt>
                <c:pt idx="1">
                  <c:v>44043</c:v>
                </c:pt>
                <c:pt idx="2">
                  <c:v>44074</c:v>
                </c:pt>
                <c:pt idx="3">
                  <c:v>44104</c:v>
                </c:pt>
                <c:pt idx="4">
                  <c:v>44135</c:v>
                </c:pt>
                <c:pt idx="5">
                  <c:v>44165</c:v>
                </c:pt>
                <c:pt idx="6">
                  <c:v>44196</c:v>
                </c:pt>
                <c:pt idx="7">
                  <c:v>44227</c:v>
                </c:pt>
                <c:pt idx="8">
                  <c:v>44255</c:v>
                </c:pt>
                <c:pt idx="9">
                  <c:v>44286</c:v>
                </c:pt>
                <c:pt idx="10">
                  <c:v>44316</c:v>
                </c:pt>
                <c:pt idx="11">
                  <c:v>44347</c:v>
                </c:pt>
                <c:pt idx="12">
                  <c:v>44377</c:v>
                </c:pt>
                <c:pt idx="13">
                  <c:v>44408</c:v>
                </c:pt>
                <c:pt idx="14">
                  <c:v>44439</c:v>
                </c:pt>
                <c:pt idx="15">
                  <c:v>44469</c:v>
                </c:pt>
                <c:pt idx="16">
                  <c:v>44500</c:v>
                </c:pt>
                <c:pt idx="17">
                  <c:v>44530</c:v>
                </c:pt>
                <c:pt idx="18">
                  <c:v>44561</c:v>
                </c:pt>
                <c:pt idx="19">
                  <c:v>44592</c:v>
                </c:pt>
                <c:pt idx="20">
                  <c:v>44620</c:v>
                </c:pt>
                <c:pt idx="21">
                  <c:v>44651</c:v>
                </c:pt>
                <c:pt idx="22">
                  <c:v>44681</c:v>
                </c:pt>
                <c:pt idx="23">
                  <c:v>44712</c:v>
                </c:pt>
                <c:pt idx="24">
                  <c:v>44742</c:v>
                </c:pt>
                <c:pt idx="25">
                  <c:v>44773</c:v>
                </c:pt>
                <c:pt idx="26">
                  <c:v>44804</c:v>
                </c:pt>
                <c:pt idx="27">
                  <c:v>44834</c:v>
                </c:pt>
                <c:pt idx="28">
                  <c:v>44865</c:v>
                </c:pt>
                <c:pt idx="29">
                  <c:v>44895</c:v>
                </c:pt>
                <c:pt idx="30">
                  <c:v>44926</c:v>
                </c:pt>
                <c:pt idx="31">
                  <c:v>44957</c:v>
                </c:pt>
                <c:pt idx="32">
                  <c:v>44985</c:v>
                </c:pt>
                <c:pt idx="33">
                  <c:v>45016</c:v>
                </c:pt>
                <c:pt idx="34">
                  <c:v>45046</c:v>
                </c:pt>
                <c:pt idx="35">
                  <c:v>45077</c:v>
                </c:pt>
                <c:pt idx="36">
                  <c:v>45107</c:v>
                </c:pt>
                <c:pt idx="37">
                  <c:v>45138</c:v>
                </c:pt>
                <c:pt idx="38">
                  <c:v>45169</c:v>
                </c:pt>
                <c:pt idx="39">
                  <c:v>45199</c:v>
                </c:pt>
                <c:pt idx="40">
                  <c:v>45230</c:v>
                </c:pt>
                <c:pt idx="41">
                  <c:v>45260</c:v>
                </c:pt>
                <c:pt idx="42">
                  <c:v>45291</c:v>
                </c:pt>
              </c:numCache>
            </c:numRef>
          </c:cat>
          <c:val>
            <c:numRef>
              <c:f>'raw data'!$D$2:$D$44</c:f>
              <c:numCache>
                <c:formatCode>"$"#,##0</c:formatCode>
                <c:ptCount val="43"/>
                <c:pt idx="18">
                  <c:v>1374567.0684628361</c:v>
                </c:pt>
                <c:pt idx="19">
                  <c:v>1212119.9418545461</c:v>
                </c:pt>
                <c:pt idx="20">
                  <c:v>1593565.701107725</c:v>
                </c:pt>
                <c:pt idx="21">
                  <c:v>2086663.2852949491</c:v>
                </c:pt>
                <c:pt idx="22">
                  <c:v>1486494.7177142841</c:v>
                </c:pt>
                <c:pt idx="23">
                  <c:v>1662008.369232822</c:v>
                </c:pt>
                <c:pt idx="24">
                  <c:v>1613864.453656602</c:v>
                </c:pt>
                <c:pt idx="25">
                  <c:v>1919361.289634421</c:v>
                </c:pt>
                <c:pt idx="26">
                  <c:v>1525369.6593221619</c:v>
                </c:pt>
                <c:pt idx="27">
                  <c:v>1669244.3950746111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95-4F83-B0F1-8EA0EF21823C}"/>
            </c:ext>
          </c:extLst>
        </c:ser>
        <c:ser>
          <c:idx val="2"/>
          <c:order val="2"/>
          <c:tx>
            <c:strRef>
              <c:f>'raw data'!$G$1</c:f>
              <c:strCache>
                <c:ptCount val="1"/>
                <c:pt idx="0">
                  <c:v>New Forecast - Mean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'raw data'!$A$2:$A$44</c:f>
              <c:numCache>
                <c:formatCode>m/d/yyyy</c:formatCode>
                <c:ptCount val="43"/>
                <c:pt idx="0">
                  <c:v>44012</c:v>
                </c:pt>
                <c:pt idx="1">
                  <c:v>44043</c:v>
                </c:pt>
                <c:pt idx="2">
                  <c:v>44074</c:v>
                </c:pt>
                <c:pt idx="3">
                  <c:v>44104</c:v>
                </c:pt>
                <c:pt idx="4">
                  <c:v>44135</c:v>
                </c:pt>
                <c:pt idx="5">
                  <c:v>44165</c:v>
                </c:pt>
                <c:pt idx="6">
                  <c:v>44196</c:v>
                </c:pt>
                <c:pt idx="7">
                  <c:v>44227</c:v>
                </c:pt>
                <c:pt idx="8">
                  <c:v>44255</c:v>
                </c:pt>
                <c:pt idx="9">
                  <c:v>44286</c:v>
                </c:pt>
                <c:pt idx="10">
                  <c:v>44316</c:v>
                </c:pt>
                <c:pt idx="11">
                  <c:v>44347</c:v>
                </c:pt>
                <c:pt idx="12">
                  <c:v>44377</c:v>
                </c:pt>
                <c:pt idx="13">
                  <c:v>44408</c:v>
                </c:pt>
                <c:pt idx="14">
                  <c:v>44439</c:v>
                </c:pt>
                <c:pt idx="15">
                  <c:v>44469</c:v>
                </c:pt>
                <c:pt idx="16">
                  <c:v>44500</c:v>
                </c:pt>
                <c:pt idx="17">
                  <c:v>44530</c:v>
                </c:pt>
                <c:pt idx="18">
                  <c:v>44561</c:v>
                </c:pt>
                <c:pt idx="19">
                  <c:v>44592</c:v>
                </c:pt>
                <c:pt idx="20">
                  <c:v>44620</c:v>
                </c:pt>
                <c:pt idx="21">
                  <c:v>44651</c:v>
                </c:pt>
                <c:pt idx="22">
                  <c:v>44681</c:v>
                </c:pt>
                <c:pt idx="23">
                  <c:v>44712</c:v>
                </c:pt>
                <c:pt idx="24">
                  <c:v>44742</c:v>
                </c:pt>
                <c:pt idx="25">
                  <c:v>44773</c:v>
                </c:pt>
                <c:pt idx="26">
                  <c:v>44804</c:v>
                </c:pt>
                <c:pt idx="27">
                  <c:v>44834</c:v>
                </c:pt>
                <c:pt idx="28">
                  <c:v>44865</c:v>
                </c:pt>
                <c:pt idx="29">
                  <c:v>44895</c:v>
                </c:pt>
                <c:pt idx="30">
                  <c:v>44926</c:v>
                </c:pt>
                <c:pt idx="31">
                  <c:v>44957</c:v>
                </c:pt>
                <c:pt idx="32">
                  <c:v>44985</c:v>
                </c:pt>
                <c:pt idx="33">
                  <c:v>45016</c:v>
                </c:pt>
                <c:pt idx="34">
                  <c:v>45046</c:v>
                </c:pt>
                <c:pt idx="35">
                  <c:v>45077</c:v>
                </c:pt>
                <c:pt idx="36">
                  <c:v>45107</c:v>
                </c:pt>
                <c:pt idx="37">
                  <c:v>45138</c:v>
                </c:pt>
                <c:pt idx="38">
                  <c:v>45169</c:v>
                </c:pt>
                <c:pt idx="39">
                  <c:v>45199</c:v>
                </c:pt>
                <c:pt idx="40">
                  <c:v>45230</c:v>
                </c:pt>
                <c:pt idx="41">
                  <c:v>45260</c:v>
                </c:pt>
                <c:pt idx="42">
                  <c:v>45291</c:v>
                </c:pt>
              </c:numCache>
            </c:numRef>
          </c:cat>
          <c:val>
            <c:numRef>
              <c:f>'raw data'!$G$2:$G$44</c:f>
              <c:numCache>
                <c:formatCode>"$"#,##0</c:formatCode>
                <c:ptCount val="43"/>
                <c:pt idx="27">
                  <c:v>1636278.658192947</c:v>
                </c:pt>
                <c:pt idx="28">
                  <c:v>1970558.0639612561</c:v>
                </c:pt>
                <c:pt idx="29">
                  <c:v>1444685.8617054061</c:v>
                </c:pt>
                <c:pt idx="30">
                  <c:v>1575369.843031639</c:v>
                </c:pt>
                <c:pt idx="31">
                  <c:v>1136357.345441411</c:v>
                </c:pt>
                <c:pt idx="32">
                  <c:v>1639558.4673443739</c:v>
                </c:pt>
                <c:pt idx="33">
                  <c:v>2247633.1732961689</c:v>
                </c:pt>
                <c:pt idx="34">
                  <c:v>1439436.2832486669</c:v>
                </c:pt>
                <c:pt idx="35">
                  <c:v>1448248.500730257</c:v>
                </c:pt>
                <c:pt idx="36">
                  <c:v>1617519.815156301</c:v>
                </c:pt>
                <c:pt idx="37">
                  <c:v>1819066.792535085</c:v>
                </c:pt>
                <c:pt idx="38">
                  <c:v>1493049.567904464</c:v>
                </c:pt>
                <c:pt idx="39">
                  <c:v>1522351.6946363261</c:v>
                </c:pt>
                <c:pt idx="40">
                  <c:v>1870630.615424562</c:v>
                </c:pt>
                <c:pt idx="41">
                  <c:v>1484886.3604637971</c:v>
                </c:pt>
                <c:pt idx="42">
                  <c:v>1591213.288616671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95-4F83-B0F1-8EA0EF21823C}"/>
            </c:ext>
          </c:extLst>
        </c:ser>
        <c:ser>
          <c:idx val="3"/>
          <c:order val="3"/>
          <c:tx>
            <c:strRef>
              <c:f>'raw data'!$H$1</c:f>
              <c:strCache>
                <c:ptCount val="1"/>
                <c:pt idx="0">
                  <c:v>New Forecast - Low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'raw data'!$A$2:$A$44</c:f>
              <c:numCache>
                <c:formatCode>m/d/yyyy</c:formatCode>
                <c:ptCount val="43"/>
                <c:pt idx="0">
                  <c:v>44012</c:v>
                </c:pt>
                <c:pt idx="1">
                  <c:v>44043</c:v>
                </c:pt>
                <c:pt idx="2">
                  <c:v>44074</c:v>
                </c:pt>
                <c:pt idx="3">
                  <c:v>44104</c:v>
                </c:pt>
                <c:pt idx="4">
                  <c:v>44135</c:v>
                </c:pt>
                <c:pt idx="5">
                  <c:v>44165</c:v>
                </c:pt>
                <c:pt idx="6">
                  <c:v>44196</c:v>
                </c:pt>
                <c:pt idx="7">
                  <c:v>44227</c:v>
                </c:pt>
                <c:pt idx="8">
                  <c:v>44255</c:v>
                </c:pt>
                <c:pt idx="9">
                  <c:v>44286</c:v>
                </c:pt>
                <c:pt idx="10">
                  <c:v>44316</c:v>
                </c:pt>
                <c:pt idx="11">
                  <c:v>44347</c:v>
                </c:pt>
                <c:pt idx="12">
                  <c:v>44377</c:v>
                </c:pt>
                <c:pt idx="13">
                  <c:v>44408</c:v>
                </c:pt>
                <c:pt idx="14">
                  <c:v>44439</c:v>
                </c:pt>
                <c:pt idx="15">
                  <c:v>44469</c:v>
                </c:pt>
                <c:pt idx="16">
                  <c:v>44500</c:v>
                </c:pt>
                <c:pt idx="17">
                  <c:v>44530</c:v>
                </c:pt>
                <c:pt idx="18">
                  <c:v>44561</c:v>
                </c:pt>
                <c:pt idx="19">
                  <c:v>44592</c:v>
                </c:pt>
                <c:pt idx="20">
                  <c:v>44620</c:v>
                </c:pt>
                <c:pt idx="21">
                  <c:v>44651</c:v>
                </c:pt>
                <c:pt idx="22">
                  <c:v>44681</c:v>
                </c:pt>
                <c:pt idx="23">
                  <c:v>44712</c:v>
                </c:pt>
                <c:pt idx="24">
                  <c:v>44742</c:v>
                </c:pt>
                <c:pt idx="25">
                  <c:v>44773</c:v>
                </c:pt>
                <c:pt idx="26">
                  <c:v>44804</c:v>
                </c:pt>
                <c:pt idx="27">
                  <c:v>44834</c:v>
                </c:pt>
                <c:pt idx="28">
                  <c:v>44865</c:v>
                </c:pt>
                <c:pt idx="29">
                  <c:v>44895</c:v>
                </c:pt>
                <c:pt idx="30">
                  <c:v>44926</c:v>
                </c:pt>
                <c:pt idx="31">
                  <c:v>44957</c:v>
                </c:pt>
                <c:pt idx="32">
                  <c:v>44985</c:v>
                </c:pt>
                <c:pt idx="33">
                  <c:v>45016</c:v>
                </c:pt>
                <c:pt idx="34">
                  <c:v>45046</c:v>
                </c:pt>
                <c:pt idx="35">
                  <c:v>45077</c:v>
                </c:pt>
                <c:pt idx="36">
                  <c:v>45107</c:v>
                </c:pt>
                <c:pt idx="37">
                  <c:v>45138</c:v>
                </c:pt>
                <c:pt idx="38">
                  <c:v>45169</c:v>
                </c:pt>
                <c:pt idx="39">
                  <c:v>45199</c:v>
                </c:pt>
                <c:pt idx="40">
                  <c:v>45230</c:v>
                </c:pt>
                <c:pt idx="41">
                  <c:v>45260</c:v>
                </c:pt>
                <c:pt idx="42">
                  <c:v>45291</c:v>
                </c:pt>
              </c:numCache>
            </c:numRef>
          </c:cat>
          <c:val>
            <c:numRef>
              <c:f>'raw data'!$H$2:$H$44</c:f>
              <c:numCache>
                <c:formatCode>"$"#,##0</c:formatCode>
                <c:ptCount val="43"/>
                <c:pt idx="27">
                  <c:v>884111.81420002924</c:v>
                </c:pt>
                <c:pt idx="28">
                  <c:v>1218391.546582829</c:v>
                </c:pt>
                <c:pt idx="29">
                  <c:v>685811.96274187358</c:v>
                </c:pt>
                <c:pt idx="30">
                  <c:v>813920.79614273261</c:v>
                </c:pt>
                <c:pt idx="31">
                  <c:v>370855.45178009191</c:v>
                </c:pt>
                <c:pt idx="32">
                  <c:v>872820.81968128472</c:v>
                </c:pt>
                <c:pt idx="33">
                  <c:v>1478379.528086103</c:v>
                </c:pt>
                <c:pt idx="34">
                  <c:v>669628.1388177413</c:v>
                </c:pt>
                <c:pt idx="35">
                  <c:v>676832.34183228761</c:v>
                </c:pt>
                <c:pt idx="36">
                  <c:v>845909.48084442201</c:v>
                </c:pt>
                <c:pt idx="37">
                  <c:v>1046392.914354845</c:v>
                </c:pt>
                <c:pt idx="38">
                  <c:v>720309.27737537737</c:v>
                </c:pt>
                <c:pt idx="39">
                  <c:v>748882.9564164615</c:v>
                </c:pt>
                <c:pt idx="40">
                  <c:v>980632.20537226391</c:v>
                </c:pt>
                <c:pt idx="41">
                  <c:v>590550.65071846812</c:v>
                </c:pt>
                <c:pt idx="42">
                  <c:v>696115.30568574602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95-4F83-B0F1-8EA0EF21823C}"/>
            </c:ext>
          </c:extLst>
        </c:ser>
        <c:ser>
          <c:idx val="4"/>
          <c:order val="4"/>
          <c:tx>
            <c:strRef>
              <c:f>'raw data'!$I$1</c:f>
              <c:strCache>
                <c:ptCount val="1"/>
                <c:pt idx="0">
                  <c:v>New Forecast - High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'raw data'!$A$2:$A$44</c:f>
              <c:numCache>
                <c:formatCode>m/d/yyyy</c:formatCode>
                <c:ptCount val="43"/>
                <c:pt idx="0">
                  <c:v>44012</c:v>
                </c:pt>
                <c:pt idx="1">
                  <c:v>44043</c:v>
                </c:pt>
                <c:pt idx="2">
                  <c:v>44074</c:v>
                </c:pt>
                <c:pt idx="3">
                  <c:v>44104</c:v>
                </c:pt>
                <c:pt idx="4">
                  <c:v>44135</c:v>
                </c:pt>
                <c:pt idx="5">
                  <c:v>44165</c:v>
                </c:pt>
                <c:pt idx="6">
                  <c:v>44196</c:v>
                </c:pt>
                <c:pt idx="7">
                  <c:v>44227</c:v>
                </c:pt>
                <c:pt idx="8">
                  <c:v>44255</c:v>
                </c:pt>
                <c:pt idx="9">
                  <c:v>44286</c:v>
                </c:pt>
                <c:pt idx="10">
                  <c:v>44316</c:v>
                </c:pt>
                <c:pt idx="11">
                  <c:v>44347</c:v>
                </c:pt>
                <c:pt idx="12">
                  <c:v>44377</c:v>
                </c:pt>
                <c:pt idx="13">
                  <c:v>44408</c:v>
                </c:pt>
                <c:pt idx="14">
                  <c:v>44439</c:v>
                </c:pt>
                <c:pt idx="15">
                  <c:v>44469</c:v>
                </c:pt>
                <c:pt idx="16">
                  <c:v>44500</c:v>
                </c:pt>
                <c:pt idx="17">
                  <c:v>44530</c:v>
                </c:pt>
                <c:pt idx="18">
                  <c:v>44561</c:v>
                </c:pt>
                <c:pt idx="19">
                  <c:v>44592</c:v>
                </c:pt>
                <c:pt idx="20">
                  <c:v>44620</c:v>
                </c:pt>
                <c:pt idx="21">
                  <c:v>44651</c:v>
                </c:pt>
                <c:pt idx="22">
                  <c:v>44681</c:v>
                </c:pt>
                <c:pt idx="23">
                  <c:v>44712</c:v>
                </c:pt>
                <c:pt idx="24">
                  <c:v>44742</c:v>
                </c:pt>
                <c:pt idx="25">
                  <c:v>44773</c:v>
                </c:pt>
                <c:pt idx="26">
                  <c:v>44804</c:v>
                </c:pt>
                <c:pt idx="27">
                  <c:v>44834</c:v>
                </c:pt>
                <c:pt idx="28">
                  <c:v>44865</c:v>
                </c:pt>
                <c:pt idx="29">
                  <c:v>44895</c:v>
                </c:pt>
                <c:pt idx="30">
                  <c:v>44926</c:v>
                </c:pt>
                <c:pt idx="31">
                  <c:v>44957</c:v>
                </c:pt>
                <c:pt idx="32">
                  <c:v>44985</c:v>
                </c:pt>
                <c:pt idx="33">
                  <c:v>45016</c:v>
                </c:pt>
                <c:pt idx="34">
                  <c:v>45046</c:v>
                </c:pt>
                <c:pt idx="35">
                  <c:v>45077</c:v>
                </c:pt>
                <c:pt idx="36">
                  <c:v>45107</c:v>
                </c:pt>
                <c:pt idx="37">
                  <c:v>45138</c:v>
                </c:pt>
                <c:pt idx="38">
                  <c:v>45169</c:v>
                </c:pt>
                <c:pt idx="39">
                  <c:v>45199</c:v>
                </c:pt>
                <c:pt idx="40">
                  <c:v>45230</c:v>
                </c:pt>
                <c:pt idx="41">
                  <c:v>45260</c:v>
                </c:pt>
                <c:pt idx="42">
                  <c:v>45291</c:v>
                </c:pt>
              </c:numCache>
            </c:numRef>
          </c:cat>
          <c:val>
            <c:numRef>
              <c:f>'raw data'!$I$2:$I$44</c:f>
              <c:numCache>
                <c:formatCode>"$"#,##0</c:formatCode>
                <c:ptCount val="43"/>
                <c:pt idx="27">
                  <c:v>2388445.5021858639</c:v>
                </c:pt>
                <c:pt idx="28">
                  <c:v>2722724.5813396838</c:v>
                </c:pt>
                <c:pt idx="29">
                  <c:v>2203559.760668939</c:v>
                </c:pt>
                <c:pt idx="30">
                  <c:v>2336818.8899205439</c:v>
                </c:pt>
                <c:pt idx="31">
                  <c:v>1901859.239102731</c:v>
                </c:pt>
                <c:pt idx="32">
                  <c:v>2406296.1150074638</c:v>
                </c:pt>
                <c:pt idx="33">
                  <c:v>3016886.8185062362</c:v>
                </c:pt>
                <c:pt idx="34">
                  <c:v>2209244.4276795932</c:v>
                </c:pt>
                <c:pt idx="35">
                  <c:v>2219664.6596282269</c:v>
                </c:pt>
                <c:pt idx="36">
                  <c:v>2389130.1494681789</c:v>
                </c:pt>
                <c:pt idx="37">
                  <c:v>2591740.670715325</c:v>
                </c:pt>
                <c:pt idx="38">
                  <c:v>2265789.8584335502</c:v>
                </c:pt>
                <c:pt idx="39">
                  <c:v>2295820.43285619</c:v>
                </c:pt>
                <c:pt idx="40">
                  <c:v>2760629.0254768599</c:v>
                </c:pt>
                <c:pt idx="41">
                  <c:v>2379222.070209126</c:v>
                </c:pt>
                <c:pt idx="42">
                  <c:v>2486311.271547596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95-4F83-B0F1-8EA0EF218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989439"/>
        <c:axId val="380747487"/>
      </c:lineChart>
      <c:dateAx>
        <c:axId val="519989439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47487"/>
        <c:crosses val="autoZero"/>
        <c:auto val="1"/>
        <c:lblOffset val="100"/>
        <c:baseTimeUnit val="months"/>
      </c:dateAx>
      <c:valAx>
        <c:axId val="38074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8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498475</xdr:colOff>
      <xdr:row>20</xdr:row>
      <xdr:rowOff>66675</xdr:rowOff>
    </xdr:from>
    <xdr:to>
      <xdr:col>32</xdr:col>
      <xdr:colOff>193675</xdr:colOff>
      <xdr:row>47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7C46C6-D661-434E-89D9-314444B3A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898524</xdr:colOff>
      <xdr:row>55</xdr:row>
      <xdr:rowOff>104774</xdr:rowOff>
    </xdr:from>
    <xdr:to>
      <xdr:col>27</xdr:col>
      <xdr:colOff>76199</xdr:colOff>
      <xdr:row>72</xdr:row>
      <xdr:rowOff>184149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E79590-4AB6-4543-A4FE-7088A8027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294822</xdr:colOff>
      <xdr:row>11</xdr:row>
      <xdr:rowOff>7257</xdr:rowOff>
    </xdr:from>
    <xdr:to>
      <xdr:col>39</xdr:col>
      <xdr:colOff>4536</xdr:colOff>
      <xdr:row>26</xdr:row>
      <xdr:rowOff>29028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6A8F79-4BB9-4735-B58A-CF2896514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19050</xdr:rowOff>
    </xdr:from>
    <xdr:to>
      <xdr:col>24</xdr:col>
      <xdr:colOff>552450</xdr:colOff>
      <xdr:row>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ACEA37-8CE0-4898-8400-3FE8D838B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19050</xdr:rowOff>
    </xdr:from>
    <xdr:to>
      <xdr:col>24</xdr:col>
      <xdr:colOff>552450</xdr:colOff>
      <xdr:row>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8790A-4027-44D1-92C7-1ABAC7320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FB02B4-BF5F-4497-A83E-90F80ED70E10}" name="Table1" displayName="Table1" ref="A1:P44" totalsRowShown="0" headerRowDxfId="13" dataDxfId="12">
  <autoFilter ref="A1:P44" xr:uid="{E1FB02B4-BF5F-4497-A83E-90F80ED70E10}"/>
  <tableColumns count="16">
    <tableColumn id="2" xr3:uid="{CC0F3F96-91A6-4736-99CE-405254D22F5D}" name="Date" dataDxfId="11"/>
    <tableColumn id="10" xr3:uid="{FC3D541C-743D-4A21-BAAC-5356CE0AE410}" name="Year" dataDxfId="9">
      <calculatedColumnFormula>YEAR(Table1[[#This Row],[Date]])</calculatedColumnFormula>
    </tableColumn>
    <tableColumn id="3" xr3:uid="{25A1813F-392B-4E8B-AF94-74C754B2D54D}" name="Actuals" dataDxfId="10"/>
    <tableColumn id="4" xr3:uid="{AE450C6D-8CBF-4F82-8C9B-DFDE4C5174B7}" name="Validation Forecast - Mean" dataDxfId="19"/>
    <tableColumn id="5" xr3:uid="{A4AB01C7-AF61-4A82-B252-A6D0CB233FDB}" name="Validation Forecast - Low" dataDxfId="18"/>
    <tableColumn id="6" xr3:uid="{B3DEFA01-8A90-4179-A822-E911E95D5ED0}" name="Validation Forecast - High" dataDxfId="17"/>
    <tableColumn id="7" xr3:uid="{6970F7AF-BD6D-4BF2-A537-4AC82D57F365}" name="New Forecast - Mean" dataDxfId="16"/>
    <tableColumn id="8" xr3:uid="{9CB8E603-AFC6-4BCF-8A2E-97E468F67564}" name="New Forecast - Low" dataDxfId="15"/>
    <tableColumn id="9" xr3:uid="{C47B39D8-8C0B-40F3-A2CF-E4F5D1DFA874}" name="New Forecast - High" dataDxfId="14"/>
    <tableColumn id="11" xr3:uid="{5B68EA47-FAE4-4A73-875E-AA6BC6565280}" name="Error" dataDxfId="6">
      <calculatedColumnFormula>IF(Table1[[#This Row],[Validation Forecast - Mean]]="","",Table1[[#This Row],[Validation Forecast - Mean]]-Table1[[#This Row],[Actuals]])</calculatedColumnFormula>
    </tableColumn>
    <tableColumn id="12" xr3:uid="{28092F70-236A-4D83-9284-C4EB7EC82738}" name="Abs Error" dataDxfId="5">
      <calculatedColumnFormula>IFERROR(ABS(Table1[[#This Row],[Error]]),"")</calculatedColumnFormula>
    </tableColumn>
    <tableColumn id="14" xr3:uid="{F7026A19-10B9-491A-B614-E9CBBA8C0E75}" name="Abs Error Squared" dataDxfId="4">
      <calculatedColumnFormula>IFERROR(Table1[[#This Row],[Abs Error]]^2,"")</calculatedColumnFormula>
    </tableColumn>
    <tableColumn id="15" xr3:uid="{5B6F2FD0-576D-4140-9FE3-19BA074089B9}" name="Naïve Forecast" dataDxfId="3">
      <calculatedColumnFormula>IF(Table1[[#This Row],[Validation Forecast - Mean]]="","",AVERAGE($C$2:$C$29))</calculatedColumnFormula>
    </tableColumn>
    <tableColumn id="16" xr3:uid="{4DDB449F-5F3B-4A1D-B25B-7C0737444C9C}" name="Naïve Error" dataDxfId="2">
      <calculatedColumnFormula>IF(Table1[[#This Row],[Naïve Forecast]]="","",Table1[[#This Row],[Naïve Forecast]]-Table1[[#This Row],[Actuals]])</calculatedColumnFormula>
    </tableColumn>
    <tableColumn id="17" xr3:uid="{519E87F8-9DDE-4914-AF79-098441CA9C6D}" name="Abs Naïve Error" dataDxfId="1">
      <calculatedColumnFormula>IF(Table1[[#This Row],[Naïve Error]]="","",ABS(Table1[[#This Row],[Naïve Error]]))</calculatedColumnFormula>
    </tableColumn>
    <tableColumn id="18" xr3:uid="{DE0CA438-4D7C-40D9-B0B6-194F3555D67F}" name="Squared Abs Niave Error" dataDxfId="0">
      <calculatedColumnFormula>IF(Table1[[#This Row],[Abs Naïve Error]]="","",Table1[[#This Row],[Abs Naïve Error]]^2)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769F1E-B175-46EF-BB6F-0EB3B12FFAAB}" name="Table2" displayName="Table2" ref="B10:E13" totalsRowShown="0">
  <autoFilter ref="B10:E13" xr:uid="{30769F1E-B175-46EF-BB6F-0EB3B12FFAAB}"/>
  <tableColumns count="4">
    <tableColumn id="1" xr3:uid="{832ACE74-129E-46F0-9263-E5675F9C568B}" name="Metric"/>
    <tableColumn id="2" xr3:uid="{1BCE8E27-2561-4D7A-9E15-4BEAEB60A2D8}" name="Low"/>
    <tableColumn id="3" xr3:uid="{12F2356B-CFB3-46DA-9099-8B7856CD95BC}" name="Med"/>
    <tableColumn id="4" xr3:uid="{40B7D75D-B5F5-48F7-B471-5F21F376D697}" name="High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1E351F-345B-4545-A7FB-7A11C707C0C4}" name="Table25" displayName="Table25" ref="B10:E13" totalsRowShown="0">
  <autoFilter ref="B10:E13" xr:uid="{30769F1E-B175-46EF-BB6F-0EB3B12FFAAB}"/>
  <tableColumns count="4">
    <tableColumn id="1" xr3:uid="{0665B50D-200D-472C-B363-1660A5028E59}" name="Metric"/>
    <tableColumn id="2" xr3:uid="{366295EA-EBAD-449B-AB1E-7252E0E6E277}" name="Low"/>
    <tableColumn id="3" xr3:uid="{4EC94395-BCA6-4F39-80E5-4D8CF6AD59DF}" name="Med"/>
    <tableColumn id="4" xr3:uid="{155E1A68-79DC-4899-BB48-F81B292C5CE8}" name="High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590F6AC-2399-495C-9F2E-0C96A895DB12}" name="Table5" displayName="Table5" ref="B19:E23" totalsRowShown="0">
  <autoFilter ref="B19:E23" xr:uid="{0590F6AC-2399-495C-9F2E-0C96A895DB12}"/>
  <sortState xmlns:xlrd2="http://schemas.microsoft.com/office/spreadsheetml/2017/richdata2" ref="B20:E23">
    <sortCondition descending="1" ref="E19:E23"/>
  </sortState>
  <tableColumns count="4">
    <tableColumn id="1" xr3:uid="{9CEE1C44-0517-457E-8CF1-66CFC089C184}" name="Product Suite"/>
    <tableColumn id="2" xr3:uid="{F4606A9F-7D43-472C-B04C-78EB228EC07A}" name="2022 Spend"/>
    <tableColumn id="3" xr3:uid="{59F01208-B295-411E-8570-1DC8AC1521BA}" name="% of Total Spend" dataDxfId="8">
      <calculatedColumnFormula>Table5[[#This Row],[2022 Spend]]/SUM(Table5[2022 Spend])</calculatedColumnFormula>
    </tableColumn>
    <tableColumn id="4" xr3:uid="{E5C5A7B5-917E-48B1-B10F-736A514C906A}" name="Est. 2023 Budget" dataDxfId="7">
      <calculatedColumnFormula>$C$12*Table5[[#This Row],[% of Total Spend]]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8"/>
  <sheetViews>
    <sheetView showGridLines="0" topLeftCell="H1" zoomScale="70" zoomScaleNormal="70" workbookViewId="0">
      <selection activeCell="R17" sqref="R17"/>
    </sheetView>
  </sheetViews>
  <sheetFormatPr defaultRowHeight="14.5" x14ac:dyDescent="0.35"/>
  <cols>
    <col min="1" max="1" width="10.453125" bestFit="1" customWidth="1"/>
    <col min="2" max="2" width="10.453125" customWidth="1"/>
    <col min="3" max="3" width="13.6328125" bestFit="1" customWidth="1"/>
    <col min="4" max="6" width="19.7265625" customWidth="1"/>
    <col min="7" max="17" width="14.7265625" customWidth="1"/>
    <col min="18" max="18" width="15.1796875" bestFit="1" customWidth="1"/>
    <col min="19" max="19" width="16.7265625" bestFit="1" customWidth="1"/>
    <col min="21" max="23" width="15.26953125" customWidth="1"/>
  </cols>
  <sheetData>
    <row r="1" spans="1:19" ht="29" x14ac:dyDescent="0.35">
      <c r="A1" s="2" t="s">
        <v>6</v>
      </c>
      <c r="B1" s="2" t="s">
        <v>24</v>
      </c>
      <c r="C1" s="2" t="s">
        <v>7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16" t="s">
        <v>36</v>
      </c>
      <c r="K1" s="16" t="s">
        <v>37</v>
      </c>
      <c r="L1" s="16" t="s">
        <v>41</v>
      </c>
      <c r="M1" s="16" t="s">
        <v>42</v>
      </c>
      <c r="N1" s="16" t="s">
        <v>43</v>
      </c>
      <c r="O1" s="16" t="s">
        <v>44</v>
      </c>
      <c r="P1" s="16" t="s">
        <v>45</v>
      </c>
      <c r="Q1" s="14"/>
      <c r="R1" t="s">
        <v>38</v>
      </c>
      <c r="S1" s="1">
        <f>SUM(L20:L29)</f>
        <v>508786170882.57745</v>
      </c>
    </row>
    <row r="2" spans="1:19" x14ac:dyDescent="0.35">
      <c r="A2" s="3">
        <v>44012</v>
      </c>
      <c r="B2" s="10">
        <f>YEAR(Table1[[#This Row],[Date]])</f>
        <v>2020</v>
      </c>
      <c r="C2" s="4">
        <v>1679101.5</v>
      </c>
      <c r="D2" s="4"/>
      <c r="E2" s="4"/>
      <c r="F2" s="4"/>
      <c r="G2" s="4"/>
      <c r="H2" s="4"/>
      <c r="I2" s="4"/>
      <c r="J2" s="15" t="str">
        <f>IF(Table1[[#This Row],[Validation Forecast - Mean]]="","",Table1[[#This Row],[Validation Forecast - Mean]]-Table1[[#This Row],[Actuals]])</f>
        <v/>
      </c>
      <c r="K2" s="15" t="str">
        <f>IFERROR(ABS(Table1[[#This Row],[Error]]),"")</f>
        <v/>
      </c>
      <c r="L2" s="15" t="str">
        <f>IFERROR(Table1[[#This Row],[Abs Error]]^2,"")</f>
        <v/>
      </c>
      <c r="M2" s="15" t="str">
        <f>IF(Table1[[#This Row],[Validation Forecast - Mean]]="","",AVERAGE($C$2:$C$29))</f>
        <v/>
      </c>
      <c r="N2" s="15" t="str">
        <f>IF(Table1[[#This Row],[Naïve Forecast]]="","",Table1[[#This Row],[Naïve Forecast]]-Table1[[#This Row],[Actuals]])</f>
        <v/>
      </c>
      <c r="O2" s="15" t="str">
        <f>IF(Table1[[#This Row],[Naïve Error]]="","",ABS(Table1[[#This Row],[Naïve Error]]))</f>
        <v/>
      </c>
      <c r="P2" s="15" t="str">
        <f>IF(Table1[[#This Row],[Abs Naïve Error]]="","",Table1[[#This Row],[Abs Naïve Error]]^2)</f>
        <v/>
      </c>
      <c r="Q2" s="4"/>
      <c r="R2" t="s">
        <v>39</v>
      </c>
      <c r="S2" s="1">
        <f>S1/COUNT(K20:K29)</f>
        <v>50878617088.257744</v>
      </c>
    </row>
    <row r="3" spans="1:19" x14ac:dyDescent="0.35">
      <c r="A3" s="3">
        <v>44043</v>
      </c>
      <c r="B3" s="10">
        <f>YEAR(Table1[[#This Row],[Date]])</f>
        <v>2020</v>
      </c>
      <c r="C3" s="4">
        <v>1994413.48</v>
      </c>
      <c r="D3" s="4"/>
      <c r="E3" s="4"/>
      <c r="F3" s="4"/>
      <c r="G3" s="4"/>
      <c r="H3" s="4"/>
      <c r="I3" s="4"/>
      <c r="J3" s="15" t="str">
        <f>IF(Table1[[#This Row],[Validation Forecast - Mean]]="","",Table1[[#This Row],[Validation Forecast - Mean]]-Table1[[#This Row],[Actuals]])</f>
        <v/>
      </c>
      <c r="K3" s="15" t="str">
        <f>IFERROR(ABS(Table1[[#This Row],[Error]]),"")</f>
        <v/>
      </c>
      <c r="L3" s="15" t="str">
        <f>IFERROR(Table1[[#This Row],[Abs Error]]^2,"")</f>
        <v/>
      </c>
      <c r="M3" s="15" t="str">
        <f>IF(Table1[[#This Row],[Validation Forecast - Mean]]="","",AVERAGE($C$2:$C$29))</f>
        <v/>
      </c>
      <c r="N3" s="15" t="str">
        <f>IF(Table1[[#This Row],[Naïve Forecast]]="","",Table1[[#This Row],[Naïve Forecast]]-Table1[[#This Row],[Actuals]])</f>
        <v/>
      </c>
      <c r="O3" s="15" t="str">
        <f>IF(Table1[[#This Row],[Naïve Error]]="","",ABS(Table1[[#This Row],[Naïve Error]]))</f>
        <v/>
      </c>
      <c r="P3" s="15" t="str">
        <f>IF(Table1[[#This Row],[Abs Naïve Error]]="","",Table1[[#This Row],[Abs Naïve Error]]^2)</f>
        <v/>
      </c>
      <c r="Q3" s="4"/>
      <c r="R3" t="s">
        <v>40</v>
      </c>
      <c r="S3" s="1">
        <f>SQRT(S2)</f>
        <v>225562.88943054827</v>
      </c>
    </row>
    <row r="4" spans="1:19" x14ac:dyDescent="0.35">
      <c r="A4" s="3">
        <v>44074</v>
      </c>
      <c r="B4" s="10">
        <f>YEAR(Table1[[#This Row],[Date]])</f>
        <v>2020</v>
      </c>
      <c r="C4" s="4">
        <v>1280001.1599999999</v>
      </c>
      <c r="D4" s="4"/>
      <c r="E4" s="4"/>
      <c r="F4" s="4"/>
      <c r="G4" s="4"/>
      <c r="H4" s="4"/>
      <c r="I4" s="4"/>
      <c r="J4" s="15" t="str">
        <f>IF(Table1[[#This Row],[Validation Forecast - Mean]]="","",Table1[[#This Row],[Validation Forecast - Mean]]-Table1[[#This Row],[Actuals]])</f>
        <v/>
      </c>
      <c r="K4" s="15" t="str">
        <f>IFERROR(ABS(Table1[[#This Row],[Error]]),"")</f>
        <v/>
      </c>
      <c r="L4" s="15" t="str">
        <f>IFERROR(Table1[[#This Row],[Abs Error]]^2,"")</f>
        <v/>
      </c>
      <c r="M4" s="15" t="str">
        <f>IF(Table1[[#This Row],[Validation Forecast - Mean]]="","",AVERAGE($C$2:$C$29))</f>
        <v/>
      </c>
      <c r="N4" s="15" t="str">
        <f>IF(Table1[[#This Row],[Naïve Forecast]]="","",Table1[[#This Row],[Naïve Forecast]]-Table1[[#This Row],[Actuals]])</f>
        <v/>
      </c>
      <c r="O4" s="15" t="str">
        <f>IF(Table1[[#This Row],[Naïve Error]]="","",ABS(Table1[[#This Row],[Naïve Error]]))</f>
        <v/>
      </c>
      <c r="P4" s="15" t="str">
        <f>IF(Table1[[#This Row],[Abs Naïve Error]]="","",Table1[[#This Row],[Abs Naïve Error]]^2)</f>
        <v/>
      </c>
      <c r="Q4" s="4"/>
    </row>
    <row r="5" spans="1:19" x14ac:dyDescent="0.35">
      <c r="A5" s="3">
        <v>44104</v>
      </c>
      <c r="B5" s="10">
        <f>YEAR(Table1[[#This Row],[Date]])</f>
        <v>2020</v>
      </c>
      <c r="C5" s="4">
        <v>1550345.35</v>
      </c>
      <c r="D5" s="4"/>
      <c r="E5" s="4"/>
      <c r="F5" s="4"/>
      <c r="G5" s="4"/>
      <c r="H5" s="4"/>
      <c r="I5" s="4"/>
      <c r="J5" s="15" t="str">
        <f>IF(Table1[[#This Row],[Validation Forecast - Mean]]="","",Table1[[#This Row],[Validation Forecast - Mean]]-Table1[[#This Row],[Actuals]])</f>
        <v/>
      </c>
      <c r="K5" s="15" t="str">
        <f>IFERROR(ABS(Table1[[#This Row],[Error]]),"")</f>
        <v/>
      </c>
      <c r="L5" s="15" t="str">
        <f>IFERROR(Table1[[#This Row],[Abs Error]]^2,"")</f>
        <v/>
      </c>
      <c r="M5" s="15" t="str">
        <f>IF(Table1[[#This Row],[Validation Forecast - Mean]]="","",AVERAGE($C$2:$C$29))</f>
        <v/>
      </c>
      <c r="N5" s="15" t="str">
        <f>IF(Table1[[#This Row],[Naïve Forecast]]="","",Table1[[#This Row],[Naïve Forecast]]-Table1[[#This Row],[Actuals]])</f>
        <v/>
      </c>
      <c r="O5" s="15" t="str">
        <f>IF(Table1[[#This Row],[Naïve Error]]="","",ABS(Table1[[#This Row],[Naïve Error]]))</f>
        <v/>
      </c>
      <c r="P5" s="15" t="str">
        <f>IF(Table1[[#This Row],[Abs Naïve Error]]="","",Table1[[#This Row],[Abs Naïve Error]]^2)</f>
        <v/>
      </c>
      <c r="Q5" s="4"/>
      <c r="R5" t="s">
        <v>46</v>
      </c>
      <c r="S5" s="1">
        <f>SUM(P20:P29)</f>
        <v>1535193236458.573</v>
      </c>
    </row>
    <row r="6" spans="1:19" x14ac:dyDescent="0.35">
      <c r="A6" s="3">
        <v>44135</v>
      </c>
      <c r="B6" s="10">
        <f>YEAR(Table1[[#This Row],[Date]])</f>
        <v>2020</v>
      </c>
      <c r="C6" s="4">
        <v>2803318.18</v>
      </c>
      <c r="D6" s="4"/>
      <c r="E6" s="4"/>
      <c r="F6" s="4"/>
      <c r="G6" s="4"/>
      <c r="H6" s="4"/>
      <c r="I6" s="4"/>
      <c r="J6" s="15" t="str">
        <f>IF(Table1[[#This Row],[Validation Forecast - Mean]]="","",Table1[[#This Row],[Validation Forecast - Mean]]-Table1[[#This Row],[Actuals]])</f>
        <v/>
      </c>
      <c r="K6" s="15" t="str">
        <f>IFERROR(ABS(Table1[[#This Row],[Error]]),"")</f>
        <v/>
      </c>
      <c r="L6" s="15" t="str">
        <f>IFERROR(Table1[[#This Row],[Abs Error]]^2,"")</f>
        <v/>
      </c>
      <c r="M6" s="15" t="str">
        <f>IF(Table1[[#This Row],[Validation Forecast - Mean]]="","",AVERAGE($C$2:$C$29))</f>
        <v/>
      </c>
      <c r="N6" s="15" t="str">
        <f>IF(Table1[[#This Row],[Naïve Forecast]]="","",Table1[[#This Row],[Naïve Forecast]]-Table1[[#This Row],[Actuals]])</f>
        <v/>
      </c>
      <c r="O6" s="15" t="str">
        <f>IF(Table1[[#This Row],[Naïve Error]]="","",ABS(Table1[[#This Row],[Naïve Error]]))</f>
        <v/>
      </c>
      <c r="P6" s="15" t="str">
        <f>IF(Table1[[#This Row],[Abs Naïve Error]]="","",Table1[[#This Row],[Abs Naïve Error]]^2)</f>
        <v/>
      </c>
      <c r="Q6" s="4"/>
      <c r="R6" t="s">
        <v>48</v>
      </c>
      <c r="S6" s="1">
        <f>S5/COUNT(P20:P29)</f>
        <v>153519323645.8573</v>
      </c>
    </row>
    <row r="7" spans="1:19" x14ac:dyDescent="0.35">
      <c r="A7" s="3">
        <v>44165</v>
      </c>
      <c r="B7" s="10">
        <f>YEAR(Table1[[#This Row],[Date]])</f>
        <v>2020</v>
      </c>
      <c r="C7" s="4">
        <v>1298477.04</v>
      </c>
      <c r="D7" s="4"/>
      <c r="E7" s="4"/>
      <c r="F7" s="4"/>
      <c r="G7" s="4"/>
      <c r="H7" s="4"/>
      <c r="I7" s="4"/>
      <c r="J7" s="15" t="str">
        <f>IF(Table1[[#This Row],[Validation Forecast - Mean]]="","",Table1[[#This Row],[Validation Forecast - Mean]]-Table1[[#This Row],[Actuals]])</f>
        <v/>
      </c>
      <c r="K7" s="15" t="str">
        <f>IFERROR(ABS(Table1[[#This Row],[Error]]),"")</f>
        <v/>
      </c>
      <c r="L7" s="15" t="str">
        <f>IFERROR(Table1[[#This Row],[Abs Error]]^2,"")</f>
        <v/>
      </c>
      <c r="M7" s="15" t="str">
        <f>IF(Table1[[#This Row],[Validation Forecast - Mean]]="","",AVERAGE($C$2:$C$29))</f>
        <v/>
      </c>
      <c r="N7" s="15" t="str">
        <f>IF(Table1[[#This Row],[Naïve Forecast]]="","",Table1[[#This Row],[Naïve Forecast]]-Table1[[#This Row],[Actuals]])</f>
        <v/>
      </c>
      <c r="O7" s="15" t="str">
        <f>IF(Table1[[#This Row],[Naïve Error]]="","",ABS(Table1[[#This Row],[Naïve Error]]))</f>
        <v/>
      </c>
      <c r="P7" s="15" t="str">
        <f>IF(Table1[[#This Row],[Abs Naïve Error]]="","",Table1[[#This Row],[Abs Naïve Error]]^2)</f>
        <v/>
      </c>
      <c r="Q7" s="4"/>
      <c r="R7" t="s">
        <v>47</v>
      </c>
      <c r="S7" s="1">
        <f>SQRT(S6)</f>
        <v>391815.42037783214</v>
      </c>
    </row>
    <row r="8" spans="1:19" x14ac:dyDescent="0.35">
      <c r="A8" s="3">
        <v>44196</v>
      </c>
      <c r="B8" s="10">
        <f>YEAR(Table1[[#This Row],[Date]])</f>
        <v>2020</v>
      </c>
      <c r="C8" s="4">
        <v>1051849.4099999999</v>
      </c>
      <c r="D8" s="4"/>
      <c r="E8" s="4"/>
      <c r="F8" s="4"/>
      <c r="G8" s="4"/>
      <c r="H8" s="4"/>
      <c r="I8" s="4"/>
      <c r="J8" s="15" t="str">
        <f>IF(Table1[[#This Row],[Validation Forecast - Mean]]="","",Table1[[#This Row],[Validation Forecast - Mean]]-Table1[[#This Row],[Actuals]])</f>
        <v/>
      </c>
      <c r="K8" s="15" t="str">
        <f>IFERROR(ABS(Table1[[#This Row],[Error]]),"")</f>
        <v/>
      </c>
      <c r="L8" s="15" t="str">
        <f>IFERROR(Table1[[#This Row],[Abs Error]]^2,"")</f>
        <v/>
      </c>
      <c r="M8" s="15" t="str">
        <f>IF(Table1[[#This Row],[Validation Forecast - Mean]]="","",AVERAGE($C$2:$C$29))</f>
        <v/>
      </c>
      <c r="N8" s="15" t="str">
        <f>IF(Table1[[#This Row],[Naïve Forecast]]="","",Table1[[#This Row],[Naïve Forecast]]-Table1[[#This Row],[Actuals]])</f>
        <v/>
      </c>
      <c r="O8" s="15" t="str">
        <f>IF(Table1[[#This Row],[Naïve Error]]="","",ABS(Table1[[#This Row],[Naïve Error]]))</f>
        <v/>
      </c>
      <c r="P8" s="15" t="str">
        <f>IF(Table1[[#This Row],[Abs Naïve Error]]="","",Table1[[#This Row],[Abs Naïve Error]]^2)</f>
        <v/>
      </c>
      <c r="Q8" s="4"/>
    </row>
    <row r="9" spans="1:19" x14ac:dyDescent="0.35">
      <c r="A9" s="3">
        <v>44227</v>
      </c>
      <c r="B9" s="10">
        <f>YEAR(Table1[[#This Row],[Date]])</f>
        <v>2021</v>
      </c>
      <c r="C9" s="4">
        <v>929141.20500000007</v>
      </c>
      <c r="D9" s="4"/>
      <c r="E9" s="4"/>
      <c r="F9" s="4"/>
      <c r="G9" s="4"/>
      <c r="H9" s="4"/>
      <c r="I9" s="4"/>
      <c r="J9" s="15" t="str">
        <f>IF(Table1[[#This Row],[Validation Forecast - Mean]]="","",Table1[[#This Row],[Validation Forecast - Mean]]-Table1[[#This Row],[Actuals]])</f>
        <v/>
      </c>
      <c r="K9" s="15" t="str">
        <f>IFERROR(ABS(Table1[[#This Row],[Error]]),"")</f>
        <v/>
      </c>
      <c r="L9" s="15" t="str">
        <f>IFERROR(Table1[[#This Row],[Abs Error]]^2,"")</f>
        <v/>
      </c>
      <c r="M9" s="15" t="str">
        <f>IF(Table1[[#This Row],[Validation Forecast - Mean]]="","",AVERAGE($C$2:$C$29))</f>
        <v/>
      </c>
      <c r="N9" s="15" t="str">
        <f>IF(Table1[[#This Row],[Naïve Forecast]]="","",Table1[[#This Row],[Naïve Forecast]]-Table1[[#This Row],[Actuals]])</f>
        <v/>
      </c>
      <c r="O9" s="15" t="str">
        <f>IF(Table1[[#This Row],[Naïve Error]]="","",ABS(Table1[[#This Row],[Naïve Error]]))</f>
        <v/>
      </c>
      <c r="P9" s="15" t="str">
        <f>IF(Table1[[#This Row],[Abs Naïve Error]]="","",Table1[[#This Row],[Abs Naïve Error]]^2)</f>
        <v/>
      </c>
      <c r="Q9" s="4"/>
    </row>
    <row r="10" spans="1:19" x14ac:dyDescent="0.35">
      <c r="A10" s="3">
        <v>44255</v>
      </c>
      <c r="B10" s="10">
        <f>YEAR(Table1[[#This Row],[Date]])</f>
        <v>2021</v>
      </c>
      <c r="C10" s="4">
        <v>1588168.6</v>
      </c>
      <c r="D10" s="4"/>
      <c r="E10" s="4"/>
      <c r="F10" s="4"/>
      <c r="G10" s="4"/>
      <c r="H10" s="4"/>
      <c r="I10" s="4"/>
      <c r="J10" s="15" t="str">
        <f>IF(Table1[[#This Row],[Validation Forecast - Mean]]="","",Table1[[#This Row],[Validation Forecast - Mean]]-Table1[[#This Row],[Actuals]])</f>
        <v/>
      </c>
      <c r="K10" s="15" t="str">
        <f>IFERROR(ABS(Table1[[#This Row],[Error]]),"")</f>
        <v/>
      </c>
      <c r="L10" s="15" t="str">
        <f>IFERROR(Table1[[#This Row],[Abs Error]]^2,"")</f>
        <v/>
      </c>
      <c r="M10" s="15" t="str">
        <f>IF(Table1[[#This Row],[Validation Forecast - Mean]]="","",AVERAGE($C$2:$C$29))</f>
        <v/>
      </c>
      <c r="N10" s="15" t="str">
        <f>IF(Table1[[#This Row],[Naïve Forecast]]="","",Table1[[#This Row],[Naïve Forecast]]-Table1[[#This Row],[Actuals]])</f>
        <v/>
      </c>
      <c r="O10" s="15" t="str">
        <f>IF(Table1[[#This Row],[Naïve Error]]="","",ABS(Table1[[#This Row],[Naïve Error]]))</f>
        <v/>
      </c>
      <c r="P10" s="15" t="str">
        <f>IF(Table1[[#This Row],[Abs Naïve Error]]="","",Table1[[#This Row],[Abs Naïve Error]]^2)</f>
        <v/>
      </c>
      <c r="Q10" s="4"/>
      <c r="R10" t="s">
        <v>43</v>
      </c>
      <c r="S10" s="1">
        <v>391815.42037783214</v>
      </c>
    </row>
    <row r="11" spans="1:19" x14ac:dyDescent="0.35">
      <c r="A11" s="3">
        <v>44286</v>
      </c>
      <c r="B11" s="10">
        <f>YEAR(Table1[[#This Row],[Date]])</f>
        <v>2021</v>
      </c>
      <c r="C11" s="4">
        <v>2543777.3119999999</v>
      </c>
      <c r="D11" s="4"/>
      <c r="E11" s="4"/>
      <c r="F11" s="4"/>
      <c r="G11" s="4"/>
      <c r="H11" s="4"/>
      <c r="I11" s="4"/>
      <c r="J11" s="15" t="str">
        <f>IF(Table1[[#This Row],[Validation Forecast - Mean]]="","",Table1[[#This Row],[Validation Forecast - Mean]]-Table1[[#This Row],[Actuals]])</f>
        <v/>
      </c>
      <c r="K11" s="15" t="str">
        <f>IFERROR(ABS(Table1[[#This Row],[Error]]),"")</f>
        <v/>
      </c>
      <c r="L11" s="15" t="str">
        <f>IFERROR(Table1[[#This Row],[Abs Error]]^2,"")</f>
        <v/>
      </c>
      <c r="M11" s="15" t="str">
        <f>IF(Table1[[#This Row],[Validation Forecast - Mean]]="","",AVERAGE($C$2:$C$29))</f>
        <v/>
      </c>
      <c r="N11" s="15" t="str">
        <f>IF(Table1[[#This Row],[Naïve Forecast]]="","",Table1[[#This Row],[Naïve Forecast]]-Table1[[#This Row],[Actuals]])</f>
        <v/>
      </c>
      <c r="O11" s="15" t="str">
        <f>IF(Table1[[#This Row],[Naïve Error]]="","",ABS(Table1[[#This Row],[Naïve Error]]))</f>
        <v/>
      </c>
      <c r="P11" s="15" t="str">
        <f>IF(Table1[[#This Row],[Abs Naïve Error]]="","",Table1[[#This Row],[Abs Naïve Error]]^2)</f>
        <v/>
      </c>
      <c r="Q11" s="4"/>
      <c r="R11" t="s">
        <v>49</v>
      </c>
      <c r="S11" s="1">
        <v>225562.88943054827</v>
      </c>
    </row>
    <row r="12" spans="1:19" x14ac:dyDescent="0.35">
      <c r="A12" s="3">
        <v>44316</v>
      </c>
      <c r="B12" s="10">
        <f>YEAR(Table1[[#This Row],[Date]])</f>
        <v>2021</v>
      </c>
      <c r="C12" s="4">
        <v>1316151.254</v>
      </c>
      <c r="D12" s="4"/>
      <c r="E12" s="4"/>
      <c r="F12" s="4"/>
      <c r="G12" s="4"/>
      <c r="H12" s="4"/>
      <c r="I12" s="4"/>
      <c r="J12" s="15" t="str">
        <f>IF(Table1[[#This Row],[Validation Forecast - Mean]]="","",Table1[[#This Row],[Validation Forecast - Mean]]-Table1[[#This Row],[Actuals]])</f>
        <v/>
      </c>
      <c r="K12" s="15" t="str">
        <f>IFERROR(ABS(Table1[[#This Row],[Error]]),"")</f>
        <v/>
      </c>
      <c r="L12" s="15" t="str">
        <f>IFERROR(Table1[[#This Row],[Abs Error]]^2,"")</f>
        <v/>
      </c>
      <c r="M12" s="15" t="str">
        <f>IF(Table1[[#This Row],[Validation Forecast - Mean]]="","",AVERAGE($C$2:$C$29))</f>
        <v/>
      </c>
      <c r="N12" s="15" t="str">
        <f>IF(Table1[[#This Row],[Naïve Forecast]]="","",Table1[[#This Row],[Naïve Forecast]]-Table1[[#This Row],[Actuals]])</f>
        <v/>
      </c>
      <c r="O12" s="15" t="str">
        <f>IF(Table1[[#This Row],[Naïve Error]]="","",ABS(Table1[[#This Row],[Naïve Error]]))</f>
        <v/>
      </c>
      <c r="P12" s="15" t="str">
        <f>IF(Table1[[#This Row],[Abs Naïve Error]]="","",Table1[[#This Row],[Abs Naïve Error]]^2)</f>
        <v/>
      </c>
      <c r="Q12" s="4"/>
      <c r="R12" t="s">
        <v>50</v>
      </c>
      <c r="S12" s="17">
        <f>((S11-S10)/S10)</f>
        <v>-0.42431339426856818</v>
      </c>
    </row>
    <row r="13" spans="1:19" x14ac:dyDescent="0.35">
      <c r="A13" s="3">
        <v>44347</v>
      </c>
      <c r="B13" s="10">
        <f>YEAR(Table1[[#This Row],[Date]])</f>
        <v>2021</v>
      </c>
      <c r="C13" s="4">
        <v>1694312.585</v>
      </c>
      <c r="D13" s="4"/>
      <c r="E13" s="4"/>
      <c r="F13" s="4"/>
      <c r="G13" s="4"/>
      <c r="H13" s="4"/>
      <c r="I13" s="4"/>
      <c r="J13" s="15" t="str">
        <f>IF(Table1[[#This Row],[Validation Forecast - Mean]]="","",Table1[[#This Row],[Validation Forecast - Mean]]-Table1[[#This Row],[Actuals]])</f>
        <v/>
      </c>
      <c r="K13" s="15" t="str">
        <f>IFERROR(ABS(Table1[[#This Row],[Error]]),"")</f>
        <v/>
      </c>
      <c r="L13" s="15" t="str">
        <f>IFERROR(Table1[[#This Row],[Abs Error]]^2,"")</f>
        <v/>
      </c>
      <c r="M13" s="15" t="str">
        <f>IF(Table1[[#This Row],[Validation Forecast - Mean]]="","",AVERAGE($C$2:$C$29))</f>
        <v/>
      </c>
      <c r="N13" s="15" t="str">
        <f>IF(Table1[[#This Row],[Naïve Forecast]]="","",Table1[[#This Row],[Naïve Forecast]]-Table1[[#This Row],[Actuals]])</f>
        <v/>
      </c>
      <c r="O13" s="15" t="str">
        <f>IF(Table1[[#This Row],[Naïve Error]]="","",ABS(Table1[[#This Row],[Naïve Error]]))</f>
        <v/>
      </c>
      <c r="P13" s="15" t="str">
        <f>IF(Table1[[#This Row],[Abs Naïve Error]]="","",Table1[[#This Row],[Abs Naïve Error]]^2)</f>
        <v/>
      </c>
      <c r="Q13" s="4"/>
    </row>
    <row r="14" spans="1:19" x14ac:dyDescent="0.35">
      <c r="A14" s="3">
        <v>44377</v>
      </c>
      <c r="B14" s="10">
        <f>YEAR(Table1[[#This Row],[Date]])</f>
        <v>2021</v>
      </c>
      <c r="C14" s="4">
        <v>1449661.456</v>
      </c>
      <c r="D14" s="4"/>
      <c r="E14" s="4"/>
      <c r="F14" s="4"/>
      <c r="G14" s="4"/>
      <c r="H14" s="4"/>
      <c r="I14" s="4"/>
      <c r="J14" s="15" t="str">
        <f>IF(Table1[[#This Row],[Validation Forecast - Mean]]="","",Table1[[#This Row],[Validation Forecast - Mean]]-Table1[[#This Row],[Actuals]])</f>
        <v/>
      </c>
      <c r="K14" s="15" t="str">
        <f>IFERROR(ABS(Table1[[#This Row],[Error]]),"")</f>
        <v/>
      </c>
      <c r="L14" s="15" t="str">
        <f>IFERROR(Table1[[#This Row],[Abs Error]]^2,"")</f>
        <v/>
      </c>
      <c r="M14" s="15" t="str">
        <f>IF(Table1[[#This Row],[Validation Forecast - Mean]]="","",AVERAGE($C$2:$C$29))</f>
        <v/>
      </c>
      <c r="N14" s="15" t="str">
        <f>IF(Table1[[#This Row],[Naïve Forecast]]="","",Table1[[#This Row],[Naïve Forecast]]-Table1[[#This Row],[Actuals]])</f>
        <v/>
      </c>
      <c r="O14" s="15" t="str">
        <f>IF(Table1[[#This Row],[Naïve Error]]="","",ABS(Table1[[#This Row],[Naïve Error]]))</f>
        <v/>
      </c>
      <c r="P14" s="15" t="str">
        <f>IF(Table1[[#This Row],[Abs Naïve Error]]="","",Table1[[#This Row],[Abs Naïve Error]]^2)</f>
        <v/>
      </c>
      <c r="Q14" s="4"/>
    </row>
    <row r="15" spans="1:19" x14ac:dyDescent="0.35">
      <c r="A15" s="3">
        <v>44408</v>
      </c>
      <c r="B15" s="10">
        <f>YEAR(Table1[[#This Row],[Date]])</f>
        <v>2021</v>
      </c>
      <c r="C15" s="4">
        <v>2063372.69</v>
      </c>
      <c r="D15" s="4"/>
      <c r="E15" s="4"/>
      <c r="F15" s="4"/>
      <c r="G15" s="4"/>
      <c r="H15" s="4"/>
      <c r="I15" s="4"/>
      <c r="J15" s="15" t="str">
        <f>IF(Table1[[#This Row],[Validation Forecast - Mean]]="","",Table1[[#This Row],[Validation Forecast - Mean]]-Table1[[#This Row],[Actuals]])</f>
        <v/>
      </c>
      <c r="K15" s="15" t="str">
        <f>IFERROR(ABS(Table1[[#This Row],[Error]]),"")</f>
        <v/>
      </c>
      <c r="L15" s="15" t="str">
        <f>IFERROR(Table1[[#This Row],[Abs Error]]^2,"")</f>
        <v/>
      </c>
      <c r="M15" s="15" t="str">
        <f>IF(Table1[[#This Row],[Validation Forecast - Mean]]="","",AVERAGE($C$2:$C$29))</f>
        <v/>
      </c>
      <c r="N15" s="15" t="str">
        <f>IF(Table1[[#This Row],[Naïve Forecast]]="","",Table1[[#This Row],[Naïve Forecast]]-Table1[[#This Row],[Actuals]])</f>
        <v/>
      </c>
      <c r="O15" s="15" t="str">
        <f>IF(Table1[[#This Row],[Naïve Error]]="","",ABS(Table1[[#This Row],[Naïve Error]]))</f>
        <v/>
      </c>
      <c r="P15" s="15" t="str">
        <f>IF(Table1[[#This Row],[Abs Naïve Error]]="","",Table1[[#This Row],[Abs Naïve Error]]^2)</f>
        <v/>
      </c>
      <c r="Q15" s="4"/>
    </row>
    <row r="16" spans="1:19" x14ac:dyDescent="0.35">
      <c r="A16" s="3">
        <v>44439</v>
      </c>
      <c r="B16" s="10">
        <f>YEAR(Table1[[#This Row],[Date]])</f>
        <v>2021</v>
      </c>
      <c r="C16" s="4">
        <v>1550448.675</v>
      </c>
      <c r="D16" s="4"/>
      <c r="E16" s="4"/>
      <c r="F16" s="4"/>
      <c r="G16" s="4"/>
      <c r="H16" s="4"/>
      <c r="I16" s="4"/>
      <c r="J16" s="15" t="str">
        <f>IF(Table1[[#This Row],[Validation Forecast - Mean]]="","",Table1[[#This Row],[Validation Forecast - Mean]]-Table1[[#This Row],[Actuals]])</f>
        <v/>
      </c>
      <c r="K16" s="15" t="str">
        <f>IFERROR(ABS(Table1[[#This Row],[Error]]),"")</f>
        <v/>
      </c>
      <c r="L16" s="15" t="str">
        <f>IFERROR(Table1[[#This Row],[Abs Error]]^2,"")</f>
        <v/>
      </c>
      <c r="M16" s="15" t="str">
        <f>IF(Table1[[#This Row],[Validation Forecast - Mean]]="","",AVERAGE($C$2:$C$29))</f>
        <v/>
      </c>
      <c r="N16" s="15" t="str">
        <f>IF(Table1[[#This Row],[Naïve Forecast]]="","",Table1[[#This Row],[Naïve Forecast]]-Table1[[#This Row],[Actuals]])</f>
        <v/>
      </c>
      <c r="O16" s="15" t="str">
        <f>IF(Table1[[#This Row],[Naïve Error]]="","",ABS(Table1[[#This Row],[Naïve Error]]))</f>
        <v/>
      </c>
      <c r="P16" s="15" t="str">
        <f>IF(Table1[[#This Row],[Abs Naïve Error]]="","",Table1[[#This Row],[Abs Naïve Error]]^2)</f>
        <v/>
      </c>
      <c r="Q16" s="4"/>
    </row>
    <row r="17" spans="1:23" x14ac:dyDescent="0.35">
      <c r="A17" s="3">
        <v>44469</v>
      </c>
      <c r="B17" s="10">
        <f>YEAR(Table1[[#This Row],[Date]])</f>
        <v>2021</v>
      </c>
      <c r="C17" s="4">
        <v>1734949.6302</v>
      </c>
      <c r="D17" s="4"/>
      <c r="E17" s="4"/>
      <c r="F17" s="4"/>
      <c r="G17" s="4"/>
      <c r="H17" s="4"/>
      <c r="I17" s="4"/>
      <c r="J17" s="15" t="str">
        <f>IF(Table1[[#This Row],[Validation Forecast - Mean]]="","",Table1[[#This Row],[Validation Forecast - Mean]]-Table1[[#This Row],[Actuals]])</f>
        <v/>
      </c>
      <c r="K17" s="15" t="str">
        <f>IFERROR(ABS(Table1[[#This Row],[Error]]),"")</f>
        <v/>
      </c>
      <c r="L17" s="15" t="str">
        <f>IFERROR(Table1[[#This Row],[Abs Error]]^2,"")</f>
        <v/>
      </c>
      <c r="M17" s="15" t="str">
        <f>IF(Table1[[#This Row],[Validation Forecast - Mean]]="","",AVERAGE($C$2:$C$29))</f>
        <v/>
      </c>
      <c r="N17" s="15" t="str">
        <f>IF(Table1[[#This Row],[Naïve Forecast]]="","",Table1[[#This Row],[Naïve Forecast]]-Table1[[#This Row],[Actuals]])</f>
        <v/>
      </c>
      <c r="O17" s="15" t="str">
        <f>IF(Table1[[#This Row],[Naïve Error]]="","",ABS(Table1[[#This Row],[Naïve Error]]))</f>
        <v/>
      </c>
      <c r="P17" s="15" t="str">
        <f>IF(Table1[[#This Row],[Abs Naïve Error]]="","",Table1[[#This Row],[Abs Naïve Error]]^2)</f>
        <v/>
      </c>
      <c r="Q17" s="4"/>
    </row>
    <row r="18" spans="1:23" x14ac:dyDescent="0.35">
      <c r="A18" s="3">
        <v>44500</v>
      </c>
      <c r="B18" s="10">
        <f>YEAR(Table1[[#This Row],[Date]])</f>
        <v>2021</v>
      </c>
      <c r="C18" s="4">
        <v>1958988.0109999999</v>
      </c>
      <c r="D18" s="4"/>
      <c r="E18" s="4"/>
      <c r="F18" s="4"/>
      <c r="G18" s="4"/>
      <c r="H18" s="4"/>
      <c r="I18" s="4"/>
      <c r="J18" s="15" t="str">
        <f>IF(Table1[[#This Row],[Validation Forecast - Mean]]="","",Table1[[#This Row],[Validation Forecast - Mean]]-Table1[[#This Row],[Actuals]])</f>
        <v/>
      </c>
      <c r="K18" s="15" t="str">
        <f>IFERROR(ABS(Table1[[#This Row],[Error]]),"")</f>
        <v/>
      </c>
      <c r="L18" s="15" t="str">
        <f>IFERROR(Table1[[#This Row],[Abs Error]]^2,"")</f>
        <v/>
      </c>
      <c r="M18" s="15" t="str">
        <f>IF(Table1[[#This Row],[Validation Forecast - Mean]]="","",AVERAGE($C$2:$C$29))</f>
        <v/>
      </c>
      <c r="N18" s="15" t="str">
        <f>IF(Table1[[#This Row],[Naïve Forecast]]="","",Table1[[#This Row],[Naïve Forecast]]-Table1[[#This Row],[Actuals]])</f>
        <v/>
      </c>
      <c r="O18" s="15" t="str">
        <f>IF(Table1[[#This Row],[Naïve Error]]="","",ABS(Table1[[#This Row],[Naïve Error]]))</f>
        <v/>
      </c>
      <c r="P18" s="15" t="str">
        <f>IF(Table1[[#This Row],[Abs Naïve Error]]="","",Table1[[#This Row],[Abs Naïve Error]]^2)</f>
        <v/>
      </c>
      <c r="Q18" s="4"/>
    </row>
    <row r="19" spans="1:23" x14ac:dyDescent="0.35">
      <c r="A19" s="3">
        <v>44530</v>
      </c>
      <c r="B19" s="10">
        <f>YEAR(Table1[[#This Row],[Date]])</f>
        <v>2021</v>
      </c>
      <c r="C19" s="4">
        <v>1415999.98</v>
      </c>
      <c r="D19" s="4"/>
      <c r="E19" s="4"/>
      <c r="F19" s="4"/>
      <c r="G19" s="4"/>
      <c r="H19" s="4"/>
      <c r="I19" s="4"/>
      <c r="J19" s="15" t="str">
        <f>IF(Table1[[#This Row],[Validation Forecast - Mean]]="","",Table1[[#This Row],[Validation Forecast - Mean]]-Table1[[#This Row],[Actuals]])</f>
        <v/>
      </c>
      <c r="K19" s="15" t="str">
        <f>IFERROR(ABS(Table1[[#This Row],[Error]]),"")</f>
        <v/>
      </c>
      <c r="L19" s="15" t="str">
        <f>IFERROR(Table1[[#This Row],[Abs Error]]^2,"")</f>
        <v/>
      </c>
      <c r="M19" s="15" t="str">
        <f>IF(Table1[[#This Row],[Validation Forecast - Mean]]="","",AVERAGE($C$2:$C$29))</f>
        <v/>
      </c>
      <c r="N19" s="15" t="str">
        <f>IF(Table1[[#This Row],[Naïve Forecast]]="","",Table1[[#This Row],[Naïve Forecast]]-Table1[[#This Row],[Actuals]])</f>
        <v/>
      </c>
      <c r="O19" s="15" t="str">
        <f>IF(Table1[[#This Row],[Naïve Error]]="","",ABS(Table1[[#This Row],[Naïve Error]]))</f>
        <v/>
      </c>
      <c r="P19" s="15" t="str">
        <f>IF(Table1[[#This Row],[Abs Naïve Error]]="","",Table1[[#This Row],[Abs Naïve Error]]^2)</f>
        <v/>
      </c>
      <c r="Q19" s="4"/>
    </row>
    <row r="20" spans="1:23" x14ac:dyDescent="0.35">
      <c r="A20" s="3">
        <v>44561</v>
      </c>
      <c r="B20" s="10">
        <f>YEAR(Table1[[#This Row],[Date]])</f>
        <v>2021</v>
      </c>
      <c r="C20" s="4">
        <v>1643050.655</v>
      </c>
      <c r="D20" s="4">
        <v>1374567.0684628361</v>
      </c>
      <c r="E20" s="4">
        <v>567135.4196724263</v>
      </c>
      <c r="F20" s="4">
        <v>2181998.7172532459</v>
      </c>
      <c r="G20" s="4"/>
      <c r="H20" s="4"/>
      <c r="I20" s="4"/>
      <c r="J20" s="15">
        <f>IF(Table1[[#This Row],[Validation Forecast - Mean]]="","",Table1[[#This Row],[Validation Forecast - Mean]]-Table1[[#This Row],[Actuals]])</f>
        <v>-268483.58653716394</v>
      </c>
      <c r="K20" s="15">
        <f>IFERROR(ABS(Table1[[#This Row],[Error]]),"")</f>
        <v>268483.58653716394</v>
      </c>
      <c r="L20" s="15">
        <f>IFERROR(Table1[[#This Row],[Abs Error]]^2,"")</f>
        <v>72083436239.858795</v>
      </c>
      <c r="M20" s="15">
        <f>IF(Table1[[#This Row],[Validation Forecast - Mean]]="","",AVERAGE($C$2:$C$29))</f>
        <v>1634809.1814785716</v>
      </c>
      <c r="N20" s="15">
        <f>IF(Table1[[#This Row],[Naïve Forecast]]="","",Table1[[#This Row],[Naïve Forecast]]-Table1[[#This Row],[Actuals]])</f>
        <v>-8241.4735214284156</v>
      </c>
      <c r="O20" s="15">
        <f>IF(Table1[[#This Row],[Naïve Error]]="","",ABS(Table1[[#This Row],[Naïve Error]]))</f>
        <v>8241.4735214284156</v>
      </c>
      <c r="P20" s="15">
        <f>IF(Table1[[#This Row],[Abs Naïve Error]]="","",Table1[[#This Row],[Abs Naïve Error]]^2)</f>
        <v>67921885.804405689</v>
      </c>
      <c r="Q20" s="4"/>
    </row>
    <row r="21" spans="1:23" x14ac:dyDescent="0.35">
      <c r="A21" s="3">
        <v>44592</v>
      </c>
      <c r="B21" s="10">
        <f>YEAR(Table1[[#This Row],[Date]])</f>
        <v>2022</v>
      </c>
      <c r="C21" s="4">
        <v>962576.59570000006</v>
      </c>
      <c r="D21" s="4">
        <v>1212119.9418545461</v>
      </c>
      <c r="E21" s="4">
        <v>405454.26580910012</v>
      </c>
      <c r="F21" s="4">
        <v>2018785.617899993</v>
      </c>
      <c r="G21" s="4"/>
      <c r="H21" s="4"/>
      <c r="I21" s="4"/>
      <c r="J21" s="15">
        <f>IF(Table1[[#This Row],[Validation Forecast - Mean]]="","",Table1[[#This Row],[Validation Forecast - Mean]]-Table1[[#This Row],[Actuals]])</f>
        <v>249543.34615454602</v>
      </c>
      <c r="K21" s="15">
        <f>IFERROR(ABS(Table1[[#This Row],[Error]]),"")</f>
        <v>249543.34615454602</v>
      </c>
      <c r="L21" s="15">
        <f>IFERROR(Table1[[#This Row],[Abs Error]]^2,"")</f>
        <v>62271881610.007576</v>
      </c>
      <c r="M21" s="15">
        <f>IF(Table1[[#This Row],[Validation Forecast - Mean]]="","",AVERAGE($C$2:$C$29))</f>
        <v>1634809.1814785716</v>
      </c>
      <c r="N21" s="15">
        <f>IF(Table1[[#This Row],[Naïve Forecast]]="","",Table1[[#This Row],[Naïve Forecast]]-Table1[[#This Row],[Actuals]])</f>
        <v>672232.58577857155</v>
      </c>
      <c r="O21" s="15">
        <f>IF(Table1[[#This Row],[Naïve Error]]="","",ABS(Table1[[#This Row],[Naïve Error]]))</f>
        <v>672232.58577857155</v>
      </c>
      <c r="P21" s="15">
        <f>IF(Table1[[#This Row],[Abs Naïve Error]]="","",Table1[[#This Row],[Abs Naïve Error]]^2)</f>
        <v>451896649382.54456</v>
      </c>
      <c r="Q21" s="4"/>
    </row>
    <row r="22" spans="1:23" x14ac:dyDescent="0.35">
      <c r="A22" s="3">
        <v>44620</v>
      </c>
      <c r="B22" s="10">
        <f>YEAR(Table1[[#This Row],[Date]])</f>
        <v>2022</v>
      </c>
      <c r="C22" s="4">
        <v>1650835.9716</v>
      </c>
      <c r="D22" s="4">
        <v>1593565.701107725</v>
      </c>
      <c r="E22" s="4">
        <v>740848.77941367484</v>
      </c>
      <c r="F22" s="4">
        <v>2446282.6228017751</v>
      </c>
      <c r="G22" s="4"/>
      <c r="H22" s="4"/>
      <c r="I22" s="4"/>
      <c r="J22" s="15">
        <f>IF(Table1[[#This Row],[Validation Forecast - Mean]]="","",Table1[[#This Row],[Validation Forecast - Mean]]-Table1[[#This Row],[Actuals]])</f>
        <v>-57270.270492275013</v>
      </c>
      <c r="K22" s="15">
        <f>IFERROR(ABS(Table1[[#This Row],[Error]]),"")</f>
        <v>57270.270492275013</v>
      </c>
      <c r="L22" s="15">
        <f>IFERROR(Table1[[#This Row],[Abs Error]]^2,"")</f>
        <v>3279883882.2583461</v>
      </c>
      <c r="M22" s="15">
        <f>IF(Table1[[#This Row],[Validation Forecast - Mean]]="","",AVERAGE($C$2:$C$29))</f>
        <v>1634809.1814785716</v>
      </c>
      <c r="N22" s="15">
        <f>IF(Table1[[#This Row],[Naïve Forecast]]="","",Table1[[#This Row],[Naïve Forecast]]-Table1[[#This Row],[Actuals]])</f>
        <v>-16026.790121428436</v>
      </c>
      <c r="O22" s="15">
        <f>IF(Table1[[#This Row],[Naïve Error]]="","",ABS(Table1[[#This Row],[Naïve Error]]))</f>
        <v>16026.790121428436</v>
      </c>
      <c r="P22" s="15">
        <f>IF(Table1[[#This Row],[Abs Naïve Error]]="","",Table1[[#This Row],[Abs Naïve Error]]^2)</f>
        <v>256858001.5963161</v>
      </c>
      <c r="Q22" s="4"/>
      <c r="T22" t="s">
        <v>8</v>
      </c>
    </row>
    <row r="23" spans="1:23" x14ac:dyDescent="0.35">
      <c r="A23" s="3">
        <v>44651</v>
      </c>
      <c r="B23" s="10">
        <f>YEAR(Table1[[#This Row],[Date]])</f>
        <v>2022</v>
      </c>
      <c r="C23" s="4">
        <v>2517355.2579000001</v>
      </c>
      <c r="D23" s="4">
        <v>2086663.2852949491</v>
      </c>
      <c r="E23" s="4">
        <v>1230571.3744449329</v>
      </c>
      <c r="F23" s="4">
        <v>2942755.196144965</v>
      </c>
      <c r="G23" s="4"/>
      <c r="H23" s="4"/>
      <c r="I23" s="4"/>
      <c r="J23" s="15">
        <f>IF(Table1[[#This Row],[Validation Forecast - Mean]]="","",Table1[[#This Row],[Validation Forecast - Mean]]-Table1[[#This Row],[Actuals]])</f>
        <v>-430691.97260505101</v>
      </c>
      <c r="K23" s="15">
        <f>IFERROR(ABS(Table1[[#This Row],[Error]]),"")</f>
        <v>430691.97260505101</v>
      </c>
      <c r="L23" s="15">
        <f>IFERROR(Table1[[#This Row],[Abs Error]]^2,"")</f>
        <v>185495575266.42999</v>
      </c>
      <c r="M23" s="15">
        <f>IF(Table1[[#This Row],[Validation Forecast - Mean]]="","",AVERAGE($C$2:$C$29))</f>
        <v>1634809.1814785716</v>
      </c>
      <c r="N23" s="15">
        <f>IF(Table1[[#This Row],[Naïve Forecast]]="","",Table1[[#This Row],[Naïve Forecast]]-Table1[[#This Row],[Actuals]])</f>
        <v>-882546.07642142847</v>
      </c>
      <c r="O23" s="15">
        <f>IF(Table1[[#This Row],[Naïve Error]]="","",ABS(Table1[[#This Row],[Naïve Error]]))</f>
        <v>882546.07642142847</v>
      </c>
      <c r="P23" s="15">
        <f>IF(Table1[[#This Row],[Abs Naïve Error]]="","",Table1[[#This Row],[Abs Naïve Error]]^2)</f>
        <v>778887577006.85791</v>
      </c>
      <c r="Q23" s="4"/>
    </row>
    <row r="24" spans="1:23" x14ac:dyDescent="0.35">
      <c r="A24" s="3">
        <v>44681</v>
      </c>
      <c r="B24" s="10">
        <f>YEAR(Table1[[#This Row],[Date]])</f>
        <v>2022</v>
      </c>
      <c r="C24" s="4">
        <v>1370160.6255000001</v>
      </c>
      <c r="D24" s="4">
        <v>1486494.7177142841</v>
      </c>
      <c r="E24" s="4">
        <v>633370.25042610301</v>
      </c>
      <c r="F24" s="4">
        <v>2339619.1850024648</v>
      </c>
      <c r="G24" s="4"/>
      <c r="H24" s="4"/>
      <c r="I24" s="4"/>
      <c r="J24" s="15">
        <f>IF(Table1[[#This Row],[Validation Forecast - Mean]]="","",Table1[[#This Row],[Validation Forecast - Mean]]-Table1[[#This Row],[Actuals]])</f>
        <v>116334.092214284</v>
      </c>
      <c r="K24" s="15">
        <f>IFERROR(ABS(Table1[[#This Row],[Error]]),"")</f>
        <v>116334.092214284</v>
      </c>
      <c r="L24" s="15">
        <f>IFERROR(Table1[[#This Row],[Abs Error]]^2,"")</f>
        <v>13533621011.321533</v>
      </c>
      <c r="M24" s="15">
        <f>IF(Table1[[#This Row],[Validation Forecast - Mean]]="","",AVERAGE($C$2:$C$29))</f>
        <v>1634809.1814785716</v>
      </c>
      <c r="N24" s="15">
        <f>IF(Table1[[#This Row],[Naïve Forecast]]="","",Table1[[#This Row],[Naïve Forecast]]-Table1[[#This Row],[Actuals]])</f>
        <v>264648.55597857153</v>
      </c>
      <c r="O24" s="15">
        <f>IF(Table1[[#This Row],[Naïve Error]]="","",ABS(Table1[[#This Row],[Naïve Error]]))</f>
        <v>264648.55597857153</v>
      </c>
      <c r="P24" s="15">
        <f>IF(Table1[[#This Row],[Abs Naïve Error]]="","",Table1[[#This Row],[Abs Naïve Error]]^2)</f>
        <v>70038858181.543106</v>
      </c>
      <c r="Q24" s="4"/>
      <c r="U24" t="s">
        <v>9</v>
      </c>
      <c r="V24" t="s">
        <v>10</v>
      </c>
      <c r="W24" t="s">
        <v>11</v>
      </c>
    </row>
    <row r="25" spans="1:23" x14ac:dyDescent="0.35">
      <c r="A25" s="3">
        <v>44712</v>
      </c>
      <c r="B25" s="10">
        <f>YEAR(Table1[[#This Row],[Date]])</f>
        <v>2022</v>
      </c>
      <c r="C25" s="4">
        <v>1331698.3259000001</v>
      </c>
      <c r="D25" s="4">
        <v>1662008.369232822</v>
      </c>
      <c r="E25" s="4">
        <v>817622.55304217176</v>
      </c>
      <c r="F25" s="4">
        <v>2506394.185423472</v>
      </c>
      <c r="G25" s="4"/>
      <c r="H25" s="4"/>
      <c r="I25" s="4"/>
      <c r="J25" s="15">
        <f>IF(Table1[[#This Row],[Validation Forecast - Mean]]="","",Table1[[#This Row],[Validation Forecast - Mean]]-Table1[[#This Row],[Actuals]])</f>
        <v>330310.04333282192</v>
      </c>
      <c r="K25" s="15">
        <f>IFERROR(ABS(Table1[[#This Row],[Error]]),"")</f>
        <v>330310.04333282192</v>
      </c>
      <c r="L25" s="15">
        <f>IFERROR(Table1[[#This Row],[Abs Error]]^2,"")</f>
        <v>109104724726.5307</v>
      </c>
      <c r="M25" s="15">
        <f>IF(Table1[[#This Row],[Validation Forecast - Mean]]="","",AVERAGE($C$2:$C$29))</f>
        <v>1634809.1814785716</v>
      </c>
      <c r="N25" s="15">
        <f>IF(Table1[[#This Row],[Naïve Forecast]]="","",Table1[[#This Row],[Naïve Forecast]]-Table1[[#This Row],[Actuals]])</f>
        <v>303110.85557857156</v>
      </c>
      <c r="O25" s="15">
        <f>IF(Table1[[#This Row],[Naïve Error]]="","",ABS(Table1[[#This Row],[Naïve Error]]))</f>
        <v>303110.85557857156</v>
      </c>
      <c r="P25" s="15">
        <f>IF(Table1[[#This Row],[Abs Naïve Error]]="","",Table1[[#This Row],[Abs Naïve Error]]^2)</f>
        <v>91876190769.573669</v>
      </c>
      <c r="Q25" s="4"/>
      <c r="U25" s="1">
        <f>SUM($C$21:$C$32,H21:H32)</f>
        <v>17831365.027867462</v>
      </c>
      <c r="V25" s="1">
        <f>SUM($C$21:$C$32,G21:G32)</f>
        <v>20856021.335091248</v>
      </c>
      <c r="W25" s="1">
        <f>SUM($C$21:$C$32,I21:I32)</f>
        <v>23880677.642315034</v>
      </c>
    </row>
    <row r="26" spans="1:23" x14ac:dyDescent="0.35">
      <c r="A26" s="3">
        <v>44742</v>
      </c>
      <c r="B26" s="10">
        <f>YEAR(Table1[[#This Row],[Date]])</f>
        <v>2022</v>
      </c>
      <c r="C26" s="4">
        <v>1646385.7490000001</v>
      </c>
      <c r="D26" s="4">
        <v>1613864.453656602</v>
      </c>
      <c r="E26" s="4">
        <v>793739.67105175939</v>
      </c>
      <c r="F26" s="4">
        <v>2433989.2362614451</v>
      </c>
      <c r="G26" s="4"/>
      <c r="H26" s="4"/>
      <c r="I26" s="4"/>
      <c r="J26" s="15">
        <f>IF(Table1[[#This Row],[Validation Forecast - Mean]]="","",Table1[[#This Row],[Validation Forecast - Mean]]-Table1[[#This Row],[Actuals]])</f>
        <v>-32521.295343398117</v>
      </c>
      <c r="K26" s="15">
        <f>IFERROR(ABS(Table1[[#This Row],[Error]]),"")</f>
        <v>32521.295343398117</v>
      </c>
      <c r="L26" s="15">
        <f>IFERROR(Table1[[#This Row],[Abs Error]]^2,"")</f>
        <v>1057634650.812528</v>
      </c>
      <c r="M26" s="15">
        <f>IF(Table1[[#This Row],[Validation Forecast - Mean]]="","",AVERAGE($C$2:$C$29))</f>
        <v>1634809.1814785716</v>
      </c>
      <c r="N26" s="15">
        <f>IF(Table1[[#This Row],[Naïve Forecast]]="","",Table1[[#This Row],[Naïve Forecast]]-Table1[[#This Row],[Actuals]])</f>
        <v>-11576.567521428457</v>
      </c>
      <c r="O26" s="15">
        <f>IF(Table1[[#This Row],[Naïve Error]]="","",ABS(Table1[[#This Row],[Naïve Error]]))</f>
        <v>11576.567521428457</v>
      </c>
      <c r="P26" s="15">
        <f>IF(Table1[[#This Row],[Abs Naïve Error]]="","",Table1[[#This Row],[Abs Naïve Error]]^2)</f>
        <v>134016915.5781922</v>
      </c>
      <c r="Q26" s="4"/>
    </row>
    <row r="27" spans="1:23" x14ac:dyDescent="0.35">
      <c r="A27" s="3">
        <v>44773</v>
      </c>
      <c r="B27" s="10">
        <f>YEAR(Table1[[#This Row],[Date]])</f>
        <v>2022</v>
      </c>
      <c r="C27" s="4">
        <v>1882060.6894</v>
      </c>
      <c r="D27" s="4">
        <v>1919361.289634421</v>
      </c>
      <c r="E27" s="4">
        <v>1097508.411038612</v>
      </c>
      <c r="F27" s="4">
        <v>2741214.1682302309</v>
      </c>
      <c r="G27" s="4"/>
      <c r="H27" s="4"/>
      <c r="I27" s="4"/>
      <c r="J27" s="15">
        <f>IF(Table1[[#This Row],[Validation Forecast - Mean]]="","",Table1[[#This Row],[Validation Forecast - Mean]]-Table1[[#This Row],[Actuals]])</f>
        <v>37300.60023442097</v>
      </c>
      <c r="K27" s="15">
        <f>IFERROR(ABS(Table1[[#This Row],[Error]]),"")</f>
        <v>37300.60023442097</v>
      </c>
      <c r="L27" s="15">
        <f>IFERROR(Table1[[#This Row],[Abs Error]]^2,"")</f>
        <v>1391334777.8480856</v>
      </c>
      <c r="M27" s="15">
        <f>IF(Table1[[#This Row],[Validation Forecast - Mean]]="","",AVERAGE($C$2:$C$29))</f>
        <v>1634809.1814785716</v>
      </c>
      <c r="N27" s="15">
        <f>IF(Table1[[#This Row],[Naïve Forecast]]="","",Table1[[#This Row],[Naïve Forecast]]-Table1[[#This Row],[Actuals]])</f>
        <v>-247251.50792142842</v>
      </c>
      <c r="O27" s="15">
        <f>IF(Table1[[#This Row],[Naïve Error]]="","",ABS(Table1[[#This Row],[Naïve Error]]))</f>
        <v>247251.50792142842</v>
      </c>
      <c r="P27" s="15">
        <f>IF(Table1[[#This Row],[Abs Naïve Error]]="","",Table1[[#This Row],[Abs Naïve Error]]^2)</f>
        <v>61133308169.420181</v>
      </c>
      <c r="Q27" s="4"/>
    </row>
    <row r="28" spans="1:23" x14ac:dyDescent="0.35">
      <c r="A28" s="3">
        <v>44804</v>
      </c>
      <c r="B28" s="10">
        <f>YEAR(Table1[[#This Row],[Date]])</f>
        <v>2022</v>
      </c>
      <c r="C28" s="4">
        <v>1422289.7191000001</v>
      </c>
      <c r="D28" s="4">
        <v>1525369.6593221619</v>
      </c>
      <c r="E28" s="4">
        <v>701612.76312444289</v>
      </c>
      <c r="F28" s="4">
        <v>2349126.5555198821</v>
      </c>
      <c r="G28" s="4"/>
      <c r="H28" s="4"/>
      <c r="I28" s="4"/>
      <c r="J28" s="15">
        <f>IF(Table1[[#This Row],[Validation Forecast - Mean]]="","",Table1[[#This Row],[Validation Forecast - Mean]]-Table1[[#This Row],[Actuals]])</f>
        <v>103079.94022216182</v>
      </c>
      <c r="K28" s="15">
        <f>IFERROR(ABS(Table1[[#This Row],[Error]]),"")</f>
        <v>103079.94022216182</v>
      </c>
      <c r="L28" s="15">
        <f>IFERROR(Table1[[#This Row],[Abs Error]]^2,"")</f>
        <v>10625474076.204454</v>
      </c>
      <c r="M28" s="15">
        <f>IF(Table1[[#This Row],[Validation Forecast - Mean]]="","",AVERAGE($C$2:$C$29))</f>
        <v>1634809.1814785716</v>
      </c>
      <c r="N28" s="15">
        <f>IF(Table1[[#This Row],[Naïve Forecast]]="","",Table1[[#This Row],[Naïve Forecast]]-Table1[[#This Row],[Actuals]])</f>
        <v>212519.46237857151</v>
      </c>
      <c r="O28" s="15">
        <f>IF(Table1[[#This Row],[Naïve Error]]="","",ABS(Table1[[#This Row],[Naïve Error]]))</f>
        <v>212519.46237857151</v>
      </c>
      <c r="P28" s="15">
        <f>IF(Table1[[#This Row],[Abs Naïve Error]]="","",Table1[[#This Row],[Abs Naïve Error]]^2)</f>
        <v>45164521889.677071</v>
      </c>
      <c r="Q28" s="4"/>
      <c r="T28" t="s">
        <v>12</v>
      </c>
    </row>
    <row r="29" spans="1:23" x14ac:dyDescent="0.35">
      <c r="A29" s="3">
        <v>44834</v>
      </c>
      <c r="B29" s="10">
        <f>YEAR(Table1[[#This Row],[Date]])</f>
        <v>2022</v>
      </c>
      <c r="C29" s="4">
        <v>1445765.9741</v>
      </c>
      <c r="D29" s="4">
        <v>1669244.3950746111</v>
      </c>
      <c r="E29" s="4">
        <v>843574.94864232093</v>
      </c>
      <c r="F29" s="4">
        <v>2494913.8415068998</v>
      </c>
      <c r="G29" s="4">
        <v>1636278.658192947</v>
      </c>
      <c r="H29" s="4">
        <v>884111.81420002924</v>
      </c>
      <c r="I29" s="4">
        <v>2388445.5021858639</v>
      </c>
      <c r="J29" s="15">
        <f>IF(Table1[[#This Row],[Validation Forecast - Mean]]="","",Table1[[#This Row],[Validation Forecast - Mean]]-Table1[[#This Row],[Actuals]])</f>
        <v>223478.42097461107</v>
      </c>
      <c r="K29" s="15">
        <f>IFERROR(ABS(Table1[[#This Row],[Error]]),"")</f>
        <v>223478.42097461107</v>
      </c>
      <c r="L29" s="15">
        <f>IFERROR(Table1[[#This Row],[Abs Error]]^2,"")</f>
        <v>49942604641.305489</v>
      </c>
      <c r="M29" s="15">
        <f>IF(Table1[[#This Row],[Validation Forecast - Mean]]="","",AVERAGE($C$2:$C$29))</f>
        <v>1634809.1814785716</v>
      </c>
      <c r="N29" s="15">
        <f>IF(Table1[[#This Row],[Naïve Forecast]]="","",Table1[[#This Row],[Naïve Forecast]]-Table1[[#This Row],[Actuals]])</f>
        <v>189043.20737857162</v>
      </c>
      <c r="O29" s="15">
        <f>IF(Table1[[#This Row],[Naïve Error]]="","",ABS(Table1[[#This Row],[Naïve Error]]))</f>
        <v>189043.20737857162</v>
      </c>
      <c r="P29" s="15">
        <f>IF(Table1[[#This Row],[Abs Naïve Error]]="","",Table1[[#This Row],[Abs Naïve Error]]^2)</f>
        <v>35737334255.977638</v>
      </c>
      <c r="Q29" s="4"/>
    </row>
    <row r="30" spans="1:23" ht="15" thickBot="1" x14ac:dyDescent="0.4">
      <c r="A30" s="3">
        <v>44865</v>
      </c>
      <c r="B30" s="10">
        <f>YEAR(Table1[[#This Row],[Date]])</f>
        <v>2022</v>
      </c>
      <c r="C30" s="4"/>
      <c r="D30" s="4"/>
      <c r="E30" s="4"/>
      <c r="F30" s="4"/>
      <c r="G30" s="4">
        <v>1970558.0639612561</v>
      </c>
      <c r="H30" s="4">
        <v>1218391.546582829</v>
      </c>
      <c r="I30" s="4">
        <v>2722724.5813396838</v>
      </c>
      <c r="J30" s="15" t="str">
        <f>IF(Table1[[#This Row],[Validation Forecast - Mean]]="","",Table1[[#This Row],[Validation Forecast - Mean]]-Table1[[#This Row],[Actuals]])</f>
        <v/>
      </c>
      <c r="K30" s="15" t="str">
        <f>IFERROR(ABS(Table1[[#This Row],[Error]]),"")</f>
        <v/>
      </c>
      <c r="L30" s="15" t="str">
        <f>IFERROR(Table1[[#This Row],[Abs Error]]^2,"")</f>
        <v/>
      </c>
      <c r="M30" s="15" t="str">
        <f>IF(Table1[[#This Row],[Validation Forecast - Mean]]="","",AVERAGE($C$2:$C$29))</f>
        <v/>
      </c>
      <c r="N30" s="15" t="str">
        <f>IF(Table1[[#This Row],[Naïve Forecast]]="","",Table1[[#This Row],[Naïve Forecast]]-Table1[[#This Row],[Actuals]])</f>
        <v/>
      </c>
      <c r="O30" s="15" t="str">
        <f>IF(Table1[[#This Row],[Naïve Error]]="","",ABS(Table1[[#This Row],[Naïve Error]]))</f>
        <v/>
      </c>
      <c r="P30" s="15" t="str">
        <f>IF(Table1[[#This Row],[Abs Naïve Error]]="","",Table1[[#This Row],[Abs Naïve Error]]^2)</f>
        <v/>
      </c>
      <c r="Q30" s="4"/>
      <c r="U30" s="5">
        <v>31305604</v>
      </c>
    </row>
    <row r="31" spans="1:23" ht="15" thickTop="1" x14ac:dyDescent="0.35">
      <c r="A31" s="3">
        <v>44895</v>
      </c>
      <c r="B31" s="10">
        <f>YEAR(Table1[[#This Row],[Date]])</f>
        <v>2022</v>
      </c>
      <c r="C31" s="4"/>
      <c r="D31" s="4"/>
      <c r="E31" s="4"/>
      <c r="F31" s="4"/>
      <c r="G31" s="4">
        <v>1444685.8617054061</v>
      </c>
      <c r="H31" s="4">
        <v>685811.96274187358</v>
      </c>
      <c r="I31" s="4">
        <v>2203559.760668939</v>
      </c>
      <c r="J31" s="15" t="str">
        <f>IF(Table1[[#This Row],[Validation Forecast - Mean]]="","",Table1[[#This Row],[Validation Forecast - Mean]]-Table1[[#This Row],[Actuals]])</f>
        <v/>
      </c>
      <c r="K31" s="15" t="str">
        <f>IFERROR(ABS(Table1[[#This Row],[Error]]),"")</f>
        <v/>
      </c>
      <c r="L31" s="15" t="str">
        <f>IFERROR(Table1[[#This Row],[Abs Error]]^2,"")</f>
        <v/>
      </c>
      <c r="M31" s="15" t="str">
        <f>IF(Table1[[#This Row],[Validation Forecast - Mean]]="","",AVERAGE($C$2:$C$29))</f>
        <v/>
      </c>
      <c r="N31" s="15" t="str">
        <f>IF(Table1[[#This Row],[Naïve Forecast]]="","",Table1[[#This Row],[Naïve Forecast]]-Table1[[#This Row],[Actuals]])</f>
        <v/>
      </c>
      <c r="O31" s="15" t="str">
        <f>IF(Table1[[#This Row],[Naïve Error]]="","",ABS(Table1[[#This Row],[Naïve Error]]))</f>
        <v/>
      </c>
      <c r="P31" s="15" t="str">
        <f>IF(Table1[[#This Row],[Abs Naïve Error]]="","",Table1[[#This Row],[Abs Naïve Error]]^2)</f>
        <v/>
      </c>
      <c r="Q31" s="4"/>
    </row>
    <row r="32" spans="1:23" x14ac:dyDescent="0.35">
      <c r="A32" s="3">
        <v>44926</v>
      </c>
      <c r="B32" s="10">
        <f>YEAR(Table1[[#This Row],[Date]])</f>
        <v>2022</v>
      </c>
      <c r="C32" s="4"/>
      <c r="D32" s="4"/>
      <c r="E32" s="4"/>
      <c r="F32" s="4"/>
      <c r="G32" s="4">
        <v>1575369.843031639</v>
      </c>
      <c r="H32" s="4">
        <v>813920.79614273261</v>
      </c>
      <c r="I32" s="4">
        <v>2336818.8899205439</v>
      </c>
      <c r="J32" s="15" t="str">
        <f>IF(Table1[[#This Row],[Validation Forecast - Mean]]="","",Table1[[#This Row],[Validation Forecast - Mean]]-Table1[[#This Row],[Actuals]])</f>
        <v/>
      </c>
      <c r="K32" s="15" t="str">
        <f>IFERROR(ABS(Table1[[#This Row],[Error]]),"")</f>
        <v/>
      </c>
      <c r="L32" s="15" t="str">
        <f>IFERROR(Table1[[#This Row],[Abs Error]]^2,"")</f>
        <v/>
      </c>
      <c r="M32" s="15" t="str">
        <f>IF(Table1[[#This Row],[Validation Forecast - Mean]]="","",AVERAGE($C$2:$C$29))</f>
        <v/>
      </c>
      <c r="N32" s="15" t="str">
        <f>IF(Table1[[#This Row],[Naïve Forecast]]="","",Table1[[#This Row],[Naïve Forecast]]-Table1[[#This Row],[Actuals]])</f>
        <v/>
      </c>
      <c r="O32" s="15" t="str">
        <f>IF(Table1[[#This Row],[Naïve Error]]="","",ABS(Table1[[#This Row],[Naïve Error]]))</f>
        <v/>
      </c>
      <c r="P32" s="15" t="str">
        <f>IF(Table1[[#This Row],[Abs Naïve Error]]="","",Table1[[#This Row],[Abs Naïve Error]]^2)</f>
        <v/>
      </c>
      <c r="Q32" s="4"/>
    </row>
    <row r="33" spans="1:23" x14ac:dyDescent="0.35">
      <c r="A33" s="3">
        <v>44957</v>
      </c>
      <c r="B33" s="10">
        <f>YEAR(Table1[[#This Row],[Date]])</f>
        <v>2023</v>
      </c>
      <c r="C33" s="4"/>
      <c r="D33" s="4"/>
      <c r="E33" s="4"/>
      <c r="F33" s="4"/>
      <c r="G33" s="4">
        <v>1136357.345441411</v>
      </c>
      <c r="H33" s="4">
        <v>370855.45178009191</v>
      </c>
      <c r="I33" s="4">
        <v>1901859.239102731</v>
      </c>
      <c r="J33" s="15" t="str">
        <f>IF(Table1[[#This Row],[Validation Forecast - Mean]]="","",Table1[[#This Row],[Validation Forecast - Mean]]-Table1[[#This Row],[Actuals]])</f>
        <v/>
      </c>
      <c r="K33" s="15" t="str">
        <f>IFERROR(ABS(Table1[[#This Row],[Error]]),"")</f>
        <v/>
      </c>
      <c r="L33" s="15" t="str">
        <f>IFERROR(Table1[[#This Row],[Abs Error]]^2,"")</f>
        <v/>
      </c>
      <c r="M33" s="15" t="str">
        <f>IF(Table1[[#This Row],[Validation Forecast - Mean]]="","",AVERAGE($C$2:$C$29))</f>
        <v/>
      </c>
      <c r="N33" s="15" t="str">
        <f>IF(Table1[[#This Row],[Naïve Forecast]]="","",Table1[[#This Row],[Naïve Forecast]]-Table1[[#This Row],[Actuals]])</f>
        <v/>
      </c>
      <c r="O33" s="15" t="str">
        <f>IF(Table1[[#This Row],[Naïve Error]]="","",ABS(Table1[[#This Row],[Naïve Error]]))</f>
        <v/>
      </c>
      <c r="P33" s="15" t="str">
        <f>IF(Table1[[#This Row],[Abs Naïve Error]]="","",Table1[[#This Row],[Abs Naïve Error]]^2)</f>
        <v/>
      </c>
      <c r="Q33" s="4"/>
    </row>
    <row r="34" spans="1:23" x14ac:dyDescent="0.35">
      <c r="A34" s="3">
        <v>44985</v>
      </c>
      <c r="B34" s="10">
        <f>YEAR(Table1[[#This Row],[Date]])</f>
        <v>2023</v>
      </c>
      <c r="C34" s="4"/>
      <c r="D34" s="4"/>
      <c r="E34" s="4"/>
      <c r="F34" s="4"/>
      <c r="G34" s="4">
        <v>1639558.4673443739</v>
      </c>
      <c r="H34" s="4">
        <v>872820.81968128472</v>
      </c>
      <c r="I34" s="4">
        <v>2406296.1150074638</v>
      </c>
      <c r="J34" s="15" t="str">
        <f>IF(Table1[[#This Row],[Validation Forecast - Mean]]="","",Table1[[#This Row],[Validation Forecast - Mean]]-Table1[[#This Row],[Actuals]])</f>
        <v/>
      </c>
      <c r="K34" s="15" t="str">
        <f>IFERROR(ABS(Table1[[#This Row],[Error]]),"")</f>
        <v/>
      </c>
      <c r="L34" s="15" t="str">
        <f>IFERROR(Table1[[#This Row],[Abs Error]]^2,"")</f>
        <v/>
      </c>
      <c r="M34" s="15" t="str">
        <f>IF(Table1[[#This Row],[Validation Forecast - Mean]]="","",AVERAGE($C$2:$C$29))</f>
        <v/>
      </c>
      <c r="N34" s="15" t="str">
        <f>IF(Table1[[#This Row],[Naïve Forecast]]="","",Table1[[#This Row],[Naïve Forecast]]-Table1[[#This Row],[Actuals]])</f>
        <v/>
      </c>
      <c r="O34" s="15" t="str">
        <f>IF(Table1[[#This Row],[Naïve Error]]="","",ABS(Table1[[#This Row],[Naïve Error]]))</f>
        <v/>
      </c>
      <c r="P34" s="15" t="str">
        <f>IF(Table1[[#This Row],[Abs Naïve Error]]="","",Table1[[#This Row],[Abs Naïve Error]]^2)</f>
        <v/>
      </c>
      <c r="Q34" s="4"/>
    </row>
    <row r="35" spans="1:23" x14ac:dyDescent="0.35">
      <c r="A35" s="3">
        <v>45016</v>
      </c>
      <c r="B35" s="10">
        <f>YEAR(Table1[[#This Row],[Date]])</f>
        <v>2023</v>
      </c>
      <c r="C35" s="4"/>
      <c r="D35" s="4"/>
      <c r="E35" s="4"/>
      <c r="F35" s="4"/>
      <c r="G35" s="4">
        <v>2247633.1732961689</v>
      </c>
      <c r="H35" s="4">
        <v>1478379.528086103</v>
      </c>
      <c r="I35" s="4">
        <v>3016886.8185062362</v>
      </c>
      <c r="J35" s="15" t="str">
        <f>IF(Table1[[#This Row],[Validation Forecast - Mean]]="","",Table1[[#This Row],[Validation Forecast - Mean]]-Table1[[#This Row],[Actuals]])</f>
        <v/>
      </c>
      <c r="K35" s="15" t="str">
        <f>IFERROR(ABS(Table1[[#This Row],[Error]]),"")</f>
        <v/>
      </c>
      <c r="L35" s="15" t="str">
        <f>IFERROR(Table1[[#This Row],[Abs Error]]^2,"")</f>
        <v/>
      </c>
      <c r="M35" s="15" t="str">
        <f>IF(Table1[[#This Row],[Validation Forecast - Mean]]="","",AVERAGE($C$2:$C$29))</f>
        <v/>
      </c>
      <c r="N35" s="15" t="str">
        <f>IF(Table1[[#This Row],[Naïve Forecast]]="","",Table1[[#This Row],[Naïve Forecast]]-Table1[[#This Row],[Actuals]])</f>
        <v/>
      </c>
      <c r="O35" s="15" t="str">
        <f>IF(Table1[[#This Row],[Naïve Error]]="","",ABS(Table1[[#This Row],[Naïve Error]]))</f>
        <v/>
      </c>
      <c r="P35" s="15" t="str">
        <f>IF(Table1[[#This Row],[Abs Naïve Error]]="","",Table1[[#This Row],[Abs Naïve Error]]^2)</f>
        <v/>
      </c>
      <c r="Q35" s="4"/>
    </row>
    <row r="36" spans="1:23" x14ac:dyDescent="0.35">
      <c r="A36" s="3">
        <v>45046</v>
      </c>
      <c r="B36" s="10">
        <f>YEAR(Table1[[#This Row],[Date]])</f>
        <v>2023</v>
      </c>
      <c r="C36" s="4"/>
      <c r="D36" s="4"/>
      <c r="E36" s="4"/>
      <c r="F36" s="4"/>
      <c r="G36" s="4">
        <v>1439436.2832486669</v>
      </c>
      <c r="H36" s="4">
        <v>669628.1388177413</v>
      </c>
      <c r="I36" s="4">
        <v>2209244.4276795932</v>
      </c>
      <c r="J36" s="15" t="str">
        <f>IF(Table1[[#This Row],[Validation Forecast - Mean]]="","",Table1[[#This Row],[Validation Forecast - Mean]]-Table1[[#This Row],[Actuals]])</f>
        <v/>
      </c>
      <c r="K36" s="15" t="str">
        <f>IFERROR(ABS(Table1[[#This Row],[Error]]),"")</f>
        <v/>
      </c>
      <c r="L36" s="15" t="str">
        <f>IFERROR(Table1[[#This Row],[Abs Error]]^2,"")</f>
        <v/>
      </c>
      <c r="M36" s="15" t="str">
        <f>IF(Table1[[#This Row],[Validation Forecast - Mean]]="","",AVERAGE($C$2:$C$29))</f>
        <v/>
      </c>
      <c r="N36" s="15" t="str">
        <f>IF(Table1[[#This Row],[Naïve Forecast]]="","",Table1[[#This Row],[Naïve Forecast]]-Table1[[#This Row],[Actuals]])</f>
        <v/>
      </c>
      <c r="O36" s="15" t="str">
        <f>IF(Table1[[#This Row],[Naïve Error]]="","",ABS(Table1[[#This Row],[Naïve Error]]))</f>
        <v/>
      </c>
      <c r="P36" s="15" t="str">
        <f>IF(Table1[[#This Row],[Abs Naïve Error]]="","",Table1[[#This Row],[Abs Naïve Error]]^2)</f>
        <v/>
      </c>
      <c r="Q36" s="4"/>
    </row>
    <row r="37" spans="1:23" x14ac:dyDescent="0.35">
      <c r="A37" s="3">
        <v>45077</v>
      </c>
      <c r="B37" s="10">
        <f>YEAR(Table1[[#This Row],[Date]])</f>
        <v>2023</v>
      </c>
      <c r="C37" s="4"/>
      <c r="D37" s="4"/>
      <c r="E37" s="4"/>
      <c r="F37" s="4"/>
      <c r="G37" s="4">
        <v>1448248.500730257</v>
      </c>
      <c r="H37" s="4">
        <v>676832.34183228761</v>
      </c>
      <c r="I37" s="4">
        <v>2219664.6596282269</v>
      </c>
      <c r="J37" s="15" t="str">
        <f>IF(Table1[[#This Row],[Validation Forecast - Mean]]="","",Table1[[#This Row],[Validation Forecast - Mean]]-Table1[[#This Row],[Actuals]])</f>
        <v/>
      </c>
      <c r="K37" s="15" t="str">
        <f>IFERROR(ABS(Table1[[#This Row],[Error]]),"")</f>
        <v/>
      </c>
      <c r="L37" s="15" t="str">
        <f>IFERROR(Table1[[#This Row],[Abs Error]]^2,"")</f>
        <v/>
      </c>
      <c r="M37" s="15" t="str">
        <f>IF(Table1[[#This Row],[Validation Forecast - Mean]]="","",AVERAGE($C$2:$C$29))</f>
        <v/>
      </c>
      <c r="N37" s="15" t="str">
        <f>IF(Table1[[#This Row],[Naïve Forecast]]="","",Table1[[#This Row],[Naïve Forecast]]-Table1[[#This Row],[Actuals]])</f>
        <v/>
      </c>
      <c r="O37" s="15" t="str">
        <f>IF(Table1[[#This Row],[Naïve Error]]="","",ABS(Table1[[#This Row],[Naïve Error]]))</f>
        <v/>
      </c>
      <c r="P37" s="15" t="str">
        <f>IF(Table1[[#This Row],[Abs Naïve Error]]="","",Table1[[#This Row],[Abs Naïve Error]]^2)</f>
        <v/>
      </c>
      <c r="Q37" s="4"/>
    </row>
    <row r="38" spans="1:23" x14ac:dyDescent="0.35">
      <c r="A38" s="3">
        <v>45107</v>
      </c>
      <c r="B38" s="10">
        <f>YEAR(Table1[[#This Row],[Date]])</f>
        <v>2023</v>
      </c>
      <c r="C38" s="4"/>
      <c r="D38" s="4"/>
      <c r="E38" s="4"/>
      <c r="F38" s="4"/>
      <c r="G38" s="4">
        <v>1617519.815156301</v>
      </c>
      <c r="H38" s="4">
        <v>845909.48084442201</v>
      </c>
      <c r="I38" s="4">
        <v>2389130.1494681789</v>
      </c>
      <c r="J38" s="15" t="str">
        <f>IF(Table1[[#This Row],[Validation Forecast - Mean]]="","",Table1[[#This Row],[Validation Forecast - Mean]]-Table1[[#This Row],[Actuals]])</f>
        <v/>
      </c>
      <c r="K38" s="15" t="str">
        <f>IFERROR(ABS(Table1[[#This Row],[Error]]),"")</f>
        <v/>
      </c>
      <c r="L38" s="15" t="str">
        <f>IFERROR(Table1[[#This Row],[Abs Error]]^2,"")</f>
        <v/>
      </c>
      <c r="M38" s="15" t="str">
        <f>IF(Table1[[#This Row],[Validation Forecast - Mean]]="","",AVERAGE($C$2:$C$29))</f>
        <v/>
      </c>
      <c r="N38" s="15" t="str">
        <f>IF(Table1[[#This Row],[Naïve Forecast]]="","",Table1[[#This Row],[Naïve Forecast]]-Table1[[#This Row],[Actuals]])</f>
        <v/>
      </c>
      <c r="O38" s="15" t="str">
        <f>IF(Table1[[#This Row],[Naïve Error]]="","",ABS(Table1[[#This Row],[Naïve Error]]))</f>
        <v/>
      </c>
      <c r="P38" s="15" t="str">
        <f>IF(Table1[[#This Row],[Abs Naïve Error]]="","",Table1[[#This Row],[Abs Naïve Error]]^2)</f>
        <v/>
      </c>
      <c r="Q38" s="4"/>
    </row>
    <row r="39" spans="1:23" x14ac:dyDescent="0.35">
      <c r="A39" s="3">
        <v>45138</v>
      </c>
      <c r="B39" s="10">
        <f>YEAR(Table1[[#This Row],[Date]])</f>
        <v>2023</v>
      </c>
      <c r="C39" s="4"/>
      <c r="D39" s="4"/>
      <c r="E39" s="4"/>
      <c r="F39" s="4"/>
      <c r="G39" s="4">
        <v>1819066.792535085</v>
      </c>
      <c r="H39" s="4">
        <v>1046392.914354845</v>
      </c>
      <c r="I39" s="4">
        <v>2591740.670715325</v>
      </c>
      <c r="J39" s="15" t="str">
        <f>IF(Table1[[#This Row],[Validation Forecast - Mean]]="","",Table1[[#This Row],[Validation Forecast - Mean]]-Table1[[#This Row],[Actuals]])</f>
        <v/>
      </c>
      <c r="K39" s="15" t="str">
        <f>IFERROR(ABS(Table1[[#This Row],[Error]]),"")</f>
        <v/>
      </c>
      <c r="L39" s="15" t="str">
        <f>IFERROR(Table1[[#This Row],[Abs Error]]^2,"")</f>
        <v/>
      </c>
      <c r="M39" s="15" t="str">
        <f>IF(Table1[[#This Row],[Validation Forecast - Mean]]="","",AVERAGE($C$2:$C$29))</f>
        <v/>
      </c>
      <c r="N39" s="15" t="str">
        <f>IF(Table1[[#This Row],[Naïve Forecast]]="","",Table1[[#This Row],[Naïve Forecast]]-Table1[[#This Row],[Actuals]])</f>
        <v/>
      </c>
      <c r="O39" s="15" t="str">
        <f>IF(Table1[[#This Row],[Naïve Error]]="","",ABS(Table1[[#This Row],[Naïve Error]]))</f>
        <v/>
      </c>
      <c r="P39" s="15" t="str">
        <f>IF(Table1[[#This Row],[Abs Naïve Error]]="","",Table1[[#This Row],[Abs Naïve Error]]^2)</f>
        <v/>
      </c>
      <c r="Q39" s="4"/>
    </row>
    <row r="40" spans="1:23" x14ac:dyDescent="0.35">
      <c r="A40" s="3">
        <v>45169</v>
      </c>
      <c r="B40" s="10">
        <f>YEAR(Table1[[#This Row],[Date]])</f>
        <v>2023</v>
      </c>
      <c r="C40" s="4"/>
      <c r="D40" s="4"/>
      <c r="E40" s="4"/>
      <c r="F40" s="4"/>
      <c r="G40" s="4">
        <v>1493049.567904464</v>
      </c>
      <c r="H40" s="4">
        <v>720309.27737537737</v>
      </c>
      <c r="I40" s="4">
        <v>2265789.8584335502</v>
      </c>
      <c r="J40" s="15" t="str">
        <f>IF(Table1[[#This Row],[Validation Forecast - Mean]]="","",Table1[[#This Row],[Validation Forecast - Mean]]-Table1[[#This Row],[Actuals]])</f>
        <v/>
      </c>
      <c r="K40" s="15" t="str">
        <f>IFERROR(ABS(Table1[[#This Row],[Error]]),"")</f>
        <v/>
      </c>
      <c r="L40" s="15" t="str">
        <f>IFERROR(Table1[[#This Row],[Abs Error]]^2,"")</f>
        <v/>
      </c>
      <c r="M40" s="15" t="str">
        <f>IF(Table1[[#This Row],[Validation Forecast - Mean]]="","",AVERAGE($C$2:$C$29))</f>
        <v/>
      </c>
      <c r="N40" s="15" t="str">
        <f>IF(Table1[[#This Row],[Naïve Forecast]]="","",Table1[[#This Row],[Naïve Forecast]]-Table1[[#This Row],[Actuals]])</f>
        <v/>
      </c>
      <c r="O40" s="15" t="str">
        <f>IF(Table1[[#This Row],[Naïve Error]]="","",ABS(Table1[[#This Row],[Naïve Error]]))</f>
        <v/>
      </c>
      <c r="P40" s="15" t="str">
        <f>IF(Table1[[#This Row],[Abs Naïve Error]]="","",Table1[[#This Row],[Abs Naïve Error]]^2)</f>
        <v/>
      </c>
      <c r="Q40" s="4"/>
    </row>
    <row r="41" spans="1:23" x14ac:dyDescent="0.35">
      <c r="A41" s="3">
        <v>45199</v>
      </c>
      <c r="B41" s="10">
        <f>YEAR(Table1[[#This Row],[Date]])</f>
        <v>2023</v>
      </c>
      <c r="C41" s="4"/>
      <c r="D41" s="4"/>
      <c r="E41" s="4"/>
      <c r="F41" s="4"/>
      <c r="G41" s="4">
        <v>1522351.6946363261</v>
      </c>
      <c r="H41" s="4">
        <v>748882.9564164615</v>
      </c>
      <c r="I41" s="4">
        <v>2295820.43285619</v>
      </c>
      <c r="J41" s="15" t="str">
        <f>IF(Table1[[#This Row],[Validation Forecast - Mean]]="","",Table1[[#This Row],[Validation Forecast - Mean]]-Table1[[#This Row],[Actuals]])</f>
        <v/>
      </c>
      <c r="K41" s="15" t="str">
        <f>IFERROR(ABS(Table1[[#This Row],[Error]]),"")</f>
        <v/>
      </c>
      <c r="L41" s="15" t="str">
        <f>IFERROR(Table1[[#This Row],[Abs Error]]^2,"")</f>
        <v/>
      </c>
      <c r="M41" s="15" t="str">
        <f>IF(Table1[[#This Row],[Validation Forecast - Mean]]="","",AVERAGE($C$2:$C$29))</f>
        <v/>
      </c>
      <c r="N41" s="15" t="str">
        <f>IF(Table1[[#This Row],[Naïve Forecast]]="","",Table1[[#This Row],[Naïve Forecast]]-Table1[[#This Row],[Actuals]])</f>
        <v/>
      </c>
      <c r="O41" s="15" t="str">
        <f>IF(Table1[[#This Row],[Naïve Error]]="","",ABS(Table1[[#This Row],[Naïve Error]]))</f>
        <v/>
      </c>
      <c r="P41" s="15" t="str">
        <f>IF(Table1[[#This Row],[Abs Naïve Error]]="","",Table1[[#This Row],[Abs Naïve Error]]^2)</f>
        <v/>
      </c>
      <c r="Q41" s="4"/>
    </row>
    <row r="42" spans="1:23" x14ac:dyDescent="0.35">
      <c r="A42" s="3">
        <v>45230</v>
      </c>
      <c r="B42" s="10">
        <f>YEAR(Table1[[#This Row],[Date]])</f>
        <v>2023</v>
      </c>
      <c r="C42" s="4"/>
      <c r="D42" s="4"/>
      <c r="E42" s="4"/>
      <c r="F42" s="4"/>
      <c r="G42" s="4">
        <v>1870630.615424562</v>
      </c>
      <c r="H42" s="4">
        <v>980632.20537226391</v>
      </c>
      <c r="I42" s="4">
        <v>2760629.0254768599</v>
      </c>
      <c r="J42" s="15" t="str">
        <f>IF(Table1[[#This Row],[Validation Forecast - Mean]]="","",Table1[[#This Row],[Validation Forecast - Mean]]-Table1[[#This Row],[Actuals]])</f>
        <v/>
      </c>
      <c r="K42" s="15" t="str">
        <f>IFERROR(ABS(Table1[[#This Row],[Error]]),"")</f>
        <v/>
      </c>
      <c r="L42" s="15" t="str">
        <f>IFERROR(Table1[[#This Row],[Abs Error]]^2,"")</f>
        <v/>
      </c>
      <c r="M42" s="15" t="str">
        <f>IF(Table1[[#This Row],[Validation Forecast - Mean]]="","",AVERAGE($C$2:$C$29))</f>
        <v/>
      </c>
      <c r="N42" s="15" t="str">
        <f>IF(Table1[[#This Row],[Naïve Forecast]]="","",Table1[[#This Row],[Naïve Forecast]]-Table1[[#This Row],[Actuals]])</f>
        <v/>
      </c>
      <c r="O42" s="15" t="str">
        <f>IF(Table1[[#This Row],[Naïve Error]]="","",ABS(Table1[[#This Row],[Naïve Error]]))</f>
        <v/>
      </c>
      <c r="P42" s="15" t="str">
        <f>IF(Table1[[#This Row],[Abs Naïve Error]]="","",Table1[[#This Row],[Abs Naïve Error]]^2)</f>
        <v/>
      </c>
      <c r="Q42" s="4"/>
    </row>
    <row r="43" spans="1:23" x14ac:dyDescent="0.35">
      <c r="A43" s="3">
        <v>45260</v>
      </c>
      <c r="B43" s="10">
        <f>YEAR(Table1[[#This Row],[Date]])</f>
        <v>2023</v>
      </c>
      <c r="C43" s="4"/>
      <c r="D43" s="4"/>
      <c r="E43" s="4"/>
      <c r="F43" s="4"/>
      <c r="G43" s="4">
        <v>1484886.3604637971</v>
      </c>
      <c r="H43" s="4">
        <v>590550.65071846812</v>
      </c>
      <c r="I43" s="4">
        <v>2379222.070209126</v>
      </c>
      <c r="J43" s="15" t="str">
        <f>IF(Table1[[#This Row],[Validation Forecast - Mean]]="","",Table1[[#This Row],[Validation Forecast - Mean]]-Table1[[#This Row],[Actuals]])</f>
        <v/>
      </c>
      <c r="K43" s="15" t="str">
        <f>IFERROR(ABS(Table1[[#This Row],[Error]]),"")</f>
        <v/>
      </c>
      <c r="L43" s="15" t="str">
        <f>IFERROR(Table1[[#This Row],[Abs Error]]^2,"")</f>
        <v/>
      </c>
      <c r="M43" s="15" t="str">
        <f>IF(Table1[[#This Row],[Validation Forecast - Mean]]="","",AVERAGE($C$2:$C$29))</f>
        <v/>
      </c>
      <c r="N43" s="15" t="str">
        <f>IF(Table1[[#This Row],[Naïve Forecast]]="","",Table1[[#This Row],[Naïve Forecast]]-Table1[[#This Row],[Actuals]])</f>
        <v/>
      </c>
      <c r="O43" s="15" t="str">
        <f>IF(Table1[[#This Row],[Naïve Error]]="","",ABS(Table1[[#This Row],[Naïve Error]]))</f>
        <v/>
      </c>
      <c r="P43" s="15" t="str">
        <f>IF(Table1[[#This Row],[Abs Naïve Error]]="","",Table1[[#This Row],[Abs Naïve Error]]^2)</f>
        <v/>
      </c>
      <c r="Q43" s="4"/>
    </row>
    <row r="44" spans="1:23" x14ac:dyDescent="0.35">
      <c r="A44" s="3">
        <v>45291</v>
      </c>
      <c r="B44" s="10">
        <f>YEAR(Table1[[#This Row],[Date]])</f>
        <v>2023</v>
      </c>
      <c r="C44" s="4"/>
      <c r="D44" s="4"/>
      <c r="E44" s="4"/>
      <c r="F44" s="4"/>
      <c r="G44" s="4">
        <v>1591213.288616671</v>
      </c>
      <c r="H44" s="4">
        <v>696115.30568574602</v>
      </c>
      <c r="I44" s="4">
        <v>2486311.271547596</v>
      </c>
      <c r="J44" s="15" t="str">
        <f>IF(Table1[[#This Row],[Validation Forecast - Mean]]="","",Table1[[#This Row],[Validation Forecast - Mean]]-Table1[[#This Row],[Actuals]])</f>
        <v/>
      </c>
      <c r="K44" s="15" t="str">
        <f>IFERROR(ABS(Table1[[#This Row],[Error]]),"")</f>
        <v/>
      </c>
      <c r="L44" s="15" t="str">
        <f>IFERROR(Table1[[#This Row],[Abs Error]]^2,"")</f>
        <v/>
      </c>
      <c r="M44" s="15" t="str">
        <f>IF(Table1[[#This Row],[Validation Forecast - Mean]]="","",AVERAGE($C$2:$C$29))</f>
        <v/>
      </c>
      <c r="N44" s="15" t="str">
        <f>IF(Table1[[#This Row],[Naïve Forecast]]="","",Table1[[#This Row],[Naïve Forecast]]-Table1[[#This Row],[Actuals]])</f>
        <v/>
      </c>
      <c r="O44" s="15" t="str">
        <f>IF(Table1[[#This Row],[Naïve Error]]="","",ABS(Table1[[#This Row],[Naïve Error]]))</f>
        <v/>
      </c>
      <c r="P44" s="15" t="str">
        <f>IF(Table1[[#This Row],[Abs Naïve Error]]="","",Table1[[#This Row],[Abs Naïve Error]]^2)</f>
        <v/>
      </c>
      <c r="Q44" s="4"/>
    </row>
    <row r="45" spans="1:23" x14ac:dyDescent="0.35">
      <c r="T45" t="s">
        <v>13</v>
      </c>
    </row>
    <row r="47" spans="1:23" x14ac:dyDescent="0.35">
      <c r="U47" t="s">
        <v>9</v>
      </c>
      <c r="V47" t="s">
        <v>10</v>
      </c>
      <c r="W47" t="s">
        <v>11</v>
      </c>
    </row>
    <row r="48" spans="1:23" x14ac:dyDescent="0.35">
      <c r="U48" s="1">
        <f>$U$30-U25</f>
        <v>13474238.972132538</v>
      </c>
      <c r="V48" s="1">
        <f t="shared" ref="V48:W48" si="0">$U$30-V25</f>
        <v>10449582.664908752</v>
      </c>
      <c r="W48" s="1">
        <f t="shared" si="0"/>
        <v>7424926.3576849662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488A7-F62C-4435-B30D-DD9D7CC9841D}">
  <dimension ref="B2:E23"/>
  <sheetViews>
    <sheetView showGridLines="0" tabSelected="1" topLeftCell="A7" zoomScaleNormal="100" workbookViewId="0">
      <selection activeCell="F27" sqref="F26:F27"/>
    </sheetView>
  </sheetViews>
  <sheetFormatPr defaultRowHeight="14.5" x14ac:dyDescent="0.35"/>
  <cols>
    <col min="1" max="1" width="4.26953125" customWidth="1"/>
    <col min="2" max="2" width="15.6328125" bestFit="1" customWidth="1"/>
    <col min="3" max="3" width="13.453125" customWidth="1"/>
    <col min="4" max="5" width="14.6328125" bestFit="1" customWidth="1"/>
  </cols>
  <sheetData>
    <row r="2" spans="2:5" ht="31" x14ac:dyDescent="0.7">
      <c r="B2" s="8" t="s">
        <v>16</v>
      </c>
    </row>
    <row r="3" spans="2:5" ht="259.5" customHeight="1" x14ac:dyDescent="0.35"/>
    <row r="9" spans="2:5" x14ac:dyDescent="0.35">
      <c r="B9" s="7" t="s">
        <v>17</v>
      </c>
    </row>
    <row r="10" spans="2:5" x14ac:dyDescent="0.35">
      <c r="B10" t="s">
        <v>15</v>
      </c>
      <c r="C10" t="s">
        <v>9</v>
      </c>
      <c r="D10" t="s">
        <v>10</v>
      </c>
      <c r="E10" t="s">
        <v>11</v>
      </c>
    </row>
    <row r="11" spans="2:5" x14ac:dyDescent="0.35">
      <c r="B11" t="s">
        <v>8</v>
      </c>
      <c r="C11" s="6">
        <v>17831365.027867462</v>
      </c>
      <c r="D11" s="6">
        <v>20856021.335091248</v>
      </c>
      <c r="E11" s="6">
        <v>23880677.642315034</v>
      </c>
    </row>
    <row r="12" spans="2:5" x14ac:dyDescent="0.35">
      <c r="B12" t="s">
        <v>20</v>
      </c>
      <c r="C12" s="1">
        <v>31305604</v>
      </c>
      <c r="D12" s="1">
        <v>31305604</v>
      </c>
      <c r="E12" s="1">
        <v>31305604</v>
      </c>
    </row>
    <row r="13" spans="2:5" x14ac:dyDescent="0.35">
      <c r="B13" s="7" t="s">
        <v>14</v>
      </c>
      <c r="C13" s="11">
        <f>C11-C12</f>
        <v>-13474238.972132538</v>
      </c>
      <c r="D13" s="11">
        <f t="shared" ref="D13:E13" si="0">D11-D12</f>
        <v>-10449582.664908752</v>
      </c>
      <c r="E13" s="11">
        <f t="shared" si="0"/>
        <v>-7424926.3576849662</v>
      </c>
    </row>
    <row r="15" spans="2:5" x14ac:dyDescent="0.35">
      <c r="B15" s="7" t="s">
        <v>18</v>
      </c>
    </row>
    <row r="16" spans="2:5" x14ac:dyDescent="0.35">
      <c r="B16" t="s">
        <v>25</v>
      </c>
    </row>
    <row r="17" spans="2:5" x14ac:dyDescent="0.35">
      <c r="B17" t="s">
        <v>51</v>
      </c>
    </row>
    <row r="20" spans="2:5" x14ac:dyDescent="0.35">
      <c r="C20" s="1">
        <f>C12-10500000</f>
        <v>20805604</v>
      </c>
    </row>
    <row r="21" spans="2:5" x14ac:dyDescent="0.35">
      <c r="C21" s="6">
        <f>C11-$C$20</f>
        <v>-2974238.9721325375</v>
      </c>
      <c r="D21" s="6">
        <f t="shared" ref="D21:E21" si="1">D11-$C$20</f>
        <v>50417.335091248155</v>
      </c>
      <c r="E21" s="6">
        <f t="shared" si="1"/>
        <v>3075073.6423150338</v>
      </c>
    </row>
    <row r="23" spans="2:5" x14ac:dyDescent="0.35">
      <c r="C23">
        <f>(ABS(C21)-ABS(C13))/ABS(C13)</f>
        <v>-0.77926478977522462</v>
      </c>
      <c r="D23">
        <f t="shared" ref="D23:E23" si="2">(ABS(D21)-ABS(D13))/ABS(D13)</f>
        <v>-0.99517518194668608</v>
      </c>
      <c r="E23">
        <f t="shared" si="2"/>
        <v>-0.58584456004304164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BC2CC-374A-4CFC-8066-3C5C91E347AE}">
  <dimension ref="B2:G23"/>
  <sheetViews>
    <sheetView showGridLines="0" topLeftCell="A4" workbookViewId="0">
      <selection activeCell="F24" sqref="F24"/>
    </sheetView>
  </sheetViews>
  <sheetFormatPr defaultRowHeight="14.5" x14ac:dyDescent="0.35"/>
  <cols>
    <col min="1" max="1" width="4.26953125" customWidth="1"/>
    <col min="2" max="2" width="15.6328125" bestFit="1" customWidth="1"/>
    <col min="3" max="3" width="13.453125" customWidth="1"/>
    <col min="4" max="4" width="17.1796875" bestFit="1" customWidth="1"/>
    <col min="5" max="5" width="17.08984375" bestFit="1" customWidth="1"/>
  </cols>
  <sheetData>
    <row r="2" spans="2:7" ht="31" x14ac:dyDescent="0.7">
      <c r="B2" s="8" t="s">
        <v>19</v>
      </c>
    </row>
    <row r="3" spans="2:7" ht="259.5" customHeight="1" x14ac:dyDescent="0.35"/>
    <row r="9" spans="2:7" x14ac:dyDescent="0.35">
      <c r="B9" s="7" t="s">
        <v>17</v>
      </c>
      <c r="G9" s="7" t="s">
        <v>21</v>
      </c>
    </row>
    <row r="10" spans="2:7" x14ac:dyDescent="0.35">
      <c r="B10" t="s">
        <v>15</v>
      </c>
      <c r="C10" t="s">
        <v>9</v>
      </c>
      <c r="D10" t="s">
        <v>10</v>
      </c>
      <c r="E10" t="s">
        <v>11</v>
      </c>
      <c r="G10" s="9" t="s">
        <v>23</v>
      </c>
    </row>
    <row r="11" spans="2:7" x14ac:dyDescent="0.35">
      <c r="B11" t="s">
        <v>8</v>
      </c>
      <c r="C11" s="6">
        <f>SUMIFS(Table1[New Forecast - Low],Table1[Year],"2023")</f>
        <v>9697309.0709650926</v>
      </c>
      <c r="D11" s="6">
        <f>SUMIFS(Table1[New Forecast - Mean],Table1[Year],"2023")</f>
        <v>19309951.904798087</v>
      </c>
      <c r="E11" s="6">
        <f>SUMIFS(Table1[New Forecast - High],Table1[Year],"2023")</f>
        <v>28922594.738631085</v>
      </c>
      <c r="G11" s="9" t="s">
        <v>22</v>
      </c>
    </row>
    <row r="12" spans="2:7" x14ac:dyDescent="0.35">
      <c r="B12" t="s">
        <v>20</v>
      </c>
      <c r="C12" s="1">
        <v>35770112</v>
      </c>
      <c r="D12" s="1">
        <v>35770112</v>
      </c>
      <c r="E12" s="1">
        <v>35770112</v>
      </c>
    </row>
    <row r="13" spans="2:7" x14ac:dyDescent="0.35">
      <c r="B13" s="7" t="s">
        <v>14</v>
      </c>
      <c r="C13" s="11">
        <f>C11-C12</f>
        <v>-26072802.929034907</v>
      </c>
      <c r="D13" s="11">
        <f t="shared" ref="D13:E13" si="0">D11-D12</f>
        <v>-16460160.095201913</v>
      </c>
      <c r="E13" s="11">
        <f t="shared" si="0"/>
        <v>-6847517.2613689154</v>
      </c>
    </row>
    <row r="15" spans="2:7" x14ac:dyDescent="0.35">
      <c r="B15" s="7" t="s">
        <v>18</v>
      </c>
    </row>
    <row r="16" spans="2:7" x14ac:dyDescent="0.35">
      <c r="B16" t="s">
        <v>26</v>
      </c>
    </row>
    <row r="18" spans="2:5" x14ac:dyDescent="0.35">
      <c r="B18" s="7" t="s">
        <v>27</v>
      </c>
    </row>
    <row r="19" spans="2:5" x14ac:dyDescent="0.35">
      <c r="B19" t="s">
        <v>28</v>
      </c>
      <c r="C19" t="s">
        <v>33</v>
      </c>
      <c r="D19" t="s">
        <v>34</v>
      </c>
      <c r="E19" t="s">
        <v>35</v>
      </c>
    </row>
    <row r="20" spans="2:5" x14ac:dyDescent="0.35">
      <c r="B20" t="s">
        <v>29</v>
      </c>
      <c r="C20" s="12">
        <v>7643471</v>
      </c>
      <c r="D20" s="13">
        <f>Table5[[#This Row],[2022 Spend]]/SUM(Table5[2022 Spend])</f>
        <v>0.5354535182760678</v>
      </c>
      <c r="E20" s="1">
        <f>$C$12*Table5[[#This Row],[% of Total Spend]]</f>
        <v>19153232.319528993</v>
      </c>
    </row>
    <row r="21" spans="2:5" x14ac:dyDescent="0.35">
      <c r="B21" t="s">
        <v>32</v>
      </c>
      <c r="C21" s="12">
        <v>4051571</v>
      </c>
      <c r="D21" s="13">
        <f>Table5[[#This Row],[2022 Spend]]/SUM(Table5[2022 Spend])</f>
        <v>0.28382758912741168</v>
      </c>
      <c r="E21" s="1">
        <f>$C$12*Table5[[#This Row],[% of Total Spend]]</f>
        <v>10152544.651777498</v>
      </c>
    </row>
    <row r="22" spans="2:5" x14ac:dyDescent="0.35">
      <c r="B22" t="s">
        <v>30</v>
      </c>
      <c r="C22" s="12">
        <v>1926756</v>
      </c>
      <c r="D22" s="13">
        <f>Table5[[#This Row],[2022 Spend]]/SUM(Table5[2022 Spend])</f>
        <v>0.13497641046319445</v>
      </c>
      <c r="E22" s="1">
        <f>$C$12*Table5[[#This Row],[% of Total Spend]]</f>
        <v>4828121.3196264375</v>
      </c>
    </row>
    <row r="23" spans="2:5" x14ac:dyDescent="0.35">
      <c r="B23" t="s">
        <v>31</v>
      </c>
      <c r="C23" s="12">
        <v>652963</v>
      </c>
      <c r="D23" s="13">
        <f>Table5[[#This Row],[2022 Spend]]/SUM(Table5[2022 Spend])</f>
        <v>4.5742482133326087E-2</v>
      </c>
      <c r="E23" s="1">
        <f>$C$12*Table5[[#This Row],[% of Total Spend]]</f>
        <v>1636213.7090670732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2022 Predictions</vt:lpstr>
      <vt:lpstr>2023 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Buri</dc:creator>
  <cp:lastModifiedBy>Steven Buri</cp:lastModifiedBy>
  <dcterms:created xsi:type="dcterms:W3CDTF">2022-10-31T13:35:24Z</dcterms:created>
  <dcterms:modified xsi:type="dcterms:W3CDTF">2022-10-31T16:03:43Z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2b6c078-73cb-4371-8a5b-e9fc18accbf8_Enabled">
    <vt:lpwstr>true</vt:lpwstr>
  </property>
  <property fmtid="{D5CDD505-2E9C-101B-9397-08002B2CF9AE}" pid="3" name="MSIP_Label_e2b6c078-73cb-4371-8a5b-e9fc18accbf8_SetDate">
    <vt:lpwstr>2022-10-31T13:39:29Z</vt:lpwstr>
  </property>
  <property fmtid="{D5CDD505-2E9C-101B-9397-08002B2CF9AE}" pid="4" name="MSIP_Label_e2b6c078-73cb-4371-8a5b-e9fc18accbf8_Method">
    <vt:lpwstr>Standard</vt:lpwstr>
  </property>
  <property fmtid="{D5CDD505-2E9C-101B-9397-08002B2CF9AE}" pid="5" name="MSIP_Label_e2b6c078-73cb-4371-8a5b-e9fc18accbf8_Name">
    <vt:lpwstr>INTERNAL</vt:lpwstr>
  </property>
  <property fmtid="{D5CDD505-2E9C-101B-9397-08002B2CF9AE}" pid="6" name="MSIP_Label_e2b6c078-73cb-4371-8a5b-e9fc18accbf8_SiteId">
    <vt:lpwstr>56c62bbe-8598-4b85-9e51-1ca753fa50f2</vt:lpwstr>
  </property>
  <property fmtid="{D5CDD505-2E9C-101B-9397-08002B2CF9AE}" pid="7" name="MSIP_Label_e2b6c078-73cb-4371-8a5b-e9fc18accbf8_ActionId">
    <vt:lpwstr>3e0a49b2-11a2-4520-a6d2-11a0e0fa23a1</vt:lpwstr>
  </property>
  <property fmtid="{D5CDD505-2E9C-101B-9397-08002B2CF9AE}" pid="8" name="MSIP_Label_e2b6c078-73cb-4371-8a5b-e9fc18accbf8_ContentBits">
    <vt:lpwstr>0</vt:lpwstr>
  </property>
</Properties>
</file>