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29"/>
  <workbookPr/>
  <mc:AlternateContent xmlns:mc="http://schemas.openxmlformats.org/markup-compatibility/2006">
    <mc:Choice Requires="x15">
      <x15ac:absPath xmlns:x15ac="http://schemas.microsoft.com/office/spreadsheetml/2010/11/ac" url="C:\Users\akats\Downloads\"/>
    </mc:Choice>
  </mc:AlternateContent>
  <xr:revisionPtr revIDLastSave="0" documentId="8_{EB441F4B-C64F-47EE-AD84-05D47E30766A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利用目的等" sheetId="10" r:id="rId1"/>
    <sheet name="料金試算表" sheetId="1" r:id="rId2"/>
    <sheet name="記入例(普通版)" sheetId="8" r:id="rId3"/>
    <sheet name="記入例(グループQuota版)" sheetId="9" r:id="rId4"/>
    <sheet name="Sheet1" sheetId="3" r:id="rId5"/>
  </sheets>
  <definedNames>
    <definedName name="Fat">Sheet1!$F$5</definedName>
    <definedName name="Fat単価">Sheet1!$B$21</definedName>
    <definedName name="Medium">Sheet1!$E$3</definedName>
    <definedName name="Medium単価">Sheet1!$B$20</definedName>
    <definedName name="_xlnm.Print_Area" localSheetId="2">'記入例(普通版)'!$A$1:$X$36</definedName>
    <definedName name="_xlnm.Print_Area" localSheetId="1">料金試算表!$A$1:$X$36</definedName>
    <definedName name="ThinAMD一般解析">Sheet1!$B$3</definedName>
    <definedName name="ThinAMD個人ゲノム">Sheet1!$B$5</definedName>
    <definedName name="ThinAMD単価">Sheet1!$B$17</definedName>
    <definedName name="ThinIntel">Sheet1!$C$3</definedName>
    <definedName name="ThinIntelGPU">Sheet1!$D$3</definedName>
    <definedName name="ThinIntelGPU単価">Sheet1!$B$19</definedName>
    <definedName name="ThinIntel単価">Sheet1!$B$18</definedName>
    <definedName name="アーカイブ">Sheet1!$D$1</definedName>
    <definedName name="アーカイブ単価">Sheet1!$B$16</definedName>
    <definedName name="サービス">Sheet1!$A$1:$A$5</definedName>
    <definedName name="ストレージ一般解析容量保証なし">Sheet1!$A$7</definedName>
    <definedName name="ストレージ一般解析容量保証なし単価">Sheet1!$B$12</definedName>
    <definedName name="ストレージ個人ゲノム容量保証なし">Sheet1!$A$8</definedName>
    <definedName name="ストレージ個人ゲノム容量保証なし基本料金">Sheet1!$B$14</definedName>
    <definedName name="ストレージ個人ゲノム容量保証なし単価">Sheet1!$B$13</definedName>
    <definedName name="ストレージ大規模利用_一般解析区画">Sheet1!$B$1:$D$1</definedName>
    <definedName name="ストレージ大規模利用_個人ゲノム区画">Sheet1!$B$2:$D$2</definedName>
    <definedName name="ストレージ容量保証">Sheet1!$C$1</definedName>
    <definedName name="ストレージ容量保証単価">Sheet1!$B$15</definedName>
    <definedName name="計算ノード占有利用_一般解析区画">Sheet1!$B$4:$F$4</definedName>
    <definedName name="計算ノード占有利用_個人ゲノム区画">Sheet1!$B$5:$F$5</definedName>
    <definedName name="計算ノード優先利用_一般解析区画">Sheet1!$B$3:$E$3</definedName>
    <definedName name="消費税">Sheet1!$B$11</definedName>
    <definedName name="年">料金試算表!$A$1</definedName>
    <definedName name="年間日数">_xlfn.DAYS(DATE(年+1,3,31),DATE(年,4,1))+1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13" i="1" l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12" i="1"/>
  <c r="S13" i="1"/>
  <c r="T13" i="1"/>
  <c r="S14" i="1"/>
  <c r="T14" i="1"/>
  <c r="S15" i="1"/>
  <c r="T15" i="1"/>
  <c r="S16" i="1"/>
  <c r="T16" i="1"/>
  <c r="S17" i="1"/>
  <c r="T17" i="1"/>
  <c r="S18" i="1"/>
  <c r="T18" i="1"/>
  <c r="S19" i="1"/>
  <c r="T19" i="1"/>
  <c r="S20" i="1"/>
  <c r="T20" i="1"/>
  <c r="S21" i="1"/>
  <c r="T21" i="1"/>
  <c r="S22" i="1"/>
  <c r="T22" i="1"/>
  <c r="S23" i="1"/>
  <c r="T23" i="1"/>
  <c r="S24" i="1"/>
  <c r="T24" i="1"/>
  <c r="S25" i="1"/>
  <c r="T25" i="1"/>
  <c r="S26" i="1"/>
  <c r="T26" i="1"/>
  <c r="T12" i="1"/>
  <c r="S12" i="1"/>
  <c r="W34" i="9"/>
  <c r="U34" i="9"/>
  <c r="X34" i="9" s="1"/>
  <c r="V34" i="9"/>
  <c r="W27" i="9"/>
  <c r="V27" i="9"/>
  <c r="U27" i="9"/>
  <c r="X27" i="9" s="1"/>
  <c r="T26" i="9"/>
  <c r="S26" i="9"/>
  <c r="R26" i="9"/>
  <c r="Q26" i="9"/>
  <c r="V26" i="9"/>
  <c r="P26" i="9"/>
  <c r="O26" i="9"/>
  <c r="X26" i="9"/>
  <c r="T25" i="9"/>
  <c r="S25" i="9"/>
  <c r="R25" i="9"/>
  <c r="Q25" i="9"/>
  <c r="W25" i="9"/>
  <c r="P25" i="9"/>
  <c r="O25" i="9"/>
  <c r="X25" i="9"/>
  <c r="T24" i="9"/>
  <c r="S24" i="9"/>
  <c r="R24" i="9"/>
  <c r="Q24" i="9"/>
  <c r="P24" i="9"/>
  <c r="O24" i="9"/>
  <c r="X24" i="9"/>
  <c r="T23" i="9"/>
  <c r="S23" i="9"/>
  <c r="R23" i="9"/>
  <c r="Q23" i="9"/>
  <c r="P23" i="9"/>
  <c r="O23" i="9"/>
  <c r="X23" i="9"/>
  <c r="T22" i="9"/>
  <c r="S22" i="9"/>
  <c r="R22" i="9"/>
  <c r="Q22" i="9"/>
  <c r="P22" i="9"/>
  <c r="O22" i="9"/>
  <c r="X22" i="9"/>
  <c r="T21" i="9"/>
  <c r="S21" i="9"/>
  <c r="R21" i="9"/>
  <c r="Q21" i="9"/>
  <c r="P21" i="9"/>
  <c r="O21" i="9"/>
  <c r="T20" i="9"/>
  <c r="S20" i="9"/>
  <c r="R20" i="9"/>
  <c r="Q20" i="9"/>
  <c r="P20" i="9"/>
  <c r="O20" i="9"/>
  <c r="U20" i="9"/>
  <c r="V20" i="9"/>
  <c r="W20" i="9"/>
  <c r="X20" i="9"/>
  <c r="T19" i="9"/>
  <c r="S19" i="9"/>
  <c r="R19" i="9"/>
  <c r="Q19" i="9"/>
  <c r="P19" i="9"/>
  <c r="O19" i="9"/>
  <c r="T18" i="9"/>
  <c r="S18" i="9"/>
  <c r="R18" i="9"/>
  <c r="Q18" i="9"/>
  <c r="P18" i="9"/>
  <c r="O18" i="9"/>
  <c r="T17" i="9"/>
  <c r="S17" i="9"/>
  <c r="R17" i="9"/>
  <c r="Q17" i="9"/>
  <c r="U17" i="9"/>
  <c r="P17" i="9"/>
  <c r="V17" i="9"/>
  <c r="V18" i="9"/>
  <c r="V28" i="9"/>
  <c r="O17" i="9"/>
  <c r="T16" i="9"/>
  <c r="S16" i="9"/>
  <c r="R16" i="9"/>
  <c r="Q16" i="9"/>
  <c r="P16" i="9"/>
  <c r="V16" i="9"/>
  <c r="V35" i="9" s="1"/>
  <c r="O16" i="9"/>
  <c r="T15" i="9"/>
  <c r="S15" i="9"/>
  <c r="R15" i="9"/>
  <c r="Q15" i="9"/>
  <c r="V15" i="9"/>
  <c r="V32" i="9" s="1"/>
  <c r="X32" i="9" s="1"/>
  <c r="P15" i="9"/>
  <c r="O15" i="9"/>
  <c r="T14" i="9"/>
  <c r="S14" i="9"/>
  <c r="R14" i="9"/>
  <c r="Q14" i="9"/>
  <c r="P14" i="9"/>
  <c r="O14" i="9"/>
  <c r="T13" i="9"/>
  <c r="S13" i="9"/>
  <c r="R13" i="9"/>
  <c r="Q13" i="9"/>
  <c r="P13" i="9"/>
  <c r="O13" i="9"/>
  <c r="T12" i="9"/>
  <c r="S12" i="9"/>
  <c r="V12" i="9"/>
  <c r="R12" i="9"/>
  <c r="Q12" i="9"/>
  <c r="P12" i="9"/>
  <c r="U14" i="9"/>
  <c r="O12" i="9"/>
  <c r="U12" i="9"/>
  <c r="U36" i="9" s="1"/>
  <c r="W12" i="9"/>
  <c r="W30" i="9" s="1"/>
  <c r="X12" i="9"/>
  <c r="W34" i="8"/>
  <c r="V34" i="8"/>
  <c r="U34" i="8"/>
  <c r="X34" i="8" s="1"/>
  <c r="T26" i="8"/>
  <c r="S26" i="8"/>
  <c r="R26" i="8"/>
  <c r="Q26" i="8"/>
  <c r="P26" i="8"/>
  <c r="O26" i="8"/>
  <c r="X26" i="8"/>
  <c r="T25" i="8"/>
  <c r="S25" i="8"/>
  <c r="R25" i="8"/>
  <c r="Q25" i="8"/>
  <c r="P25" i="8"/>
  <c r="W25" i="8"/>
  <c r="O25" i="8"/>
  <c r="X25" i="8"/>
  <c r="T24" i="8"/>
  <c r="S24" i="8"/>
  <c r="R24" i="8"/>
  <c r="Q24" i="8"/>
  <c r="P24" i="8"/>
  <c r="O24" i="8"/>
  <c r="X24" i="8"/>
  <c r="T23" i="8"/>
  <c r="S23" i="8"/>
  <c r="R23" i="8"/>
  <c r="Q23" i="8"/>
  <c r="V23" i="8"/>
  <c r="P23" i="8"/>
  <c r="O23" i="8"/>
  <c r="X23" i="8"/>
  <c r="T22" i="8"/>
  <c r="S22" i="8"/>
  <c r="R22" i="8"/>
  <c r="Q22" i="8"/>
  <c r="V22" i="8"/>
  <c r="P22" i="8"/>
  <c r="O22" i="8"/>
  <c r="X22" i="8"/>
  <c r="T21" i="8"/>
  <c r="S21" i="8"/>
  <c r="R21" i="8"/>
  <c r="Q21" i="8"/>
  <c r="P21" i="8"/>
  <c r="W21" i="8"/>
  <c r="W29" i="8" s="1"/>
  <c r="O21" i="8"/>
  <c r="U21" i="8"/>
  <c r="X21" i="8" s="1"/>
  <c r="V21" i="8"/>
  <c r="T20" i="8"/>
  <c r="S20" i="8"/>
  <c r="R20" i="8"/>
  <c r="Q20" i="8"/>
  <c r="U20" i="8"/>
  <c r="P20" i="8"/>
  <c r="W20" i="8"/>
  <c r="O20" i="8"/>
  <c r="T19" i="8"/>
  <c r="S19" i="8"/>
  <c r="R19" i="8"/>
  <c r="Q19" i="8"/>
  <c r="P19" i="8"/>
  <c r="V19" i="8"/>
  <c r="O19" i="8"/>
  <c r="T18" i="8"/>
  <c r="S18" i="8"/>
  <c r="R18" i="8"/>
  <c r="Q18" i="8"/>
  <c r="P18" i="8"/>
  <c r="V18" i="8"/>
  <c r="O18" i="8"/>
  <c r="T17" i="8"/>
  <c r="S17" i="8"/>
  <c r="R17" i="8"/>
  <c r="Q17" i="8"/>
  <c r="P17" i="8"/>
  <c r="W17" i="8"/>
  <c r="O17" i="8"/>
  <c r="T16" i="8"/>
  <c r="S16" i="8"/>
  <c r="R16" i="8"/>
  <c r="Q16" i="8"/>
  <c r="P16" i="8"/>
  <c r="O16" i="8"/>
  <c r="T15" i="8"/>
  <c r="S15" i="8"/>
  <c r="R15" i="8"/>
  <c r="Q15" i="8"/>
  <c r="P15" i="8"/>
  <c r="V15" i="8"/>
  <c r="V32" i="8"/>
  <c r="O15" i="8"/>
  <c r="T14" i="8"/>
  <c r="S14" i="8"/>
  <c r="V14" i="8"/>
  <c r="V33" i="8" s="1"/>
  <c r="R14" i="8"/>
  <c r="Q14" i="8"/>
  <c r="P14" i="8"/>
  <c r="O14" i="8"/>
  <c r="T13" i="8"/>
  <c r="S13" i="8"/>
  <c r="R13" i="8"/>
  <c r="Q13" i="8"/>
  <c r="P13" i="8"/>
  <c r="W13" i="8"/>
  <c r="W31" i="8"/>
  <c r="O13" i="8"/>
  <c r="T12" i="8"/>
  <c r="S12" i="8"/>
  <c r="R12" i="8"/>
  <c r="Q12" i="8"/>
  <c r="P12" i="8"/>
  <c r="W16" i="8"/>
  <c r="W35" i="8"/>
  <c r="O12" i="8"/>
  <c r="O12" i="1"/>
  <c r="Q12" i="1"/>
  <c r="O13" i="1"/>
  <c r="O14" i="1"/>
  <c r="O15" i="1"/>
  <c r="O16" i="1"/>
  <c r="O17" i="1"/>
  <c r="O18" i="1"/>
  <c r="O19" i="1"/>
  <c r="O20" i="1"/>
  <c r="X20" i="1"/>
  <c r="O21" i="1"/>
  <c r="O22" i="1"/>
  <c r="O23" i="1"/>
  <c r="O24" i="1"/>
  <c r="O25" i="1"/>
  <c r="O26" i="1"/>
  <c r="X26" i="1"/>
  <c r="W19" i="8"/>
  <c r="U25" i="8"/>
  <c r="V25" i="8"/>
  <c r="W14" i="8"/>
  <c r="W33" i="8"/>
  <c r="U14" i="8"/>
  <c r="U16" i="8"/>
  <c r="W22" i="8"/>
  <c r="U22" i="8"/>
  <c r="W24" i="8"/>
  <c r="U24" i="8"/>
  <c r="V24" i="8"/>
  <c r="W26" i="8"/>
  <c r="W14" i="9"/>
  <c r="W33" i="9" s="1"/>
  <c r="V14" i="9"/>
  <c r="V33" i="9"/>
  <c r="W16" i="9"/>
  <c r="W35" i="9" s="1"/>
  <c r="W18" i="9"/>
  <c r="X18" i="9" s="1"/>
  <c r="U18" i="9"/>
  <c r="V22" i="9"/>
  <c r="U22" i="9"/>
  <c r="U24" i="9"/>
  <c r="U26" i="9"/>
  <c r="U13" i="9"/>
  <c r="U31" i="9"/>
  <c r="X31" i="9" s="1"/>
  <c r="W13" i="9"/>
  <c r="W31" i="9"/>
  <c r="W15" i="9"/>
  <c r="W32" i="9" s="1"/>
  <c r="U15" i="9"/>
  <c r="U32" i="9"/>
  <c r="U21" i="9"/>
  <c r="X21" i="9" s="1"/>
  <c r="V21" i="9"/>
  <c r="V29" i="9" s="1"/>
  <c r="W21" i="9"/>
  <c r="U23" i="9"/>
  <c r="V23" i="9"/>
  <c r="W23" i="9"/>
  <c r="U25" i="9"/>
  <c r="U12" i="8"/>
  <c r="X12" i="8" s="1"/>
  <c r="W27" i="8"/>
  <c r="P12" i="1"/>
  <c r="P13" i="1"/>
  <c r="P14" i="1"/>
  <c r="P15" i="1"/>
  <c r="V16" i="1"/>
  <c r="P16" i="1"/>
  <c r="P17" i="1"/>
  <c r="U17" i="1"/>
  <c r="P18" i="1"/>
  <c r="U18" i="1"/>
  <c r="P19" i="1"/>
  <c r="P20" i="1"/>
  <c r="P21" i="1"/>
  <c r="P22" i="1"/>
  <c r="P23" i="1"/>
  <c r="V23" i="1"/>
  <c r="P24" i="1"/>
  <c r="W24" i="1"/>
  <c r="P25" i="1"/>
  <c r="U25" i="1"/>
  <c r="P26" i="1"/>
  <c r="U26" i="1"/>
  <c r="Q22" i="1"/>
  <c r="V22" i="1"/>
  <c r="Q24" i="1"/>
  <c r="Q18" i="1"/>
  <c r="V18" i="1"/>
  <c r="Q26" i="1"/>
  <c r="V26" i="1"/>
  <c r="Q19" i="1"/>
  <c r="W19" i="1"/>
  <c r="Q17" i="1"/>
  <c r="Q23" i="1"/>
  <c r="U23" i="1"/>
  <c r="Q25" i="1"/>
  <c r="W25" i="1"/>
  <c r="Q20" i="1"/>
  <c r="Q21" i="1"/>
  <c r="Q16" i="1"/>
  <c r="Q15" i="1"/>
  <c r="Q14" i="1"/>
  <c r="Q13" i="1"/>
  <c r="W22" i="1"/>
  <c r="V24" i="1"/>
  <c r="V19" i="1"/>
  <c r="U35" i="1"/>
  <c r="X35" i="1" s="1"/>
  <c r="W20" i="1"/>
  <c r="V34" i="1"/>
  <c r="W12" i="1"/>
  <c r="W28" i="1"/>
  <c r="V27" i="8"/>
  <c r="U27" i="8"/>
  <c r="X27" i="8"/>
  <c r="X17" i="1"/>
  <c r="V28" i="1"/>
  <c r="X21" i="1"/>
  <c r="X22" i="1"/>
  <c r="X23" i="1"/>
  <c r="X24" i="1"/>
  <c r="X25" i="1"/>
  <c r="X16" i="1"/>
  <c r="X19" i="1"/>
  <c r="U28" i="1"/>
  <c r="U27" i="1"/>
  <c r="X27" i="1" s="1"/>
  <c r="V27" i="1"/>
  <c r="U29" i="1"/>
  <c r="W34" i="1"/>
  <c r="W27" i="1"/>
  <c r="X18" i="1"/>
  <c r="U33" i="1"/>
  <c r="X33" i="1" s="1"/>
  <c r="U34" i="1"/>
  <c r="W35" i="1"/>
  <c r="W33" i="1"/>
  <c r="V35" i="1"/>
  <c r="V33" i="1"/>
  <c r="U32" i="1"/>
  <c r="X32" i="1" s="1"/>
  <c r="V31" i="1"/>
  <c r="X31" i="1" s="1"/>
  <c r="V32" i="1"/>
  <c r="W31" i="1"/>
  <c r="W32" i="1"/>
  <c r="U31" i="1"/>
  <c r="W29" i="1"/>
  <c r="V29" i="1"/>
  <c r="U15" i="1"/>
  <c r="W14" i="1"/>
  <c r="V15" i="1"/>
  <c r="X15" i="1"/>
  <c r="U28" i="9"/>
  <c r="X14" i="9"/>
  <c r="U33" i="9"/>
  <c r="V30" i="9"/>
  <c r="X14" i="8"/>
  <c r="W17" i="1"/>
  <c r="X15" i="9"/>
  <c r="U33" i="8"/>
  <c r="V12" i="1"/>
  <c r="W16" i="1"/>
  <c r="W19" i="9"/>
  <c r="W29" i="9"/>
  <c r="V13" i="9"/>
  <c r="V19" i="9"/>
  <c r="V36" i="9" s="1"/>
  <c r="V24" i="9"/>
  <c r="V25" i="9"/>
  <c r="W23" i="8"/>
  <c r="U16" i="1"/>
  <c r="U19" i="1"/>
  <c r="U22" i="1"/>
  <c r="U23" i="8"/>
  <c r="V21" i="1"/>
  <c r="W17" i="9"/>
  <c r="V20" i="8"/>
  <c r="V29" i="8"/>
  <c r="U19" i="8"/>
  <c r="X19" i="8" s="1"/>
  <c r="W18" i="1"/>
  <c r="W23" i="1"/>
  <c r="U19" i="9"/>
  <c r="U29" i="9" s="1"/>
  <c r="X29" i="9" s="1"/>
  <c r="W26" i="9"/>
  <c r="U18" i="8"/>
  <c r="W18" i="8"/>
  <c r="X18" i="8"/>
  <c r="V17" i="8"/>
  <c r="V28" i="8"/>
  <c r="U21" i="1"/>
  <c r="W15" i="1"/>
  <c r="W12" i="8"/>
  <c r="U13" i="8"/>
  <c r="U31" i="8"/>
  <c r="X31" i="8" s="1"/>
  <c r="W28" i="8"/>
  <c r="U17" i="8"/>
  <c r="X17" i="8" s="1"/>
  <c r="U35" i="8"/>
  <c r="U24" i="1"/>
  <c r="W24" i="9"/>
  <c r="V25" i="1"/>
  <c r="U14" i="1"/>
  <c r="U12" i="1"/>
  <c r="U36" i="1" s="1"/>
  <c r="X36" i="1" s="1"/>
  <c r="U30" i="1"/>
  <c r="X30" i="1" s="1"/>
  <c r="W26" i="1"/>
  <c r="V17" i="1"/>
  <c r="X12" i="1"/>
  <c r="V12" i="8"/>
  <c r="V30" i="8" s="1"/>
  <c r="U16" i="9"/>
  <c r="V13" i="8"/>
  <c r="X13" i="8" s="1"/>
  <c r="V31" i="8"/>
  <c r="U15" i="8"/>
  <c r="U32" i="8" s="1"/>
  <c r="X32" i="8" s="1"/>
  <c r="V20" i="1"/>
  <c r="W21" i="1"/>
  <c r="U20" i="1"/>
  <c r="U26" i="8"/>
  <c r="V16" i="8"/>
  <c r="X16" i="8" s="1"/>
  <c r="V35" i="8"/>
  <c r="W15" i="8"/>
  <c r="W32" i="8" s="1"/>
  <c r="W22" i="9"/>
  <c r="V26" i="8"/>
  <c r="V14" i="1"/>
  <c r="U13" i="1"/>
  <c r="X34" i="1"/>
  <c r="V13" i="1"/>
  <c r="V36" i="1" s="1"/>
  <c r="X28" i="1"/>
  <c r="W13" i="1"/>
  <c r="X29" i="1"/>
  <c r="V30" i="1"/>
  <c r="X14" i="1"/>
  <c r="W28" i="9"/>
  <c r="X28" i="9"/>
  <c r="X35" i="8"/>
  <c r="W36" i="8"/>
  <c r="W30" i="8"/>
  <c r="U35" i="9"/>
  <c r="X16" i="9"/>
  <c r="X13" i="9"/>
  <c r="V31" i="9"/>
  <c r="X20" i="8"/>
  <c r="X19" i="9"/>
  <c r="X17" i="9"/>
  <c r="U29" i="8"/>
  <c r="X13" i="1"/>
  <c r="W36" i="1"/>
  <c r="W30" i="1"/>
  <c r="X29" i="8" l="1"/>
  <c r="X33" i="8"/>
  <c r="X33" i="9"/>
  <c r="X35" i="9"/>
  <c r="U36" i="8"/>
  <c r="X36" i="8" s="1"/>
  <c r="U30" i="9"/>
  <c r="X30" i="9" s="1"/>
  <c r="U30" i="8"/>
  <c r="X30" i="8" s="1"/>
  <c r="X15" i="8"/>
  <c r="U28" i="8"/>
  <c r="X28" i="8" s="1"/>
  <c r="V36" i="8"/>
  <c r="W36" i="9"/>
  <c r="X36" i="9" s="1"/>
</calcChain>
</file>

<file path=xl/sharedStrings.xml><?xml version="1.0" encoding="utf-8"?>
<sst xmlns="http://schemas.openxmlformats.org/spreadsheetml/2006/main" count="205" uniqueCount="97">
  <si>
    <t>開始日</t>
  </si>
  <si>
    <t>終了日</t>
  </si>
  <si>
    <t>高速ストレージ容量保証</t>
    <phoneticPr fontId="2"/>
  </si>
  <si>
    <t>アーカイブ</t>
    <phoneticPr fontId="2"/>
  </si>
  <si>
    <t>氏名</t>
    <phoneticPr fontId="2"/>
  </si>
  <si>
    <t>サービス</t>
    <phoneticPr fontId="2"/>
  </si>
  <si>
    <t>種別</t>
    <rPh sb="0" eb="2">
      <t>シュベツ</t>
    </rPh>
    <phoneticPr fontId="2"/>
  </si>
  <si>
    <t>ストレージ大規模利用_個人ゲノム区画</t>
    <rPh sb="11" eb="13">
      <t>コジン</t>
    </rPh>
    <rPh sb="16" eb="18">
      <t>クカク</t>
    </rPh>
    <phoneticPr fontId="2"/>
  </si>
  <si>
    <t>計算ノード占有利用_個人ゲノム区画</t>
    <rPh sb="0" eb="2">
      <t>ケイサン</t>
    </rPh>
    <rPh sb="5" eb="7">
      <t>センユウ</t>
    </rPh>
    <rPh sb="7" eb="9">
      <t>リヨウ</t>
    </rPh>
    <rPh sb="10" eb="12">
      <t>コジン</t>
    </rPh>
    <rPh sb="15" eb="17">
      <t>クカク</t>
    </rPh>
    <phoneticPr fontId="2"/>
  </si>
  <si>
    <t>リソース量合計</t>
    <rPh sb="4" eb="5">
      <t>リョウ</t>
    </rPh>
    <rPh sb="5" eb="7">
      <t>ゴウケイ</t>
    </rPh>
    <phoneticPr fontId="2"/>
  </si>
  <si>
    <t>Quota設定のみ容量保証なし</t>
  </si>
  <si>
    <t>Quota設定のみ容量保証なし</t>
    <phoneticPr fontId="2"/>
  </si>
  <si>
    <t>ストレージ大規模利用_個人ゲノム区画 - Quota設定のみ容量保証なし 料金合計</t>
    <rPh sb="11" eb="13">
      <t>コジン</t>
    </rPh>
    <phoneticPr fontId="2"/>
  </si>
  <si>
    <t>ストレージ大規模利用_個人ゲノム区画 - 高速ストレージ容量保証 料金合計</t>
    <rPh sb="11" eb="13">
      <t>コジン</t>
    </rPh>
    <phoneticPr fontId="2"/>
  </si>
  <si>
    <t>ストレージ大規模利用_個人ゲノム区画 - アーカイブ 料金合計</t>
    <rPh sb="11" eb="13">
      <t>コジン</t>
    </rPh>
    <phoneticPr fontId="2"/>
  </si>
  <si>
    <t>計算ノード占有利用_個人ゲノム区画 料金合計</t>
    <rPh sb="10" eb="12">
      <t>コジン</t>
    </rPh>
    <phoneticPr fontId="2"/>
  </si>
  <si>
    <t>料金合計</t>
    <rPh sb="0" eb="2">
      <t>リョウキン</t>
    </rPh>
    <rPh sb="2" eb="4">
      <t>ゴウケイ</t>
    </rPh>
    <phoneticPr fontId="2"/>
  </si>
  <si>
    <t>taro</t>
    <phoneticPr fontId="2"/>
  </si>
  <si>
    <t>jiro</t>
    <phoneticPr fontId="2"/>
  </si>
  <si>
    <t>Thin(AMD)(1単位 = 1CPUコア 8GBメモリ)</t>
  </si>
  <si>
    <t>Thin(Intel)(1単位 = 1CPUコア 12GBメモリ)</t>
  </si>
  <si>
    <t>Thin(Intel/NVIDIA GPU)(1単位 = 1GPU 4CPUコア 48GBメモリ)</t>
  </si>
  <si>
    <t>Medium(1単位 = 13CPUコア 512GBメモリ)</t>
  </si>
  <si>
    <t>Fat(1単位 = 24CPUコア 1TBメモリ)</t>
  </si>
  <si>
    <t>高速ストレージ容量保証</t>
  </si>
  <si>
    <t>アーカイブ</t>
  </si>
  <si>
    <t>年間料金
(税込み)</t>
  </si>
  <si>
    <t>責任者アカウント： taro</t>
  </si>
  <si>
    <t>責任者所属： 国立遺伝学研究所</t>
  </si>
  <si>
    <t>ストレージ大規模利用_一般解析区画</t>
    <rPh sb="5" eb="8">
      <t>ダイキボ</t>
    </rPh>
    <rPh sb="8" eb="10">
      <t>リヨウ</t>
    </rPh>
    <rPh sb="11" eb="13">
      <t>イッパン</t>
    </rPh>
    <rPh sb="13" eb="15">
      <t>カイセキ</t>
    </rPh>
    <rPh sb="15" eb="17">
      <t>クカク</t>
    </rPh>
    <phoneticPr fontId="2"/>
  </si>
  <si>
    <t>計算ノード優先利用_一般解析区画</t>
    <rPh sb="0" eb="2">
      <t>ケイサン</t>
    </rPh>
    <rPh sb="5" eb="7">
      <t>ユウセン</t>
    </rPh>
    <rPh sb="7" eb="9">
      <t>リヨウ</t>
    </rPh>
    <rPh sb="10" eb="12">
      <t>イッパン</t>
    </rPh>
    <rPh sb="12" eb="14">
      <t>カイセキ</t>
    </rPh>
    <rPh sb="14" eb="16">
      <t>クカク</t>
    </rPh>
    <phoneticPr fontId="2"/>
  </si>
  <si>
    <t>計算ノード優先利用_一般解析区画 料金合計</t>
    <rPh sb="0" eb="2">
      <t>ケイサン</t>
    </rPh>
    <rPh sb="5" eb="7">
      <t>ユウセン</t>
    </rPh>
    <rPh sb="7" eb="9">
      <t>リヨウ</t>
    </rPh>
    <rPh sb="10" eb="12">
      <t>イッパン</t>
    </rPh>
    <rPh sb="12" eb="14">
      <t>カイセキ</t>
    </rPh>
    <rPh sb="14" eb="16">
      <t>クカク</t>
    </rPh>
    <rPh sb="17" eb="19">
      <t>リョウキン</t>
    </rPh>
    <rPh sb="19" eb="21">
      <t>ゴウケイ</t>
    </rPh>
    <phoneticPr fontId="2"/>
  </si>
  <si>
    <t>ストレージ大規模利用_一般解析区画 - Quota設定のみ容量保証なし 料金合計</t>
    <rPh sb="5" eb="8">
      <t>ダイキボ</t>
    </rPh>
    <rPh sb="8" eb="10">
      <t>リヨウ</t>
    </rPh>
    <rPh sb="11" eb="13">
      <t>イッパン</t>
    </rPh>
    <rPh sb="13" eb="15">
      <t>カイセキ</t>
    </rPh>
    <rPh sb="15" eb="17">
      <t>クカク</t>
    </rPh>
    <rPh sb="25" eb="27">
      <t>セッテイ</t>
    </rPh>
    <rPh sb="29" eb="31">
      <t>ヨウリョウ</t>
    </rPh>
    <rPh sb="31" eb="33">
      <t>ホショウ</t>
    </rPh>
    <rPh sb="36" eb="38">
      <t>リョウキン</t>
    </rPh>
    <rPh sb="38" eb="40">
      <t>ゴウケイ</t>
    </rPh>
    <phoneticPr fontId="2"/>
  </si>
  <si>
    <t>ストレージ大規模利用_一般解析区画 - 高速ストレージ容量保証 料金合計</t>
    <rPh sb="11" eb="13">
      <t>イッパン</t>
    </rPh>
    <rPh sb="13" eb="15">
      <t>カイセキ</t>
    </rPh>
    <rPh sb="20" eb="22">
      <t>コウソク</t>
    </rPh>
    <rPh sb="27" eb="29">
      <t>ヨウリョウ</t>
    </rPh>
    <rPh sb="29" eb="31">
      <t>ホショウ</t>
    </rPh>
    <phoneticPr fontId="2"/>
  </si>
  <si>
    <t>ストレージ大規模利用_一般解析区画 - アーカイブ 料金合計</t>
    <rPh sb="11" eb="13">
      <t>イッパン</t>
    </rPh>
    <rPh sb="13" eb="15">
      <t>カイセキ</t>
    </rPh>
    <phoneticPr fontId="2"/>
  </si>
  <si>
    <t>ストレージ大規模利用_一般解析区画Quota設定のみ容量保証なし</t>
    <phoneticPr fontId="2"/>
  </si>
  <si>
    <t>サービス種別</t>
    <rPh sb="4" eb="6">
      <t>シュベツ</t>
    </rPh>
    <phoneticPr fontId="2"/>
  </si>
  <si>
    <t>santaro</t>
    <phoneticPr fontId="2"/>
  </si>
  <si>
    <t>鈴木太郎</t>
    <rPh sb="0" eb="2">
      <t>スズキ</t>
    </rPh>
    <rPh sb="2" eb="4">
      <t>タロウ</t>
    </rPh>
    <phoneticPr fontId="2"/>
  </si>
  <si>
    <t>斎藤三郎</t>
    <rPh sb="0" eb="2">
      <t>サイトウ</t>
    </rPh>
    <rPh sb="2" eb="4">
      <t>サブロウ</t>
    </rPh>
    <phoneticPr fontId="2"/>
  </si>
  <si>
    <t>佐藤次郎</t>
    <rPh sb="0" eb="2">
      <t>サトウ</t>
    </rPh>
    <rPh sb="2" eb="4">
      <t>ジロウ</t>
    </rPh>
    <phoneticPr fontId="2"/>
  </si>
  <si>
    <t>Thin(Intel/NVIDIA GPU)(1単位 = 1GPU 4CPUコア 48GBメモリ)</t>
    <phoneticPr fontId="2"/>
  </si>
  <si>
    <t>ストレージ大規模利用_個人ゲノム区画Quota設定のみ容量保証なし</t>
    <phoneticPr fontId="2"/>
  </si>
  <si>
    <t>年度</t>
    <rPh sb="0" eb="2">
      <t>ネンド</t>
    </rPh>
    <phoneticPr fontId="2"/>
  </si>
  <si>
    <t>消費税</t>
    <rPh sb="0" eb="3">
      <t>ショウヒゼイ</t>
    </rPh>
    <phoneticPr fontId="2"/>
  </si>
  <si>
    <t>ThinAMD単価</t>
    <rPh sb="7" eb="9">
      <t>タンカ</t>
    </rPh>
    <phoneticPr fontId="2"/>
  </si>
  <si>
    <t>ThinIntel単価</t>
    <rPh sb="9" eb="11">
      <t>タンカ</t>
    </rPh>
    <phoneticPr fontId="2"/>
  </si>
  <si>
    <t>ThinIntelGPU単価</t>
    <rPh sb="12" eb="14">
      <t>タンカ</t>
    </rPh>
    <phoneticPr fontId="2"/>
  </si>
  <si>
    <t>Medium単価</t>
    <rPh sb="6" eb="8">
      <t>タンカ</t>
    </rPh>
    <phoneticPr fontId="2"/>
  </si>
  <si>
    <t>Fat単価</t>
    <rPh sb="3" eb="5">
      <t>タンカ</t>
    </rPh>
    <phoneticPr fontId="2"/>
  </si>
  <si>
    <t>ストレージ一般解析容量保証なし単価</t>
    <rPh sb="5" eb="7">
      <t>イッパン</t>
    </rPh>
    <rPh sb="7" eb="9">
      <t>カイセキ</t>
    </rPh>
    <rPh sb="9" eb="11">
      <t>ヨウリョウ</t>
    </rPh>
    <rPh sb="11" eb="13">
      <t>ホショウ</t>
    </rPh>
    <rPh sb="15" eb="17">
      <t>タンカ</t>
    </rPh>
    <phoneticPr fontId="2"/>
  </si>
  <si>
    <t>ストレージ個人ゲノム容量保証なし単価</t>
    <rPh sb="5" eb="7">
      <t>コジン</t>
    </rPh>
    <rPh sb="10" eb="12">
      <t>ヨウリョウ</t>
    </rPh>
    <rPh sb="12" eb="14">
      <t>ホショウ</t>
    </rPh>
    <rPh sb="16" eb="18">
      <t>タンカ</t>
    </rPh>
    <phoneticPr fontId="2"/>
  </si>
  <si>
    <t>ストレージ個人ゲノム容量保証なし基本料金</t>
    <rPh sb="16" eb="18">
      <t>キホン</t>
    </rPh>
    <rPh sb="18" eb="20">
      <t>リョウキン</t>
    </rPh>
    <phoneticPr fontId="2"/>
  </si>
  <si>
    <t>ストレージ容量保証単価</t>
    <rPh sb="5" eb="7">
      <t>ヨウリョウ</t>
    </rPh>
    <rPh sb="7" eb="9">
      <t>ホショウ</t>
    </rPh>
    <rPh sb="9" eb="11">
      <t>タンカ</t>
    </rPh>
    <phoneticPr fontId="2"/>
  </si>
  <si>
    <t>アーカイブ単価</t>
    <rPh sb="5" eb="7">
      <t>タンカ</t>
    </rPh>
    <phoneticPr fontId="2"/>
  </si>
  <si>
    <t>Thin(AMD)(1単位 = 1CPUコア 4GBメモリ)</t>
    <phoneticPr fontId="2"/>
  </si>
  <si>
    <t>計算ノード占有利用_一般解析区画</t>
    <rPh sb="0" eb="2">
      <t>ケイサン</t>
    </rPh>
    <rPh sb="5" eb="7">
      <t>センユウ</t>
    </rPh>
    <rPh sb="7" eb="9">
      <t>リヨウ</t>
    </rPh>
    <rPh sb="10" eb="12">
      <t>イッパン</t>
    </rPh>
    <rPh sb="12" eb="14">
      <t>カイセキ</t>
    </rPh>
    <rPh sb="14" eb="16">
      <t>クカク</t>
    </rPh>
    <phoneticPr fontId="2"/>
  </si>
  <si>
    <t>計算ノード占有利用_一般解析区画 料金合計</t>
    <rPh sb="0" eb="2">
      <t>ケイサン</t>
    </rPh>
    <rPh sb="5" eb="7">
      <t>センユウ</t>
    </rPh>
    <rPh sb="7" eb="9">
      <t>リヨウ</t>
    </rPh>
    <rPh sb="10" eb="12">
      <t>イッパン</t>
    </rPh>
    <rPh sb="12" eb="14">
      <t>カイセキ</t>
    </rPh>
    <rPh sb="14" eb="16">
      <t>クカク</t>
    </rPh>
    <rPh sb="17" eb="19">
      <t>リョウキン</t>
    </rPh>
    <rPh sb="19" eb="21">
      <t>ゴウケイ</t>
    </rPh>
    <phoneticPr fontId="2"/>
  </si>
  <si>
    <t>第一期日数</t>
    <rPh sb="0" eb="1">
      <t>ダイ</t>
    </rPh>
    <rPh sb="1" eb="2">
      <t>イチ</t>
    </rPh>
    <rPh sb="2" eb="3">
      <t>キ</t>
    </rPh>
    <rPh sb="3" eb="5">
      <t>ニッスウ</t>
    </rPh>
    <phoneticPr fontId="2"/>
  </si>
  <si>
    <t>第二期日数</t>
    <rPh sb="0" eb="1">
      <t>ダイ</t>
    </rPh>
    <rPh sb="1" eb="2">
      <t>ニ</t>
    </rPh>
    <rPh sb="2" eb="3">
      <t>キ</t>
    </rPh>
    <rPh sb="3" eb="5">
      <t>ニッスウ</t>
    </rPh>
    <phoneticPr fontId="2"/>
  </si>
  <si>
    <t>第三期日数</t>
    <rPh sb="0" eb="1">
      <t>ダイ</t>
    </rPh>
    <rPh sb="1" eb="2">
      <t>サン</t>
    </rPh>
    <rPh sb="2" eb="3">
      <t>キ</t>
    </rPh>
    <rPh sb="3" eb="5">
      <t>ニッスウ</t>
    </rPh>
    <phoneticPr fontId="2"/>
  </si>
  <si>
    <t>第一期料金
(税込み10%)</t>
    <phoneticPr fontId="2"/>
  </si>
  <si>
    <t>第二期料金
(税込み10%)</t>
    <phoneticPr fontId="2"/>
  </si>
  <si>
    <t>第三期料金
(税込み10%)</t>
    <phoneticPr fontId="2"/>
  </si>
  <si>
    <t>Thin(AMD)(1単位 = 1CPUコア 4GBメモリ)</t>
    <phoneticPr fontId="2"/>
  </si>
  <si>
    <t>申請日： 2020/03/31</t>
    <phoneticPr fontId="2"/>
  </si>
  <si>
    <t>責任者名： 鈴木太郎</t>
    <rPh sb="6" eb="8">
      <t>スズキ</t>
    </rPh>
    <phoneticPr fontId="2"/>
  </si>
  <si>
    <t>申請日</t>
    <phoneticPr fontId="2"/>
  </si>
  <si>
    <t>No.</t>
    <phoneticPr fontId="2"/>
  </si>
  <si>
    <t>氏名</t>
    <rPh sb="0" eb="2">
      <t>シメ</t>
    </rPh>
    <phoneticPr fontId="2"/>
  </si>
  <si>
    <t>所属・職名</t>
    <rPh sb="0" eb="1">
      <t>ショk</t>
    </rPh>
    <phoneticPr fontId="2"/>
  </si>
  <si>
    <t>４・研究利用内容 (利用目的、利用するプログラム等)</t>
    <phoneticPr fontId="2"/>
  </si>
  <si>
    <t>５・利用リソース量の計画 (希望するリソース量および必要リソース量の見積方法)</t>
    <phoneticPr fontId="2"/>
  </si>
  <si>
    <t>６・その他の希望事項</t>
    <phoneticPr fontId="2"/>
  </si>
  <si>
    <t>２・研究プロジェクト名（プロジェクト名があれば記入してください）</t>
    <rPh sb="0" eb="1">
      <t>キニュ</t>
    </rPh>
    <phoneticPr fontId="2"/>
  </si>
  <si>
    <t>希望アカウント名</t>
  </si>
  <si>
    <t>E-mail</t>
  </si>
  <si>
    <t>アカウント名またはグループ名</t>
  </si>
  <si>
    <t>責任者名</t>
  </si>
  <si>
    <t>責任者所属</t>
  </si>
  <si>
    <t>責任者職名</t>
  </si>
  <si>
    <t>１・責任者情報</t>
  </si>
  <si>
    <t>３・ユーザー一覧     
 (※）グループは通常は責任者1名に対して１つ作られます。同一グループのユーザーは互いにファイルの読み書きが出来ます。ファイルアクセス制御のため責任者1名に対して複数のグループを作成したい場合は表の中に希望グループ名を記載してください。</t>
  </si>
  <si>
    <t>希望グループ名（※）</t>
  </si>
  <si>
    <t>taro-group1</t>
  </si>
  <si>
    <t>taro-group2</t>
  </si>
  <si>
    <t>料金合計　</t>
    <rPh sb="0" eb="2">
      <t>リョウキン</t>
    </rPh>
    <rPh sb="2" eb="4">
      <t>ゴウケイ</t>
    </rPh>
    <phoneticPr fontId="2"/>
  </si>
  <si>
    <t>料金試算表</t>
    <rPh sb="0" eb="5">
      <t>リョウキンシサンヒョウ</t>
    </rPh>
    <phoneticPr fontId="2"/>
  </si>
  <si>
    <t>一般解析区画を利用し、ストレージ利用量が責任者あたりの合計で30TB以下の場合は無料となります。</t>
    <phoneticPr fontId="2"/>
  </si>
  <si>
    <t xml:space="preserve">責任者アカウント名
</t>
    <phoneticPr fontId="2"/>
  </si>
  <si>
    <t>申請日：</t>
    <rPh sb="0" eb="2">
      <t>シンセイ</t>
    </rPh>
    <rPh sb="2" eb="3">
      <t>ビ</t>
    </rPh>
    <phoneticPr fontId="2"/>
  </si>
  <si>
    <t>責任者名：</t>
    <rPh sb="0" eb="3">
      <t>セキニンシャ</t>
    </rPh>
    <rPh sb="3" eb="4">
      <t>メイ</t>
    </rPh>
    <phoneticPr fontId="2"/>
  </si>
  <si>
    <t>責任者アカウント：</t>
    <phoneticPr fontId="2"/>
  </si>
  <si>
    <t>責任者所属：</t>
    <rPh sb="0" eb="3">
      <t>セキニンシャ</t>
    </rPh>
    <phoneticPr fontId="2"/>
  </si>
  <si>
    <t>年</t>
    <phoneticPr fontId="2"/>
  </si>
  <si>
    <t>月</t>
    <phoneticPr fontId="2"/>
  </si>
  <si>
    <t>日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</si>
</sst>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5" formatCode="&quot;¥&quot;#,##0;&quot;¥&quot;\-#,##0"/>
    <numFmt numFmtId="176" formatCode="0_);[Red]\(0\)"/>
    <numFmt numFmtId="177" formatCode="[$-F800]dddd\,\ mmmm\ dd\,\ yyyy"/>
    <numFmt numFmtId="178" formatCode="yyyy&quot;年&quot;m&quot;月&quot;d&quot;日&quot;;@"/>
  </numFmts>
  <fonts count="11">
    <font>
      <sz val="11"/>
      <color theme="1"/>
      <name val="Yu Gothic"/>
      <family val="2"/>
      <charset val="128"/>
      <scheme val="minor"/>
    </font>
    <font>
      <b/>
      <sz val="14"/>
      <color theme="1"/>
      <name val="Yu Gothic"/>
      <family val="3"/>
      <charset val="128"/>
      <scheme val="minor"/>
    </font>
    <font>
      <sz val="6"/>
      <name val="Yu Gothic"/>
      <family val="2"/>
      <charset val="128"/>
      <scheme val="minor"/>
    </font>
    <font>
      <sz val="11"/>
      <color theme="1"/>
      <name val="Yu Gothic"/>
      <family val="3"/>
      <charset val="128"/>
      <scheme val="minor"/>
    </font>
    <font>
      <sz val="14"/>
      <color theme="1"/>
      <name val="Yu Gothic"/>
      <family val="2"/>
      <scheme val="minor"/>
    </font>
    <font>
      <sz val="11"/>
      <color theme="1"/>
      <name val="ＭＳ 明朝"/>
      <family val="1"/>
      <charset val="128"/>
    </font>
    <font>
      <sz val="10"/>
      <color theme="1"/>
      <name val="ＭＳ 明朝"/>
      <family val="1"/>
      <charset val="128"/>
    </font>
    <font>
      <sz val="11"/>
      <color theme="1"/>
      <name val="Calibri"/>
      <family val="2"/>
    </font>
    <font>
      <b/>
      <sz val="20"/>
      <color theme="1"/>
      <name val="ＭＳ 明朝"/>
      <family val="1"/>
      <charset val="128"/>
    </font>
    <font>
      <sz val="14"/>
      <color rgb="FFC00000"/>
      <name val="Yu Gothic"/>
      <family val="2"/>
      <scheme val="minor"/>
    </font>
    <font>
      <sz val="14"/>
      <color rgb="FFC00000"/>
      <name val="Yu Gothic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4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/>
      <bottom style="dotted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tted">
        <color auto="1"/>
      </bottom>
      <diagonal/>
    </border>
    <border>
      <left/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 style="dotted">
        <color auto="1"/>
      </bottom>
      <diagonal/>
    </border>
    <border>
      <left/>
      <right/>
      <top style="dott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/>
      <diagonal/>
    </border>
    <border>
      <left style="thin">
        <color auto="1"/>
      </left>
      <right style="double">
        <color auto="1"/>
      </right>
      <top/>
      <bottom/>
      <diagonal/>
    </border>
    <border>
      <left style="thin">
        <color auto="1"/>
      </left>
      <right style="double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 style="thin">
        <color auto="1"/>
      </left>
      <right/>
      <top/>
      <bottom style="dotted">
        <color auto="1"/>
      </bottom>
      <diagonal/>
    </border>
    <border>
      <left style="thin">
        <color auto="1"/>
      </left>
      <right style="double">
        <color auto="1"/>
      </right>
      <top/>
      <bottom style="dotted">
        <color auto="1"/>
      </bottom>
      <diagonal/>
    </border>
    <border>
      <left/>
      <right style="thin">
        <color auto="1"/>
      </right>
      <top/>
      <bottom style="dotted">
        <color auto="1"/>
      </bottom>
      <diagonal/>
    </border>
    <border>
      <left/>
      <right/>
      <top/>
      <bottom style="dotted">
        <color auto="1"/>
      </bottom>
      <diagonal/>
    </border>
    <border>
      <left style="thin">
        <color auto="1"/>
      </left>
      <right style="double">
        <color auto="1"/>
      </right>
      <top style="dotted">
        <color auto="1"/>
      </top>
      <bottom style="dotted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indexed="64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5">
    <xf numFmtId="0" fontId="0" fillId="0" borderId="0" xfId="0">
      <alignment vertical="center"/>
    </xf>
    <xf numFmtId="5" fontId="0" fillId="0" borderId="14" xfId="0" applyNumberFormat="1" applyBorder="1">
      <alignment vertical="center"/>
    </xf>
    <xf numFmtId="5" fontId="0" fillId="0" borderId="13" xfId="0" applyNumberFormat="1" applyBorder="1">
      <alignment vertical="center"/>
    </xf>
    <xf numFmtId="14" fontId="0" fillId="3" borderId="14" xfId="0" applyNumberFormat="1" applyFill="1" applyBorder="1" applyProtection="1">
      <alignment vertical="center"/>
      <protection locked="0"/>
    </xf>
    <xf numFmtId="14" fontId="0" fillId="3" borderId="9" xfId="0" applyNumberFormat="1" applyFill="1" applyBorder="1" applyProtection="1">
      <alignment vertical="center"/>
      <protection locked="0"/>
    </xf>
    <xf numFmtId="14" fontId="0" fillId="3" borderId="2" xfId="0" applyNumberFormat="1" applyFill="1" applyBorder="1" applyProtection="1">
      <alignment vertical="center"/>
      <protection locked="0"/>
    </xf>
    <xf numFmtId="176" fontId="0" fillId="3" borderId="14" xfId="0" applyNumberFormat="1" applyFill="1" applyBorder="1" applyProtection="1">
      <alignment vertical="center"/>
      <protection locked="0"/>
    </xf>
    <xf numFmtId="14" fontId="0" fillId="3" borderId="6" xfId="0" applyNumberFormat="1" applyFill="1" applyBorder="1" applyProtection="1">
      <alignment vertical="center"/>
      <protection locked="0"/>
    </xf>
    <xf numFmtId="14" fontId="0" fillId="3" borderId="22" xfId="0" applyNumberFormat="1" applyFill="1" applyBorder="1" applyProtection="1">
      <alignment vertical="center"/>
      <protection locked="0"/>
    </xf>
    <xf numFmtId="14" fontId="0" fillId="3" borderId="23" xfId="0" applyNumberFormat="1" applyFill="1" applyBorder="1" applyProtection="1">
      <alignment vertical="center"/>
      <protection locked="0"/>
    </xf>
    <xf numFmtId="176" fontId="0" fillId="3" borderId="22" xfId="0" applyNumberFormat="1" applyFill="1" applyBorder="1" applyProtection="1">
      <alignment vertical="center"/>
      <protection locked="0"/>
    </xf>
    <xf numFmtId="0" fontId="0" fillId="3" borderId="15" xfId="0" applyFill="1" applyBorder="1" applyProtection="1">
      <alignment vertical="center"/>
      <protection locked="0"/>
    </xf>
    <xf numFmtId="0" fontId="0" fillId="3" borderId="10" xfId="0" applyFill="1" applyBorder="1" applyProtection="1">
      <alignment vertical="center"/>
      <protection locked="0"/>
    </xf>
    <xf numFmtId="0" fontId="0" fillId="3" borderId="17" xfId="0" applyFill="1" applyBorder="1" applyProtection="1">
      <alignment vertical="center"/>
      <protection locked="0"/>
    </xf>
    <xf numFmtId="0" fontId="0" fillId="3" borderId="21" xfId="0" applyFill="1" applyBorder="1" applyProtection="1">
      <alignment vertical="center"/>
      <protection locked="0"/>
    </xf>
    <xf numFmtId="5" fontId="0" fillId="0" borderId="8" xfId="0" applyNumberFormat="1" applyBorder="1">
      <alignment vertical="center"/>
    </xf>
    <xf numFmtId="5" fontId="0" fillId="0" borderId="5" xfId="0" applyNumberFormat="1" applyBorder="1">
      <alignment vertical="center"/>
    </xf>
    <xf numFmtId="5" fontId="0" fillId="0" borderId="27" xfId="0" applyNumberFormat="1" applyBorder="1">
      <alignment vertical="center"/>
    </xf>
    <xf numFmtId="5" fontId="0" fillId="0" borderId="31" xfId="0" applyNumberFormat="1" applyBorder="1">
      <alignment vertical="center"/>
    </xf>
    <xf numFmtId="5" fontId="0" fillId="0" borderId="10" xfId="0" applyNumberFormat="1" applyBorder="1">
      <alignment vertical="center"/>
    </xf>
    <xf numFmtId="5" fontId="0" fillId="0" borderId="30" xfId="0" applyNumberFormat="1" applyBorder="1">
      <alignment vertical="center"/>
    </xf>
    <xf numFmtId="5" fontId="0" fillId="0" borderId="16" xfId="0" applyNumberFormat="1" applyBorder="1">
      <alignment vertical="center"/>
    </xf>
    <xf numFmtId="5" fontId="0" fillId="0" borderId="11" xfId="0" applyNumberFormat="1" applyBorder="1">
      <alignment vertical="center"/>
    </xf>
    <xf numFmtId="5" fontId="0" fillId="0" borderId="36" xfId="0" applyNumberFormat="1" applyBorder="1">
      <alignment vertical="center"/>
    </xf>
    <xf numFmtId="5" fontId="0" fillId="0" borderId="37" xfId="0" applyNumberFormat="1" applyBorder="1">
      <alignment vertical="center"/>
    </xf>
    <xf numFmtId="0" fontId="0" fillId="3" borderId="14" xfId="0" applyFill="1" applyBorder="1" applyProtection="1">
      <alignment vertical="center"/>
      <protection locked="0"/>
    </xf>
    <xf numFmtId="0" fontId="0" fillId="3" borderId="22" xfId="0" applyFill="1" applyBorder="1" applyProtection="1">
      <alignment vertical="center"/>
      <protection locked="0"/>
    </xf>
    <xf numFmtId="0" fontId="0" fillId="3" borderId="10" xfId="0" applyFill="1" applyBorder="1" applyAlignment="1" applyProtection="1">
      <alignment horizontal="left" vertical="top"/>
      <protection locked="0"/>
    </xf>
    <xf numFmtId="0" fontId="0" fillId="3" borderId="19" xfId="0" applyFill="1" applyBorder="1" applyAlignment="1" applyProtection="1">
      <alignment horizontal="left" vertical="top"/>
      <protection locked="0"/>
    </xf>
    <xf numFmtId="0" fontId="0" fillId="3" borderId="16" xfId="0" applyFill="1" applyBorder="1" applyProtection="1">
      <alignment vertical="center"/>
      <protection locked="0"/>
    </xf>
    <xf numFmtId="0" fontId="0" fillId="3" borderId="21" xfId="0" applyFill="1" applyBorder="1" applyAlignment="1" applyProtection="1">
      <alignment horizontal="left" vertical="top"/>
      <protection locked="0"/>
    </xf>
    <xf numFmtId="0" fontId="0" fillId="3" borderId="20" xfId="0" applyFill="1" applyBorder="1" applyAlignment="1" applyProtection="1">
      <alignment horizontal="left" vertical="top"/>
      <protection locked="0"/>
    </xf>
    <xf numFmtId="0" fontId="0" fillId="3" borderId="13" xfId="0" applyFill="1" applyBorder="1" applyProtection="1">
      <alignment vertical="center"/>
      <protection locked="0"/>
    </xf>
    <xf numFmtId="0" fontId="0" fillId="3" borderId="5" xfId="0" applyFill="1" applyBorder="1" applyProtection="1">
      <alignment vertical="center"/>
      <protection locked="0"/>
    </xf>
    <xf numFmtId="0" fontId="0" fillId="0" borderId="14" xfId="0" applyBorder="1" applyAlignment="1">
      <alignment horizontal="right" vertical="center"/>
    </xf>
    <xf numFmtId="0" fontId="0" fillId="0" borderId="22" xfId="0" applyBorder="1" applyAlignment="1">
      <alignment horizontal="right" vertical="center"/>
    </xf>
    <xf numFmtId="5" fontId="0" fillId="0" borderId="33" xfId="0" applyNumberFormat="1" applyBorder="1">
      <alignment vertical="center"/>
    </xf>
    <xf numFmtId="5" fontId="0" fillId="0" borderId="39" xfId="0" applyNumberFormat="1" applyBorder="1">
      <alignment vertical="center"/>
    </xf>
    <xf numFmtId="0" fontId="0" fillId="2" borderId="6" xfId="0" applyFill="1" applyBorder="1" applyAlignment="1" applyProtection="1">
      <alignment vertical="top"/>
      <protection locked="0"/>
    </xf>
    <xf numFmtId="0" fontId="0" fillId="2" borderId="7" xfId="0" applyFill="1" applyBorder="1" applyAlignment="1" applyProtection="1">
      <alignment vertical="top"/>
      <protection locked="0"/>
    </xf>
    <xf numFmtId="0" fontId="0" fillId="2" borderId="8" xfId="0" applyFill="1" applyBorder="1" applyAlignment="1" applyProtection="1">
      <alignment vertical="top"/>
      <protection locked="0"/>
    </xf>
    <xf numFmtId="0" fontId="1" fillId="2" borderId="0" xfId="0" applyFont="1" applyFill="1">
      <alignment vertical="center"/>
    </xf>
    <xf numFmtId="0" fontId="4" fillId="2" borderId="0" xfId="0" applyFont="1" applyFill="1">
      <alignment vertical="center"/>
    </xf>
    <xf numFmtId="5" fontId="0" fillId="0" borderId="25" xfId="0" applyNumberFormat="1" applyBorder="1">
      <alignment vertical="center"/>
    </xf>
    <xf numFmtId="5" fontId="0" fillId="0" borderId="29" xfId="0" applyNumberFormat="1" applyBorder="1">
      <alignment vertical="center"/>
    </xf>
    <xf numFmtId="5" fontId="0" fillId="0" borderId="18" xfId="0" applyNumberFormat="1" applyBorder="1">
      <alignment vertical="center"/>
    </xf>
    <xf numFmtId="0" fontId="0" fillId="0" borderId="7" xfId="0" applyBorder="1">
      <alignment vertical="center"/>
    </xf>
    <xf numFmtId="5" fontId="0" fillId="0" borderId="41" xfId="0" applyNumberFormat="1" applyBorder="1">
      <alignment vertical="center"/>
    </xf>
    <xf numFmtId="0" fontId="0" fillId="0" borderId="1" xfId="0" applyBorder="1">
      <alignment vertical="center"/>
    </xf>
    <xf numFmtId="0" fontId="0" fillId="0" borderId="0" xfId="0" applyBorder="1">
      <alignment vertical="center"/>
    </xf>
    <xf numFmtId="0" fontId="0" fillId="0" borderId="24" xfId="0" applyBorder="1">
      <alignment vertical="center"/>
    </xf>
    <xf numFmtId="14" fontId="0" fillId="0" borderId="4" xfId="0" applyNumberFormat="1" applyBorder="1" applyAlignment="1" applyProtection="1">
      <alignment horizontal="left" vertical="center"/>
      <protection locked="0"/>
    </xf>
    <xf numFmtId="14" fontId="0" fillId="0" borderId="6" xfId="0" applyNumberFormat="1" applyBorder="1" applyAlignment="1" applyProtection="1">
      <alignment horizontal="left" vertical="center"/>
      <protection locked="0"/>
    </xf>
    <xf numFmtId="5" fontId="0" fillId="0" borderId="26" xfId="0" applyNumberFormat="1" applyBorder="1">
      <alignment vertical="center"/>
    </xf>
    <xf numFmtId="14" fontId="0" fillId="0" borderId="6" xfId="0" applyNumberFormat="1" applyBorder="1" applyAlignment="1">
      <alignment horizontal="right" vertical="center"/>
    </xf>
    <xf numFmtId="14" fontId="0" fillId="0" borderId="23" xfId="0" applyNumberFormat="1" applyBorder="1" applyAlignment="1">
      <alignment horizontal="right" vertical="center"/>
    </xf>
    <xf numFmtId="14" fontId="0" fillId="0" borderId="42" xfId="0" applyNumberFormat="1" applyBorder="1" applyAlignment="1" applyProtection="1">
      <alignment horizontal="left" vertical="center"/>
      <protection locked="0"/>
    </xf>
    <xf numFmtId="5" fontId="0" fillId="0" borderId="14" xfId="0" applyNumberFormat="1" applyFill="1" applyBorder="1" applyProtection="1">
      <alignment vertical="center"/>
      <protection hidden="1"/>
    </xf>
    <xf numFmtId="14" fontId="0" fillId="0" borderId="4" xfId="0" applyNumberFormat="1" applyBorder="1" applyAlignment="1" applyProtection="1">
      <alignment horizontal="left" vertical="center"/>
      <protection locked="0"/>
    </xf>
    <xf numFmtId="14" fontId="0" fillId="0" borderId="6" xfId="0" applyNumberFormat="1" applyBorder="1" applyAlignment="1" applyProtection="1">
      <alignment horizontal="left" vertical="center"/>
      <protection locked="0"/>
    </xf>
    <xf numFmtId="14" fontId="0" fillId="0" borderId="43" xfId="0" applyNumberFormat="1" applyBorder="1" applyAlignment="1" applyProtection="1">
      <alignment horizontal="left" vertical="center"/>
      <protection locked="0"/>
    </xf>
    <xf numFmtId="0" fontId="0" fillId="0" borderId="44" xfId="0" applyBorder="1">
      <alignment vertical="center"/>
    </xf>
    <xf numFmtId="5" fontId="0" fillId="0" borderId="46" xfId="0" applyNumberFormat="1" applyBorder="1">
      <alignment vertical="center"/>
    </xf>
    <xf numFmtId="5" fontId="0" fillId="0" borderId="45" xfId="0" applyNumberFormat="1" applyBorder="1">
      <alignment vertical="center"/>
    </xf>
    <xf numFmtId="5" fontId="0" fillId="0" borderId="26" xfId="0" applyNumberFormat="1" applyFill="1" applyBorder="1" applyProtection="1">
      <alignment vertical="center"/>
      <protection hidden="1"/>
    </xf>
    <xf numFmtId="0" fontId="5" fillId="0" borderId="0" xfId="0" applyFont="1">
      <alignment vertical="center"/>
    </xf>
    <xf numFmtId="0" fontId="5" fillId="0" borderId="0" xfId="0" applyFont="1" applyAlignment="1">
      <alignment horizontal="right" vertical="center"/>
    </xf>
    <xf numFmtId="0" fontId="5" fillId="0" borderId="14" xfId="0" applyFont="1" applyBorder="1">
      <alignment vertical="center"/>
    </xf>
    <xf numFmtId="0" fontId="5" fillId="0" borderId="0" xfId="0" applyFont="1" applyAlignment="1">
      <alignment vertical="top"/>
    </xf>
    <xf numFmtId="0" fontId="5" fillId="0" borderId="12" xfId="0" applyFont="1" applyBorder="1" applyAlignment="1">
      <alignment vertical="top"/>
    </xf>
    <xf numFmtId="0" fontId="5" fillId="0" borderId="6" xfId="0" applyFont="1" applyBorder="1" applyAlignment="1">
      <alignment vertical="top"/>
    </xf>
    <xf numFmtId="0" fontId="5" fillId="0" borderId="14" xfId="0" applyFont="1" applyBorder="1" applyAlignment="1">
      <alignment vertical="center" wrapText="1"/>
    </xf>
    <xf numFmtId="0" fontId="6" fillId="4" borderId="14" xfId="0" applyFont="1" applyFill="1" applyBorder="1" applyAlignment="1">
      <alignment horizontal="center" vertical="center" wrapText="1"/>
    </xf>
    <xf numFmtId="0" fontId="5" fillId="4" borderId="14" xfId="0" applyFont="1" applyFill="1" applyBorder="1">
      <alignment vertical="center"/>
    </xf>
    <xf numFmtId="0" fontId="0" fillId="3" borderId="15" xfId="0" applyFill="1" applyBorder="1">
      <alignment vertical="center"/>
    </xf>
    <xf numFmtId="0" fontId="0" fillId="3" borderId="17" xfId="0" applyFill="1" applyBorder="1">
      <alignment vertical="center"/>
    </xf>
    <xf numFmtId="0" fontId="7" fillId="0" borderId="14" xfId="0" applyFont="1" applyBorder="1">
      <alignment vertical="center"/>
    </xf>
    <xf numFmtId="0" fontId="5" fillId="0" borderId="6" xfId="0" applyFont="1" applyBorder="1">
      <alignment vertical="center"/>
    </xf>
    <xf numFmtId="0" fontId="5" fillId="0" borderId="7" xfId="0" applyFont="1" applyBorder="1">
      <alignment vertical="center"/>
    </xf>
    <xf numFmtId="0" fontId="5" fillId="0" borderId="8" xfId="0" applyFont="1" applyBorder="1">
      <alignment vertical="center"/>
    </xf>
    <xf numFmtId="0" fontId="5" fillId="0" borderId="14" xfId="0" applyFont="1" applyBorder="1" applyAlignment="1">
      <alignment horizontal="center" vertical="center"/>
    </xf>
    <xf numFmtId="177" fontId="0" fillId="3" borderId="14" xfId="0" applyNumberFormat="1" applyFill="1" applyBorder="1" applyProtection="1">
      <alignment vertical="center"/>
      <protection locked="0"/>
    </xf>
    <xf numFmtId="177" fontId="0" fillId="3" borderId="22" xfId="0" applyNumberFormat="1" applyFill="1" applyBorder="1" applyProtection="1">
      <alignment vertical="center"/>
      <protection locked="0"/>
    </xf>
    <xf numFmtId="0" fontId="8" fillId="2" borderId="2" xfId="0" applyFont="1" applyFill="1" applyBorder="1">
      <alignment vertical="center"/>
    </xf>
    <xf numFmtId="0" fontId="8" fillId="2" borderId="40" xfId="0" applyFont="1" applyFill="1" applyBorder="1">
      <alignment vertical="center"/>
    </xf>
    <xf numFmtId="178" fontId="0" fillId="3" borderId="14" xfId="0" applyNumberFormat="1" applyFill="1" applyBorder="1" applyProtection="1">
      <alignment vertical="center"/>
      <protection locked="0"/>
    </xf>
    <xf numFmtId="0" fontId="5" fillId="0" borderId="6" xfId="0" applyFont="1" applyBorder="1" applyAlignment="1">
      <alignment horizontal="left" vertical="top"/>
    </xf>
    <xf numFmtId="0" fontId="5" fillId="0" borderId="8" xfId="0" applyFont="1" applyBorder="1" applyAlignment="1">
      <alignment horizontal="left" vertical="top"/>
    </xf>
    <xf numFmtId="0" fontId="5" fillId="0" borderId="6" xfId="0" applyFont="1" applyBorder="1" applyAlignment="1">
      <alignment horizontal="left" vertical="center"/>
    </xf>
    <xf numFmtId="0" fontId="5" fillId="0" borderId="7" xfId="0" applyFont="1" applyBorder="1" applyAlignment="1">
      <alignment horizontal="left" vertical="center"/>
    </xf>
    <xf numFmtId="0" fontId="5" fillId="0" borderId="8" xfId="0" applyFont="1" applyBorder="1" applyAlignment="1">
      <alignment horizontal="left" vertical="center"/>
    </xf>
    <xf numFmtId="0" fontId="5" fillId="0" borderId="14" xfId="0" applyFont="1" applyBorder="1" applyAlignment="1">
      <alignment horizontal="center" vertical="center"/>
    </xf>
    <xf numFmtId="0" fontId="5" fillId="0" borderId="6" xfId="0" applyFont="1" applyBorder="1" applyAlignment="1">
      <alignment horizontal="left" vertical="top" wrapText="1"/>
    </xf>
    <xf numFmtId="0" fontId="5" fillId="0" borderId="6" xfId="0" applyFont="1" applyBorder="1">
      <alignment vertical="center"/>
    </xf>
    <xf numFmtId="0" fontId="5" fillId="0" borderId="7" xfId="0" applyFont="1" applyBorder="1">
      <alignment vertical="center"/>
    </xf>
    <xf numFmtId="0" fontId="5" fillId="0" borderId="8" xfId="0" applyFont="1" applyBorder="1">
      <alignment vertical="center"/>
    </xf>
    <xf numFmtId="0" fontId="5" fillId="0" borderId="2" xfId="0" applyFont="1" applyBorder="1" applyAlignment="1">
      <alignment horizontal="left" vertical="top" wrapText="1"/>
    </xf>
    <xf numFmtId="0" fontId="5" fillId="0" borderId="40" xfId="0" applyFont="1" applyBorder="1" applyAlignment="1">
      <alignment horizontal="left" vertical="top" wrapText="1"/>
    </xf>
    <xf numFmtId="0" fontId="5" fillId="0" borderId="3" xfId="0" applyFont="1" applyBorder="1" applyAlignment="1">
      <alignment horizontal="left" vertical="top" wrapText="1"/>
    </xf>
    <xf numFmtId="0" fontId="5" fillId="0" borderId="42" xfId="0" applyFont="1" applyBorder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0" fontId="5" fillId="0" borderId="18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1" xfId="0" applyFont="1" applyBorder="1" applyAlignment="1">
      <alignment vertical="center" wrapText="1"/>
    </xf>
    <xf numFmtId="0" fontId="9" fillId="2" borderId="6" xfId="0" applyFont="1" applyFill="1" applyBorder="1" applyAlignment="1" applyProtection="1">
      <alignment horizontal="left" vertical="center" wrapText="1"/>
      <protection locked="0"/>
    </xf>
    <xf numFmtId="0" fontId="10" fillId="2" borderId="7" xfId="0" applyFont="1" applyFill="1" applyBorder="1" applyAlignment="1" applyProtection="1">
      <alignment horizontal="left" vertical="center"/>
      <protection locked="0"/>
    </xf>
    <xf numFmtId="0" fontId="10" fillId="2" borderId="8" xfId="0" applyFont="1" applyFill="1" applyBorder="1" applyAlignment="1" applyProtection="1">
      <alignment horizontal="left" vertical="center"/>
      <protection locked="0"/>
    </xf>
    <xf numFmtId="0" fontId="0" fillId="2" borderId="6" xfId="0" applyFill="1" applyBorder="1" applyAlignment="1" applyProtection="1">
      <alignment horizontal="left" vertical="top"/>
      <protection locked="0"/>
    </xf>
    <xf numFmtId="0" fontId="0" fillId="2" borderId="7" xfId="0" applyFill="1" applyBorder="1" applyAlignment="1" applyProtection="1">
      <alignment horizontal="left" vertical="top"/>
      <protection locked="0"/>
    </xf>
    <xf numFmtId="0" fontId="0" fillId="2" borderId="8" xfId="0" applyFill="1" applyBorder="1" applyAlignment="1" applyProtection="1">
      <alignment horizontal="left" vertical="top"/>
      <protection locked="0"/>
    </xf>
    <xf numFmtId="0" fontId="3" fillId="2" borderId="6" xfId="0" applyFont="1" applyFill="1" applyBorder="1" applyAlignment="1" applyProtection="1">
      <alignment horizontal="left" vertical="top"/>
      <protection locked="0"/>
    </xf>
    <xf numFmtId="0" fontId="3" fillId="2" borderId="7" xfId="0" applyFont="1" applyFill="1" applyBorder="1" applyAlignment="1" applyProtection="1">
      <alignment horizontal="left" vertical="top"/>
      <protection locked="0"/>
    </xf>
    <xf numFmtId="0" fontId="3" fillId="2" borderId="8" xfId="0" applyFont="1" applyFill="1" applyBorder="1" applyAlignment="1" applyProtection="1">
      <alignment horizontal="left" vertical="top"/>
      <protection locked="0"/>
    </xf>
    <xf numFmtId="0" fontId="0" fillId="2" borderId="14" xfId="0" applyFill="1" applyBorder="1" applyAlignment="1" applyProtection="1">
      <alignment horizontal="center" vertical="center"/>
      <protection locked="0"/>
    </xf>
    <xf numFmtId="0" fontId="0" fillId="2" borderId="28" xfId="0" applyFill="1" applyBorder="1" applyAlignment="1" applyProtection="1">
      <alignment horizontal="center" vertical="center" wrapText="1"/>
      <protection locked="0"/>
    </xf>
    <xf numFmtId="0" fontId="0" fillId="2" borderId="29" xfId="0" applyFill="1" applyBorder="1" applyAlignment="1" applyProtection="1">
      <alignment horizontal="center" vertical="center" wrapText="1"/>
      <protection locked="0"/>
    </xf>
    <xf numFmtId="0" fontId="0" fillId="2" borderId="27" xfId="0" applyFill="1" applyBorder="1" applyAlignment="1" applyProtection="1">
      <alignment horizontal="center" vertical="center" wrapText="1"/>
      <protection locked="0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2" borderId="6" xfId="0" applyFill="1" applyBorder="1" applyAlignment="1" applyProtection="1">
      <alignment horizontal="left" vertical="center"/>
      <protection locked="0"/>
    </xf>
    <xf numFmtId="0" fontId="0" fillId="2" borderId="7" xfId="0" applyFill="1" applyBorder="1" applyAlignment="1" applyProtection="1">
      <alignment horizontal="left" vertical="center"/>
      <protection locked="0"/>
    </xf>
    <xf numFmtId="0" fontId="0" fillId="2" borderId="8" xfId="0" applyFill="1" applyBorder="1" applyAlignment="1" applyProtection="1">
      <alignment horizontal="left" vertical="center"/>
      <protection locked="0"/>
    </xf>
    <xf numFmtId="0" fontId="0" fillId="0" borderId="2" xfId="0" applyFill="1" applyBorder="1" applyAlignment="1" applyProtection="1">
      <alignment horizontal="center" vertical="center"/>
      <protection locked="0"/>
    </xf>
    <xf numFmtId="0" fontId="0" fillId="0" borderId="42" xfId="0" applyFill="1" applyBorder="1" applyAlignment="1" applyProtection="1">
      <alignment horizontal="center" vertical="center"/>
      <protection locked="0"/>
    </xf>
    <xf numFmtId="0" fontId="0" fillId="0" borderId="4" xfId="0" applyFill="1" applyBorder="1" applyAlignment="1" applyProtection="1">
      <alignment horizontal="center" vertical="center"/>
      <protection locked="0"/>
    </xf>
    <xf numFmtId="14" fontId="0" fillId="0" borderId="4" xfId="0" applyNumberFormat="1" applyBorder="1" applyAlignment="1" applyProtection="1">
      <alignment horizontal="left" vertical="center"/>
      <protection locked="0"/>
    </xf>
    <xf numFmtId="14" fontId="0" fillId="0" borderId="1" xfId="0" applyNumberFormat="1" applyBorder="1" applyAlignment="1" applyProtection="1">
      <alignment horizontal="left" vertical="center"/>
      <protection locked="0"/>
    </xf>
    <xf numFmtId="14" fontId="0" fillId="0" borderId="5" xfId="0" applyNumberFormat="1" applyBorder="1" applyAlignment="1" applyProtection="1">
      <alignment horizontal="left" vertical="center"/>
      <protection locked="0"/>
    </xf>
    <xf numFmtId="14" fontId="0" fillId="0" borderId="15" xfId="0" applyNumberFormat="1" applyBorder="1" applyAlignment="1" applyProtection="1">
      <alignment horizontal="left" vertical="center"/>
      <protection locked="0"/>
    </xf>
    <xf numFmtId="14" fontId="0" fillId="0" borderId="19" xfId="0" applyNumberFormat="1" applyBorder="1" applyAlignment="1" applyProtection="1">
      <alignment horizontal="left" vertical="center"/>
      <protection locked="0"/>
    </xf>
    <xf numFmtId="14" fontId="0" fillId="0" borderId="16" xfId="0" applyNumberFormat="1" applyBorder="1" applyAlignment="1" applyProtection="1">
      <alignment horizontal="left" vertical="center"/>
      <protection locked="0"/>
    </xf>
    <xf numFmtId="14" fontId="0" fillId="0" borderId="35" xfId="0" applyNumberFormat="1" applyBorder="1" applyAlignment="1" applyProtection="1">
      <alignment horizontal="left" vertical="center"/>
      <protection locked="0"/>
    </xf>
    <xf numFmtId="14" fontId="0" fillId="0" borderId="38" xfId="0" applyNumberFormat="1" applyBorder="1" applyAlignment="1" applyProtection="1">
      <alignment horizontal="left" vertical="center"/>
      <protection locked="0"/>
    </xf>
    <xf numFmtId="14" fontId="0" fillId="0" borderId="37" xfId="0" applyNumberFormat="1" applyBorder="1" applyAlignment="1" applyProtection="1">
      <alignment horizontal="left" vertical="center"/>
      <protection locked="0"/>
    </xf>
    <xf numFmtId="0" fontId="0" fillId="0" borderId="3" xfId="0" applyBorder="1" applyAlignment="1">
      <alignment horizontal="center" vertical="center" wrapText="1"/>
    </xf>
    <xf numFmtId="14" fontId="0" fillId="0" borderId="43" xfId="0" applyNumberFormat="1" applyBorder="1" applyAlignment="1" applyProtection="1">
      <alignment horizontal="left" vertical="center"/>
      <protection locked="0"/>
    </xf>
    <xf numFmtId="14" fontId="0" fillId="0" borderId="44" xfId="0" applyNumberFormat="1" applyBorder="1" applyAlignment="1" applyProtection="1">
      <alignment horizontal="left" vertical="center"/>
      <protection locked="0"/>
    </xf>
    <xf numFmtId="14" fontId="0" fillId="0" borderId="45" xfId="0" applyNumberFormat="1" applyBorder="1" applyAlignment="1" applyProtection="1">
      <alignment horizontal="left" vertical="center"/>
      <protection locked="0"/>
    </xf>
    <xf numFmtId="14" fontId="0" fillId="0" borderId="6" xfId="0" applyNumberFormat="1" applyBorder="1" applyAlignment="1" applyProtection="1">
      <alignment horizontal="left" vertical="center"/>
      <protection locked="0"/>
    </xf>
    <xf numFmtId="14" fontId="0" fillId="0" borderId="7" xfId="0" applyNumberFormat="1" applyBorder="1" applyAlignment="1" applyProtection="1">
      <alignment horizontal="left" vertical="center"/>
      <protection locked="0"/>
    </xf>
    <xf numFmtId="14" fontId="0" fillId="0" borderId="8" xfId="0" applyNumberFormat="1" applyBorder="1" applyAlignment="1" applyProtection="1">
      <alignment horizontal="left" vertical="center"/>
      <protection locked="0"/>
    </xf>
    <xf numFmtId="0" fontId="0" fillId="2" borderId="9" xfId="0" applyFill="1" applyBorder="1" applyAlignment="1" applyProtection="1">
      <alignment horizontal="center" vertical="center" wrapText="1"/>
      <protection locked="0"/>
    </xf>
    <xf numFmtId="0" fontId="0" fillId="2" borderId="12" xfId="0" applyFill="1" applyBorder="1" applyAlignment="1" applyProtection="1">
      <alignment horizontal="center" vertical="center" wrapText="1"/>
      <protection locked="0"/>
    </xf>
    <xf numFmtId="0" fontId="0" fillId="2" borderId="13" xfId="0" applyFill="1" applyBorder="1" applyAlignment="1" applyProtection="1">
      <alignment horizontal="center" vertical="center" wrapText="1"/>
      <protection locked="0"/>
    </xf>
    <xf numFmtId="0" fontId="0" fillId="2" borderId="3" xfId="0" applyFill="1" applyBorder="1" applyAlignment="1" applyProtection="1">
      <alignment horizontal="center" vertical="center" wrapText="1"/>
      <protection locked="0"/>
    </xf>
    <xf numFmtId="0" fontId="0" fillId="2" borderId="18" xfId="0" applyFill="1" applyBorder="1" applyAlignment="1" applyProtection="1">
      <alignment horizontal="center" vertical="center" wrapText="1"/>
      <protection locked="0"/>
    </xf>
    <xf numFmtId="0" fontId="0" fillId="2" borderId="5" xfId="0" applyFill="1" applyBorder="1" applyAlignment="1" applyProtection="1">
      <alignment horizontal="center" vertical="center" wrapText="1"/>
      <protection locked="0"/>
    </xf>
    <xf numFmtId="0" fontId="0" fillId="0" borderId="40" xfId="0" applyFill="1" applyBorder="1" applyAlignment="1" applyProtection="1">
      <alignment horizontal="center" vertical="center"/>
      <protection locked="0"/>
    </xf>
    <xf numFmtId="0" fontId="0" fillId="0" borderId="0" xfId="0" applyFill="1" applyBorder="1" applyAlignment="1" applyProtection="1">
      <alignment horizontal="center" vertical="center"/>
      <protection locked="0"/>
    </xf>
    <xf numFmtId="0" fontId="0" fillId="0" borderId="1" xfId="0" applyFill="1" applyBorder="1" applyAlignment="1" applyProtection="1">
      <alignment horizontal="center" vertical="center"/>
      <protection locked="0"/>
    </xf>
    <xf numFmtId="0" fontId="3" fillId="2" borderId="15" xfId="0" applyFont="1" applyFill="1" applyBorder="1" applyAlignment="1" applyProtection="1">
      <alignment horizontal="center" vertical="center"/>
      <protection locked="0"/>
    </xf>
    <xf numFmtId="0" fontId="3" fillId="2" borderId="19" xfId="0" applyFont="1" applyFill="1" applyBorder="1" applyAlignment="1" applyProtection="1">
      <alignment horizontal="center" vertical="center"/>
      <protection locked="0"/>
    </xf>
    <xf numFmtId="0" fontId="3" fillId="2" borderId="16" xfId="0" applyFont="1" applyFill="1" applyBorder="1" applyAlignment="1" applyProtection="1">
      <alignment horizontal="center" vertical="center"/>
      <protection locked="0"/>
    </xf>
    <xf numFmtId="0" fontId="3" fillId="2" borderId="4" xfId="0" applyFont="1" applyFill="1" applyBorder="1" applyAlignment="1" applyProtection="1">
      <alignment horizontal="center" vertical="center"/>
      <protection locked="0"/>
    </xf>
    <xf numFmtId="0" fontId="3" fillId="2" borderId="1" xfId="0" applyFont="1" applyFill="1" applyBorder="1" applyAlignment="1" applyProtection="1">
      <alignment horizontal="center" vertical="center"/>
      <protection locked="0"/>
    </xf>
    <xf numFmtId="0" fontId="3" fillId="2" borderId="5" xfId="0" applyFont="1" applyFill="1" applyBorder="1" applyAlignment="1" applyProtection="1">
      <alignment horizontal="center" vertical="center"/>
      <protection locked="0"/>
    </xf>
    <xf numFmtId="14" fontId="0" fillId="0" borderId="32" xfId="0" applyNumberFormat="1" applyBorder="1" applyAlignment="1" applyProtection="1">
      <alignment horizontal="left" vertical="center"/>
      <protection locked="0"/>
    </xf>
    <xf numFmtId="14" fontId="0" fillId="0" borderId="34" xfId="0" applyNumberFormat="1" applyBorder="1" applyAlignment="1" applyProtection="1">
      <alignment horizontal="left" vertical="center"/>
      <protection locked="0"/>
    </xf>
    <xf numFmtId="14" fontId="0" fillId="0" borderId="33" xfId="0" applyNumberFormat="1" applyBorder="1" applyAlignment="1" applyProtection="1">
      <alignment horizontal="left" vertical="center"/>
      <protection locked="0"/>
    </xf>
  </cellXfs>
  <cellStyles count="1">
    <cellStyle name="標準" xfId="0" builtinId="0"/>
  </cellStyles>
  <dxfs count="0"/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3393280</xdr:colOff>
      <xdr:row>11</xdr:row>
      <xdr:rowOff>23812</xdr:rowOff>
    </xdr:from>
    <xdr:to>
      <xdr:col>7</xdr:col>
      <xdr:colOff>107156</xdr:colOff>
      <xdr:row>16</xdr:row>
      <xdr:rowOff>11907</xdr:rowOff>
    </xdr:to>
    <xdr:sp macro="" textlink="">
      <xdr:nvSpPr>
        <xdr:cNvPr id="2" name="四角形: 角を丸くする 1">
          <a:extLst>
            <a:ext uri="{FF2B5EF4-FFF2-40B4-BE49-F238E27FC236}">
              <a16:creationId xmlns:a16="http://schemas.microsoft.com/office/drawing/2014/main" id="{0B28A8A6-8987-44B4-99DD-FEDD33D7AC18}"/>
            </a:ext>
          </a:extLst>
        </xdr:cNvPr>
        <xdr:cNvSpPr/>
      </xdr:nvSpPr>
      <xdr:spPr>
        <a:xfrm>
          <a:off x="7565230" y="3081337"/>
          <a:ext cx="2324101" cy="988220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3369468</xdr:colOff>
      <xdr:row>16</xdr:row>
      <xdr:rowOff>47626</xdr:rowOff>
    </xdr:from>
    <xdr:to>
      <xdr:col>7</xdr:col>
      <xdr:colOff>83344</xdr:colOff>
      <xdr:row>21</xdr:row>
      <xdr:rowOff>23813</xdr:rowOff>
    </xdr:to>
    <xdr:sp macro="" textlink="">
      <xdr:nvSpPr>
        <xdr:cNvPr id="3" name="四角形: 角を丸くする 2">
          <a:extLst>
            <a:ext uri="{FF2B5EF4-FFF2-40B4-BE49-F238E27FC236}">
              <a16:creationId xmlns:a16="http://schemas.microsoft.com/office/drawing/2014/main" id="{65582556-A622-4569-A0F7-539B7B939031}"/>
            </a:ext>
          </a:extLst>
        </xdr:cNvPr>
        <xdr:cNvSpPr/>
      </xdr:nvSpPr>
      <xdr:spPr>
        <a:xfrm>
          <a:off x="7541418" y="4105276"/>
          <a:ext cx="2324101" cy="976312"/>
        </a:xfrm>
        <a:prstGeom prst="roundRect">
          <a:avLst/>
        </a:prstGeom>
        <a:noFill/>
        <a:ln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381000</xdr:colOff>
      <xdr:row>9</xdr:row>
      <xdr:rowOff>76199</xdr:rowOff>
    </xdr:from>
    <xdr:to>
      <xdr:col>13</xdr:col>
      <xdr:colOff>309564</xdr:colOff>
      <xdr:row>20</xdr:row>
      <xdr:rowOff>95249</xdr:rowOff>
    </xdr:to>
    <xdr:sp macro="" textlink="">
      <xdr:nvSpPr>
        <xdr:cNvPr id="4" name="吹き出し: 角を丸めた四角形 3">
          <a:extLst>
            <a:ext uri="{FF2B5EF4-FFF2-40B4-BE49-F238E27FC236}">
              <a16:creationId xmlns:a16="http://schemas.microsoft.com/office/drawing/2014/main" id="{5BA93BE4-FB33-4874-B7B9-E71BDE2F4BE0}"/>
            </a:ext>
          </a:extLst>
        </xdr:cNvPr>
        <xdr:cNvSpPr/>
      </xdr:nvSpPr>
      <xdr:spPr>
        <a:xfrm>
          <a:off x="9963150" y="2733674"/>
          <a:ext cx="3871914" cy="2219325"/>
        </a:xfrm>
        <a:prstGeom prst="wedgeRoundRectCallout">
          <a:avLst>
            <a:gd name="adj1" fmla="val -56496"/>
            <a:gd name="adj2" fmla="val -6437"/>
            <a:gd name="adj3" fmla="val 16667"/>
          </a:avLst>
        </a:prstGeom>
        <a:solidFill>
          <a:sysClr val="window" lastClr="FFFFFF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ストレージについて利用者ごと別々</a:t>
          </a: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で申請したい場合は、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それぞれの利用する方についてのリソース量をご記入下さい</a:t>
          </a: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。</a:t>
          </a:r>
          <a:endParaRPr kumimoji="1" lang="en-US" altLang="ja-JP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endParaRPr kumimoji="1" lang="en-US" altLang="ja-JP" sz="1100">
            <a:solidFill>
              <a:sysClr val="windowText" lastClr="000000"/>
            </a:solidFill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記入例の場合、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鈴木</a:t>
          </a: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太郎さんが責任者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ですが、鈴木</a:t>
          </a: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太郎さん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に「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20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」、</a:t>
          </a: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責任者でない方々の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佐藤</a:t>
          </a: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次郎さん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のところにも「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40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」、斎藤三郎</a:t>
          </a: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さん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のところにも「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30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」、と記入が必要です。</a:t>
          </a:r>
          <a:endParaRPr lang="ja-JP" altLang="ja-JP">
            <a:solidFill>
              <a:sysClr val="windowText" lastClr="000000"/>
            </a:solidFill>
            <a:effectLst/>
          </a:endParaRPr>
        </a:p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276225</xdr:colOff>
      <xdr:row>20</xdr:row>
      <xdr:rowOff>190500</xdr:rowOff>
    </xdr:from>
    <xdr:to>
      <xdr:col>13</xdr:col>
      <xdr:colOff>288131</xdr:colOff>
      <xdr:row>28</xdr:row>
      <xdr:rowOff>14286</xdr:rowOff>
    </xdr:to>
    <xdr:sp macro="" textlink="">
      <xdr:nvSpPr>
        <xdr:cNvPr id="5" name="吹き出し: 角を丸めた四角形 4">
          <a:extLst>
            <a:ext uri="{FF2B5EF4-FFF2-40B4-BE49-F238E27FC236}">
              <a16:creationId xmlns:a16="http://schemas.microsoft.com/office/drawing/2014/main" id="{F3FFCD3D-FD31-466C-BA3D-AAA1A4943224}"/>
            </a:ext>
          </a:extLst>
        </xdr:cNvPr>
        <xdr:cNvSpPr/>
      </xdr:nvSpPr>
      <xdr:spPr>
        <a:xfrm>
          <a:off x="9858375" y="5048250"/>
          <a:ext cx="3955256" cy="1423986"/>
        </a:xfrm>
        <a:prstGeom prst="wedgeRoundRectCallout">
          <a:avLst>
            <a:gd name="adj1" fmla="val -56361"/>
            <a:gd name="adj2" fmla="val -49984"/>
            <a:gd name="adj3" fmla="val 16667"/>
          </a:avLst>
        </a:prstGeom>
        <a:solidFill>
          <a:sysClr val="window" lastClr="FFFFFF"/>
        </a:solidFill>
        <a:ln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計算ノードについては、責任者のところにまとめてリソース量合計をご記入ください。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記入例の場合、責任者が鈴木も太郎さんなので、鈴木太郎さんのところに「</a:t>
          </a:r>
          <a:r>
            <a:rPr kumimoji="1" lang="en-US" altLang="ja-JP" sz="1100">
              <a:solidFill>
                <a:sysClr val="windowText" lastClr="000000"/>
              </a:solidFill>
            </a:rPr>
            <a:t>2</a:t>
          </a:r>
          <a:r>
            <a:rPr kumimoji="1" lang="ja-JP" altLang="en-US" sz="1100">
              <a:solidFill>
                <a:sysClr val="windowText" lastClr="000000"/>
              </a:solidFill>
            </a:rPr>
            <a:t>」と記入します。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3369468</xdr:colOff>
      <xdr:row>16</xdr:row>
      <xdr:rowOff>47626</xdr:rowOff>
    </xdr:from>
    <xdr:to>
      <xdr:col>7</xdr:col>
      <xdr:colOff>83344</xdr:colOff>
      <xdr:row>21</xdr:row>
      <xdr:rowOff>23813</xdr:rowOff>
    </xdr:to>
    <xdr:sp macro="" textlink="">
      <xdr:nvSpPr>
        <xdr:cNvPr id="3" name="四角形: 角を丸くする 2">
          <a:extLst>
            <a:ext uri="{FF2B5EF4-FFF2-40B4-BE49-F238E27FC236}">
              <a16:creationId xmlns:a16="http://schemas.microsoft.com/office/drawing/2014/main" id="{48AFC251-5D8F-4440-9BAE-6425CE4145B8}"/>
            </a:ext>
          </a:extLst>
        </xdr:cNvPr>
        <xdr:cNvSpPr/>
      </xdr:nvSpPr>
      <xdr:spPr>
        <a:xfrm>
          <a:off x="7541418" y="4105276"/>
          <a:ext cx="2124076" cy="976312"/>
        </a:xfrm>
        <a:prstGeom prst="roundRect">
          <a:avLst/>
        </a:prstGeom>
        <a:noFill/>
        <a:ln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257175</xdr:colOff>
      <xdr:row>20</xdr:row>
      <xdr:rowOff>66675</xdr:rowOff>
    </xdr:from>
    <xdr:to>
      <xdr:col>13</xdr:col>
      <xdr:colOff>269081</xdr:colOff>
      <xdr:row>27</xdr:row>
      <xdr:rowOff>90486</xdr:rowOff>
    </xdr:to>
    <xdr:sp macro="" textlink="">
      <xdr:nvSpPr>
        <xdr:cNvPr id="5" name="吹き出し: 角を丸めた四角形 4">
          <a:extLst>
            <a:ext uri="{FF2B5EF4-FFF2-40B4-BE49-F238E27FC236}">
              <a16:creationId xmlns:a16="http://schemas.microsoft.com/office/drawing/2014/main" id="{DCBA0CD1-320A-447E-8550-35D98C115AFC}"/>
            </a:ext>
          </a:extLst>
        </xdr:cNvPr>
        <xdr:cNvSpPr/>
      </xdr:nvSpPr>
      <xdr:spPr>
        <a:xfrm>
          <a:off x="9839325" y="4924425"/>
          <a:ext cx="3955256" cy="1423986"/>
        </a:xfrm>
        <a:prstGeom prst="wedgeRoundRectCallout">
          <a:avLst>
            <a:gd name="adj1" fmla="val -55879"/>
            <a:gd name="adj2" fmla="val -39951"/>
            <a:gd name="adj3" fmla="val 16667"/>
          </a:avLst>
        </a:prstGeom>
        <a:solidFill>
          <a:sysClr val="window" lastClr="FFFFFF"/>
        </a:solidFill>
        <a:ln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計算ノードについても、責任者のところにまとめてリソース量合計をご記入ください。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記入例の場合、責任者が鈴木太郎さんなので、鈴木太郎さんのところに「</a:t>
          </a:r>
          <a:r>
            <a:rPr kumimoji="1" lang="en-US" altLang="ja-JP" sz="1100">
              <a:solidFill>
                <a:sysClr val="windowText" lastClr="000000"/>
              </a:solidFill>
            </a:rPr>
            <a:t>2</a:t>
          </a:r>
          <a:r>
            <a:rPr kumimoji="1" lang="ja-JP" altLang="en-US" sz="1100">
              <a:solidFill>
                <a:sysClr val="windowText" lastClr="000000"/>
              </a:solidFill>
            </a:rPr>
            <a:t>」と記入します。</a:t>
          </a:r>
        </a:p>
      </xdr:txBody>
    </xdr:sp>
    <xdr:clientData/>
  </xdr:twoCellAnchor>
  <xdr:twoCellAnchor>
    <xdr:from>
      <xdr:col>3</xdr:col>
      <xdr:colOff>3381375</xdr:colOff>
      <xdr:row>10</xdr:row>
      <xdr:rowOff>178594</xdr:rowOff>
    </xdr:from>
    <xdr:to>
      <xdr:col>7</xdr:col>
      <xdr:colOff>95251</xdr:colOff>
      <xdr:row>15</xdr:row>
      <xdr:rowOff>190499</xdr:rowOff>
    </xdr:to>
    <xdr:sp macro="" textlink="">
      <xdr:nvSpPr>
        <xdr:cNvPr id="6" name="四角形: 角を丸くする 5">
          <a:extLst>
            <a:ext uri="{FF2B5EF4-FFF2-40B4-BE49-F238E27FC236}">
              <a16:creationId xmlns:a16="http://schemas.microsoft.com/office/drawing/2014/main" id="{6C03B2B1-846B-4023-8883-ADAF06309881}"/>
            </a:ext>
          </a:extLst>
        </xdr:cNvPr>
        <xdr:cNvSpPr/>
      </xdr:nvSpPr>
      <xdr:spPr>
        <a:xfrm>
          <a:off x="7553325" y="3036094"/>
          <a:ext cx="2324101" cy="1012030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333375</xdr:colOff>
      <xdr:row>9</xdr:row>
      <xdr:rowOff>47625</xdr:rowOff>
    </xdr:from>
    <xdr:to>
      <xdr:col>13</xdr:col>
      <xdr:colOff>345281</xdr:colOff>
      <xdr:row>19</xdr:row>
      <xdr:rowOff>166687</xdr:rowOff>
    </xdr:to>
    <xdr:sp macro="" textlink="">
      <xdr:nvSpPr>
        <xdr:cNvPr id="8" name="吹き出し: 角を丸めた四角形 7">
          <a:extLst>
            <a:ext uri="{FF2B5EF4-FFF2-40B4-BE49-F238E27FC236}">
              <a16:creationId xmlns:a16="http://schemas.microsoft.com/office/drawing/2014/main" id="{57C1E48B-C4E4-4864-ACE9-3B2FDD95E279}"/>
            </a:ext>
          </a:extLst>
        </xdr:cNvPr>
        <xdr:cNvSpPr/>
      </xdr:nvSpPr>
      <xdr:spPr>
        <a:xfrm>
          <a:off x="9915525" y="2705100"/>
          <a:ext cx="3955256" cy="2119312"/>
        </a:xfrm>
        <a:prstGeom prst="wedgeRoundRectCallout">
          <a:avLst>
            <a:gd name="adj1" fmla="val -55879"/>
            <a:gd name="adj2" fmla="val -13284"/>
            <a:gd name="adj3" fmla="val 16667"/>
          </a:avLst>
        </a:prstGeom>
        <a:solidFill>
          <a:sysClr val="window" lastClr="FFFFFF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r>
            <a:rPr kumimoji="1" lang="ja-JP" altLang="en-US" sz="10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ストレージについて</a:t>
          </a:r>
          <a:r>
            <a:rPr kumimoji="1" lang="ja-JP" altLang="ja-JP" sz="10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グループ</a:t>
          </a:r>
          <a:r>
            <a:rPr kumimoji="1" lang="en-US" altLang="ja-JP" sz="10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Quota</a:t>
          </a:r>
          <a:r>
            <a:rPr kumimoji="1" lang="ja-JP" altLang="ja-JP" sz="10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で申請したい場合は、責任者</a:t>
          </a:r>
          <a:r>
            <a:rPr kumimoji="1" lang="ja-JP" altLang="en-US" sz="10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のアカウント名またはグループ名と</a:t>
          </a:r>
          <a:r>
            <a:rPr kumimoji="1" lang="ja-JP" altLang="ja-JP" sz="10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「合計のリソース量」</a:t>
          </a:r>
          <a:r>
            <a:rPr kumimoji="1" lang="ja-JP" altLang="en-US" sz="10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をご記入下さい。</a:t>
          </a:r>
          <a:r>
            <a:rPr kumimoji="1" lang="ja-JP" altLang="ja-JP" sz="10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責任者でない方々</a:t>
          </a:r>
          <a:r>
            <a:rPr kumimoji="1" lang="ja-JP" altLang="en-US" sz="10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については何も</a:t>
          </a:r>
          <a:r>
            <a:rPr kumimoji="1" lang="ja-JP" altLang="ja-JP" sz="10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記入</a:t>
          </a:r>
          <a:r>
            <a:rPr kumimoji="1" lang="ja-JP" altLang="en-US" sz="10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しないで</a:t>
          </a:r>
          <a:r>
            <a:rPr kumimoji="1" lang="ja-JP" altLang="ja-JP" sz="10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下さい。</a:t>
          </a:r>
          <a:endParaRPr lang="ja-JP" altLang="ja-JP" sz="1000">
            <a:solidFill>
              <a:sysClr val="windowText" lastClr="000000"/>
            </a:solidFill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ja-JP" sz="1000">
            <a:solidFill>
              <a:sysClr val="windowText" lastClr="000000"/>
            </a:solidFill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ja-JP" altLang="en-US" sz="1000">
              <a:solidFill>
                <a:sysClr val="windowText" lastClr="000000"/>
              </a:solidFill>
              <a:effectLst/>
            </a:rPr>
            <a:t>複数のグループ名を希望される方は各グループに割り振る</a:t>
          </a:r>
          <a:r>
            <a:rPr lang="en-US" altLang="ja-JP" sz="1000">
              <a:solidFill>
                <a:sysClr val="windowText" lastClr="000000"/>
              </a:solidFill>
              <a:effectLst/>
            </a:rPr>
            <a:t>Quota</a:t>
          </a:r>
          <a:r>
            <a:rPr lang="ja-JP" altLang="en-US" sz="1000">
              <a:solidFill>
                <a:sysClr val="windowText" lastClr="000000"/>
              </a:solidFill>
              <a:effectLst/>
            </a:rPr>
            <a:t>量をそれぞれの列に記載してください。</a:t>
          </a:r>
          <a:endParaRPr lang="ja-JP" altLang="ja-JP" sz="1000">
            <a:solidFill>
              <a:sysClr val="windowText" lastClr="000000"/>
            </a:solidFill>
            <a:effectLst/>
          </a:endParaRPr>
        </a:p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3D943-796B-F549-8217-A3DC0C653E14}">
  <sheetPr>
    <tabColor rgb="FF0070C0"/>
    <pageSetUpPr fitToPage="1"/>
  </sheetPr>
  <dimension ref="A1:J106"/>
  <sheetViews>
    <sheetView showGridLines="0" tabSelected="1" view="pageBreakPreview" zoomScaleNormal="100" zoomScaleSheetLayoutView="100" workbookViewId="0">
      <selection activeCell="H1" sqref="H1"/>
    </sheetView>
  </sheetViews>
  <sheetFormatPr defaultColWidth="10.83203125" defaultRowHeight="13"/>
  <cols>
    <col min="1" max="1" width="6.5" style="65" customWidth="1"/>
    <col min="2" max="2" width="19.6640625" style="65" customWidth="1"/>
    <col min="3" max="3" width="16.5" style="65" customWidth="1"/>
    <col min="4" max="4" width="12" style="65" customWidth="1"/>
    <col min="5" max="5" width="13.6640625" style="65" customWidth="1"/>
    <col min="6" max="6" width="11.83203125" style="65" customWidth="1"/>
    <col min="7" max="7" width="8" style="65" customWidth="1"/>
    <col min="8" max="8" width="10.83203125" style="65" customWidth="1"/>
    <col min="9" max="10" width="7.5" style="65" customWidth="1"/>
    <col min="11" max="16384" width="10.83203125" style="65"/>
  </cols>
  <sheetData>
    <row r="1" spans="1:10">
      <c r="G1" s="66" t="s">
        <v>67</v>
      </c>
      <c r="H1" s="66" t="s">
        <v>94</v>
      </c>
      <c r="I1" s="66" t="s">
        <v>95</v>
      </c>
      <c r="J1" s="66" t="s">
        <v>96</v>
      </c>
    </row>
    <row r="2" spans="1:10" ht="18" customHeight="1">
      <c r="A2" s="65" t="s">
        <v>81</v>
      </c>
    </row>
    <row r="3" spans="1:10" ht="30" customHeight="1">
      <c r="A3" s="86" t="s">
        <v>78</v>
      </c>
      <c r="B3" s="87"/>
      <c r="C3" s="88"/>
      <c r="D3" s="89"/>
      <c r="E3" s="89"/>
      <c r="F3" s="89"/>
      <c r="G3" s="89"/>
      <c r="H3" s="89"/>
      <c r="I3" s="89"/>
      <c r="J3" s="90"/>
    </row>
    <row r="4" spans="1:10" ht="41.25" customHeight="1">
      <c r="A4" s="92" t="s">
        <v>89</v>
      </c>
      <c r="B4" s="87"/>
      <c r="C4" s="88"/>
      <c r="D4" s="89"/>
      <c r="E4" s="89"/>
      <c r="F4" s="89"/>
      <c r="G4" s="89"/>
      <c r="H4" s="89"/>
      <c r="I4" s="89"/>
      <c r="J4" s="90"/>
    </row>
    <row r="5" spans="1:10" ht="30" customHeight="1">
      <c r="A5" s="86" t="s">
        <v>79</v>
      </c>
      <c r="B5" s="87"/>
      <c r="C5" s="88"/>
      <c r="D5" s="89"/>
      <c r="E5" s="89"/>
      <c r="F5" s="89"/>
      <c r="G5" s="89"/>
      <c r="H5" s="89"/>
      <c r="I5" s="89"/>
      <c r="J5" s="90"/>
    </row>
    <row r="6" spans="1:10" ht="30" customHeight="1">
      <c r="A6" s="86" t="s">
        <v>80</v>
      </c>
      <c r="B6" s="87"/>
      <c r="C6" s="88"/>
      <c r="D6" s="89"/>
      <c r="E6" s="89"/>
      <c r="F6" s="89"/>
      <c r="G6" s="89"/>
      <c r="H6" s="89"/>
      <c r="I6" s="89"/>
      <c r="J6" s="90"/>
    </row>
    <row r="7" spans="1:10">
      <c r="A7" s="68"/>
    </row>
    <row r="8" spans="1:10">
      <c r="A8" s="68"/>
    </row>
    <row r="9" spans="1:10">
      <c r="A9" s="69" t="s">
        <v>74</v>
      </c>
    </row>
    <row r="10" spans="1:10" ht="39.75" customHeight="1">
      <c r="A10" s="70"/>
      <c r="B10" s="78"/>
      <c r="C10" s="78"/>
      <c r="D10" s="78"/>
      <c r="E10" s="78"/>
      <c r="F10" s="78"/>
      <c r="G10" s="78"/>
      <c r="H10" s="78"/>
      <c r="I10" s="78"/>
      <c r="J10" s="79"/>
    </row>
    <row r="11" spans="1:10">
      <c r="A11" s="68"/>
    </row>
    <row r="12" spans="1:10" ht="69" customHeight="1">
      <c r="A12" s="105" t="s">
        <v>82</v>
      </c>
      <c r="B12" s="105"/>
      <c r="C12" s="105"/>
      <c r="D12" s="105"/>
      <c r="E12" s="105"/>
      <c r="F12" s="105"/>
      <c r="G12" s="105"/>
      <c r="H12" s="105"/>
      <c r="I12" s="105"/>
      <c r="J12" s="105"/>
    </row>
    <row r="13" spans="1:10" ht="45" customHeight="1">
      <c r="A13" s="80" t="s">
        <v>68</v>
      </c>
      <c r="B13" s="80" t="s">
        <v>69</v>
      </c>
      <c r="C13" s="67" t="s">
        <v>76</v>
      </c>
      <c r="D13" s="71" t="s">
        <v>75</v>
      </c>
      <c r="E13" s="72" t="s">
        <v>83</v>
      </c>
      <c r="F13" s="91" t="s">
        <v>70</v>
      </c>
      <c r="G13" s="91"/>
      <c r="H13" s="91"/>
      <c r="I13" s="91"/>
      <c r="J13" s="91"/>
    </row>
    <row r="14" spans="1:10" ht="30" customHeight="1">
      <c r="A14" s="80">
        <v>1</v>
      </c>
      <c r="B14" s="67"/>
      <c r="C14" s="76"/>
      <c r="D14" s="67"/>
      <c r="E14" s="73"/>
      <c r="F14" s="93"/>
      <c r="G14" s="94"/>
      <c r="H14" s="94"/>
      <c r="I14" s="94"/>
      <c r="J14" s="95"/>
    </row>
    <row r="15" spans="1:10" ht="30" customHeight="1">
      <c r="A15" s="80">
        <v>2</v>
      </c>
      <c r="B15" s="67"/>
      <c r="C15" s="76"/>
      <c r="D15" s="67"/>
      <c r="E15" s="73"/>
      <c r="F15" s="77"/>
      <c r="G15" s="78"/>
      <c r="H15" s="78"/>
      <c r="I15" s="78"/>
      <c r="J15" s="79"/>
    </row>
    <row r="16" spans="1:10" ht="30" customHeight="1">
      <c r="A16" s="80">
        <v>3</v>
      </c>
      <c r="B16" s="67"/>
      <c r="C16" s="76"/>
      <c r="D16" s="67"/>
      <c r="E16" s="73"/>
      <c r="F16" s="77"/>
      <c r="G16" s="78"/>
      <c r="H16" s="78"/>
      <c r="I16" s="78"/>
      <c r="J16" s="79"/>
    </row>
    <row r="17" spans="1:10" ht="30" customHeight="1">
      <c r="A17" s="80">
        <v>4</v>
      </c>
      <c r="B17" s="67"/>
      <c r="C17" s="76"/>
      <c r="D17" s="67"/>
      <c r="E17" s="73"/>
      <c r="F17" s="77"/>
      <c r="G17" s="78"/>
      <c r="H17" s="78"/>
      <c r="I17" s="78"/>
      <c r="J17" s="79"/>
    </row>
    <row r="18" spans="1:10" ht="30" customHeight="1">
      <c r="A18" s="80">
        <v>5</v>
      </c>
      <c r="B18" s="67"/>
      <c r="C18" s="76"/>
      <c r="D18" s="67"/>
      <c r="E18" s="73"/>
      <c r="F18" s="77"/>
      <c r="G18" s="78"/>
      <c r="H18" s="78"/>
      <c r="I18" s="78"/>
      <c r="J18" s="79"/>
    </row>
    <row r="19" spans="1:10" ht="30" customHeight="1">
      <c r="A19" s="80">
        <v>6</v>
      </c>
      <c r="B19" s="67"/>
      <c r="C19" s="76"/>
      <c r="D19" s="67"/>
      <c r="E19" s="73"/>
      <c r="F19" s="77"/>
      <c r="G19" s="78"/>
      <c r="H19" s="78"/>
      <c r="I19" s="78"/>
      <c r="J19" s="79"/>
    </row>
    <row r="20" spans="1:10" ht="30" customHeight="1">
      <c r="A20" s="80">
        <v>7</v>
      </c>
      <c r="B20" s="67"/>
      <c r="C20" s="76"/>
      <c r="D20" s="67"/>
      <c r="E20" s="73"/>
      <c r="F20" s="77"/>
      <c r="G20" s="78"/>
      <c r="H20" s="78"/>
      <c r="I20" s="78"/>
      <c r="J20" s="79"/>
    </row>
    <row r="21" spans="1:10" ht="30" customHeight="1">
      <c r="A21" s="80">
        <v>8</v>
      </c>
      <c r="B21" s="67"/>
      <c r="C21" s="76"/>
      <c r="D21" s="67"/>
      <c r="E21" s="73"/>
      <c r="F21" s="93"/>
      <c r="G21" s="94"/>
      <c r="H21" s="94"/>
      <c r="I21" s="94"/>
      <c r="J21" s="95"/>
    </row>
    <row r="22" spans="1:10" ht="30" customHeight="1">
      <c r="A22" s="80">
        <v>9</v>
      </c>
      <c r="B22" s="67"/>
      <c r="C22" s="76"/>
      <c r="D22" s="76"/>
      <c r="E22" s="73"/>
      <c r="F22" s="77"/>
      <c r="G22" s="78"/>
      <c r="H22" s="78"/>
      <c r="I22" s="78"/>
      <c r="J22" s="79"/>
    </row>
    <row r="23" spans="1:10" ht="30" customHeight="1">
      <c r="A23" s="80">
        <v>10</v>
      </c>
      <c r="B23" s="71"/>
      <c r="C23" s="76"/>
      <c r="D23" s="76"/>
      <c r="E23" s="73"/>
      <c r="F23" s="77"/>
      <c r="G23" s="78"/>
      <c r="H23" s="78"/>
      <c r="I23" s="78"/>
      <c r="J23" s="79"/>
    </row>
    <row r="24" spans="1:10" ht="30" customHeight="1">
      <c r="A24" s="80">
        <v>11</v>
      </c>
      <c r="B24" s="67"/>
      <c r="C24" s="67"/>
      <c r="D24" s="67"/>
      <c r="E24" s="73"/>
      <c r="F24" s="93"/>
      <c r="G24" s="94"/>
      <c r="H24" s="94"/>
      <c r="I24" s="94"/>
      <c r="J24" s="95"/>
    </row>
    <row r="25" spans="1:10" ht="30" customHeight="1">
      <c r="A25" s="80">
        <v>12</v>
      </c>
      <c r="B25" s="67"/>
      <c r="C25" s="67"/>
      <c r="D25" s="67"/>
      <c r="E25" s="73"/>
      <c r="F25" s="77"/>
      <c r="G25" s="78"/>
      <c r="H25" s="78"/>
      <c r="I25" s="78"/>
      <c r="J25" s="79"/>
    </row>
    <row r="26" spans="1:10" ht="30" customHeight="1">
      <c r="A26" s="80">
        <v>13</v>
      </c>
      <c r="B26" s="71"/>
      <c r="C26" s="67"/>
      <c r="D26" s="67"/>
      <c r="E26" s="73"/>
      <c r="F26" s="77"/>
      <c r="G26" s="78"/>
      <c r="H26" s="78"/>
      <c r="I26" s="78"/>
      <c r="J26" s="79"/>
    </row>
    <row r="27" spans="1:10" ht="30" customHeight="1">
      <c r="A27" s="80">
        <v>14</v>
      </c>
      <c r="B27" s="71"/>
      <c r="C27" s="67"/>
      <c r="D27" s="67"/>
      <c r="E27" s="73"/>
      <c r="F27" s="77"/>
      <c r="G27" s="78"/>
      <c r="H27" s="78"/>
      <c r="I27" s="78"/>
      <c r="J27" s="79"/>
    </row>
    <row r="28" spans="1:10" ht="30" customHeight="1">
      <c r="A28" s="80">
        <v>15</v>
      </c>
      <c r="B28" s="67"/>
      <c r="C28" s="67"/>
      <c r="D28" s="67"/>
      <c r="E28" s="73"/>
      <c r="F28" s="77"/>
      <c r="G28" s="78"/>
      <c r="H28" s="78"/>
      <c r="I28" s="78"/>
      <c r="J28" s="79"/>
    </row>
    <row r="29" spans="1:10">
      <c r="A29" s="80">
        <v>16</v>
      </c>
      <c r="B29" s="67"/>
      <c r="C29" s="67"/>
      <c r="D29" s="67"/>
      <c r="E29" s="73"/>
      <c r="F29" s="93"/>
      <c r="G29" s="94"/>
      <c r="H29" s="94"/>
      <c r="I29" s="94"/>
      <c r="J29" s="95"/>
    </row>
    <row r="31" spans="1:10" ht="13.25" customHeight="1">
      <c r="A31" s="65" t="s">
        <v>71</v>
      </c>
    </row>
    <row r="32" spans="1:10">
      <c r="A32" s="96"/>
      <c r="B32" s="97"/>
      <c r="C32" s="97"/>
      <c r="D32" s="97"/>
      <c r="E32" s="97"/>
      <c r="F32" s="97"/>
      <c r="G32" s="97"/>
      <c r="H32" s="97"/>
      <c r="I32" s="97"/>
      <c r="J32" s="98"/>
    </row>
    <row r="33" spans="1:10">
      <c r="A33" s="99"/>
      <c r="B33" s="100"/>
      <c r="C33" s="100"/>
      <c r="D33" s="100"/>
      <c r="E33" s="100"/>
      <c r="F33" s="100"/>
      <c r="G33" s="100"/>
      <c r="H33" s="100"/>
      <c r="I33" s="100"/>
      <c r="J33" s="101"/>
    </row>
    <row r="34" spans="1:10">
      <c r="A34" s="99"/>
      <c r="B34" s="100"/>
      <c r="C34" s="100"/>
      <c r="D34" s="100"/>
      <c r="E34" s="100"/>
      <c r="F34" s="100"/>
      <c r="G34" s="100"/>
      <c r="H34" s="100"/>
      <c r="I34" s="100"/>
      <c r="J34" s="101"/>
    </row>
    <row r="35" spans="1:10">
      <c r="A35" s="99"/>
      <c r="B35" s="100"/>
      <c r="C35" s="100"/>
      <c r="D35" s="100"/>
      <c r="E35" s="100"/>
      <c r="F35" s="100"/>
      <c r="G35" s="100"/>
      <c r="H35" s="100"/>
      <c r="I35" s="100"/>
      <c r="J35" s="101"/>
    </row>
    <row r="36" spans="1:10">
      <c r="A36" s="99"/>
      <c r="B36" s="100"/>
      <c r="C36" s="100"/>
      <c r="D36" s="100"/>
      <c r="E36" s="100"/>
      <c r="F36" s="100"/>
      <c r="G36" s="100"/>
      <c r="H36" s="100"/>
      <c r="I36" s="100"/>
      <c r="J36" s="101"/>
    </row>
    <row r="37" spans="1:10">
      <c r="A37" s="99"/>
      <c r="B37" s="100"/>
      <c r="C37" s="100"/>
      <c r="D37" s="100"/>
      <c r="E37" s="100"/>
      <c r="F37" s="100"/>
      <c r="G37" s="100"/>
      <c r="H37" s="100"/>
      <c r="I37" s="100"/>
      <c r="J37" s="101"/>
    </row>
    <row r="38" spans="1:10">
      <c r="A38" s="99"/>
      <c r="B38" s="100"/>
      <c r="C38" s="100"/>
      <c r="D38" s="100"/>
      <c r="E38" s="100"/>
      <c r="F38" s="100"/>
      <c r="G38" s="100"/>
      <c r="H38" s="100"/>
      <c r="I38" s="100"/>
      <c r="J38" s="101"/>
    </row>
    <row r="39" spans="1:10">
      <c r="A39" s="99"/>
      <c r="B39" s="100"/>
      <c r="C39" s="100"/>
      <c r="D39" s="100"/>
      <c r="E39" s="100"/>
      <c r="F39" s="100"/>
      <c r="G39" s="100"/>
      <c r="H39" s="100"/>
      <c r="I39" s="100"/>
      <c r="J39" s="101"/>
    </row>
    <row r="40" spans="1:10">
      <c r="A40" s="99"/>
      <c r="B40" s="100"/>
      <c r="C40" s="100"/>
      <c r="D40" s="100"/>
      <c r="E40" s="100"/>
      <c r="F40" s="100"/>
      <c r="G40" s="100"/>
      <c r="H40" s="100"/>
      <c r="I40" s="100"/>
      <c r="J40" s="101"/>
    </row>
    <row r="41" spans="1:10">
      <c r="A41" s="99"/>
      <c r="B41" s="100"/>
      <c r="C41" s="100"/>
      <c r="D41" s="100"/>
      <c r="E41" s="100"/>
      <c r="F41" s="100"/>
      <c r="G41" s="100"/>
      <c r="H41" s="100"/>
      <c r="I41" s="100"/>
      <c r="J41" s="101"/>
    </row>
    <row r="42" spans="1:10">
      <c r="A42" s="99"/>
      <c r="B42" s="100"/>
      <c r="C42" s="100"/>
      <c r="D42" s="100"/>
      <c r="E42" s="100"/>
      <c r="F42" s="100"/>
      <c r="G42" s="100"/>
      <c r="H42" s="100"/>
      <c r="I42" s="100"/>
      <c r="J42" s="101"/>
    </row>
    <row r="43" spans="1:10">
      <c r="A43" s="99"/>
      <c r="B43" s="100"/>
      <c r="C43" s="100"/>
      <c r="D43" s="100"/>
      <c r="E43" s="100"/>
      <c r="F43" s="100"/>
      <c r="G43" s="100"/>
      <c r="H43" s="100"/>
      <c r="I43" s="100"/>
      <c r="J43" s="101"/>
    </row>
    <row r="44" spans="1:10">
      <c r="A44" s="99"/>
      <c r="B44" s="100"/>
      <c r="C44" s="100"/>
      <c r="D44" s="100"/>
      <c r="E44" s="100"/>
      <c r="F44" s="100"/>
      <c r="G44" s="100"/>
      <c r="H44" s="100"/>
      <c r="I44" s="100"/>
      <c r="J44" s="101"/>
    </row>
    <row r="45" spans="1:10">
      <c r="A45" s="99"/>
      <c r="B45" s="100"/>
      <c r="C45" s="100"/>
      <c r="D45" s="100"/>
      <c r="E45" s="100"/>
      <c r="F45" s="100"/>
      <c r="G45" s="100"/>
      <c r="H45" s="100"/>
      <c r="I45" s="100"/>
      <c r="J45" s="101"/>
    </row>
    <row r="46" spans="1:10">
      <c r="A46" s="99"/>
      <c r="B46" s="100"/>
      <c r="C46" s="100"/>
      <c r="D46" s="100"/>
      <c r="E46" s="100"/>
      <c r="F46" s="100"/>
      <c r="G46" s="100"/>
      <c r="H46" s="100"/>
      <c r="I46" s="100"/>
      <c r="J46" s="101"/>
    </row>
    <row r="47" spans="1:10">
      <c r="A47" s="99"/>
      <c r="B47" s="100"/>
      <c r="C47" s="100"/>
      <c r="D47" s="100"/>
      <c r="E47" s="100"/>
      <c r="F47" s="100"/>
      <c r="G47" s="100"/>
      <c r="H47" s="100"/>
      <c r="I47" s="100"/>
      <c r="J47" s="101"/>
    </row>
    <row r="48" spans="1:10">
      <c r="A48" s="99"/>
      <c r="B48" s="100"/>
      <c r="C48" s="100"/>
      <c r="D48" s="100"/>
      <c r="E48" s="100"/>
      <c r="F48" s="100"/>
      <c r="G48" s="100"/>
      <c r="H48" s="100"/>
      <c r="I48" s="100"/>
      <c r="J48" s="101"/>
    </row>
    <row r="49" spans="1:10">
      <c r="A49" s="99"/>
      <c r="B49" s="100"/>
      <c r="C49" s="100"/>
      <c r="D49" s="100"/>
      <c r="E49" s="100"/>
      <c r="F49" s="100"/>
      <c r="G49" s="100"/>
      <c r="H49" s="100"/>
      <c r="I49" s="100"/>
      <c r="J49" s="101"/>
    </row>
    <row r="50" spans="1:10">
      <c r="A50" s="99"/>
      <c r="B50" s="100"/>
      <c r="C50" s="100"/>
      <c r="D50" s="100"/>
      <c r="E50" s="100"/>
      <c r="F50" s="100"/>
      <c r="G50" s="100"/>
      <c r="H50" s="100"/>
      <c r="I50" s="100"/>
      <c r="J50" s="101"/>
    </row>
    <row r="51" spans="1:10">
      <c r="A51" s="99"/>
      <c r="B51" s="100"/>
      <c r="C51" s="100"/>
      <c r="D51" s="100"/>
      <c r="E51" s="100"/>
      <c r="F51" s="100"/>
      <c r="G51" s="100"/>
      <c r="H51" s="100"/>
      <c r="I51" s="100"/>
      <c r="J51" s="101"/>
    </row>
    <row r="52" spans="1:10">
      <c r="A52" s="99"/>
      <c r="B52" s="100"/>
      <c r="C52" s="100"/>
      <c r="D52" s="100"/>
      <c r="E52" s="100"/>
      <c r="F52" s="100"/>
      <c r="G52" s="100"/>
      <c r="H52" s="100"/>
      <c r="I52" s="100"/>
      <c r="J52" s="101"/>
    </row>
    <row r="53" spans="1:10">
      <c r="A53" s="99"/>
      <c r="B53" s="100"/>
      <c r="C53" s="100"/>
      <c r="D53" s="100"/>
      <c r="E53" s="100"/>
      <c r="F53" s="100"/>
      <c r="G53" s="100"/>
      <c r="H53" s="100"/>
      <c r="I53" s="100"/>
      <c r="J53" s="101"/>
    </row>
    <row r="54" spans="1:10">
      <c r="A54" s="102"/>
      <c r="B54" s="103"/>
      <c r="C54" s="103"/>
      <c r="D54" s="103"/>
      <c r="E54" s="103"/>
      <c r="F54" s="103"/>
      <c r="G54" s="103"/>
      <c r="H54" s="103"/>
      <c r="I54" s="103"/>
      <c r="J54" s="104"/>
    </row>
    <row r="56" spans="1:10" ht="13.25" customHeight="1">
      <c r="A56" s="65" t="s">
        <v>72</v>
      </c>
    </row>
    <row r="57" spans="1:10">
      <c r="A57" s="96"/>
      <c r="B57" s="97"/>
      <c r="C57" s="97"/>
      <c r="D57" s="97"/>
      <c r="E57" s="97"/>
      <c r="F57" s="97"/>
      <c r="G57" s="97"/>
      <c r="H57" s="97"/>
      <c r="I57" s="97"/>
      <c r="J57" s="98"/>
    </row>
    <row r="58" spans="1:10">
      <c r="A58" s="99"/>
      <c r="B58" s="100"/>
      <c r="C58" s="100"/>
      <c r="D58" s="100"/>
      <c r="E58" s="100"/>
      <c r="F58" s="100"/>
      <c r="G58" s="100"/>
      <c r="H58" s="100"/>
      <c r="I58" s="100"/>
      <c r="J58" s="101"/>
    </row>
    <row r="59" spans="1:10">
      <c r="A59" s="99"/>
      <c r="B59" s="100"/>
      <c r="C59" s="100"/>
      <c r="D59" s="100"/>
      <c r="E59" s="100"/>
      <c r="F59" s="100"/>
      <c r="G59" s="100"/>
      <c r="H59" s="100"/>
      <c r="I59" s="100"/>
      <c r="J59" s="101"/>
    </row>
    <row r="60" spans="1:10">
      <c r="A60" s="99"/>
      <c r="B60" s="100"/>
      <c r="C60" s="100"/>
      <c r="D60" s="100"/>
      <c r="E60" s="100"/>
      <c r="F60" s="100"/>
      <c r="G60" s="100"/>
      <c r="H60" s="100"/>
      <c r="I60" s="100"/>
      <c r="J60" s="101"/>
    </row>
    <row r="61" spans="1:10">
      <c r="A61" s="99"/>
      <c r="B61" s="100"/>
      <c r="C61" s="100"/>
      <c r="D61" s="100"/>
      <c r="E61" s="100"/>
      <c r="F61" s="100"/>
      <c r="G61" s="100"/>
      <c r="H61" s="100"/>
      <c r="I61" s="100"/>
      <c r="J61" s="101"/>
    </row>
    <row r="62" spans="1:10">
      <c r="A62" s="99"/>
      <c r="B62" s="100"/>
      <c r="C62" s="100"/>
      <c r="D62" s="100"/>
      <c r="E62" s="100"/>
      <c r="F62" s="100"/>
      <c r="G62" s="100"/>
      <c r="H62" s="100"/>
      <c r="I62" s="100"/>
      <c r="J62" s="101"/>
    </row>
    <row r="63" spans="1:10">
      <c r="A63" s="99"/>
      <c r="B63" s="100"/>
      <c r="C63" s="100"/>
      <c r="D63" s="100"/>
      <c r="E63" s="100"/>
      <c r="F63" s="100"/>
      <c r="G63" s="100"/>
      <c r="H63" s="100"/>
      <c r="I63" s="100"/>
      <c r="J63" s="101"/>
    </row>
    <row r="64" spans="1:10">
      <c r="A64" s="99"/>
      <c r="B64" s="100"/>
      <c r="C64" s="100"/>
      <c r="D64" s="100"/>
      <c r="E64" s="100"/>
      <c r="F64" s="100"/>
      <c r="G64" s="100"/>
      <c r="H64" s="100"/>
      <c r="I64" s="100"/>
      <c r="J64" s="101"/>
    </row>
    <row r="65" spans="1:10">
      <c r="A65" s="99"/>
      <c r="B65" s="100"/>
      <c r="C65" s="100"/>
      <c r="D65" s="100"/>
      <c r="E65" s="100"/>
      <c r="F65" s="100"/>
      <c r="G65" s="100"/>
      <c r="H65" s="100"/>
      <c r="I65" s="100"/>
      <c r="J65" s="101"/>
    </row>
    <row r="66" spans="1:10">
      <c r="A66" s="99"/>
      <c r="B66" s="100"/>
      <c r="C66" s="100"/>
      <c r="D66" s="100"/>
      <c r="E66" s="100"/>
      <c r="F66" s="100"/>
      <c r="G66" s="100"/>
      <c r="H66" s="100"/>
      <c r="I66" s="100"/>
      <c r="J66" s="101"/>
    </row>
    <row r="67" spans="1:10">
      <c r="A67" s="99"/>
      <c r="B67" s="100"/>
      <c r="C67" s="100"/>
      <c r="D67" s="100"/>
      <c r="E67" s="100"/>
      <c r="F67" s="100"/>
      <c r="G67" s="100"/>
      <c r="H67" s="100"/>
      <c r="I67" s="100"/>
      <c r="J67" s="101"/>
    </row>
    <row r="68" spans="1:10">
      <c r="A68" s="99"/>
      <c r="B68" s="100"/>
      <c r="C68" s="100"/>
      <c r="D68" s="100"/>
      <c r="E68" s="100"/>
      <c r="F68" s="100"/>
      <c r="G68" s="100"/>
      <c r="H68" s="100"/>
      <c r="I68" s="100"/>
      <c r="J68" s="101"/>
    </row>
    <row r="69" spans="1:10">
      <c r="A69" s="99"/>
      <c r="B69" s="100"/>
      <c r="C69" s="100"/>
      <c r="D69" s="100"/>
      <c r="E69" s="100"/>
      <c r="F69" s="100"/>
      <c r="G69" s="100"/>
      <c r="H69" s="100"/>
      <c r="I69" s="100"/>
      <c r="J69" s="101"/>
    </row>
    <row r="70" spans="1:10">
      <c r="A70" s="99"/>
      <c r="B70" s="100"/>
      <c r="C70" s="100"/>
      <c r="D70" s="100"/>
      <c r="E70" s="100"/>
      <c r="F70" s="100"/>
      <c r="G70" s="100"/>
      <c r="H70" s="100"/>
      <c r="I70" s="100"/>
      <c r="J70" s="101"/>
    </row>
    <row r="71" spans="1:10">
      <c r="A71" s="99"/>
      <c r="B71" s="100"/>
      <c r="C71" s="100"/>
      <c r="D71" s="100"/>
      <c r="E71" s="100"/>
      <c r="F71" s="100"/>
      <c r="G71" s="100"/>
      <c r="H71" s="100"/>
      <c r="I71" s="100"/>
      <c r="J71" s="101"/>
    </row>
    <row r="72" spans="1:10">
      <c r="A72" s="99"/>
      <c r="B72" s="100"/>
      <c r="C72" s="100"/>
      <c r="D72" s="100"/>
      <c r="E72" s="100"/>
      <c r="F72" s="100"/>
      <c r="G72" s="100"/>
      <c r="H72" s="100"/>
      <c r="I72" s="100"/>
      <c r="J72" s="101"/>
    </row>
    <row r="73" spans="1:10">
      <c r="A73" s="99"/>
      <c r="B73" s="100"/>
      <c r="C73" s="100"/>
      <c r="D73" s="100"/>
      <c r="E73" s="100"/>
      <c r="F73" s="100"/>
      <c r="G73" s="100"/>
      <c r="H73" s="100"/>
      <c r="I73" s="100"/>
      <c r="J73" s="101"/>
    </row>
    <row r="74" spans="1:10">
      <c r="A74" s="99"/>
      <c r="B74" s="100"/>
      <c r="C74" s="100"/>
      <c r="D74" s="100"/>
      <c r="E74" s="100"/>
      <c r="F74" s="100"/>
      <c r="G74" s="100"/>
      <c r="H74" s="100"/>
      <c r="I74" s="100"/>
      <c r="J74" s="101"/>
    </row>
    <row r="75" spans="1:10">
      <c r="A75" s="99"/>
      <c r="B75" s="100"/>
      <c r="C75" s="100"/>
      <c r="D75" s="100"/>
      <c r="E75" s="100"/>
      <c r="F75" s="100"/>
      <c r="G75" s="100"/>
      <c r="H75" s="100"/>
      <c r="I75" s="100"/>
      <c r="J75" s="101"/>
    </row>
    <row r="76" spans="1:10">
      <c r="A76" s="99"/>
      <c r="B76" s="100"/>
      <c r="C76" s="100"/>
      <c r="D76" s="100"/>
      <c r="E76" s="100"/>
      <c r="F76" s="100"/>
      <c r="G76" s="100"/>
      <c r="H76" s="100"/>
      <c r="I76" s="100"/>
      <c r="J76" s="101"/>
    </row>
    <row r="77" spans="1:10">
      <c r="A77" s="99"/>
      <c r="B77" s="100"/>
      <c r="C77" s="100"/>
      <c r="D77" s="100"/>
      <c r="E77" s="100"/>
      <c r="F77" s="100"/>
      <c r="G77" s="100"/>
      <c r="H77" s="100"/>
      <c r="I77" s="100"/>
      <c r="J77" s="101"/>
    </row>
    <row r="78" spans="1:10">
      <c r="A78" s="99"/>
      <c r="B78" s="100"/>
      <c r="C78" s="100"/>
      <c r="D78" s="100"/>
      <c r="E78" s="100"/>
      <c r="F78" s="100"/>
      <c r="G78" s="100"/>
      <c r="H78" s="100"/>
      <c r="I78" s="100"/>
      <c r="J78" s="101"/>
    </row>
    <row r="79" spans="1:10">
      <c r="A79" s="99"/>
      <c r="B79" s="100"/>
      <c r="C79" s="100"/>
      <c r="D79" s="100"/>
      <c r="E79" s="100"/>
      <c r="F79" s="100"/>
      <c r="G79" s="100"/>
      <c r="H79" s="100"/>
      <c r="I79" s="100"/>
      <c r="J79" s="101"/>
    </row>
    <row r="80" spans="1:10">
      <c r="A80" s="102"/>
      <c r="B80" s="103"/>
      <c r="C80" s="103"/>
      <c r="D80" s="103"/>
      <c r="E80" s="103"/>
      <c r="F80" s="103"/>
      <c r="G80" s="103"/>
      <c r="H80" s="103"/>
      <c r="I80" s="103"/>
      <c r="J80" s="104"/>
    </row>
    <row r="83" spans="1:10">
      <c r="A83" s="65" t="s">
        <v>73</v>
      </c>
    </row>
    <row r="84" spans="1:10">
      <c r="A84" s="96"/>
      <c r="B84" s="97"/>
      <c r="C84" s="97"/>
      <c r="D84" s="97"/>
      <c r="E84" s="97"/>
      <c r="F84" s="97"/>
      <c r="G84" s="97"/>
      <c r="H84" s="97"/>
      <c r="I84" s="97"/>
      <c r="J84" s="98"/>
    </row>
    <row r="85" spans="1:10">
      <c r="A85" s="99"/>
      <c r="B85" s="100"/>
      <c r="C85" s="100"/>
      <c r="D85" s="100"/>
      <c r="E85" s="100"/>
      <c r="F85" s="100"/>
      <c r="G85" s="100"/>
      <c r="H85" s="100"/>
      <c r="I85" s="100"/>
      <c r="J85" s="101"/>
    </row>
    <row r="86" spans="1:10">
      <c r="A86" s="99"/>
      <c r="B86" s="100"/>
      <c r="C86" s="100"/>
      <c r="D86" s="100"/>
      <c r="E86" s="100"/>
      <c r="F86" s="100"/>
      <c r="G86" s="100"/>
      <c r="H86" s="100"/>
      <c r="I86" s="100"/>
      <c r="J86" s="101"/>
    </row>
    <row r="87" spans="1:10">
      <c r="A87" s="99"/>
      <c r="B87" s="100"/>
      <c r="C87" s="100"/>
      <c r="D87" s="100"/>
      <c r="E87" s="100"/>
      <c r="F87" s="100"/>
      <c r="G87" s="100"/>
      <c r="H87" s="100"/>
      <c r="I87" s="100"/>
      <c r="J87" s="101"/>
    </row>
    <row r="88" spans="1:10">
      <c r="A88" s="99"/>
      <c r="B88" s="100"/>
      <c r="C88" s="100"/>
      <c r="D88" s="100"/>
      <c r="E88" s="100"/>
      <c r="F88" s="100"/>
      <c r="G88" s="100"/>
      <c r="H88" s="100"/>
      <c r="I88" s="100"/>
      <c r="J88" s="101"/>
    </row>
    <row r="89" spans="1:10">
      <c r="A89" s="99"/>
      <c r="B89" s="100"/>
      <c r="C89" s="100"/>
      <c r="D89" s="100"/>
      <c r="E89" s="100"/>
      <c r="F89" s="100"/>
      <c r="G89" s="100"/>
      <c r="H89" s="100"/>
      <c r="I89" s="100"/>
      <c r="J89" s="101"/>
    </row>
    <row r="90" spans="1:10">
      <c r="A90" s="99"/>
      <c r="B90" s="100"/>
      <c r="C90" s="100"/>
      <c r="D90" s="100"/>
      <c r="E90" s="100"/>
      <c r="F90" s="100"/>
      <c r="G90" s="100"/>
      <c r="H90" s="100"/>
      <c r="I90" s="100"/>
      <c r="J90" s="101"/>
    </row>
    <row r="91" spans="1:10">
      <c r="A91" s="99"/>
      <c r="B91" s="100"/>
      <c r="C91" s="100"/>
      <c r="D91" s="100"/>
      <c r="E91" s="100"/>
      <c r="F91" s="100"/>
      <c r="G91" s="100"/>
      <c r="H91" s="100"/>
      <c r="I91" s="100"/>
      <c r="J91" s="101"/>
    </row>
    <row r="92" spans="1:10">
      <c r="A92" s="99"/>
      <c r="B92" s="100"/>
      <c r="C92" s="100"/>
      <c r="D92" s="100"/>
      <c r="E92" s="100"/>
      <c r="F92" s="100"/>
      <c r="G92" s="100"/>
      <c r="H92" s="100"/>
      <c r="I92" s="100"/>
      <c r="J92" s="101"/>
    </row>
    <row r="93" spans="1:10">
      <c r="A93" s="99"/>
      <c r="B93" s="100"/>
      <c r="C93" s="100"/>
      <c r="D93" s="100"/>
      <c r="E93" s="100"/>
      <c r="F93" s="100"/>
      <c r="G93" s="100"/>
      <c r="H93" s="100"/>
      <c r="I93" s="100"/>
      <c r="J93" s="101"/>
    </row>
    <row r="94" spans="1:10">
      <c r="A94" s="99"/>
      <c r="B94" s="100"/>
      <c r="C94" s="100"/>
      <c r="D94" s="100"/>
      <c r="E94" s="100"/>
      <c r="F94" s="100"/>
      <c r="G94" s="100"/>
      <c r="H94" s="100"/>
      <c r="I94" s="100"/>
      <c r="J94" s="101"/>
    </row>
    <row r="95" spans="1:10">
      <c r="A95" s="99"/>
      <c r="B95" s="100"/>
      <c r="C95" s="100"/>
      <c r="D95" s="100"/>
      <c r="E95" s="100"/>
      <c r="F95" s="100"/>
      <c r="G95" s="100"/>
      <c r="H95" s="100"/>
      <c r="I95" s="100"/>
      <c r="J95" s="101"/>
    </row>
    <row r="96" spans="1:10">
      <c r="A96" s="99"/>
      <c r="B96" s="100"/>
      <c r="C96" s="100"/>
      <c r="D96" s="100"/>
      <c r="E96" s="100"/>
      <c r="F96" s="100"/>
      <c r="G96" s="100"/>
      <c r="H96" s="100"/>
      <c r="I96" s="100"/>
      <c r="J96" s="101"/>
    </row>
    <row r="97" spans="1:10">
      <c r="A97" s="99"/>
      <c r="B97" s="100"/>
      <c r="C97" s="100"/>
      <c r="D97" s="100"/>
      <c r="E97" s="100"/>
      <c r="F97" s="100"/>
      <c r="G97" s="100"/>
      <c r="H97" s="100"/>
      <c r="I97" s="100"/>
      <c r="J97" s="101"/>
    </row>
    <row r="98" spans="1:10">
      <c r="A98" s="99"/>
      <c r="B98" s="100"/>
      <c r="C98" s="100"/>
      <c r="D98" s="100"/>
      <c r="E98" s="100"/>
      <c r="F98" s="100"/>
      <c r="G98" s="100"/>
      <c r="H98" s="100"/>
      <c r="I98" s="100"/>
      <c r="J98" s="101"/>
    </row>
    <row r="99" spans="1:10">
      <c r="A99" s="99"/>
      <c r="B99" s="100"/>
      <c r="C99" s="100"/>
      <c r="D99" s="100"/>
      <c r="E99" s="100"/>
      <c r="F99" s="100"/>
      <c r="G99" s="100"/>
      <c r="H99" s="100"/>
      <c r="I99" s="100"/>
      <c r="J99" s="101"/>
    </row>
    <row r="100" spans="1:10">
      <c r="A100" s="99"/>
      <c r="B100" s="100"/>
      <c r="C100" s="100"/>
      <c r="D100" s="100"/>
      <c r="E100" s="100"/>
      <c r="F100" s="100"/>
      <c r="G100" s="100"/>
      <c r="H100" s="100"/>
      <c r="I100" s="100"/>
      <c r="J100" s="101"/>
    </row>
    <row r="101" spans="1:10">
      <c r="A101" s="99"/>
      <c r="B101" s="100"/>
      <c r="C101" s="100"/>
      <c r="D101" s="100"/>
      <c r="E101" s="100"/>
      <c r="F101" s="100"/>
      <c r="G101" s="100"/>
      <c r="H101" s="100"/>
      <c r="I101" s="100"/>
      <c r="J101" s="101"/>
    </row>
    <row r="102" spans="1:10">
      <c r="A102" s="99"/>
      <c r="B102" s="100"/>
      <c r="C102" s="100"/>
      <c r="D102" s="100"/>
      <c r="E102" s="100"/>
      <c r="F102" s="100"/>
      <c r="G102" s="100"/>
      <c r="H102" s="100"/>
      <c r="I102" s="100"/>
      <c r="J102" s="101"/>
    </row>
    <row r="103" spans="1:10">
      <c r="A103" s="99"/>
      <c r="B103" s="100"/>
      <c r="C103" s="100"/>
      <c r="D103" s="100"/>
      <c r="E103" s="100"/>
      <c r="F103" s="100"/>
      <c r="G103" s="100"/>
      <c r="H103" s="100"/>
      <c r="I103" s="100"/>
      <c r="J103" s="101"/>
    </row>
    <row r="104" spans="1:10">
      <c r="A104" s="99"/>
      <c r="B104" s="100"/>
      <c r="C104" s="100"/>
      <c r="D104" s="100"/>
      <c r="E104" s="100"/>
      <c r="F104" s="100"/>
      <c r="G104" s="100"/>
      <c r="H104" s="100"/>
      <c r="I104" s="100"/>
      <c r="J104" s="101"/>
    </row>
    <row r="105" spans="1:10">
      <c r="A105" s="99"/>
      <c r="B105" s="100"/>
      <c r="C105" s="100"/>
      <c r="D105" s="100"/>
      <c r="E105" s="100"/>
      <c r="F105" s="100"/>
      <c r="G105" s="100"/>
      <c r="H105" s="100"/>
      <c r="I105" s="100"/>
      <c r="J105" s="101"/>
    </row>
    <row r="106" spans="1:10">
      <c r="A106" s="102"/>
      <c r="B106" s="103"/>
      <c r="C106" s="103"/>
      <c r="D106" s="103"/>
      <c r="E106" s="103"/>
      <c r="F106" s="103"/>
      <c r="G106" s="103"/>
      <c r="H106" s="103"/>
      <c r="I106" s="103"/>
      <c r="J106" s="104"/>
    </row>
  </sheetData>
  <mergeCells count="17">
    <mergeCell ref="F29:J29"/>
    <mergeCell ref="A32:J54"/>
    <mergeCell ref="A57:J80"/>
    <mergeCell ref="A84:J106"/>
    <mergeCell ref="A12:J12"/>
    <mergeCell ref="F21:J21"/>
    <mergeCell ref="F24:J24"/>
    <mergeCell ref="F14:J14"/>
    <mergeCell ref="A3:B3"/>
    <mergeCell ref="C3:J3"/>
    <mergeCell ref="F13:J13"/>
    <mergeCell ref="A4:B4"/>
    <mergeCell ref="C4:J4"/>
    <mergeCell ref="A5:B5"/>
    <mergeCell ref="C5:J5"/>
    <mergeCell ref="A6:B6"/>
    <mergeCell ref="C6:J6"/>
  </mergeCells>
  <phoneticPr fontId="2"/>
  <pageMargins left="0.25" right="0.25" top="0.75" bottom="0.75" header="0.3" footer="0.3"/>
  <pageSetup paperSize="9" scale="79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  <pageSetUpPr fitToPage="1"/>
  </sheetPr>
  <dimension ref="A1:X40"/>
  <sheetViews>
    <sheetView view="pageBreakPreview" zoomScaleNormal="100" zoomScaleSheetLayoutView="100" workbookViewId="0"/>
  </sheetViews>
  <sheetFormatPr defaultColWidth="8.83203125" defaultRowHeight="18"/>
  <cols>
    <col min="1" max="1" width="16.1640625" customWidth="1"/>
    <col min="2" max="2" width="15.5" customWidth="1"/>
    <col min="3" max="3" width="32.6640625" customWidth="1"/>
    <col min="4" max="4" width="45.1640625" customWidth="1"/>
    <col min="5" max="14" width="8.6640625" customWidth="1"/>
    <col min="15" max="15" width="17.33203125" bestFit="1" customWidth="1"/>
    <col min="16" max="20" width="0.1640625" hidden="1" customWidth="1"/>
    <col min="21" max="23" width="15.1640625" customWidth="1"/>
    <col min="24" max="24" width="16" customWidth="1"/>
  </cols>
  <sheetData>
    <row r="1" spans="1:24" ht="51" customHeight="1">
      <c r="A1" s="83">
        <v>2022</v>
      </c>
      <c r="B1" s="84" t="s">
        <v>87</v>
      </c>
      <c r="C1" s="41"/>
      <c r="D1" s="42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</row>
    <row r="2" spans="1:24" ht="45" customHeight="1">
      <c r="A2" s="106" t="s">
        <v>88</v>
      </c>
      <c r="B2" s="107"/>
      <c r="C2" s="107"/>
      <c r="D2" s="107"/>
      <c r="E2" s="107"/>
      <c r="F2" s="107"/>
      <c r="G2" s="107"/>
      <c r="H2" s="107"/>
      <c r="I2" s="107"/>
      <c r="J2" s="107"/>
      <c r="K2" s="107"/>
      <c r="L2" s="107"/>
      <c r="M2" s="107"/>
      <c r="N2" s="107"/>
      <c r="O2" s="107"/>
      <c r="P2" s="107"/>
      <c r="Q2" s="107"/>
      <c r="R2" s="107"/>
      <c r="S2" s="107"/>
      <c r="T2" s="107"/>
      <c r="U2" s="107"/>
      <c r="V2" s="107"/>
      <c r="W2" s="107"/>
      <c r="X2" s="108"/>
    </row>
    <row r="3" spans="1:24">
      <c r="A3" s="125"/>
      <c r="B3" s="126"/>
      <c r="C3" s="126"/>
      <c r="D3" s="126"/>
      <c r="E3" s="126"/>
      <c r="F3" s="126"/>
      <c r="G3" s="126"/>
      <c r="H3" s="126"/>
      <c r="I3" s="126"/>
      <c r="J3" s="126"/>
      <c r="K3" s="126"/>
      <c r="L3" s="126"/>
      <c r="M3" s="126"/>
      <c r="N3" s="126"/>
      <c r="O3" s="126"/>
      <c r="P3" s="126"/>
      <c r="Q3" s="126"/>
      <c r="R3" s="126"/>
      <c r="S3" s="126"/>
      <c r="T3" s="126"/>
      <c r="U3" s="126"/>
      <c r="V3" s="126"/>
      <c r="W3" s="126"/>
      <c r="X3" s="127"/>
    </row>
    <row r="4" spans="1:24" ht="16" customHeight="1">
      <c r="A4" s="109" t="s">
        <v>90</v>
      </c>
      <c r="B4" s="110"/>
      <c r="C4" s="110"/>
      <c r="D4" s="110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110"/>
      <c r="U4" s="110"/>
      <c r="V4" s="110"/>
      <c r="W4" s="110"/>
      <c r="X4" s="111"/>
    </row>
    <row r="5" spans="1:24" ht="16" customHeight="1">
      <c r="A5" s="109" t="s">
        <v>91</v>
      </c>
      <c r="B5" s="110"/>
      <c r="C5" s="110"/>
      <c r="D5" s="110"/>
      <c r="E5" s="110"/>
      <c r="F5" s="110"/>
      <c r="G5" s="110"/>
      <c r="H5" s="110"/>
      <c r="I5" s="110"/>
      <c r="J5" s="110"/>
      <c r="K5" s="110"/>
      <c r="L5" s="110"/>
      <c r="M5" s="110"/>
      <c r="N5" s="110"/>
      <c r="O5" s="110"/>
      <c r="P5" s="110"/>
      <c r="Q5" s="110"/>
      <c r="R5" s="110"/>
      <c r="S5" s="110"/>
      <c r="T5" s="110"/>
      <c r="U5" s="110"/>
      <c r="V5" s="110"/>
      <c r="W5" s="110"/>
      <c r="X5" s="111"/>
    </row>
    <row r="6" spans="1:24" ht="16" customHeight="1">
      <c r="A6" s="38" t="s">
        <v>92</v>
      </c>
      <c r="B6" s="39"/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40"/>
    </row>
    <row r="7" spans="1:24" ht="16" customHeight="1">
      <c r="A7" s="112" t="s">
        <v>93</v>
      </c>
      <c r="B7" s="113"/>
      <c r="C7" s="113"/>
      <c r="D7" s="113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3"/>
      <c r="P7" s="113"/>
      <c r="Q7" s="113"/>
      <c r="R7" s="113"/>
      <c r="S7" s="113"/>
      <c r="T7" s="113"/>
      <c r="U7" s="113"/>
      <c r="V7" s="113"/>
      <c r="W7" s="113"/>
      <c r="X7" s="114"/>
    </row>
    <row r="8" spans="1:24" ht="16" customHeight="1">
      <c r="A8" s="119" t="s">
        <v>0</v>
      </c>
      <c r="B8" s="119" t="s">
        <v>1</v>
      </c>
      <c r="C8" s="119" t="s">
        <v>5</v>
      </c>
      <c r="D8" s="122" t="s">
        <v>6</v>
      </c>
      <c r="E8" s="156" t="s">
        <v>77</v>
      </c>
      <c r="F8" s="157"/>
      <c r="G8" s="157"/>
      <c r="H8" s="157"/>
      <c r="I8" s="157"/>
      <c r="J8" s="157"/>
      <c r="K8" s="157"/>
      <c r="L8" s="157"/>
      <c r="M8" s="157"/>
      <c r="N8" s="158"/>
      <c r="O8" s="115" t="s">
        <v>9</v>
      </c>
      <c r="P8" s="128" t="s">
        <v>36</v>
      </c>
      <c r="Q8" s="153" t="s">
        <v>9</v>
      </c>
      <c r="R8" s="153" t="s">
        <v>58</v>
      </c>
      <c r="S8" s="153" t="s">
        <v>59</v>
      </c>
      <c r="T8" s="153" t="s">
        <v>60</v>
      </c>
      <c r="U8" s="147" t="s">
        <v>61</v>
      </c>
      <c r="V8" s="150" t="s">
        <v>62</v>
      </c>
      <c r="W8" s="116" t="s">
        <v>63</v>
      </c>
      <c r="X8" s="140" t="s">
        <v>26</v>
      </c>
    </row>
    <row r="9" spans="1:24" ht="16" customHeight="1">
      <c r="A9" s="120"/>
      <c r="B9" s="120"/>
      <c r="C9" s="120"/>
      <c r="D9" s="123"/>
      <c r="E9" s="159" t="s">
        <v>4</v>
      </c>
      <c r="F9" s="160"/>
      <c r="G9" s="160"/>
      <c r="H9" s="160"/>
      <c r="I9" s="160"/>
      <c r="J9" s="160"/>
      <c r="K9" s="160"/>
      <c r="L9" s="160"/>
      <c r="M9" s="160"/>
      <c r="N9" s="161"/>
      <c r="O9" s="115"/>
      <c r="P9" s="129"/>
      <c r="Q9" s="154"/>
      <c r="R9" s="154"/>
      <c r="S9" s="154"/>
      <c r="T9" s="154"/>
      <c r="U9" s="148"/>
      <c r="V9" s="151"/>
      <c r="W9" s="117"/>
      <c r="X9" s="123"/>
    </row>
    <row r="10" spans="1:24" ht="16" customHeight="1">
      <c r="A10" s="120"/>
      <c r="B10" s="120"/>
      <c r="C10" s="120"/>
      <c r="D10" s="123"/>
      <c r="E10" s="74"/>
      <c r="F10" s="11"/>
      <c r="G10" s="74"/>
      <c r="H10" s="11"/>
      <c r="I10" s="11"/>
      <c r="J10" s="12"/>
      <c r="K10" s="12"/>
      <c r="L10" s="29"/>
      <c r="M10" s="12"/>
      <c r="N10" s="12"/>
      <c r="O10" s="115"/>
      <c r="P10" s="129"/>
      <c r="Q10" s="154"/>
      <c r="R10" s="154"/>
      <c r="S10" s="154"/>
      <c r="T10" s="154"/>
      <c r="U10" s="148"/>
      <c r="V10" s="151"/>
      <c r="W10" s="117"/>
      <c r="X10" s="123"/>
    </row>
    <row r="11" spans="1:24" ht="16" customHeight="1">
      <c r="A11" s="121"/>
      <c r="B11" s="121"/>
      <c r="C11" s="121"/>
      <c r="D11" s="124"/>
      <c r="E11" s="75"/>
      <c r="F11" s="13"/>
      <c r="G11" s="75"/>
      <c r="H11" s="13"/>
      <c r="I11" s="13"/>
      <c r="J11" s="32"/>
      <c r="K11" s="32"/>
      <c r="L11" s="33"/>
      <c r="M11" s="32"/>
      <c r="N11" s="32"/>
      <c r="O11" s="115"/>
      <c r="P11" s="130"/>
      <c r="Q11" s="155"/>
      <c r="R11" s="155"/>
      <c r="S11" s="155"/>
      <c r="T11" s="155"/>
      <c r="U11" s="149"/>
      <c r="V11" s="152"/>
      <c r="W11" s="118"/>
      <c r="X11" s="124"/>
    </row>
    <row r="12" spans="1:24" ht="16" customHeight="1">
      <c r="A12" s="85">
        <v>44652</v>
      </c>
      <c r="B12" s="85">
        <v>45016</v>
      </c>
      <c r="C12" s="4"/>
      <c r="D12" s="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34" t="str">
        <f>IF(AND(SUM(E12:N12)&gt;0,C12=Sheet1!$A$1),CONCATENATE(SUM(E12:N12),"TB"),IF(AND(SUM(E12:N12)&gt;0,C12=Sheet1!$A$2),CONCATENATE(SUM(E12:N12),"TB"),IF(AND(SUM(E12:N12)&gt;0,C12=Sheet1!$A$3),CONCATENATE(SUM(E12:N12),"単位"),IF(AND(SUM(E12:N12)&gt;0,C12=Sheet1!$A$4),CONCATENATE(SUM(E12:N12),"単位"),IF(AND(SUM(E12:N12)&gt;0,C12=Sheet1!$A$5),CONCATENATE(SUM(E12:N12),"単位"),"")))))</f>
        <v/>
      </c>
      <c r="P12" s="54" t="str">
        <f>C12&amp;D12</f>
        <v/>
      </c>
      <c r="Q12" s="46">
        <f>SUM(E12:N12)</f>
        <v>0</v>
      </c>
      <c r="R12" s="46">
        <f t="shared" ref="R12:R26" si="0">IF(AND($A12&lt;=DATE(年,4,1),$B12&gt;=DATE(年,7,31)),DATEDIF(DATE(年,4,1),DATE(年,7,31),"d")+1,IF(AND($A12&gt;DATE(年,4,1),$A12&lt;=DATE(年,7,31),$B12&gt;=DATE(年,7,31)),DATEDIF($A12,DATE(年,7,31),"d")+1,IF(AND($A12&lt;=DATE(年,4,1),$B12&gt;=DATE(年,4,1),$B12&lt;=DATE(年,7,31)),DATEDIF(DATE(年,4,1),$B12,"d")+1,IF(AND($A12&gt;=DATE(年,4,1),$A12&lt;=DATE(年,7,31),$B12&gt;=DATE(年,4,1),$B12&lt;=DATE(年,7,31)),DATEDIF(A12,B12,"d")+1,0))))</f>
        <v>122</v>
      </c>
      <c r="S12" s="46">
        <f t="shared" ref="S12:S26" si="1">IF(AND($A12&lt;=DATE(年,8,1),$B12&gt;=DATE(年,11,30)),DATEDIF(DATE(年,8,1),DATE(年,11,30),"d")+1,IF(AND($A12&gt;DATE(年,8,1),$A12&lt;=DATE(年,11,30),$B12&gt;=DATE(年,11,30)),DATEDIF($A12,DATE(年,11,30),"d")+1,IF(AND($A12&lt;=DATE(年,8,1),$B12&gt;=DATE(年,8,1),$B12&lt;=DATE(年,11,30)),DATEDIF(DATE(年,8,1),$B12,"d")+1,IF(AND($A12&gt;=DATE(年,8,1),$A12&lt;=DATE(年,11,30),$B12&gt;=DATE(年,8,1),$B12&lt;=DATE(年,11,30)),DATEDIF($A12,$B12,"d")+1,0))))</f>
        <v>122</v>
      </c>
      <c r="T12" s="46">
        <f t="shared" ref="T12:T26" si="2">IF(AND($A12&lt;=DATE(年,12,1),$B12&gt;=DATE(年+1,3,31)),DATEDIF(DATE(年,12,1),DATE(年+1,3,31),"d")+1,IF(AND($A12&gt;DATE(年,12,1),$A12&lt;=DATE(年+1,3,31),$B12&gt;=DATE(年+1,3,31)),DATEDIF($A12,DATE(年+1,3,31),"d")+1,IF(AND($A12&lt;=DATE(年,12,1),$B12&gt;=DATE(年,12,1),$B12&lt;=DATE(年+1,3,31)),DATEDIF(DATE(年,12,1),$B12,"d")+1,IF(AND(A12&gt;=DATE(年,12,1),$A12&lt;=DATE(年+1,3,31),$B12&gt;=DATE(年,12,1),$B12&lt;=DATE(年+1,3,31)),DATEDIF($A12,$B12,"d")+1,0))))</f>
        <v>121</v>
      </c>
      <c r="U12" s="57" t="str">
        <f>IF(AND($P12=ストレージ一般解析容量保証なし,$Q12&lt;=30),0,IF(AND($P12=ストレージ一般解析容量保証なし,$Q12&gt;30),ROUND(ROUNDUP($Q12/10,0)*ストレージ一般解析容量保証なし単価*(R12/年間日数)*消費税,0),IF(AND($P12=ストレージ個人ゲノム容量保証なし,$A12&gt;=DATE(年,4,1),$A12&lt;=DATE(年,7,31)),ROUND((ROUNDUP($Q12/10,0)*ストレージ個人ゲノム容量保証なし単価*(R12/年間日数)+ストレージ個人ゲノム容量保証なし基本料金)*消費税,0),IF(AND($P12=ストレージ個人ゲノム容量保証なし),ROUND(ROUNDUP($Q12/10,0)*ストレージ個人ゲノム容量保証なし単価*(R12/365)*消費税,0),IF($D12=ストレージ容量保証,ROUND(ROUNDUP($Q12/10,0)*ストレージ容量保証単価*(R12/年間日数)*消費税,0),IF($D12=アーカイブ,ROUND(ROUNDUP($Q12/10,0)*アーカイブ単価*(R12/年間日数)*消費税,0),IF(OR($D12=ThinAMD一般解析,$D12=ThinAMD個人ゲノム,$D12=ThinIntel),ROUND(($Q12*ThinAMD単価*R12/30)*消費税,0),IF($D12=ThinIntelGPU,ROUND(($Q12*ThinIntelGPU単価*R12/30)*消費税,0),IF($D12=Medium,ROUND(($Q12*Medium単価*R12/30)*消費税,0),IF($D12=Fat,ROUND(($Q12*Fat単価*R12/30)*消費税,0),""))))))))))</f>
        <v/>
      </c>
      <c r="V12" s="57" t="str">
        <f t="shared" ref="V12" si="3">IF(AND($P12=ストレージ一般解析容量保証なし,$Q12&lt;=30),0,IF(AND($P12=ストレージ一般解析容量保証なし,$Q12&gt;30),ROUND(ROUNDUP($Q12/10,0)*ストレージ一般解析容量保証なし単価*(S12/年間日数)*消費税,0),IF(AND($P12=ストレージ個人ゲノム容量保証なし,$A12&gt;=DATE(年,8,1),$A12&lt;=DATE(年,11,30)),ROUND((ROUNDUP($Q12/10,0)*ストレージ個人ゲノム容量保証なし単価*(S12/年間日数)+ストレージ個人ゲノム容量保証なし基本料金)*消費税,0),IF(AND($P12=ストレージ個人ゲノム容量保証なし,A12),ROUND(ROUNDUP($Q12/10,0)*ストレージ個人ゲノム容量保証なし単価*(S12/年間日数)*消費税,0),IF($D12=ストレージ容量保証,ROUND(ROUNDUP($Q12/10,0)*ストレージ容量保証単価*(S12/年間日数)*消費税,0),IF($D12=アーカイブ,ROUND(ROUNDUP($Q12/10,0)*アーカイブ単価*(S12/年間日数)*消費税,0),IF(OR($D12=ThinAMD一般解析,$D12=ThinAMD個人ゲノム,$D12=ThinIntel),ROUND(($Q12*ThinAMD単価*S12/30)*消費税,0),IF($D12=ThinIntelGPU,ROUND(($Q12*ThinIntelGPU単価*S12/30)*消費税,0),IF($D12=Medium,ROUND(($Q12*Medium単価*S12/30)*消費税,0),IF($D12=Fat,ROUND(($Q12*Fat単価*S12/30)*消費税,0),""))))))))))</f>
        <v/>
      </c>
      <c r="W12" s="64" t="str">
        <f t="shared" ref="W12" si="4">IF(AND($P12=ストレージ一般解析容量保証なし,$Q12&lt;=30),0,IF(AND($P12=ストレージ一般解析容量保証なし,$Q12&gt;30),ROUND(ROUNDUP($Q12/10,0)*ストレージ一般解析容量保証なし単価*(T12/年間日数)*消費税,0),IF(AND($P12=ストレージ個人ゲノム容量保証なし,$A12&gt;=DATE(年,12,1),$A12&lt;=DATE(年+1,3,31)),ROUND((ROUNDUP($Q12/10,0)*ストレージ個人ゲノム容量保証なし単価*(T12/年間日数)+ストレージ個人ゲノム容量保証なし基本料金)*消費税,0),IF(AND($P12=ストレージ個人ゲノム容量保証なし,B12),ROUND(ROUNDUP($Q12/10,0)*ストレージ個人ゲノム容量保証なし単価*(T12/年間日数)*消費税,0),IF($D12=ストレージ容量保証,ROUND(ROUNDUP($Q12/10,0)*ストレージ容量保証単価*(T12/年間日数)*消費税,0),IF($D12=アーカイブ,ROUND(ROUNDUP($Q12/10,0)*アーカイブ単価*(T12/年間日数)*消費税,0),IF(OR($D12=ThinAMD一般解析,$D12=ThinAMD個人ゲノム,$D12=ThinIntel),ROUND(($Q12*ThinAMD単価*T12/30)*消費税,0),IF($D12=ThinIntelGPU,ROUND(($Q12*ThinIntelGPU単価*T12/30)*消費税,0),IF($D12=Medium,ROUND(($Q12*Medium単価*T12/30)*消費税,0),IF($D12=Fat,ROUND(($Q12*Fat単価*T12/30)*消費税,0),""))))))))))</f>
        <v/>
      </c>
      <c r="X12" s="15" t="str">
        <f t="shared" ref="X12:X26" si="5">IF(O12="","",SUM(U12:W12))</f>
        <v/>
      </c>
    </row>
    <row r="13" spans="1:24" ht="16" customHeight="1">
      <c r="A13" s="81"/>
      <c r="B13" s="81"/>
      <c r="C13" s="4"/>
      <c r="D13" s="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34" t="str">
        <f>IF(AND(SUM(E13:N13)&gt;0,C13=Sheet1!$A$1),CONCATENATE(SUM(E13:N13),"TB"),IF(AND(SUM(E13:N13)&gt;0,C13=Sheet1!$A$2),CONCATENATE(SUM(E13:N13),"TB"),IF(AND(SUM(E13:N13)&gt;0,C13=Sheet1!$A$3),CONCATENATE(SUM(E13:N13),"単位"),IF(AND(SUM(E13:N13)&gt;0,C13=Sheet1!$A$4),CONCATENATE(SUM(E13:N13),"単位"),IF(AND(SUM(E13:N13)&gt;0,C13=Sheet1!$A$5),CONCATENATE(SUM(E13:N13),"単位"),"")))))</f>
        <v/>
      </c>
      <c r="P13" s="54" t="str">
        <f t="shared" ref="P13:P26" si="6">C13&amp;D13</f>
        <v/>
      </c>
      <c r="Q13" s="46">
        <f t="shared" ref="Q13:Q26" si="7">SUM(E13:N13)</f>
        <v>0</v>
      </c>
      <c r="R13" s="46">
        <f t="shared" si="0"/>
        <v>0</v>
      </c>
      <c r="S13" s="46">
        <f t="shared" si="1"/>
        <v>0</v>
      </c>
      <c r="T13" s="46">
        <f t="shared" si="2"/>
        <v>0</v>
      </c>
      <c r="U13" s="57" t="str">
        <f>IF(AND($P13=ストレージ一般解析容量保証なし,$Q13&lt;=30),0,IF(AND($P13=ストレージ一般解析容量保証なし,$Q13&gt;30),ROUND(ROUNDUP($Q13/10,0)*ストレージ一般解析容量保証なし単価*(R13/年間日数)*消費税,0),IF(AND($P13=ストレージ個人ゲノム容量保証なし,$A13&gt;=DATE(年,4,1),$A13&lt;=DATE(年,7,31),NOT(COUNTIF($P$12:$P12,ストレージ個人ゲノム容量保証なし))),ROUND((ROUNDUP($Q13/10,0)*ストレージ個人ゲノム容量保証なし単価*(R13/年間日数)+ストレージ個人ゲノム容量保証なし基本料金)*消費税,0),IF(AND($P13=ストレージ個人ゲノム容量保証なし),ROUND(ROUNDUP($Q13/10,0)*ストレージ個人ゲノム容量保証なし単価*(R13/365)*消費税,0),IF($D13=ストレージ容量保証,ROUND(ROUNDUP($Q13/10,0)*ストレージ容量保証単価*(R13/年間日数)*消費税,0),IF($D13=アーカイブ,ROUND(ROUNDUP($Q13/10,0)*アーカイブ単価*(R13/年間日数)*消費税,0),IF(OR($D13=ThinAMD一般解析,$D13=ThinAMD個人ゲノム,$D13=ThinIntel),ROUND(($Q13*ThinAMD単価*R13/30)*消費税,0),IF($D13=ThinIntelGPU,ROUND(($Q13*ThinIntelGPU単価*R13/30)*消費税,0),IF($D13=Medium,ROUND(($Q13*Medium単価*R13/30)*消費税,0),IF($D13=Fat,ROUND(($Q13*Fat単価*R13/30)*消費税,0),""))))))))))</f>
        <v/>
      </c>
      <c r="V13" s="57" t="str">
        <f>IF(AND($P13=ストレージ一般解析容量保証なし,$Q13&lt;=30),0,IF(AND($P13=ストレージ一般解析容量保証なし,$Q13&gt;30),ROUND(ROUNDUP($Q13/10,0)*ストレージ一般解析容量保証なし単価*(S13/年間日数)*消費税,0),IF(AND($P13=ストレージ個人ゲノム容量保証なし,$A13&gt;=DATE(年,8,1),$A13&lt;=DATE(年,11,30),NOT(COUNTIF($P$12:$P12,ストレージ個人ゲノム容量保証なし))),ROUND((ROUNDUP($Q13/10,0)*ストレージ個人ゲノム容量保証なし単価*(S13/年間日数)+ストレージ個人ゲノム容量保証なし基本料金)*消費税,0),IF(AND($P13=ストレージ個人ゲノム容量保証なし,A13),ROUND(ROUNDUP($Q13/10,0)*ストレージ個人ゲノム容量保証なし単価*(S13/年間日数)*消費税,0),IF($D13=ストレージ容量保証,ROUND(ROUNDUP($Q13/10,0)*ストレージ容量保証単価*(S13/年間日数)*消費税,0),IF($D13=アーカイブ,ROUND(ROUNDUP($Q13/10,0)*アーカイブ単価*(S13/年間日数)*消費税,0),IF(OR($D13=ThinAMD一般解析,$D13=ThinAMD個人ゲノム,$D13=ThinIntel),ROUND(($Q13*ThinAMD単価*S13/30)*消費税,0),IF($D13=ThinIntelGPU,ROUND(($Q13*ThinIntelGPU単価*S13/30)*消費税,0),IF($D13=Medium,ROUND(($Q13*Medium単価*S13/30)*消費税,0),IF($D13=Fat,ROUND(($Q13*Fat単価*S13/30)*消費税,0),""))))))))))</f>
        <v/>
      </c>
      <c r="W13" s="64" t="str">
        <f>IF(AND($P13=ストレージ一般解析容量保証なし,$Q13&lt;=30),0,IF(AND($P13=ストレージ一般解析容量保証なし,$Q13&gt;30),ROUND(ROUNDUP($Q13/10,0)*ストレージ一般解析容量保証なし単価*(T13/年間日数)*消費税,0),IF(AND($P13=ストレージ個人ゲノム容量保証なし,$A13&gt;=DATE(年,12,1),$A13&lt;=DATE(年+1,3,31),NOT(COUNTIF($P$12:$P12,ストレージ個人ゲノム容量保証なし))),ROUND((ROUNDUP($Q13/10,0)*ストレージ個人ゲノム容量保証なし単価*(T13/年間日数)+ストレージ個人ゲノム容量保証なし基本料金)*消費税,0),IF(AND($P13=ストレージ個人ゲノム容量保証なし,B13),ROUND(ROUNDUP($Q13/10,0)*ストレージ個人ゲノム容量保証なし単価*(T13/年間日数)*消費税,0),IF($D13=ストレージ容量保証,ROUND(ROUNDUP($Q13/10,0)*ストレージ容量保証単価*(T13/年間日数)*消費税,0),IF($D13=アーカイブ,ROUND(ROUNDUP($Q13/10,0)*アーカイブ単価*(T13/年間日数)*消費税,0),IF(OR($D13=ThinAMD一般解析,$D13=ThinAMD個人ゲノム,$D13=ThinIntel),ROUND(($Q13*ThinAMD単価*T13/30)*消費税,0),IF($D13=ThinIntelGPU,ROUND(($Q13*ThinIntelGPU単価*T13/30)*消費税,0),IF($D13=Medium,ROUND(($Q13*Medium単価*T13/30)*消費税,0),IF($D13=Fat,ROUND(($Q13*Fat単価*T13/30)*消費税,0),""))))))))))</f>
        <v/>
      </c>
      <c r="X13" s="15" t="str">
        <f t="shared" si="5"/>
        <v/>
      </c>
    </row>
    <row r="14" spans="1:24" ht="16" customHeight="1">
      <c r="A14" s="81"/>
      <c r="B14" s="81"/>
      <c r="C14" s="4"/>
      <c r="D14" s="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34" t="str">
        <f>IF(AND(SUM(E14:N14)&gt;0,C14=Sheet1!$A$1),CONCATENATE(SUM(E14:N14),"TB"),IF(AND(SUM(E14:N14)&gt;0,C14=Sheet1!$A$2),CONCATENATE(SUM(E14:N14),"TB"),IF(AND(SUM(E14:N14)&gt;0,C14=Sheet1!$A$3),CONCATENATE(SUM(E14:N14),"単位"),IF(AND(SUM(E14:N14)&gt;0,C14=Sheet1!$A$4),CONCATENATE(SUM(E14:N14),"単位"),IF(AND(SUM(E14:N14)&gt;0,C14=Sheet1!$A$5),CONCATENATE(SUM(E14:N14),"単位"),"")))))</f>
        <v/>
      </c>
      <c r="P14" s="54" t="str">
        <f t="shared" si="6"/>
        <v/>
      </c>
      <c r="Q14" s="49">
        <f t="shared" si="7"/>
        <v>0</v>
      </c>
      <c r="R14" s="46">
        <f t="shared" si="0"/>
        <v>0</v>
      </c>
      <c r="S14" s="46">
        <f t="shared" si="1"/>
        <v>0</v>
      </c>
      <c r="T14" s="46">
        <f t="shared" si="2"/>
        <v>0</v>
      </c>
      <c r="U14" s="57" t="str">
        <f>IF(AND($P14=ストレージ一般解析容量保証なし,$Q14&lt;=30),0,IF(AND($P14=ストレージ一般解析容量保証なし,$Q14&gt;30),ROUND(ROUNDUP($Q14/10,0)*ストレージ一般解析容量保証なし単価*(R14/年間日数)*消費税,0),IF(AND($P14=ストレージ個人ゲノム容量保証なし,$A14&gt;=DATE(年,4,1),$A14&lt;=DATE(年,7,31),NOT(COUNTIF($P$12:$P13,ストレージ個人ゲノム容量保証なし))),ROUND((ROUNDUP($Q14/10,0)*ストレージ個人ゲノム容量保証なし単価*(R14/年間日数)+ストレージ個人ゲノム容量保証なし基本料金)*消費税,0),IF(AND($P14=ストレージ個人ゲノム容量保証なし),ROUND(ROUNDUP($Q14/10,0)*ストレージ個人ゲノム容量保証なし単価*(R14/365)*消費税,0),IF($D14=ストレージ容量保証,ROUND(ROUNDUP($Q14/10,0)*ストレージ容量保証単価*(R14/年間日数)*消費税,0),IF($D14=アーカイブ,ROUND(ROUNDUP($Q14/10,0)*アーカイブ単価*(R14/年間日数)*消費税,0),IF(OR($D14=ThinAMD一般解析,$D14=ThinAMD個人ゲノム,$D14=ThinIntel),ROUND(($Q14*ThinAMD単価*R14/30)*消費税,0),IF($D14=ThinIntelGPU,ROUND(($Q14*ThinIntelGPU単価*R14/30)*消費税,0),IF($D14=Medium,ROUND(($Q14*Medium単価*R14/30)*消費税,0),IF($D14=Fat,ROUND(($Q14*Fat単価*R14/30)*消費税,0),""))))))))))</f>
        <v/>
      </c>
      <c r="V14" s="57" t="str">
        <f>IF(AND($P14=ストレージ一般解析容量保証なし,$Q14&lt;=30),0,IF(AND($P14=ストレージ一般解析容量保証なし,$Q14&gt;30),ROUND(ROUNDUP($Q14/10,0)*ストレージ一般解析容量保証なし単価*(S14/年間日数)*消費税,0),IF(AND($P14=ストレージ個人ゲノム容量保証なし,$A14&gt;=DATE(年,8,1),$A14&lt;=DATE(年,11,30),NOT(COUNTIF($P$12:$P13,ストレージ個人ゲノム容量保証なし))),ROUND((ROUNDUP($Q14/10,0)*ストレージ個人ゲノム容量保証なし単価*(S14/年間日数)+ストレージ個人ゲノム容量保証なし基本料金)*消費税,0),IF(AND($P14=ストレージ個人ゲノム容量保証なし,A14),ROUND(ROUNDUP($Q14/10,0)*ストレージ個人ゲノム容量保証なし単価*(S14/年間日数)*消費税,0),IF($D14=ストレージ容量保証,ROUND(ROUNDUP($Q14/10,0)*ストレージ容量保証単価*(S14/年間日数)*消費税,0),IF($D14=アーカイブ,ROUND(ROUNDUP($Q14/10,0)*アーカイブ単価*(S14/年間日数)*消費税,0),IF(OR($D14=ThinAMD一般解析,$D14=ThinAMD個人ゲノム,$D14=ThinIntel),ROUND(($Q14*ThinAMD単価*S14/30)*消費税,0),IF($D14=ThinIntelGPU,ROUND(($Q14*ThinIntelGPU単価*S14/30)*消費税,0),IF($D14=Medium,ROUND(($Q14*Medium単価*S14/30)*消費税,0),IF($D14=Fat,ROUND(($Q14*Fat単価*S14/30)*消費税,0),""))))))))))</f>
        <v/>
      </c>
      <c r="W14" s="64" t="str">
        <f>IF(AND($P14=ストレージ一般解析容量保証なし,$Q14&lt;=30),0,IF(AND($P14=ストレージ一般解析容量保証なし,$Q14&gt;30),ROUND(ROUNDUP($Q14/10,0)*ストレージ一般解析容量保証なし単価*(T14/年間日数)*消費税,0),IF(AND($P14=ストレージ個人ゲノム容量保証なし,$A14&gt;=DATE(年,12,1),$A14&lt;=DATE(年+1,3,31),NOT(COUNTIF($P$12:$P13,ストレージ個人ゲノム容量保証なし))),ROUND((ROUNDUP($Q14/10,0)*ストレージ個人ゲノム容量保証なし単価*(T14/年間日数)+ストレージ個人ゲノム容量保証なし基本料金)*消費税,0),IF(AND($P14=ストレージ個人ゲノム容量保証なし,B14),ROUND(ROUNDUP($Q14/10,0)*ストレージ個人ゲノム容量保証なし単価*(T14/年間日数)*消費税,0),IF($D14=ストレージ容量保証,ROUND(ROUNDUP($Q14/10,0)*ストレージ容量保証単価*(T14/年間日数)*消費税,0),IF($D14=アーカイブ,ROUND(ROUNDUP($Q14/10,0)*アーカイブ単価*(T14/年間日数)*消費税,0),IF(OR($D14=ThinAMD一般解析,$D14=ThinAMD個人ゲノム,$D14=ThinIntel),ROUND(($Q14*ThinAMD単価*T14/30)*消費税,0),IF($D14=ThinIntelGPU,ROUND(($Q14*ThinIntelGPU単価*T14/30)*消費税,0),IF($D14=Medium,ROUND(($Q14*Medium単価*T14/30)*消費税,0),IF($D14=Fat,ROUND(($Q14*Fat単価*T14/30)*消費税,0),""))))))))))</f>
        <v/>
      </c>
      <c r="X14" s="15" t="str">
        <f t="shared" si="5"/>
        <v/>
      </c>
    </row>
    <row r="15" spans="1:24" ht="16" customHeight="1">
      <c r="A15" s="81"/>
      <c r="B15" s="81"/>
      <c r="C15" s="4"/>
      <c r="D15" s="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34" t="str">
        <f>IF(AND(SUM(E15:N15)&gt;0,C15=Sheet1!$A$1),CONCATENATE(SUM(E15:N15),"TB"),IF(AND(SUM(E15:N15)&gt;0,C15=Sheet1!$A$2),CONCATENATE(SUM(E15:N15),"TB"),IF(AND(SUM(E15:N15)&gt;0,C15=Sheet1!$A$3),CONCATENATE(SUM(E15:N15),"単位"),IF(AND(SUM(E15:N15)&gt;0,C15=Sheet1!$A$4),CONCATENATE(SUM(E15:N15),"単位"),IF(AND(SUM(E15:N15)&gt;0,C15=Sheet1!$A$5),CONCATENATE(SUM(E15:N15),"単位"),"")))))</f>
        <v/>
      </c>
      <c r="P15" s="54" t="str">
        <f t="shared" si="6"/>
        <v/>
      </c>
      <c r="Q15" s="46">
        <f t="shared" si="7"/>
        <v>0</v>
      </c>
      <c r="R15" s="46">
        <f t="shared" si="0"/>
        <v>0</v>
      </c>
      <c r="S15" s="46">
        <f t="shared" si="1"/>
        <v>0</v>
      </c>
      <c r="T15" s="46">
        <f t="shared" si="2"/>
        <v>0</v>
      </c>
      <c r="U15" s="57" t="str">
        <f>IF(AND($P15=ストレージ一般解析容量保証なし,$Q15&lt;=30),0,IF(AND($P15=ストレージ一般解析容量保証なし,$Q15&gt;30),ROUND(ROUNDUP($Q15/10,0)*ストレージ一般解析容量保証なし単価*(R15/年間日数)*消費税,0),IF(AND($P15=ストレージ個人ゲノム容量保証なし,$A15&gt;=DATE(年,4,1),$A15&lt;=DATE(年,7,31),NOT(COUNTIF($P$12:$P14,ストレージ個人ゲノム容量保証なし))),ROUND((ROUNDUP($Q15/10,0)*ストレージ個人ゲノム容量保証なし単価*(R15/年間日数)+ストレージ個人ゲノム容量保証なし基本料金)*消費税,0),IF(AND($P15=ストレージ個人ゲノム容量保証なし),ROUND(ROUNDUP($Q15/10,0)*ストレージ個人ゲノム容量保証なし単価*(R15/365)*消費税,0),IF($D15=ストレージ容量保証,ROUND(ROUNDUP($Q15/10,0)*ストレージ容量保証単価*(R15/年間日数)*消費税,0),IF($D15=アーカイブ,ROUND(ROUNDUP($Q15/10,0)*アーカイブ単価*(R15/年間日数)*消費税,0),IF(OR($D15=ThinAMD一般解析,$D15=ThinAMD個人ゲノム,$D15=ThinIntel),ROUND(($Q15*ThinAMD単価*R15/30)*消費税,0),IF($D15=ThinIntelGPU,ROUND(($Q15*ThinIntelGPU単価*R15/30)*消費税,0),IF($D15=Medium,ROUND(($Q15*Medium単価*R15/30)*消費税,0),IF($D15=Fat,ROUND(($Q15*Fat単価*R15/30)*消費税,0),""))))))))))</f>
        <v/>
      </c>
      <c r="V15" s="57" t="str">
        <f>IF(AND($P15=ストレージ一般解析容量保証なし,$Q15&lt;=30),0,IF(AND($P15=ストレージ一般解析容量保証なし,$Q15&gt;30),ROUND(ROUNDUP($Q15/10,0)*ストレージ一般解析容量保証なし単価*(S15/年間日数)*消費税,0),IF(AND($P15=ストレージ個人ゲノム容量保証なし,$A15&gt;=DATE(年,8,1),$A15&lt;=DATE(年,11,30),NOT(COUNTIF($P$12:$P14,ストレージ個人ゲノム容量保証なし))),ROUND((ROUNDUP($Q15/10,0)*ストレージ個人ゲノム容量保証なし単価*(S15/年間日数)+ストレージ個人ゲノム容量保証なし基本料金)*消費税,0),IF(AND($P15=ストレージ個人ゲノム容量保証なし,A15),ROUND(ROUNDUP($Q15/10,0)*ストレージ個人ゲノム容量保証なし単価*(S15/年間日数)*消費税,0),IF($D15=ストレージ容量保証,ROUND(ROUNDUP($Q15/10,0)*ストレージ容量保証単価*(S15/年間日数)*消費税,0),IF($D15=アーカイブ,ROUND(ROUNDUP($Q15/10,0)*アーカイブ単価*(S15/年間日数)*消費税,0),IF(OR($D15=ThinAMD一般解析,$D15=ThinAMD個人ゲノム,$D15=ThinIntel),ROUND(($Q15*ThinAMD単価*S15/30)*消費税,0),IF($D15=ThinIntelGPU,ROUND(($Q15*ThinIntelGPU単価*S15/30)*消費税,0),IF($D15=Medium,ROUND(($Q15*Medium単価*S15/30)*消費税,0),IF($D15=Fat,ROUND(($Q15*Fat単価*S15/30)*消費税,0),""))))))))))</f>
        <v/>
      </c>
      <c r="W15" s="64" t="str">
        <f>IF(AND($P15=ストレージ一般解析容量保証なし,$Q15&lt;=30),0,IF(AND($P15=ストレージ一般解析容量保証なし,$Q15&gt;30),ROUND(ROUNDUP($Q15/10,0)*ストレージ一般解析容量保証なし単価*(T15/年間日数)*消費税,0),IF(AND($P15=ストレージ個人ゲノム容量保証なし,$A15&gt;=DATE(年,12,1),$A15&lt;=DATE(年+1,3,31),NOT(COUNTIF($P$12:$P14,ストレージ個人ゲノム容量保証なし))),ROUND((ROUNDUP($Q15/10,0)*ストレージ個人ゲノム容量保証なし単価*(T15/年間日数)+ストレージ個人ゲノム容量保証なし基本料金)*消費税,0),IF(AND($P15=ストレージ個人ゲノム容量保証なし,B15),ROUND(ROUNDUP($Q15/10,0)*ストレージ個人ゲノム容量保証なし単価*(T15/年間日数)*消費税,0),IF($D15=ストレージ容量保証,ROUND(ROUNDUP($Q15/10,0)*ストレージ容量保証単価*(T15/年間日数)*消費税,0),IF($D15=アーカイブ,ROUND(ROUNDUP($Q15/10,0)*アーカイブ単価*(T15/年間日数)*消費税,0),IF(OR($D15=ThinAMD一般解析,$D15=ThinAMD個人ゲノム,$D15=ThinIntel),ROUND(($Q15*ThinAMD単価*T15/30)*消費税,0),IF($D15=ThinIntelGPU,ROUND(($Q15*ThinIntelGPU単価*T15/30)*消費税,0),IF($D15=Medium,ROUND(($Q15*Medium単価*T15/30)*消費税,0),IF($D15=Fat,ROUND(($Q15*Fat単価*T15/30)*消費税,0),""))))))))))</f>
        <v/>
      </c>
      <c r="X15" s="15" t="str">
        <f t="shared" si="5"/>
        <v/>
      </c>
    </row>
    <row r="16" spans="1:24" ht="16" customHeight="1">
      <c r="A16" s="81"/>
      <c r="B16" s="81"/>
      <c r="C16" s="3"/>
      <c r="D16" s="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34" t="str">
        <f>IF(AND(SUM(E16:N16)&gt;0,C16=Sheet1!$A$1),CONCATENATE(SUM(E16:N16),"TB"),IF(AND(SUM(E16:N16)&gt;0,C16=Sheet1!$A$2),CONCATENATE(SUM(E16:N16),"TB"),IF(AND(SUM(E16:N16)&gt;0,C16=Sheet1!$A$3),CONCATENATE(SUM(E16:N16),"単位"),IF(AND(SUM(E16:N16)&gt;0,C16=Sheet1!$A$4),CONCATENATE(SUM(E16:N16),"単位"),IF(AND(SUM(E16:N16)&gt;0,C16=Sheet1!$A$5),CONCATENATE(SUM(E16:N16),"単位"),"")))))</f>
        <v/>
      </c>
      <c r="P16" s="54" t="str">
        <f t="shared" si="6"/>
        <v/>
      </c>
      <c r="Q16" s="49">
        <f t="shared" si="7"/>
        <v>0</v>
      </c>
      <c r="R16" s="46">
        <f t="shared" si="0"/>
        <v>0</v>
      </c>
      <c r="S16" s="46">
        <f t="shared" si="1"/>
        <v>0</v>
      </c>
      <c r="T16" s="46">
        <f t="shared" si="2"/>
        <v>0</v>
      </c>
      <c r="U16" s="57" t="str">
        <f>IF(AND($P16=ストレージ一般解析容量保証なし,$Q16&lt;=30),0,IF(AND($P16=ストレージ一般解析容量保証なし,$Q16&gt;30),ROUND(ROUNDUP($Q16/10,0)*ストレージ一般解析容量保証なし単価*(R16/年間日数)*消費税,0),IF(AND($P16=ストレージ個人ゲノム容量保証なし,$A16&gt;=DATE(年,4,1),$A16&lt;=DATE(年,7,31),NOT(COUNTIF($P$12:$P15,ストレージ個人ゲノム容量保証なし))),ROUND((ROUNDUP($Q16/10,0)*ストレージ個人ゲノム容量保証なし単価*(R16/年間日数)+ストレージ個人ゲノム容量保証なし基本料金)*消費税,0),IF(AND($P16=ストレージ個人ゲノム容量保証なし),ROUND(ROUNDUP($Q16/10,0)*ストレージ個人ゲノム容量保証なし単価*(R16/365)*消費税,0),IF($D16=ストレージ容量保証,ROUND(ROUNDUP($Q16/10,0)*ストレージ容量保証単価*(R16/年間日数)*消費税,0),IF($D16=アーカイブ,ROUND(ROUNDUP($Q16/10,0)*アーカイブ単価*(R16/年間日数)*消費税,0),IF(OR($D16=ThinAMD一般解析,$D16=ThinAMD個人ゲノム,$D16=ThinIntel),ROUND(($Q16*ThinAMD単価*R16/30)*消費税,0),IF($D16=ThinIntelGPU,ROUND(($Q16*ThinIntelGPU単価*R16/30)*消費税,0),IF($D16=Medium,ROUND(($Q16*Medium単価*R16/30)*消費税,0),IF($D16=Fat,ROUND(($Q16*Fat単価*R16/30)*消費税,0),""))))))))))</f>
        <v/>
      </c>
      <c r="V16" s="57" t="str">
        <f>IF(AND($P16=ストレージ一般解析容量保証なし,$Q16&lt;=30),0,IF(AND($P16=ストレージ一般解析容量保証なし,$Q16&gt;30),ROUND(ROUNDUP($Q16/10,0)*ストレージ一般解析容量保証なし単価*(S16/年間日数)*消費税,0),IF(AND($P16=ストレージ個人ゲノム容量保証なし,$A16&gt;=DATE(年,8,1),$A16&lt;=DATE(年,11,30),NOT(COUNTIF($P$12:$P15,ストレージ個人ゲノム容量保証なし))),ROUND((ROUNDUP($Q16/10,0)*ストレージ個人ゲノム容量保証なし単価*(S16/年間日数)+ストレージ個人ゲノム容量保証なし基本料金)*消費税,0),IF(AND($P16=ストレージ個人ゲノム容量保証なし,A16),ROUND(ROUNDUP($Q16/10,0)*ストレージ個人ゲノム容量保証なし単価*(S16/年間日数)*消費税,0),IF($D16=ストレージ容量保証,ROUND(ROUNDUP($Q16/10,0)*ストレージ容量保証単価*(S16/年間日数)*消費税,0),IF($D16=アーカイブ,ROUND(ROUNDUP($Q16/10,0)*アーカイブ単価*(S16/年間日数)*消費税,0),IF(OR($D16=ThinAMD一般解析,$D16=ThinAMD個人ゲノム,$D16=ThinIntel),ROUND(($Q16*ThinAMD単価*S16/30)*消費税,0),IF($D16=ThinIntelGPU,ROUND(($Q16*ThinIntelGPU単価*S16/30)*消費税,0),IF($D16=Medium,ROUND(($Q16*Medium単価*S16/30)*消費税,0),IF($D16=Fat,ROUND(($Q16*Fat単価*S16/30)*消費税,0),""))))))))))</f>
        <v/>
      </c>
      <c r="W16" s="64" t="str">
        <f>IF(AND($P16=ストレージ一般解析容量保証なし,$Q16&lt;=30),0,IF(AND($P16=ストレージ一般解析容量保証なし,$Q16&gt;30),ROUND(ROUNDUP($Q16/10,0)*ストレージ一般解析容量保証なし単価*(T16/年間日数)*消費税,0),IF(AND($P16=ストレージ個人ゲノム容量保証なし,$A16&gt;=DATE(年,12,1),$A16&lt;=DATE(年+1,3,31),NOT(COUNTIF($P$12:$P15,ストレージ個人ゲノム容量保証なし))),ROUND((ROUNDUP($Q16/10,0)*ストレージ個人ゲノム容量保証なし単価*(T16/年間日数)+ストレージ個人ゲノム容量保証なし基本料金)*消費税,0),IF(AND($P16=ストレージ個人ゲノム容量保証なし,B16),ROUND(ROUNDUP($Q16/10,0)*ストレージ個人ゲノム容量保証なし単価*(T16/年間日数)*消費税,0),IF($D16=ストレージ容量保証,ROUND(ROUNDUP($Q16/10,0)*ストレージ容量保証単価*(T16/年間日数)*消費税,0),IF($D16=アーカイブ,ROUND(ROUNDUP($Q16/10,0)*アーカイブ単価*(T16/年間日数)*消費税,0),IF(OR($D16=ThinAMD一般解析,$D16=ThinAMD個人ゲノム,$D16=ThinIntel),ROUND(($Q16*ThinAMD単価*T16/30)*消費税,0),IF($D16=ThinIntelGPU,ROUND(($Q16*ThinIntelGPU単価*T16/30)*消費税,0),IF($D16=Medium,ROUND(($Q16*Medium単価*T16/30)*消費税,0),IF($D16=Fat,ROUND(($Q16*Fat単価*T16/30)*消費税,0),""))))))))))</f>
        <v/>
      </c>
      <c r="X16" s="15" t="str">
        <f t="shared" si="5"/>
        <v/>
      </c>
    </row>
    <row r="17" spans="1:24" ht="16" customHeight="1">
      <c r="A17" s="81"/>
      <c r="B17" s="81"/>
      <c r="C17" s="4"/>
      <c r="D17" s="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34" t="str">
        <f>IF(AND(SUM(E17:N17)&gt;0,C17=Sheet1!$A$1),CONCATENATE(SUM(E17:N17),"TB"),IF(AND(SUM(E17:N17)&gt;0,C17=Sheet1!$A$2),CONCATENATE(SUM(E17:N17),"TB"),IF(AND(SUM(E17:N17)&gt;0,C17=Sheet1!$A$3),CONCATENATE(SUM(E17:N17),"単位"),IF(AND(SUM(E17:N17)&gt;0,C17=Sheet1!$A$4),CONCATENATE(SUM(E17:N17),"単位"),IF(AND(SUM(E17:N17)&gt;0,C17=Sheet1!$A$5),CONCATENATE(SUM(E17:N17),"単位"),"")))))</f>
        <v/>
      </c>
      <c r="P17" s="54" t="str">
        <f t="shared" si="6"/>
        <v/>
      </c>
      <c r="Q17" s="46">
        <f t="shared" si="7"/>
        <v>0</v>
      </c>
      <c r="R17" s="46">
        <f t="shared" si="0"/>
        <v>0</v>
      </c>
      <c r="S17" s="46">
        <f t="shared" si="1"/>
        <v>0</v>
      </c>
      <c r="T17" s="46">
        <f t="shared" si="2"/>
        <v>0</v>
      </c>
      <c r="U17" s="57" t="str">
        <f>IF(AND($P17=ストレージ一般解析容量保証なし,$Q17&lt;=30),0,IF(AND($P17=ストレージ一般解析容量保証なし,$Q17&gt;30),ROUND(ROUNDUP($Q17/10,0)*ストレージ一般解析容量保証なし単価*(R17/年間日数)*消費税,0),IF(AND($P17=ストレージ個人ゲノム容量保証なし,$A17&gt;=DATE(年,4,1),$A17&lt;=DATE(年,7,31),NOT(COUNTIF($P$12:$P16,ストレージ個人ゲノム容量保証なし))),ROUND((ROUNDUP($Q17/10,0)*ストレージ個人ゲノム容量保証なし単価*(R17/年間日数)+ストレージ個人ゲノム容量保証なし基本料金)*消費税,0),IF(AND($P17=ストレージ個人ゲノム容量保証なし),ROUND(ROUNDUP($Q17/10,0)*ストレージ個人ゲノム容量保証なし単価*(R17/365)*消費税,0),IF($D17=ストレージ容量保証,ROUND(ROUNDUP($Q17/10,0)*ストレージ容量保証単価*(R17/年間日数)*消費税,0),IF($D17=アーカイブ,ROUND(ROUNDUP($Q17/10,0)*アーカイブ単価*(R17/年間日数)*消費税,0),IF(OR($D17=ThinAMD一般解析,$D17=ThinAMD個人ゲノム,$D17=ThinIntel),ROUND(($Q17*ThinAMD単価*R17/30)*消費税,0),IF($D17=ThinIntelGPU,ROUND(($Q17*ThinIntelGPU単価*R17/30)*消費税,0),IF($D17=Medium,ROUND(($Q17*Medium単価*R17/30)*消費税,0),IF($D17=Fat,ROUND(($Q17*Fat単価*R17/30)*消費税,0),""))))))))))</f>
        <v/>
      </c>
      <c r="V17" s="57" t="str">
        <f>IF(AND($P17=ストレージ一般解析容量保証なし,$Q17&lt;=30),0,IF(AND($P17=ストレージ一般解析容量保証なし,$Q17&gt;30),ROUND(ROUNDUP($Q17/10,0)*ストレージ一般解析容量保証なし単価*(S17/年間日数)*消費税,0),IF(AND($P17=ストレージ個人ゲノム容量保証なし,$A17&gt;=DATE(年,8,1),$A17&lt;=DATE(年,11,30),NOT(COUNTIF($P$12:$P16,ストレージ個人ゲノム容量保証なし))),ROUND((ROUNDUP($Q17/10,0)*ストレージ個人ゲノム容量保証なし単価*(S17/年間日数)+ストレージ個人ゲノム容量保証なし基本料金)*消費税,0),IF(AND($P17=ストレージ個人ゲノム容量保証なし,A17),ROUND(ROUNDUP($Q17/10,0)*ストレージ個人ゲノム容量保証なし単価*(S17/年間日数)*消費税,0),IF($D17=ストレージ容量保証,ROUND(ROUNDUP($Q17/10,0)*ストレージ容量保証単価*(S17/年間日数)*消費税,0),IF($D17=アーカイブ,ROUND(ROUNDUP($Q17/10,0)*アーカイブ単価*(S17/年間日数)*消費税,0),IF(OR($D17=ThinAMD一般解析,$D17=ThinAMD個人ゲノム,$D17=ThinIntel),ROUND(($Q17*ThinAMD単価*S17/30)*消費税,0),IF($D17=ThinIntelGPU,ROUND(($Q17*ThinIntelGPU単価*S17/30)*消費税,0),IF($D17=Medium,ROUND(($Q17*Medium単価*S17/30)*消費税,0),IF($D17=Fat,ROUND(($Q17*Fat単価*S17/30)*消費税,0),""))))))))))</f>
        <v/>
      </c>
      <c r="W17" s="64" t="str">
        <f>IF(AND($P17=ストレージ一般解析容量保証なし,$Q17&lt;=30),0,IF(AND($P17=ストレージ一般解析容量保証なし,$Q17&gt;30),ROUND(ROUNDUP($Q17/10,0)*ストレージ一般解析容量保証なし単価*(T17/年間日数)*消費税,0),IF(AND($P17=ストレージ個人ゲノム容量保証なし,$A17&gt;=DATE(年,12,1),$A17&lt;=DATE(年+1,3,31),NOT(COUNTIF($P$12:$P16,ストレージ個人ゲノム容量保証なし))),ROUND((ROUNDUP($Q17/10,0)*ストレージ個人ゲノム容量保証なし単価*(T17/年間日数)+ストレージ個人ゲノム容量保証なし基本料金)*消費税,0),IF(AND($P17=ストレージ個人ゲノム容量保証なし,B17),ROUND(ROUNDUP($Q17/10,0)*ストレージ個人ゲノム容量保証なし単価*(T17/年間日数)*消費税,0),IF($D17=ストレージ容量保証,ROUND(ROUNDUP($Q17/10,0)*ストレージ容量保証単価*(T17/年間日数)*消費税,0),IF($D17=アーカイブ,ROUND(ROUNDUP($Q17/10,0)*アーカイブ単価*(T17/年間日数)*消費税,0),IF(OR($D17=ThinAMD一般解析,$D17=ThinAMD個人ゲノム,$D17=ThinIntel),ROUND(($Q17*ThinAMD単価*T17/30)*消費税,0),IF($D17=ThinIntelGPU,ROUND(($Q17*ThinIntelGPU単価*T17/30)*消費税,0),IF($D17=Medium,ROUND(($Q17*Medium単価*T17/30)*消費税,0),IF($D17=Fat,ROUND(($Q17*Fat単価*T17/30)*消費税,0),""))))))))))</f>
        <v/>
      </c>
      <c r="X17" s="15" t="str">
        <f t="shared" si="5"/>
        <v/>
      </c>
    </row>
    <row r="18" spans="1:24" ht="16" customHeight="1">
      <c r="A18" s="81"/>
      <c r="B18" s="81"/>
      <c r="C18" s="4"/>
      <c r="D18" s="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34" t="str">
        <f>IF(AND(SUM(E18:N18)&gt;0,C18=Sheet1!$A$1),CONCATENATE(SUM(E18:N18),"TB"),IF(AND(SUM(E18:N18)&gt;0,C18=Sheet1!$A$2),CONCATENATE(SUM(E18:N18),"TB"),IF(AND(SUM(E18:N18)&gt;0,C18=Sheet1!$A$3),CONCATENATE(SUM(E18:N18),"単位"),IF(AND(SUM(E18:N18)&gt;0,C18=Sheet1!$A$4),CONCATENATE(SUM(E18:N18),"単位"),IF(AND(SUM(E18:N18)&gt;0,C18=Sheet1!$A$5),CONCATENATE(SUM(E18:N18),"単位"),"")))))</f>
        <v/>
      </c>
      <c r="P18" s="54" t="str">
        <f t="shared" si="6"/>
        <v/>
      </c>
      <c r="Q18" s="49">
        <f t="shared" si="7"/>
        <v>0</v>
      </c>
      <c r="R18" s="46">
        <f t="shared" si="0"/>
        <v>0</v>
      </c>
      <c r="S18" s="46">
        <f t="shared" si="1"/>
        <v>0</v>
      </c>
      <c r="T18" s="46">
        <f t="shared" si="2"/>
        <v>0</v>
      </c>
      <c r="U18" s="57" t="str">
        <f>IF(AND($P18=ストレージ一般解析容量保証なし,$Q18&lt;=30),0,IF(AND($P18=ストレージ一般解析容量保証なし,$Q18&gt;30),ROUND(ROUNDUP($Q18/10,0)*ストレージ一般解析容量保証なし単価*(R18/年間日数)*消費税,0),IF(AND($P18=ストレージ個人ゲノム容量保証なし,$A18&gt;=DATE(年,4,1),$A18&lt;=DATE(年,7,31),NOT(COUNTIF($P$12:$P17,ストレージ個人ゲノム容量保証なし))),ROUND((ROUNDUP($Q18/10,0)*ストレージ個人ゲノム容量保証なし単価*(R18/年間日数)+ストレージ個人ゲノム容量保証なし基本料金)*消費税,0),IF(AND($P18=ストレージ個人ゲノム容量保証なし),ROUND(ROUNDUP($Q18/10,0)*ストレージ個人ゲノム容量保証なし単価*(R18/365)*消費税,0),IF($D18=ストレージ容量保証,ROUND(ROUNDUP($Q18/10,0)*ストレージ容量保証単価*(R18/年間日数)*消費税,0),IF($D18=アーカイブ,ROUND(ROUNDUP($Q18/10,0)*アーカイブ単価*(R18/年間日数)*消費税,0),IF(OR($D18=ThinAMD一般解析,$D18=ThinAMD個人ゲノム,$D18=ThinIntel),ROUND(($Q18*ThinAMD単価*R18/30)*消費税,0),IF($D18=ThinIntelGPU,ROUND(($Q18*ThinIntelGPU単価*R18/30)*消費税,0),IF($D18=Medium,ROUND(($Q18*Medium単価*R18/30)*消費税,0),IF($D18=Fat,ROUND(($Q18*Fat単価*R18/30)*消費税,0),""))))))))))</f>
        <v/>
      </c>
      <c r="V18" s="57" t="str">
        <f>IF(AND($P18=ストレージ一般解析容量保証なし,$Q18&lt;=30),0,IF(AND($P18=ストレージ一般解析容量保証なし,$Q18&gt;30),ROUND(ROUNDUP($Q18/10,0)*ストレージ一般解析容量保証なし単価*(S18/年間日数)*消費税,0),IF(AND($P18=ストレージ個人ゲノム容量保証なし,$A18&gt;=DATE(年,8,1),$A18&lt;=DATE(年,11,30),NOT(COUNTIF($P$12:$P17,ストレージ個人ゲノム容量保証なし))),ROUND((ROUNDUP($Q18/10,0)*ストレージ個人ゲノム容量保証なし単価*(S18/年間日数)+ストレージ個人ゲノム容量保証なし基本料金)*消費税,0),IF(AND($P18=ストレージ個人ゲノム容量保証なし,A18),ROUND(ROUNDUP($Q18/10,0)*ストレージ個人ゲノム容量保証なし単価*(S18/年間日数)*消費税,0),IF($D18=ストレージ容量保証,ROUND(ROUNDUP($Q18/10,0)*ストレージ容量保証単価*(S18/年間日数)*消費税,0),IF($D18=アーカイブ,ROUND(ROUNDUP($Q18/10,0)*アーカイブ単価*(S18/年間日数)*消費税,0),IF(OR($D18=ThinAMD一般解析,$D18=ThinAMD個人ゲノム,$D18=ThinIntel),ROUND(($Q18*ThinAMD単価*S18/30)*消費税,0),IF($D18=ThinIntelGPU,ROUND(($Q18*ThinIntelGPU単価*S18/30)*消費税,0),IF($D18=Medium,ROUND(($Q18*Medium単価*S18/30)*消費税,0),IF($D18=Fat,ROUND(($Q18*Fat単価*S18/30)*消費税,0),""))))))))))</f>
        <v/>
      </c>
      <c r="W18" s="64" t="str">
        <f>IF(AND($P18=ストレージ一般解析容量保証なし,$Q18&lt;=30),0,IF(AND($P18=ストレージ一般解析容量保証なし,$Q18&gt;30),ROUND(ROUNDUP($Q18/10,0)*ストレージ一般解析容量保証なし単価*(T18/年間日数)*消費税,0),IF(AND($P18=ストレージ個人ゲノム容量保証なし,$A18&gt;=DATE(年,12,1),$A18&lt;=DATE(年+1,3,31),NOT(COUNTIF($P$12:$P17,ストレージ個人ゲノム容量保証なし))),ROUND((ROUNDUP($Q18/10,0)*ストレージ個人ゲノム容量保証なし単価*(T18/年間日数)+ストレージ個人ゲノム容量保証なし基本料金)*消費税,0),IF(AND($P18=ストレージ個人ゲノム容量保証なし,B18),ROUND(ROUNDUP($Q18/10,0)*ストレージ個人ゲノム容量保証なし単価*(T18/年間日数)*消費税,0),IF($D18=ストレージ容量保証,ROUND(ROUNDUP($Q18/10,0)*ストレージ容量保証単価*(T18/年間日数)*消費税,0),IF($D18=アーカイブ,ROUND(ROUNDUP($Q18/10,0)*アーカイブ単価*(T18/年間日数)*消費税,0),IF(OR($D18=ThinAMD一般解析,$D18=ThinAMD個人ゲノム,$D18=ThinIntel),ROUND(($Q18*ThinAMD単価*T18/30)*消費税,0),IF($D18=ThinIntelGPU,ROUND(($Q18*ThinIntelGPU単価*T18/30)*消費税,0),IF($D18=Medium,ROUND(($Q18*Medium単価*T18/30)*消費税,0),IF($D18=Fat,ROUND(($Q18*Fat単価*T18/30)*消費税,0),""))))))))))</f>
        <v/>
      </c>
      <c r="X18" s="15" t="str">
        <f t="shared" si="5"/>
        <v/>
      </c>
    </row>
    <row r="19" spans="1:24" ht="16" customHeight="1">
      <c r="A19" s="81"/>
      <c r="B19" s="81"/>
      <c r="C19" s="4"/>
      <c r="D19" s="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34" t="str">
        <f>IF(AND(SUM(E19:N19)&gt;0,C19=Sheet1!$A$1),CONCATENATE(SUM(E19:N19),"TB"),IF(AND(SUM(E19:N19)&gt;0,C19=Sheet1!$A$2),CONCATENATE(SUM(E19:N19),"TB"),IF(AND(SUM(E19:N19)&gt;0,C19=Sheet1!$A$3),CONCATENATE(SUM(E19:N19),"単位"),IF(AND(SUM(E19:N19)&gt;0,C19=Sheet1!$A$4),CONCATENATE(SUM(E19:N19),"単位"),IF(AND(SUM(E19:N19)&gt;0,C19=Sheet1!$A$5),CONCATENATE(SUM(E19:N19),"単位"),"")))))</f>
        <v/>
      </c>
      <c r="P19" s="54" t="str">
        <f t="shared" si="6"/>
        <v/>
      </c>
      <c r="Q19" s="46">
        <f t="shared" si="7"/>
        <v>0</v>
      </c>
      <c r="R19" s="46">
        <f t="shared" si="0"/>
        <v>0</v>
      </c>
      <c r="S19" s="46">
        <f t="shared" si="1"/>
        <v>0</v>
      </c>
      <c r="T19" s="46">
        <f t="shared" si="2"/>
        <v>0</v>
      </c>
      <c r="U19" s="57" t="str">
        <f>IF(AND($P19=ストレージ一般解析容量保証なし,$Q19&lt;=30),0,IF(AND($P19=ストレージ一般解析容量保証なし,$Q19&gt;30),ROUND(ROUNDUP($Q19/10,0)*ストレージ一般解析容量保証なし単価*(R19/年間日数)*消費税,0),IF(AND($P19=ストレージ個人ゲノム容量保証なし,$A19&gt;=DATE(年,4,1),$A19&lt;=DATE(年,7,31),NOT(COUNTIF($P$12:$P18,ストレージ個人ゲノム容量保証なし))),ROUND((ROUNDUP($Q19/10,0)*ストレージ個人ゲノム容量保証なし単価*(R19/年間日数)+ストレージ個人ゲノム容量保証なし基本料金)*消費税,0),IF(AND($P19=ストレージ個人ゲノム容量保証なし),ROUND(ROUNDUP($Q19/10,0)*ストレージ個人ゲノム容量保証なし単価*(R19/365)*消費税,0),IF($D19=ストレージ容量保証,ROUND(ROUNDUP($Q19/10,0)*ストレージ容量保証単価*(R19/年間日数)*消費税,0),IF($D19=アーカイブ,ROUND(ROUNDUP($Q19/10,0)*アーカイブ単価*(R19/年間日数)*消費税,0),IF(OR($D19=ThinAMD一般解析,$D19=ThinAMD個人ゲノム,$D19=ThinIntel),ROUND(($Q19*ThinAMD単価*R19/30)*消費税,0),IF($D19=ThinIntelGPU,ROUND(($Q19*ThinIntelGPU単価*R19/30)*消費税,0),IF($D19=Medium,ROUND(($Q19*Medium単価*R19/30)*消費税,0),IF($D19=Fat,ROUND(($Q19*Fat単価*R19/30)*消費税,0),""))))))))))</f>
        <v/>
      </c>
      <c r="V19" s="57" t="str">
        <f>IF(AND($P19=ストレージ一般解析容量保証なし,$Q19&lt;=30),0,IF(AND($P19=ストレージ一般解析容量保証なし,$Q19&gt;30),ROUND(ROUNDUP($Q19/10,0)*ストレージ一般解析容量保証なし単価*(S19/年間日数)*消費税,0),IF(AND($P19=ストレージ個人ゲノム容量保証なし,$A19&gt;=DATE(年,8,1),$A19&lt;=DATE(年,11,30),NOT(COUNTIF($P$12:$P18,ストレージ個人ゲノム容量保証なし))),ROUND((ROUNDUP($Q19/10,0)*ストレージ個人ゲノム容量保証なし単価*(S19/年間日数)+ストレージ個人ゲノム容量保証なし基本料金)*消費税,0),IF(AND($P19=ストレージ個人ゲノム容量保証なし,A19),ROUND(ROUNDUP($Q19/10,0)*ストレージ個人ゲノム容量保証なし単価*(S19/年間日数)*消費税,0),IF($D19=ストレージ容量保証,ROUND(ROUNDUP($Q19/10,0)*ストレージ容量保証単価*(S19/年間日数)*消費税,0),IF($D19=アーカイブ,ROUND(ROUNDUP($Q19/10,0)*アーカイブ単価*(S19/年間日数)*消費税,0),IF(OR($D19=ThinAMD一般解析,$D19=ThinAMD個人ゲノム,$D19=ThinIntel),ROUND(($Q19*ThinAMD単価*S19/30)*消費税,0),IF($D19=ThinIntelGPU,ROUND(($Q19*ThinIntelGPU単価*S19/30)*消費税,0),IF($D19=Medium,ROUND(($Q19*Medium単価*S19/30)*消費税,0),IF($D19=Fat,ROUND(($Q19*Fat単価*S19/30)*消費税,0),""))))))))))</f>
        <v/>
      </c>
      <c r="W19" s="64" t="str">
        <f>IF(AND($P19=ストレージ一般解析容量保証なし,$Q19&lt;=30),0,IF(AND($P19=ストレージ一般解析容量保証なし,$Q19&gt;30),ROUND(ROUNDUP($Q19/10,0)*ストレージ一般解析容量保証なし単価*(T19/年間日数)*消費税,0),IF(AND($P19=ストレージ個人ゲノム容量保証なし,$A19&gt;=DATE(年,12,1),$A19&lt;=DATE(年+1,3,31),NOT(COUNTIF($P$12:$P18,ストレージ個人ゲノム容量保証なし))),ROUND((ROUNDUP($Q19/10,0)*ストレージ個人ゲノム容量保証なし単価*(T19/年間日数)+ストレージ個人ゲノム容量保証なし基本料金)*消費税,0),IF(AND($P19=ストレージ個人ゲノム容量保証なし,B19),ROUND(ROUNDUP($Q19/10,0)*ストレージ個人ゲノム容量保証なし単価*(T19/年間日数)*消費税,0),IF($D19=ストレージ容量保証,ROUND(ROUNDUP($Q19/10,0)*ストレージ容量保証単価*(T19/年間日数)*消費税,0),IF($D19=アーカイブ,ROUND(ROUNDUP($Q19/10,0)*アーカイブ単価*(T19/年間日数)*消費税,0),IF(OR($D19=ThinAMD一般解析,$D19=ThinAMD個人ゲノム,$D19=ThinIntel),ROUND(($Q19*ThinAMD単価*T19/30)*消費税,0),IF($D19=ThinIntelGPU,ROUND(($Q19*ThinIntelGPU単価*T19/30)*消費税,0),IF($D19=Medium,ROUND(($Q19*Medium単価*T19/30)*消費税,0),IF($D19=Fat,ROUND(($Q19*Fat単価*T19/30)*消費税,0),""))))))))))</f>
        <v/>
      </c>
      <c r="X19" s="15" t="str">
        <f t="shared" si="5"/>
        <v/>
      </c>
    </row>
    <row r="20" spans="1:24" ht="16" customHeight="1">
      <c r="A20" s="81"/>
      <c r="B20" s="81"/>
      <c r="C20" s="4"/>
      <c r="D20" s="5"/>
      <c r="E20" s="25"/>
      <c r="F20" s="6"/>
      <c r="G20" s="6"/>
      <c r="H20" s="6"/>
      <c r="I20" s="6"/>
      <c r="J20" s="6"/>
      <c r="K20" s="6"/>
      <c r="L20" s="6"/>
      <c r="M20" s="6"/>
      <c r="N20" s="6"/>
      <c r="O20" s="34" t="str">
        <f>IF(AND(SUM(E20:N20)&gt;0,C20=Sheet1!$A$1),CONCATENATE(SUM(E20:N20),"TB"),IF(AND(SUM(E20:N20)&gt;0,C20=Sheet1!$A$2),CONCATENATE(SUM(E20:N20),"TB"),IF(AND(SUM(E20:N20)&gt;0,C20=Sheet1!$A$3),CONCATENATE(SUM(E20:N20),"単位"),IF(AND(SUM(E20:N20)&gt;0,C20=Sheet1!$A$4),CONCATENATE(SUM(E20:N20),"単位"),IF(AND(SUM(E20:N20)&gt;0,C20=Sheet1!$A$5),CONCATENATE(SUM(E20:N20),"単位"),"")))))</f>
        <v/>
      </c>
      <c r="P20" s="54" t="str">
        <f t="shared" si="6"/>
        <v/>
      </c>
      <c r="Q20" s="49">
        <f t="shared" si="7"/>
        <v>0</v>
      </c>
      <c r="R20" s="46">
        <f t="shared" si="0"/>
        <v>0</v>
      </c>
      <c r="S20" s="46">
        <f t="shared" si="1"/>
        <v>0</v>
      </c>
      <c r="T20" s="46">
        <f t="shared" si="2"/>
        <v>0</v>
      </c>
      <c r="U20" s="57" t="str">
        <f>IF(AND($P20=ストレージ一般解析容量保証なし,$Q20&lt;=30),0,IF(AND($P20=ストレージ一般解析容量保証なし,$Q20&gt;30),ROUND(ROUNDUP($Q20/10,0)*ストレージ一般解析容量保証なし単価*(R20/年間日数)*消費税,0),IF(AND($P20=ストレージ個人ゲノム容量保証なし,$A20&gt;=DATE(年,4,1),$A20&lt;=DATE(年,7,31),NOT(COUNTIF($P$12:$P19,ストレージ個人ゲノム容量保証なし))),ROUND((ROUNDUP($Q20/10,0)*ストレージ個人ゲノム容量保証なし単価*(R20/年間日数)+ストレージ個人ゲノム容量保証なし基本料金)*消費税,0),IF(AND($P20=ストレージ個人ゲノム容量保証なし),ROUND(ROUNDUP($Q20/10,0)*ストレージ個人ゲノム容量保証なし単価*(R20/365)*消費税,0),IF($D20=ストレージ容量保証,ROUND(ROUNDUP($Q20/10,0)*ストレージ容量保証単価*(R20/年間日数)*消費税,0),IF($D20=アーカイブ,ROUND(ROUNDUP($Q20/10,0)*アーカイブ単価*(R20/年間日数)*消費税,0),IF(OR($D20=ThinAMD一般解析,$D20=ThinAMD個人ゲノム,$D20=ThinIntel),ROUND(($Q20*ThinAMD単価*R20/30)*消費税,0),IF($D20=ThinIntelGPU,ROUND(($Q20*ThinIntelGPU単価*R20/30)*消費税,0),IF($D20=Medium,ROUND(($Q20*Medium単価*R20/30)*消費税,0),IF($D20=Fat,ROUND(($Q20*Fat単価*R20/30)*消費税,0),""))))))))))</f>
        <v/>
      </c>
      <c r="V20" s="57" t="str">
        <f>IF(AND($P20=ストレージ一般解析容量保証なし,$Q20&lt;=30),0,IF(AND($P20=ストレージ一般解析容量保証なし,$Q20&gt;30),ROUND(ROUNDUP($Q20/10,0)*ストレージ一般解析容量保証なし単価*(S20/年間日数)*消費税,0),IF(AND($P20=ストレージ個人ゲノム容量保証なし,$A20&gt;=DATE(年,8,1),$A20&lt;=DATE(年,11,30),NOT(COUNTIF($P$12:$P19,ストレージ個人ゲノム容量保証なし))),ROUND((ROUNDUP($Q20/10,0)*ストレージ個人ゲノム容量保証なし単価*(S20/年間日数)+ストレージ個人ゲノム容量保証なし基本料金)*消費税,0),IF(AND($P20=ストレージ個人ゲノム容量保証なし,A20),ROUND(ROUNDUP($Q20/10,0)*ストレージ個人ゲノム容量保証なし単価*(S20/年間日数)*消費税,0),IF($D20=ストレージ容量保証,ROUND(ROUNDUP($Q20/10,0)*ストレージ容量保証単価*(S20/年間日数)*消費税,0),IF($D20=アーカイブ,ROUND(ROUNDUP($Q20/10,0)*アーカイブ単価*(S20/年間日数)*消費税,0),IF(OR($D20=ThinAMD一般解析,$D20=ThinAMD個人ゲノム,$D20=ThinIntel),ROUND(($Q20*ThinAMD単価*S20/30)*消費税,0),IF($D20=ThinIntelGPU,ROUND(($Q20*ThinIntelGPU単価*S20/30)*消費税,0),IF($D20=Medium,ROUND(($Q20*Medium単価*S20/30)*消費税,0),IF($D20=Fat,ROUND(($Q20*Fat単価*S20/30)*消費税,0),""))))))))))</f>
        <v/>
      </c>
      <c r="W20" s="64" t="str">
        <f>IF(AND($P20=ストレージ一般解析容量保証なし,$Q20&lt;=30),0,IF(AND($P20=ストレージ一般解析容量保証なし,$Q20&gt;30),ROUND(ROUNDUP($Q20/10,0)*ストレージ一般解析容量保証なし単価*(T20/年間日数)*消費税,0),IF(AND($P20=ストレージ個人ゲノム容量保証なし,$A20&gt;=DATE(年,12,1),$A20&lt;=DATE(年+1,3,31),NOT(COUNTIF($P$12:$P19,ストレージ個人ゲノム容量保証なし))),ROUND((ROUNDUP($Q20/10,0)*ストレージ個人ゲノム容量保証なし単価*(T20/年間日数)+ストレージ個人ゲノム容量保証なし基本料金)*消費税,0),IF(AND($P20=ストレージ個人ゲノム容量保証なし,B20),ROUND(ROUNDUP($Q20/10,0)*ストレージ個人ゲノム容量保証なし単価*(T20/年間日数)*消費税,0),IF($D20=ストレージ容量保証,ROUND(ROUNDUP($Q20/10,0)*ストレージ容量保証単価*(T20/年間日数)*消費税,0),IF($D20=アーカイブ,ROUND(ROUNDUP($Q20/10,0)*アーカイブ単価*(T20/年間日数)*消費税,0),IF(OR($D20=ThinAMD一般解析,$D20=ThinAMD個人ゲノム,$D20=ThinIntel),ROUND(($Q20*ThinAMD単価*T20/30)*消費税,0),IF($D20=ThinIntelGPU,ROUND(($Q20*ThinIntelGPU単価*T20/30)*消費税,0),IF($D20=Medium,ROUND(($Q20*Medium単価*T20/30)*消費税,0),IF($D20=Fat,ROUND(($Q20*Fat単価*T20/30)*消費税,0),""))))))))))</f>
        <v/>
      </c>
      <c r="X20" s="15" t="str">
        <f t="shared" si="5"/>
        <v/>
      </c>
    </row>
    <row r="21" spans="1:24" ht="16" customHeight="1">
      <c r="A21" s="81"/>
      <c r="B21" s="81"/>
      <c r="C21" s="4"/>
      <c r="D21" s="5"/>
      <c r="E21" s="25"/>
      <c r="F21" s="6"/>
      <c r="G21" s="6"/>
      <c r="H21" s="6"/>
      <c r="I21" s="6"/>
      <c r="J21" s="6"/>
      <c r="K21" s="6"/>
      <c r="L21" s="6"/>
      <c r="M21" s="6"/>
      <c r="N21" s="6"/>
      <c r="O21" s="34" t="str">
        <f>IF(AND(SUM(E21:N21)&gt;0,C21=Sheet1!$A$1),CONCATENATE(SUM(E21:N21),"TB"),IF(AND(SUM(E21:N21)&gt;0,C21=Sheet1!$A$2),CONCATENATE(SUM(E21:N21),"TB"),IF(AND(SUM(E21:N21)&gt;0,C21=Sheet1!$A$3),CONCATENATE(SUM(E21:N21),"単位"),IF(AND(SUM(E21:N21)&gt;0,C21=Sheet1!$A$4),CONCATENATE(SUM(E21:N21),"単位"),IF(AND(SUM(E21:N21)&gt;0,C21=Sheet1!$A$5),CONCATENATE(SUM(E21:N21),"単位"),"")))))</f>
        <v/>
      </c>
      <c r="P21" s="54" t="str">
        <f t="shared" si="6"/>
        <v/>
      </c>
      <c r="Q21" s="46">
        <f t="shared" si="7"/>
        <v>0</v>
      </c>
      <c r="R21" s="46">
        <f t="shared" si="0"/>
        <v>0</v>
      </c>
      <c r="S21" s="46">
        <f t="shared" si="1"/>
        <v>0</v>
      </c>
      <c r="T21" s="46">
        <f t="shared" si="2"/>
        <v>0</v>
      </c>
      <c r="U21" s="57" t="str">
        <f>IF(AND($P21=ストレージ一般解析容量保証なし,$Q21&lt;=30),0,IF(AND($P21=ストレージ一般解析容量保証なし,$Q21&gt;30),ROUND(ROUNDUP($Q21/10,0)*ストレージ一般解析容量保証なし単価*(R21/年間日数)*消費税,0),IF(AND($P21=ストレージ個人ゲノム容量保証なし,$A21&gt;=DATE(年,4,1),$A21&lt;=DATE(年,7,31),NOT(COUNTIF($P$12:$P20,ストレージ個人ゲノム容量保証なし))),ROUND((ROUNDUP($Q21/10,0)*ストレージ個人ゲノム容量保証なし単価*(R21/年間日数)+ストレージ個人ゲノム容量保証なし基本料金)*消費税,0),IF(AND($P21=ストレージ個人ゲノム容量保証なし),ROUND(ROUNDUP($Q21/10,0)*ストレージ個人ゲノム容量保証なし単価*(R21/365)*消費税,0),IF($D21=ストレージ容量保証,ROUND(ROUNDUP($Q21/10,0)*ストレージ容量保証単価*(R21/年間日数)*消費税,0),IF($D21=アーカイブ,ROUND(ROUNDUP($Q21/10,0)*アーカイブ単価*(R21/年間日数)*消費税,0),IF(OR($D21=ThinAMD一般解析,$D21=ThinAMD個人ゲノム,$D21=ThinIntel),ROUND(($Q21*ThinAMD単価*R21/30)*消費税,0),IF($D21=ThinIntelGPU,ROUND(($Q21*ThinIntelGPU単価*R21/30)*消費税,0),IF($D21=Medium,ROUND(($Q21*Medium単価*R21/30)*消費税,0),IF($D21=Fat,ROUND(($Q21*Fat単価*R21/30)*消費税,0),""))))))))))</f>
        <v/>
      </c>
      <c r="V21" s="57" t="str">
        <f>IF(AND($P21=ストレージ一般解析容量保証なし,$Q21&lt;=30),0,IF(AND($P21=ストレージ一般解析容量保証なし,$Q21&gt;30),ROUND(ROUNDUP($Q21/10,0)*ストレージ一般解析容量保証なし単価*(S21/年間日数)*消費税,0),IF(AND($P21=ストレージ個人ゲノム容量保証なし,$A21&gt;=DATE(年,8,1),$A21&lt;=DATE(年,11,30),NOT(COUNTIF($P$12:$P20,ストレージ個人ゲノム容量保証なし))),ROUND((ROUNDUP($Q21/10,0)*ストレージ個人ゲノム容量保証なし単価*(S21/年間日数)+ストレージ個人ゲノム容量保証なし基本料金)*消費税,0),IF(AND($P21=ストレージ個人ゲノム容量保証なし,A21),ROUND(ROUNDUP($Q21/10,0)*ストレージ個人ゲノム容量保証なし単価*(S21/年間日数)*消費税,0),IF($D21=ストレージ容量保証,ROUND(ROUNDUP($Q21/10,0)*ストレージ容量保証単価*(S21/年間日数)*消費税,0),IF($D21=アーカイブ,ROUND(ROUNDUP($Q21/10,0)*アーカイブ単価*(S21/年間日数)*消費税,0),IF(OR($D21=ThinAMD一般解析,$D21=ThinAMD個人ゲノム,$D21=ThinIntel),ROUND(($Q21*ThinAMD単価*S21/30)*消費税,0),IF($D21=ThinIntelGPU,ROUND(($Q21*ThinIntelGPU単価*S21/30)*消費税,0),IF($D21=Medium,ROUND(($Q21*Medium単価*S21/30)*消費税,0),IF($D21=Fat,ROUND(($Q21*Fat単価*S21/30)*消費税,0),""))))))))))</f>
        <v/>
      </c>
      <c r="W21" s="64" t="str">
        <f>IF(AND($P21=ストレージ一般解析容量保証なし,$Q21&lt;=30),0,IF(AND($P21=ストレージ一般解析容量保証なし,$Q21&gt;30),ROUND(ROUNDUP($Q21/10,0)*ストレージ一般解析容量保証なし単価*(T21/年間日数)*消費税,0),IF(AND($P21=ストレージ個人ゲノム容量保証なし,$A21&gt;=DATE(年,12,1),$A21&lt;=DATE(年+1,3,31),NOT(COUNTIF($P$12:$P20,ストレージ個人ゲノム容量保証なし))),ROUND((ROUNDUP($Q21/10,0)*ストレージ個人ゲノム容量保証なし単価*(T21/年間日数)+ストレージ個人ゲノム容量保証なし基本料金)*消費税,0),IF(AND($P21=ストレージ個人ゲノム容量保証なし,B21),ROUND(ROUNDUP($Q21/10,0)*ストレージ個人ゲノム容量保証なし単価*(T21/年間日数)*消費税,0),IF($D21=ストレージ容量保証,ROUND(ROUNDUP($Q21/10,0)*ストレージ容量保証単価*(T21/年間日数)*消費税,0),IF($D21=アーカイブ,ROUND(ROUNDUP($Q21/10,0)*アーカイブ単価*(T21/年間日数)*消費税,0),IF(OR($D21=ThinAMD一般解析,$D21=ThinAMD個人ゲノム,$D21=ThinIntel),ROUND(($Q21*ThinAMD単価*T21/30)*消費税,0),IF($D21=ThinIntelGPU,ROUND(($Q21*ThinIntelGPU単価*T21/30)*消費税,0),IF($D21=Medium,ROUND(($Q21*Medium単価*T21/30)*消費税,0),IF($D21=Fat,ROUND(($Q21*Fat単価*T21/30)*消費税,0),""))))))))))</f>
        <v/>
      </c>
      <c r="X21" s="15" t="str">
        <f t="shared" si="5"/>
        <v/>
      </c>
    </row>
    <row r="22" spans="1:24" ht="16" customHeight="1">
      <c r="A22" s="81"/>
      <c r="B22" s="81"/>
      <c r="C22" s="4"/>
      <c r="D22" s="5"/>
      <c r="E22" s="25"/>
      <c r="F22" s="25"/>
      <c r="G22" s="6"/>
      <c r="H22" s="25"/>
      <c r="I22" s="6"/>
      <c r="J22" s="25"/>
      <c r="K22" s="6"/>
      <c r="L22" s="25"/>
      <c r="M22" s="6"/>
      <c r="N22" s="25"/>
      <c r="O22" s="34" t="str">
        <f>IF(AND(SUM(E22:N22)&gt;0,C22=Sheet1!$A$1),CONCATENATE(SUM(E22:N22),"TB"),IF(AND(SUM(E22:N22)&gt;0,C22=Sheet1!$A$2),CONCATENATE(SUM(E22:N22),"TB"),IF(AND(SUM(E22:N22)&gt;0,C22=Sheet1!$A$3),CONCATENATE(SUM(E22:N22),"単位"),IF(AND(SUM(E22:N22)&gt;0,C22=Sheet1!$A$4),CONCATENATE(SUM(E22:N22),"単位"),IF(AND(SUM(E22:N22)&gt;0,C22=Sheet1!$A$5),CONCATENATE(SUM(E22:N22),"単位"),"")))))</f>
        <v/>
      </c>
      <c r="P22" s="54" t="str">
        <f t="shared" si="6"/>
        <v/>
      </c>
      <c r="Q22" s="49">
        <f t="shared" si="7"/>
        <v>0</v>
      </c>
      <c r="R22" s="46">
        <f t="shared" si="0"/>
        <v>0</v>
      </c>
      <c r="S22" s="46">
        <f t="shared" si="1"/>
        <v>0</v>
      </c>
      <c r="T22" s="46">
        <f t="shared" si="2"/>
        <v>0</v>
      </c>
      <c r="U22" s="57" t="str">
        <f>IF(AND($P22=ストレージ一般解析容量保証なし,$Q22&lt;=30),0,IF(AND($P22=ストレージ一般解析容量保証なし,$Q22&gt;30),ROUND(ROUNDUP($Q22/10,0)*ストレージ一般解析容量保証なし単価*(R22/年間日数)*消費税,0),IF(AND($P22=ストレージ個人ゲノム容量保証なし,$A22&gt;=DATE(年,4,1),$A22&lt;=DATE(年,7,31),NOT(COUNTIF($P$12:$P21,ストレージ個人ゲノム容量保証なし))),ROUND((ROUNDUP($Q22/10,0)*ストレージ個人ゲノム容量保証なし単価*(R22/年間日数)+ストレージ個人ゲノム容量保証なし基本料金)*消費税,0),IF(AND($P22=ストレージ個人ゲノム容量保証なし),ROUND(ROUNDUP($Q22/10,0)*ストレージ個人ゲノム容量保証なし単価*(R22/365)*消費税,0),IF($D22=ストレージ容量保証,ROUND(ROUNDUP($Q22/10,0)*ストレージ容量保証単価*(R22/年間日数)*消費税,0),IF($D22=アーカイブ,ROUND(ROUNDUP($Q22/10,0)*アーカイブ単価*(R22/年間日数)*消費税,0),IF(OR($D22=ThinAMD一般解析,$D22=ThinAMD個人ゲノム,$D22=ThinIntel),ROUND(($Q22*ThinAMD単価*R22/30)*消費税,0),IF($D22=ThinIntelGPU,ROUND(($Q22*ThinIntelGPU単価*R22/30)*消費税,0),IF($D22=Medium,ROUND(($Q22*Medium単価*R22/30)*消費税,0),IF($D22=Fat,ROUND(($Q22*Fat単価*R22/30)*消費税,0),""))))))))))</f>
        <v/>
      </c>
      <c r="V22" s="57" t="str">
        <f>IF(AND($P22=ストレージ一般解析容量保証なし,$Q22&lt;=30),0,IF(AND($P22=ストレージ一般解析容量保証なし,$Q22&gt;30),ROUND(ROUNDUP($Q22/10,0)*ストレージ一般解析容量保証なし単価*(S22/年間日数)*消費税,0),IF(AND($P22=ストレージ個人ゲノム容量保証なし,$A22&gt;=DATE(年,8,1),$A22&lt;=DATE(年,11,30),NOT(COUNTIF($P$12:$P21,ストレージ個人ゲノム容量保証なし))),ROUND((ROUNDUP($Q22/10,0)*ストレージ個人ゲノム容量保証なし単価*(S22/年間日数)+ストレージ個人ゲノム容量保証なし基本料金)*消費税,0),IF(AND($P22=ストレージ個人ゲノム容量保証なし,A22),ROUND(ROUNDUP($Q22/10,0)*ストレージ個人ゲノム容量保証なし単価*(S22/年間日数)*消費税,0),IF($D22=ストレージ容量保証,ROUND(ROUNDUP($Q22/10,0)*ストレージ容量保証単価*(S22/年間日数)*消費税,0),IF($D22=アーカイブ,ROUND(ROUNDUP($Q22/10,0)*アーカイブ単価*(S22/年間日数)*消費税,0),IF(OR($D22=ThinAMD一般解析,$D22=ThinAMD個人ゲノム,$D22=ThinIntel),ROUND(($Q22*ThinAMD単価*S22/30)*消費税,0),IF($D22=ThinIntelGPU,ROUND(($Q22*ThinIntelGPU単価*S22/30)*消費税,0),IF($D22=Medium,ROUND(($Q22*Medium単価*S22/30)*消費税,0),IF($D22=Fat,ROUND(($Q22*Fat単価*S22/30)*消費税,0),""))))))))))</f>
        <v/>
      </c>
      <c r="W22" s="64" t="str">
        <f>IF(AND($P22=ストレージ一般解析容量保証なし,$Q22&lt;=30),0,IF(AND($P22=ストレージ一般解析容量保証なし,$Q22&gt;30),ROUND(ROUNDUP($Q22/10,0)*ストレージ一般解析容量保証なし単価*(T22/年間日数)*消費税,0),IF(AND($P22=ストレージ個人ゲノム容量保証なし,$A22&gt;=DATE(年,12,1),$A22&lt;=DATE(年+1,3,31),NOT(COUNTIF($P$12:$P21,ストレージ個人ゲノム容量保証なし))),ROUND((ROUNDUP($Q22/10,0)*ストレージ個人ゲノム容量保証なし単価*(T22/年間日数)+ストレージ個人ゲノム容量保証なし基本料金)*消費税,0),IF(AND($P22=ストレージ個人ゲノム容量保証なし,B22),ROUND(ROUNDUP($Q22/10,0)*ストレージ個人ゲノム容量保証なし単価*(T22/年間日数)*消費税,0),IF($D22=ストレージ容量保証,ROUND(ROUNDUP($Q22/10,0)*ストレージ容量保証単価*(T22/年間日数)*消費税,0),IF($D22=アーカイブ,ROUND(ROUNDUP($Q22/10,0)*アーカイブ単価*(T22/年間日数)*消費税,0),IF(OR($D22=ThinAMD一般解析,$D22=ThinAMD個人ゲノム,$D22=ThinIntel),ROUND(($Q22*ThinAMD単価*T22/30)*消費税,0),IF($D22=ThinIntelGPU,ROUND(($Q22*ThinIntelGPU単価*T22/30)*消費税,0),IF($D22=Medium,ROUND(($Q22*Medium単価*T22/30)*消費税,0),IF($D22=Fat,ROUND(($Q22*Fat単価*T22/30)*消費税,0),""))))))))))</f>
        <v/>
      </c>
      <c r="X22" s="15" t="str">
        <f t="shared" si="5"/>
        <v/>
      </c>
    </row>
    <row r="23" spans="1:24" ht="16" customHeight="1">
      <c r="A23" s="81"/>
      <c r="B23" s="81"/>
      <c r="C23" s="4"/>
      <c r="D23" s="5"/>
      <c r="E23" s="25"/>
      <c r="F23" s="6"/>
      <c r="G23" s="6"/>
      <c r="H23" s="6"/>
      <c r="I23" s="6"/>
      <c r="J23" s="6"/>
      <c r="K23" s="6"/>
      <c r="L23" s="6"/>
      <c r="M23" s="6"/>
      <c r="N23" s="6"/>
      <c r="O23" s="34" t="str">
        <f>IF(AND(SUM(E23:N23)&gt;0,C23=Sheet1!$A$1),CONCATENATE(SUM(E23:N23),"TB"),IF(AND(SUM(E23:N23)&gt;0,C23=Sheet1!$A$2),CONCATENATE(SUM(E23:N23),"TB"),IF(AND(SUM(E23:N23)&gt;0,C23=Sheet1!$A$3),CONCATENATE(SUM(E23:N23),"単位"),IF(AND(SUM(E23:N23)&gt;0,C23=Sheet1!$A$4),CONCATENATE(SUM(E23:N23),"単位"),IF(AND(SUM(E23:N23)&gt;0,C23=Sheet1!$A$5),CONCATENATE(SUM(E23:N23),"単位"),"")))))</f>
        <v/>
      </c>
      <c r="P23" s="54" t="str">
        <f t="shared" si="6"/>
        <v/>
      </c>
      <c r="Q23" s="46">
        <f t="shared" si="7"/>
        <v>0</v>
      </c>
      <c r="R23" s="46">
        <f t="shared" si="0"/>
        <v>0</v>
      </c>
      <c r="S23" s="46">
        <f t="shared" si="1"/>
        <v>0</v>
      </c>
      <c r="T23" s="46">
        <f t="shared" si="2"/>
        <v>0</v>
      </c>
      <c r="U23" s="57" t="str">
        <f>IF(AND($P23=ストレージ一般解析容量保証なし,$Q23&lt;=30),0,IF(AND($P23=ストレージ一般解析容量保証なし,$Q23&gt;30),ROUND(ROUNDUP($Q23/10,0)*ストレージ一般解析容量保証なし単価*(R23/年間日数)*消費税,0),IF(AND($P23=ストレージ個人ゲノム容量保証なし,$A23&gt;=DATE(年,4,1),$A23&lt;=DATE(年,7,31),NOT(COUNTIF($P$12:$P22,ストレージ個人ゲノム容量保証なし))),ROUND((ROUNDUP($Q23/10,0)*ストレージ個人ゲノム容量保証なし単価*(R23/年間日数)+ストレージ個人ゲノム容量保証なし基本料金)*消費税,0),IF(AND($P23=ストレージ個人ゲノム容量保証なし),ROUND(ROUNDUP($Q23/10,0)*ストレージ個人ゲノム容量保証なし単価*(R23/365)*消費税,0),IF($D23=ストレージ容量保証,ROUND(ROUNDUP($Q23/10,0)*ストレージ容量保証単価*(R23/年間日数)*消費税,0),IF($D23=アーカイブ,ROUND(ROUNDUP($Q23/10,0)*アーカイブ単価*(R23/年間日数)*消費税,0),IF(OR($D23=ThinAMD一般解析,$D23=ThinAMD個人ゲノム,$D23=ThinIntel),ROUND(($Q23*ThinAMD単価*R23/30)*消費税,0),IF($D23=ThinIntelGPU,ROUND(($Q23*ThinIntelGPU単価*R23/30)*消費税,0),IF($D23=Medium,ROUND(($Q23*Medium単価*R23/30)*消費税,0),IF($D23=Fat,ROUND(($Q23*Fat単価*R23/30)*消費税,0),""))))))))))</f>
        <v/>
      </c>
      <c r="V23" s="57" t="str">
        <f>IF(AND($P23=ストレージ一般解析容量保証なし,$Q23&lt;=30),0,IF(AND($P23=ストレージ一般解析容量保証なし,$Q23&gt;30),ROUND(ROUNDUP($Q23/10,0)*ストレージ一般解析容量保証なし単価*(S23/年間日数)*消費税,0),IF(AND($P23=ストレージ個人ゲノム容量保証なし,$A23&gt;=DATE(年,8,1),$A23&lt;=DATE(年,11,30),NOT(COUNTIF($P$12:$P22,ストレージ個人ゲノム容量保証なし))),ROUND((ROUNDUP($Q23/10,0)*ストレージ個人ゲノム容量保証なし単価*(S23/年間日数)+ストレージ個人ゲノム容量保証なし基本料金)*消費税,0),IF(AND($P23=ストレージ個人ゲノム容量保証なし,A23),ROUND(ROUNDUP($Q23/10,0)*ストレージ個人ゲノム容量保証なし単価*(S23/年間日数)*消費税,0),IF($D23=ストレージ容量保証,ROUND(ROUNDUP($Q23/10,0)*ストレージ容量保証単価*(S23/年間日数)*消費税,0),IF($D23=アーカイブ,ROUND(ROUNDUP($Q23/10,0)*アーカイブ単価*(S23/年間日数)*消費税,0),IF(OR($D23=ThinAMD一般解析,$D23=ThinAMD個人ゲノム,$D23=ThinIntel),ROUND(($Q23*ThinAMD単価*S23/30)*消費税,0),IF($D23=ThinIntelGPU,ROUND(($Q23*ThinIntelGPU単価*S23/30)*消費税,0),IF($D23=Medium,ROUND(($Q23*Medium単価*S23/30)*消費税,0),IF($D23=Fat,ROUND(($Q23*Fat単価*S23/30)*消費税,0),""))))))))))</f>
        <v/>
      </c>
      <c r="W23" s="64" t="str">
        <f>IF(AND($P23=ストレージ一般解析容量保証なし,$Q23&lt;=30),0,IF(AND($P23=ストレージ一般解析容量保証なし,$Q23&gt;30),ROUND(ROUNDUP($Q23/10,0)*ストレージ一般解析容量保証なし単価*(T23/年間日数)*消費税,0),IF(AND($P23=ストレージ個人ゲノム容量保証なし,$A23&gt;=DATE(年,12,1),$A23&lt;=DATE(年+1,3,31),NOT(COUNTIF($P$12:$P22,ストレージ個人ゲノム容量保証なし))),ROUND((ROUNDUP($Q23/10,0)*ストレージ個人ゲノム容量保証なし単価*(T23/年間日数)+ストレージ個人ゲノム容量保証なし基本料金)*消費税,0),IF(AND($P23=ストレージ個人ゲノム容量保証なし,B23),ROUND(ROUNDUP($Q23/10,0)*ストレージ個人ゲノム容量保証なし単価*(T23/年間日数)*消費税,0),IF($D23=ストレージ容量保証,ROUND(ROUNDUP($Q23/10,0)*ストレージ容量保証単価*(T23/年間日数)*消費税,0),IF($D23=アーカイブ,ROUND(ROUNDUP($Q23/10,0)*アーカイブ単価*(T23/年間日数)*消費税,0),IF(OR($D23=ThinAMD一般解析,$D23=ThinAMD個人ゲノム,$D23=ThinIntel),ROUND(($Q23*ThinAMD単価*T23/30)*消費税,0),IF($D23=ThinIntelGPU,ROUND(($Q23*ThinIntelGPU単価*T23/30)*消費税,0),IF($D23=Medium,ROUND(($Q23*Medium単価*T23/30)*消費税,0),IF($D23=Fat,ROUND(($Q23*Fat単価*T23/30)*消費税,0),""))))))))))</f>
        <v/>
      </c>
      <c r="X23" s="15" t="str">
        <f t="shared" si="5"/>
        <v/>
      </c>
    </row>
    <row r="24" spans="1:24" ht="16" customHeight="1">
      <c r="A24" s="81"/>
      <c r="B24" s="81"/>
      <c r="C24" s="4"/>
      <c r="D24" s="5"/>
      <c r="E24" s="25"/>
      <c r="F24" s="6"/>
      <c r="G24" s="6"/>
      <c r="H24" s="6"/>
      <c r="I24" s="6"/>
      <c r="J24" s="6"/>
      <c r="K24" s="6"/>
      <c r="L24" s="6"/>
      <c r="M24" s="6"/>
      <c r="N24" s="6"/>
      <c r="O24" s="34" t="str">
        <f>IF(AND(SUM(E24:N24)&gt;0,C24=Sheet1!$A$1),CONCATENATE(SUM(E24:N24),"TB"),IF(AND(SUM(E24:N24)&gt;0,C24=Sheet1!$A$2),CONCATENATE(SUM(E24:N24),"TB"),IF(AND(SUM(E24:N24)&gt;0,C24=Sheet1!$A$3),CONCATENATE(SUM(E24:N24),"単位"),IF(AND(SUM(E24:N24)&gt;0,C24=Sheet1!$A$4),CONCATENATE(SUM(E24:N24),"単位"),IF(AND(SUM(E24:N24)&gt;0,C24=Sheet1!$A$5),CONCATENATE(SUM(E24:N24),"単位"),"")))))</f>
        <v/>
      </c>
      <c r="P24" s="54" t="str">
        <f t="shared" si="6"/>
        <v/>
      </c>
      <c r="Q24" s="49">
        <f t="shared" si="7"/>
        <v>0</v>
      </c>
      <c r="R24" s="46">
        <f t="shared" si="0"/>
        <v>0</v>
      </c>
      <c r="S24" s="46">
        <f t="shared" si="1"/>
        <v>0</v>
      </c>
      <c r="T24" s="46">
        <f t="shared" si="2"/>
        <v>0</v>
      </c>
      <c r="U24" s="57" t="str">
        <f>IF(AND($P24=ストレージ一般解析容量保証なし,$Q24&lt;=30),0,IF(AND($P24=ストレージ一般解析容量保証なし,$Q24&gt;30),ROUND(ROUNDUP($Q24/10,0)*ストレージ一般解析容量保証なし単価*(R24/年間日数)*消費税,0),IF(AND($P24=ストレージ個人ゲノム容量保証なし,$A24&gt;=DATE(年,4,1),$A24&lt;=DATE(年,7,31),NOT(COUNTIF($P$12:$P23,ストレージ個人ゲノム容量保証なし))),ROUND((ROUNDUP($Q24/10,0)*ストレージ個人ゲノム容量保証なし単価*(R24/年間日数)+ストレージ個人ゲノム容量保証なし基本料金)*消費税,0),IF(AND($P24=ストレージ個人ゲノム容量保証なし),ROUND(ROUNDUP($Q24/10,0)*ストレージ個人ゲノム容量保証なし単価*(R24/365)*消費税,0),IF($D24=ストレージ容量保証,ROUND(ROUNDUP($Q24/10,0)*ストレージ容量保証単価*(R24/年間日数)*消費税,0),IF($D24=アーカイブ,ROUND(ROUNDUP($Q24/10,0)*アーカイブ単価*(R24/年間日数)*消費税,0),IF(OR($D24=ThinAMD一般解析,$D24=ThinAMD個人ゲノム,$D24=ThinIntel),ROUND(($Q24*ThinAMD単価*R24/30)*消費税,0),IF($D24=ThinIntelGPU,ROUND(($Q24*ThinIntelGPU単価*R24/30)*消費税,0),IF($D24=Medium,ROUND(($Q24*Medium単価*R24/30)*消費税,0),IF($D24=Fat,ROUND(($Q24*Fat単価*R24/30)*消費税,0),""))))))))))</f>
        <v/>
      </c>
      <c r="V24" s="57" t="str">
        <f>IF(AND($P24=ストレージ一般解析容量保証なし,$Q24&lt;=30),0,IF(AND($P24=ストレージ一般解析容量保証なし,$Q24&gt;30),ROUND(ROUNDUP($Q24/10,0)*ストレージ一般解析容量保証なし単価*(S24/年間日数)*消費税,0),IF(AND($P24=ストレージ個人ゲノム容量保証なし,$A24&gt;=DATE(年,8,1),$A24&lt;=DATE(年,11,30),NOT(COUNTIF($P$12:$P23,ストレージ個人ゲノム容量保証なし))),ROUND((ROUNDUP($Q24/10,0)*ストレージ個人ゲノム容量保証なし単価*(S24/年間日数)+ストレージ個人ゲノム容量保証なし基本料金)*消費税,0),IF(AND($P24=ストレージ個人ゲノム容量保証なし,A24),ROUND(ROUNDUP($Q24/10,0)*ストレージ個人ゲノム容量保証なし単価*(S24/年間日数)*消費税,0),IF($D24=ストレージ容量保証,ROUND(ROUNDUP($Q24/10,0)*ストレージ容量保証単価*(S24/年間日数)*消費税,0),IF($D24=アーカイブ,ROUND(ROUNDUP($Q24/10,0)*アーカイブ単価*(S24/年間日数)*消費税,0),IF(OR($D24=ThinAMD一般解析,$D24=ThinAMD個人ゲノム,$D24=ThinIntel),ROUND(($Q24*ThinAMD単価*S24/30)*消費税,0),IF($D24=ThinIntelGPU,ROUND(($Q24*ThinIntelGPU単価*S24/30)*消費税,0),IF($D24=Medium,ROUND(($Q24*Medium単価*S24/30)*消費税,0),IF($D24=Fat,ROUND(($Q24*Fat単価*S24/30)*消費税,0),""))))))))))</f>
        <v/>
      </c>
      <c r="W24" s="64" t="str">
        <f>IF(AND($P24=ストレージ一般解析容量保証なし,$Q24&lt;=30),0,IF(AND($P24=ストレージ一般解析容量保証なし,$Q24&gt;30),ROUND(ROUNDUP($Q24/10,0)*ストレージ一般解析容量保証なし単価*(T24/年間日数)*消費税,0),IF(AND($P24=ストレージ個人ゲノム容量保証なし,$A24&gt;=DATE(年,12,1),$A24&lt;=DATE(年+1,3,31),NOT(COUNTIF($P$12:$P23,ストレージ個人ゲノム容量保証なし))),ROUND((ROUNDUP($Q24/10,0)*ストレージ個人ゲノム容量保証なし単価*(T24/年間日数)+ストレージ個人ゲノム容量保証なし基本料金)*消費税,0),IF(AND($P24=ストレージ個人ゲノム容量保証なし,B24),ROUND(ROUNDUP($Q24/10,0)*ストレージ個人ゲノム容量保証なし単価*(T24/年間日数)*消費税,0),IF($D24=ストレージ容量保証,ROUND(ROUNDUP($Q24/10,0)*ストレージ容量保証単価*(T24/年間日数)*消費税,0),IF($D24=アーカイブ,ROUND(ROUNDUP($Q24/10,0)*アーカイブ単価*(T24/年間日数)*消費税,0),IF(OR($D24=ThinAMD一般解析,$D24=ThinAMD個人ゲノム,$D24=ThinIntel),ROUND(($Q24*ThinAMD単価*T24/30)*消費税,0),IF($D24=ThinIntelGPU,ROUND(($Q24*ThinIntelGPU単価*T24/30)*消費税,0),IF($D24=Medium,ROUND(($Q24*Medium単価*T24/30)*消費税,0),IF($D24=Fat,ROUND(($Q24*Fat単価*T24/30)*消費税,0),""))))))))))</f>
        <v/>
      </c>
      <c r="X24" s="15" t="str">
        <f t="shared" si="5"/>
        <v/>
      </c>
    </row>
    <row r="25" spans="1:24" ht="16" customHeight="1">
      <c r="A25" s="81"/>
      <c r="B25" s="81"/>
      <c r="C25" s="3"/>
      <c r="D25" s="7"/>
      <c r="E25" s="25"/>
      <c r="F25" s="6"/>
      <c r="G25" s="6"/>
      <c r="H25" s="6"/>
      <c r="I25" s="6"/>
      <c r="J25" s="6"/>
      <c r="K25" s="6"/>
      <c r="L25" s="6"/>
      <c r="M25" s="6"/>
      <c r="N25" s="6"/>
      <c r="O25" s="34" t="str">
        <f>IF(AND(SUM(E25:N25)&gt;0,C25=Sheet1!$A$1),CONCATENATE(SUM(E25:N25),"TB"),IF(AND(SUM(E25:N25)&gt;0,C25=Sheet1!$A$2),CONCATENATE(SUM(E25:N25),"TB"),IF(AND(SUM(E25:N25)&gt;0,C25=Sheet1!$A$3),CONCATENATE(SUM(E25:N25),"単位"),IF(AND(SUM(E25:N25)&gt;0,C25=Sheet1!$A$4),CONCATENATE(SUM(E25:N25),"単位"),IF(AND(SUM(E25:N25)&gt;0,C25=Sheet1!$A$5),CONCATENATE(SUM(E25:N25),"単位"),"")))))</f>
        <v/>
      </c>
      <c r="P25" s="54" t="str">
        <f t="shared" si="6"/>
        <v/>
      </c>
      <c r="Q25" s="46">
        <f t="shared" si="7"/>
        <v>0</v>
      </c>
      <c r="R25" s="46">
        <f t="shared" si="0"/>
        <v>0</v>
      </c>
      <c r="S25" s="46">
        <f t="shared" si="1"/>
        <v>0</v>
      </c>
      <c r="T25" s="46">
        <f t="shared" si="2"/>
        <v>0</v>
      </c>
      <c r="U25" s="57" t="str">
        <f>IF(AND($P25=ストレージ一般解析容量保証なし,$Q25&lt;=30),0,IF(AND($P25=ストレージ一般解析容量保証なし,$Q25&gt;30),ROUND(ROUNDUP($Q25/10,0)*ストレージ一般解析容量保証なし単価*(R25/年間日数)*消費税,0),IF(AND($P25=ストレージ個人ゲノム容量保証なし,$A25&gt;=DATE(年,4,1),$A25&lt;=DATE(年,7,31),NOT(COUNTIF($P$12:$P24,ストレージ個人ゲノム容量保証なし))),ROUND((ROUNDUP($Q25/10,0)*ストレージ個人ゲノム容量保証なし単価*(R25/年間日数)+ストレージ個人ゲノム容量保証なし基本料金)*消費税,0),IF(AND($P25=ストレージ個人ゲノム容量保証なし),ROUND(ROUNDUP($Q25/10,0)*ストレージ個人ゲノム容量保証なし単価*(R25/365)*消費税,0),IF($D25=ストレージ容量保証,ROUND(ROUNDUP($Q25/10,0)*ストレージ容量保証単価*(R25/年間日数)*消費税,0),IF($D25=アーカイブ,ROUND(ROUNDUP($Q25/10,0)*アーカイブ単価*(R25/年間日数)*消費税,0),IF(OR($D25=ThinAMD一般解析,$D25=ThinAMD個人ゲノム,$D25=ThinIntel),ROUND(($Q25*ThinAMD単価*R25/30)*消費税,0),IF($D25=ThinIntelGPU,ROUND(($Q25*ThinIntelGPU単価*R25/30)*消費税,0),IF($D25=Medium,ROUND(($Q25*Medium単価*R25/30)*消費税,0),IF($D25=Fat,ROUND(($Q25*Fat単価*R25/30)*消費税,0),""))))))))))</f>
        <v/>
      </c>
      <c r="V25" s="57" t="str">
        <f>IF(AND($P25=ストレージ一般解析容量保証なし,$Q25&lt;=30),0,IF(AND($P25=ストレージ一般解析容量保証なし,$Q25&gt;30),ROUND(ROUNDUP($Q25/10,0)*ストレージ一般解析容量保証なし単価*(S25/年間日数)*消費税,0),IF(AND($P25=ストレージ個人ゲノム容量保証なし,$A25&gt;=DATE(年,8,1),$A25&lt;=DATE(年,11,30),NOT(COUNTIF($P$12:$P24,ストレージ個人ゲノム容量保証なし))),ROUND((ROUNDUP($Q25/10,0)*ストレージ個人ゲノム容量保証なし単価*(S25/年間日数)+ストレージ個人ゲノム容量保証なし基本料金)*消費税,0),IF(AND($P25=ストレージ個人ゲノム容量保証なし,A25),ROUND(ROUNDUP($Q25/10,0)*ストレージ個人ゲノム容量保証なし単価*(S25/年間日数)*消費税,0),IF($D25=ストレージ容量保証,ROUND(ROUNDUP($Q25/10,0)*ストレージ容量保証単価*(S25/年間日数)*消費税,0),IF($D25=アーカイブ,ROUND(ROUNDUP($Q25/10,0)*アーカイブ単価*(S25/年間日数)*消費税,0),IF(OR($D25=ThinAMD一般解析,$D25=ThinAMD個人ゲノム,$D25=ThinIntel),ROUND(($Q25*ThinAMD単価*S25/30)*消費税,0),IF($D25=ThinIntelGPU,ROUND(($Q25*ThinIntelGPU単価*S25/30)*消費税,0),IF($D25=Medium,ROUND(($Q25*Medium単価*S25/30)*消費税,0),IF($D25=Fat,ROUND(($Q25*Fat単価*S25/30)*消費税,0),""))))))))))</f>
        <v/>
      </c>
      <c r="W25" s="64" t="str">
        <f>IF(AND($P25=ストレージ一般解析容量保証なし,$Q25&lt;=30),0,IF(AND($P25=ストレージ一般解析容量保証なし,$Q25&gt;30),ROUND(ROUNDUP($Q25/10,0)*ストレージ一般解析容量保証なし単価*(T25/年間日数)*消費税,0),IF(AND($P25=ストレージ個人ゲノム容量保証なし,$A25&gt;=DATE(年,12,1),$A25&lt;=DATE(年+1,3,31),NOT(COUNTIF($P$12:$P24,ストレージ個人ゲノム容量保証なし))),ROUND((ROUNDUP($Q25/10,0)*ストレージ個人ゲノム容量保証なし単価*(T25/年間日数)+ストレージ個人ゲノム容量保証なし基本料金)*消費税,0),IF(AND($P25=ストレージ個人ゲノム容量保証なし,B25),ROUND(ROUNDUP($Q25/10,0)*ストレージ個人ゲノム容量保証なし単価*(T25/年間日数)*消費税,0),IF($D25=ストレージ容量保証,ROUND(ROUNDUP($Q25/10,0)*ストレージ容量保証単価*(T25/年間日数)*消費税,0),IF($D25=アーカイブ,ROUND(ROUNDUP($Q25/10,0)*アーカイブ単価*(T25/年間日数)*消費税,0),IF(OR($D25=ThinAMD一般解析,$D25=ThinAMD個人ゲノム,$D25=ThinIntel),ROUND(($Q25*ThinAMD単価*T25/30)*消費税,0),IF($D25=ThinIntelGPU,ROUND(($Q25*ThinIntelGPU単価*T25/30)*消費税,0),IF($D25=Medium,ROUND(($Q25*Medium単価*T25/30)*消費税,0),IF($D25=Fat,ROUND(($Q25*Fat単価*T25/30)*消費税,0),""))))))))))</f>
        <v/>
      </c>
      <c r="X25" s="15" t="str">
        <f t="shared" si="5"/>
        <v/>
      </c>
    </row>
    <row r="26" spans="1:24" ht="16" customHeight="1" thickBot="1">
      <c r="A26" s="82"/>
      <c r="B26" s="82"/>
      <c r="C26" s="8"/>
      <c r="D26" s="9"/>
      <c r="E26" s="26"/>
      <c r="F26" s="10"/>
      <c r="G26" s="10"/>
      <c r="H26" s="10"/>
      <c r="I26" s="10"/>
      <c r="J26" s="10"/>
      <c r="K26" s="10"/>
      <c r="L26" s="10"/>
      <c r="M26" s="10"/>
      <c r="N26" s="10"/>
      <c r="O26" s="35" t="str">
        <f>IF(AND(SUM(E26:N26)&gt;0,C26=Sheet1!$A$1),CONCATENATE(SUM(E26:N26),"TB"),IF(AND(SUM(E26:N26)&gt;0,C26=Sheet1!$A$2),CONCATENATE(SUM(E26:N26),"TB"),IF(AND(SUM(E26:N26)&gt;0,C26=Sheet1!$A$3),CONCATENATE(SUM(E26:N26),"単位"),IF(AND(SUM(E26:N26)&gt;0,C26=Sheet1!$A$4),CONCATENATE(SUM(E26:N26),"単位"),IF(AND(SUM(E26:N26)&gt;0,C26=Sheet1!$A$5),CONCATENATE(SUM(E26:N26),"単位"),"")))))</f>
        <v/>
      </c>
      <c r="P26" s="55" t="str">
        <f t="shared" si="6"/>
        <v/>
      </c>
      <c r="Q26" s="50">
        <f t="shared" si="7"/>
        <v>0</v>
      </c>
      <c r="R26" s="46">
        <f t="shared" si="0"/>
        <v>0</v>
      </c>
      <c r="S26" s="46">
        <f t="shared" si="1"/>
        <v>0</v>
      </c>
      <c r="T26" s="46">
        <f t="shared" si="2"/>
        <v>0</v>
      </c>
      <c r="U26" s="57" t="str">
        <f>IF(AND($P26=ストレージ一般解析容量保証なし,$Q26&lt;=30),0,IF(AND($P26=ストレージ一般解析容量保証なし,$Q26&gt;30),ROUND(ROUNDUP($Q26/10,0)*ストレージ一般解析容量保証なし単価*(R26/年間日数)*消費税,0),IF(AND($P26=ストレージ個人ゲノム容量保証なし,$A26&gt;=DATE(年,4,1),$A26&lt;=DATE(年,7,31),NOT(COUNTIF($P$12:$P25,ストレージ個人ゲノム容量保証なし))),ROUND((ROUNDUP($Q26/10,0)*ストレージ個人ゲノム容量保証なし単価*(R26/年間日数)+ストレージ個人ゲノム容量保証なし基本料金)*消費税,0),IF(AND($P26=ストレージ個人ゲノム容量保証なし),ROUND(ROUNDUP($Q26/10,0)*ストレージ個人ゲノム容量保証なし単価*(R26/365)*消費税,0),IF($D26=ストレージ容量保証,ROUND(ROUNDUP($Q26/10,0)*ストレージ容量保証単価*(R26/年間日数)*消費税,0),IF($D26=アーカイブ,ROUND(ROUNDUP($Q26/10,0)*アーカイブ単価*(R26/年間日数)*消費税,0),IF(OR($D26=ThinAMD一般解析,$D26=ThinAMD個人ゲノム,$D26=ThinIntel),ROUND(($Q26*ThinAMD単価*R26/30)*消費税,0),IF($D26=ThinIntelGPU,ROUND(($Q26*ThinIntelGPU単価*R26/30)*消費税,0),IF($D26=Medium,ROUND(($Q26*Medium単価*R26/30)*消費税,0),IF($D26=Fat,ROUND(($Q26*Fat単価*R26/30)*消費税,0),""))))))))))</f>
        <v/>
      </c>
      <c r="V26" s="57" t="str">
        <f>IF(AND($P26=ストレージ一般解析容量保証なし,$Q26&lt;=30),0,IF(AND($P26=ストレージ一般解析容量保証なし,$Q26&gt;30),ROUND(ROUNDUP($Q26/10,0)*ストレージ一般解析容量保証なし単価*(S26/年間日数)*消費税,0),IF(AND($P26=ストレージ個人ゲノム容量保証なし,$A26&gt;=DATE(年,8,1),$A26&lt;=DATE(年,11,30),NOT(COUNTIF($P$12:$P25,ストレージ個人ゲノム容量保証なし))),ROUND((ROUNDUP($Q26/10,0)*ストレージ個人ゲノム容量保証なし単価*(S26/年間日数)+ストレージ個人ゲノム容量保証なし基本料金)*消費税,0),IF(AND($P26=ストレージ個人ゲノム容量保証なし,A26),ROUND(ROUNDUP($Q26/10,0)*ストレージ個人ゲノム容量保証なし単価*(S26/年間日数)*消費税,0),IF($D26=ストレージ容量保証,ROUND(ROUNDUP($Q26/10,0)*ストレージ容量保証単価*(S26/年間日数)*消費税,0),IF($D26=アーカイブ,ROUND(ROUNDUP($Q26/10,0)*アーカイブ単価*(S26/年間日数)*消費税,0),IF(OR($D26=ThinAMD一般解析,$D26=ThinAMD個人ゲノム,$D26=ThinIntel),ROUND(($Q26*ThinAMD単価*S26/30)*消費税,0),IF($D26=ThinIntelGPU,ROUND(($Q26*ThinIntelGPU単価*S26/30)*消費税,0),IF($D26=Medium,ROUND(($Q26*Medium単価*S26/30)*消費税,0),IF($D26=Fat,ROUND(($Q26*Fat単価*S26/30)*消費税,0),""))))))))))</f>
        <v/>
      </c>
      <c r="W26" s="64" t="str">
        <f>IF(AND($P26=ストレージ一般解析容量保証なし,$Q26&lt;=30),0,IF(AND($P26=ストレージ一般解析容量保証なし,$Q26&gt;30),ROUND(ROUNDUP($Q26/10,0)*ストレージ一般解析容量保証なし単価*(T26/年間日数)*消費税,0),IF(AND($P26=ストレージ個人ゲノム容量保証なし,$A26&gt;=DATE(年,12,1),$A26&lt;=DATE(年+1,3,31),NOT(COUNTIF($P$12:$P25,ストレージ個人ゲノム容量保証なし))),ROUND((ROUNDUP($Q26/10,0)*ストレージ個人ゲノム容量保証なし単価*(T26/年間日数)+ストレージ個人ゲノム容量保証なし基本料金)*消費税,0),IF(AND($P26=ストレージ個人ゲノム容量保証なし,B26),ROUND(ROUNDUP($Q26/10,0)*ストレージ個人ゲノム容量保証なし単価*(T26/年間日数)*消費税,0),IF($D26=ストレージ容量保証,ROUND(ROUNDUP($Q26/10,0)*ストレージ容量保証単価*(T26/年間日数)*消費税,0),IF($D26=アーカイブ,ROUND(ROUNDUP($Q26/10,0)*アーカイブ単価*(T26/年間日数)*消費税,0),IF(OR($D26=ThinAMD一般解析,$D26=ThinAMD個人ゲノム,$D26=ThinIntel),ROUND(($Q26*ThinAMD単価*T26/30)*消費税,0),IF($D26=ThinIntelGPU,ROUND(($Q26*ThinIntelGPU単価*T26/30)*消費税,0),IF($D26=Medium,ROUND(($Q26*Medium単価*T26/30)*消費税,0),IF($D26=Fat,ROUND(($Q26*Fat単価*T26/30)*消費税,0),""))))))))))</f>
        <v/>
      </c>
      <c r="X26" s="43" t="str">
        <f t="shared" si="5"/>
        <v/>
      </c>
    </row>
    <row r="27" spans="1:24" ht="16" customHeight="1" thickTop="1">
      <c r="A27" s="141" t="s">
        <v>31</v>
      </c>
      <c r="B27" s="142"/>
      <c r="C27" s="142"/>
      <c r="D27" s="142"/>
      <c r="E27" s="142"/>
      <c r="F27" s="142"/>
      <c r="G27" s="142"/>
      <c r="H27" s="142"/>
      <c r="I27" s="142"/>
      <c r="J27" s="142"/>
      <c r="K27" s="142"/>
      <c r="L27" s="142"/>
      <c r="M27" s="142"/>
      <c r="N27" s="142"/>
      <c r="O27" s="143"/>
      <c r="P27" s="60"/>
      <c r="Q27" s="61"/>
      <c r="R27" s="61"/>
      <c r="S27" s="61"/>
      <c r="T27" s="61"/>
      <c r="U27" s="47">
        <f>SUMIFS(U12:U26,$C12:$C26,Sheet1!$A$3)</f>
        <v>0</v>
      </c>
      <c r="V27" s="47">
        <f>SUMIFS(V12:V26,$C12:$C26,Sheet1!$A$3)</f>
        <v>0</v>
      </c>
      <c r="W27" s="62">
        <f>SUMIFS(W12:W26,$C12:$C26,Sheet1!$A$3)</f>
        <v>0</v>
      </c>
      <c r="X27" s="63">
        <f t="shared" ref="X27:X36" si="8">SUM(U27:W27)</f>
        <v>0</v>
      </c>
    </row>
    <row r="28" spans="1:24" ht="16" customHeight="1">
      <c r="A28" s="131" t="s">
        <v>57</v>
      </c>
      <c r="B28" s="132"/>
      <c r="C28" s="132"/>
      <c r="D28" s="132"/>
      <c r="E28" s="132"/>
      <c r="F28" s="132"/>
      <c r="G28" s="132"/>
      <c r="H28" s="132"/>
      <c r="I28" s="132"/>
      <c r="J28" s="132"/>
      <c r="K28" s="132"/>
      <c r="L28" s="132"/>
      <c r="M28" s="132"/>
      <c r="N28" s="132"/>
      <c r="O28" s="133"/>
      <c r="P28" s="56"/>
      <c r="Q28" s="49"/>
      <c r="R28" s="49"/>
      <c r="S28" s="49"/>
      <c r="T28" s="49"/>
      <c r="U28" s="2">
        <f>SUMIFS(U12:U26,$C12:$C26,Sheet1!$A$4)</f>
        <v>0</v>
      </c>
      <c r="V28" s="2">
        <f>SUMIFS(V12:V26,$C12:$C26,Sheet1!$A$4)</f>
        <v>0</v>
      </c>
      <c r="W28" s="44">
        <f>SUMIFS(W12:W26,$C12:$C26,Sheet1!$A$4)</f>
        <v>0</v>
      </c>
      <c r="X28" s="45">
        <f t="shared" si="8"/>
        <v>0</v>
      </c>
    </row>
    <row r="29" spans="1:24" ht="16" customHeight="1">
      <c r="A29" s="144" t="s">
        <v>15</v>
      </c>
      <c r="B29" s="145"/>
      <c r="C29" s="145"/>
      <c r="D29" s="145"/>
      <c r="E29" s="145"/>
      <c r="F29" s="145"/>
      <c r="G29" s="145"/>
      <c r="H29" s="145"/>
      <c r="I29" s="145"/>
      <c r="J29" s="145"/>
      <c r="K29" s="145"/>
      <c r="L29" s="145"/>
      <c r="M29" s="145"/>
      <c r="N29" s="145"/>
      <c r="O29" s="146"/>
      <c r="P29" s="52"/>
      <c r="Q29" s="46"/>
      <c r="R29" s="46"/>
      <c r="S29" s="46"/>
      <c r="T29" s="46"/>
      <c r="U29" s="1">
        <f>SUMIFS(U12:U26,$C12:$C26,Sheet1!$A$5)</f>
        <v>0</v>
      </c>
      <c r="V29" s="2">
        <f>SUMIFS(V12:V26,$C12:$C26,Sheet1!$A$5)</f>
        <v>0</v>
      </c>
      <c r="W29" s="53">
        <f>SUMIFS(W12:W26,$C12:$C26,Sheet1!$A$5)</f>
        <v>0</v>
      </c>
      <c r="X29" s="15">
        <f t="shared" si="8"/>
        <v>0</v>
      </c>
    </row>
    <row r="30" spans="1:24" ht="16" customHeight="1">
      <c r="A30" s="137" t="s">
        <v>32</v>
      </c>
      <c r="B30" s="138"/>
      <c r="C30" s="138"/>
      <c r="D30" s="138"/>
      <c r="E30" s="138"/>
      <c r="F30" s="138"/>
      <c r="G30" s="138"/>
      <c r="H30" s="138"/>
      <c r="I30" s="138"/>
      <c r="J30" s="138"/>
      <c r="K30" s="138"/>
      <c r="L30" s="138"/>
      <c r="M30" s="138"/>
      <c r="N30" s="138"/>
      <c r="O30" s="139"/>
      <c r="P30" s="56"/>
      <c r="Q30" s="49"/>
      <c r="R30" s="49"/>
      <c r="S30" s="49"/>
      <c r="T30" s="49"/>
      <c r="U30" s="22">
        <f>SUMIFS(U12:U26,$C12:$C26,Sheet1!$A$1,$D12:$D26,Sheet1!$B$1)</f>
        <v>0</v>
      </c>
      <c r="V30" s="22">
        <f>SUMIFS(V12:V26,$C12:$C26,Sheet1!$A$1,$D12:$D26,Sheet1!$B$1)</f>
        <v>0</v>
      </c>
      <c r="W30" s="23">
        <f>SUMIFS(W12:W26,$C12:$C26,Sheet1!$A$1,$D12:$D26,Sheet1!$B$1)</f>
        <v>0</v>
      </c>
      <c r="X30" s="24">
        <f t="shared" si="8"/>
        <v>0</v>
      </c>
    </row>
    <row r="31" spans="1:24" ht="16" customHeight="1">
      <c r="A31" s="162" t="s">
        <v>33</v>
      </c>
      <c r="B31" s="163"/>
      <c r="C31" s="163"/>
      <c r="D31" s="163"/>
      <c r="E31" s="163"/>
      <c r="F31" s="163"/>
      <c r="G31" s="163"/>
      <c r="H31" s="163"/>
      <c r="I31" s="163"/>
      <c r="J31" s="163"/>
      <c r="K31" s="163"/>
      <c r="L31" s="163"/>
      <c r="M31" s="163"/>
      <c r="N31" s="163"/>
      <c r="O31" s="164"/>
      <c r="P31" s="56"/>
      <c r="Q31" s="49"/>
      <c r="R31" s="49"/>
      <c r="S31" s="49"/>
      <c r="T31" s="49"/>
      <c r="U31" s="18">
        <f>SUMIFS(U12:U26,$C12:$C26,Sheet1!$A$1,$D12:$D26,Sheet1!$C$1)</f>
        <v>0</v>
      </c>
      <c r="V31" s="18">
        <f>SUMIFS(V12:V26,$C12:$C26,Sheet1!$A$1,$D12:$D26,Sheet1!$C$1)</f>
        <v>0</v>
      </c>
      <c r="W31" s="37">
        <f>SUMIFS(W12:W26,$C12:$C26,Sheet1!$A$1,$D12:$D26,Sheet1!$C$1)</f>
        <v>0</v>
      </c>
      <c r="X31" s="36">
        <f t="shared" si="8"/>
        <v>0</v>
      </c>
    </row>
    <row r="32" spans="1:24" ht="16" customHeight="1">
      <c r="A32" s="131" t="s">
        <v>34</v>
      </c>
      <c r="B32" s="132"/>
      <c r="C32" s="132"/>
      <c r="D32" s="132"/>
      <c r="E32" s="132"/>
      <c r="F32" s="132"/>
      <c r="G32" s="132"/>
      <c r="H32" s="132"/>
      <c r="I32" s="132"/>
      <c r="J32" s="132"/>
      <c r="K32" s="132"/>
      <c r="L32" s="132"/>
      <c r="M32" s="132"/>
      <c r="N32" s="132"/>
      <c r="O32" s="133"/>
      <c r="P32" s="51"/>
      <c r="Q32" s="48"/>
      <c r="R32" s="48"/>
      <c r="S32" s="48"/>
      <c r="T32" s="48"/>
      <c r="U32" s="2">
        <f>SUMIFS(U12:U26,$C12:$C26,Sheet1!$A$1,$D12:$D26,Sheet1!$D$1)</f>
        <v>0</v>
      </c>
      <c r="V32" s="2">
        <f>SUMIFS(V12:V26,$C12:$C26,Sheet1!$A$1,$D12:$D26,Sheet1!$D$1)</f>
        <v>0</v>
      </c>
      <c r="W32" s="17">
        <f>SUMIFS(W12:W26,$C12:$C26,Sheet1!$A$1,$D12:$D26,Sheet1!$D$1)</f>
        <v>0</v>
      </c>
      <c r="X32" s="16">
        <f t="shared" si="8"/>
        <v>0</v>
      </c>
    </row>
    <row r="33" spans="1:24" ht="16" customHeight="1">
      <c r="A33" s="134" t="s">
        <v>12</v>
      </c>
      <c r="B33" s="135"/>
      <c r="C33" s="135"/>
      <c r="D33" s="135"/>
      <c r="E33" s="135"/>
      <c r="F33" s="135"/>
      <c r="G33" s="135"/>
      <c r="H33" s="135"/>
      <c r="I33" s="135"/>
      <c r="J33" s="135"/>
      <c r="K33" s="135"/>
      <c r="L33" s="135"/>
      <c r="M33" s="135"/>
      <c r="N33" s="135"/>
      <c r="O33" s="136"/>
      <c r="P33" s="56"/>
      <c r="Q33" s="49"/>
      <c r="R33" s="49"/>
      <c r="S33" s="49"/>
      <c r="T33" s="49"/>
      <c r="U33" s="19">
        <f>SUMIFS(U12:U26,$C12:$C26,Sheet1!$A$2,$D12:$D26,Sheet1!$B$2)</f>
        <v>0</v>
      </c>
      <c r="V33" s="21">
        <f>SUMIFS(V12:V26,$C12:$C26,Sheet1!$A$2,$D12:$D26,Sheet1!$B$2)</f>
        <v>0</v>
      </c>
      <c r="W33" s="20">
        <f>SUMIFS(W12:W26,$C12:$C26,Sheet1!$A$2,$D12:$D26,Sheet1!$B$2)</f>
        <v>0</v>
      </c>
      <c r="X33" s="21">
        <f t="shared" si="8"/>
        <v>0</v>
      </c>
    </row>
    <row r="34" spans="1:24" ht="16" customHeight="1">
      <c r="A34" s="137" t="s">
        <v>13</v>
      </c>
      <c r="B34" s="138"/>
      <c r="C34" s="138"/>
      <c r="D34" s="138"/>
      <c r="E34" s="138"/>
      <c r="F34" s="138"/>
      <c r="G34" s="138"/>
      <c r="H34" s="138"/>
      <c r="I34" s="138"/>
      <c r="J34" s="138"/>
      <c r="K34" s="138"/>
      <c r="L34" s="138"/>
      <c r="M34" s="138"/>
      <c r="N34" s="138"/>
      <c r="O34" s="139"/>
      <c r="P34" s="56"/>
      <c r="Q34" s="49"/>
      <c r="R34" s="49"/>
      <c r="S34" s="49"/>
      <c r="T34" s="49"/>
      <c r="U34" s="22">
        <f>SUMIFS(U12:U26,$C12:$C26,Sheet1!$A$2,$D12:$D26,Sheet1!$C$2)</f>
        <v>0</v>
      </c>
      <c r="V34" s="22">
        <f>SUMIFS(V12:V26,$C12:$C26,Sheet1!$A$2,$D12:$D26,Sheet1!$C$2)</f>
        <v>0</v>
      </c>
      <c r="W34" s="23">
        <f>SUMIFS(W12:W26,$C12:$C26,Sheet1!$A$2,$D12:$D26,Sheet1!$C$2)</f>
        <v>0</v>
      </c>
      <c r="X34" s="24">
        <f t="shared" si="8"/>
        <v>0</v>
      </c>
    </row>
    <row r="35" spans="1:24" ht="16" customHeight="1">
      <c r="A35" s="131" t="s">
        <v>14</v>
      </c>
      <c r="B35" s="132"/>
      <c r="C35" s="132"/>
      <c r="D35" s="132"/>
      <c r="E35" s="132"/>
      <c r="F35" s="132"/>
      <c r="G35" s="132"/>
      <c r="H35" s="132"/>
      <c r="I35" s="132"/>
      <c r="J35" s="132"/>
      <c r="K35" s="132"/>
      <c r="L35" s="132"/>
      <c r="M35" s="132"/>
      <c r="N35" s="132"/>
      <c r="O35" s="133"/>
      <c r="P35" s="51"/>
      <c r="Q35" s="48"/>
      <c r="R35" s="48"/>
      <c r="S35" s="48"/>
      <c r="T35" s="48"/>
      <c r="U35" s="2">
        <f>SUMIFS(U12:U26,$C12:$C26,Sheet1!$A$2,$D12:$D26,Sheet1!$D$2)</f>
        <v>0</v>
      </c>
      <c r="V35" s="2">
        <f>SUMIFS(V12:V26,$C12:$C26,Sheet1!$A$2,$D12:$D26,Sheet1!$D$2)</f>
        <v>0</v>
      </c>
      <c r="W35" s="17">
        <f>SUMIFS(W12:W26,$C12:$C26,Sheet1!$A$2,$D12:$D26,Sheet1!$D$2)</f>
        <v>0</v>
      </c>
      <c r="X35" s="16">
        <f t="shared" si="8"/>
        <v>0</v>
      </c>
    </row>
    <row r="36" spans="1:24" ht="16" customHeight="1">
      <c r="A36" s="131" t="s">
        <v>86</v>
      </c>
      <c r="B36" s="132"/>
      <c r="C36" s="132"/>
      <c r="D36" s="132"/>
      <c r="E36" s="132"/>
      <c r="F36" s="132"/>
      <c r="G36" s="132"/>
      <c r="H36" s="132"/>
      <c r="I36" s="132"/>
      <c r="J36" s="132"/>
      <c r="K36" s="132"/>
      <c r="L36" s="132"/>
      <c r="M36" s="132"/>
      <c r="N36" s="132"/>
      <c r="O36" s="133"/>
      <c r="P36" s="56"/>
      <c r="Q36" s="49"/>
      <c r="R36" s="49"/>
      <c r="S36" s="49"/>
      <c r="T36" s="49"/>
      <c r="U36" s="2">
        <f>SUM(U12:U26)</f>
        <v>0</v>
      </c>
      <c r="V36" s="2">
        <f>SUM(V12:V26)</f>
        <v>0</v>
      </c>
      <c r="W36" s="17">
        <f>SUM(W12:W26)</f>
        <v>0</v>
      </c>
      <c r="X36" s="16">
        <f t="shared" si="8"/>
        <v>0</v>
      </c>
    </row>
    <row r="37" spans="1:24">
      <c r="R37" s="49"/>
      <c r="S37" s="49"/>
    </row>
    <row r="38" spans="1:24">
      <c r="R38" s="49"/>
    </row>
    <row r="39" spans="1:24">
      <c r="R39" s="49"/>
    </row>
    <row r="40" spans="1:24">
      <c r="R40" s="49"/>
    </row>
  </sheetData>
  <sheetProtection selectLockedCells="1" selectUnlockedCells="1"/>
  <mergeCells count="31">
    <mergeCell ref="A36:O36"/>
    <mergeCell ref="A27:O27"/>
    <mergeCell ref="A29:O29"/>
    <mergeCell ref="U8:U11"/>
    <mergeCell ref="V8:V11"/>
    <mergeCell ref="Q8:Q11"/>
    <mergeCell ref="R8:R11"/>
    <mergeCell ref="S8:S11"/>
    <mergeCell ref="T8:T11"/>
    <mergeCell ref="E8:N8"/>
    <mergeCell ref="E9:N9"/>
    <mergeCell ref="A8:A11"/>
    <mergeCell ref="B8:B11"/>
    <mergeCell ref="A30:O30"/>
    <mergeCell ref="A35:O35"/>
    <mergeCell ref="A31:O31"/>
    <mergeCell ref="A32:O32"/>
    <mergeCell ref="A33:O33"/>
    <mergeCell ref="A34:O34"/>
    <mergeCell ref="X8:X11"/>
    <mergeCell ref="A28:O28"/>
    <mergeCell ref="A2:X2"/>
    <mergeCell ref="A4:X4"/>
    <mergeCell ref="A5:X5"/>
    <mergeCell ref="A7:X7"/>
    <mergeCell ref="O8:O11"/>
    <mergeCell ref="W8:W11"/>
    <mergeCell ref="C8:C11"/>
    <mergeCell ref="D8:D11"/>
    <mergeCell ref="A3:X3"/>
    <mergeCell ref="P8:P11"/>
  </mergeCells>
  <phoneticPr fontId="2"/>
  <dataValidations count="2">
    <dataValidation type="list" allowBlank="1" showInputMessage="1" showErrorMessage="1" sqref="C12:C26" xr:uid="{00000000-0002-0000-0000-000000000000}">
      <formula1>サービス</formula1>
    </dataValidation>
    <dataValidation type="list" allowBlank="1" showInputMessage="1" showErrorMessage="1" sqref="D12:D26" xr:uid="{00000000-0002-0000-0000-000001000000}">
      <formula1>INDIRECT(C12)</formula1>
    </dataValidation>
  </dataValidations>
  <pageMargins left="0.25" right="0.25" top="0.75" bottom="0.75" header="0.3" footer="0.3"/>
  <pageSetup paperSize="9" scale="48" orientation="landscape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8D993-4F08-4DE3-A427-C021D2E90270}">
  <sheetPr>
    <tabColor theme="9" tint="0.39997558519241921"/>
    <pageSetUpPr fitToPage="1"/>
  </sheetPr>
  <dimension ref="A1:X40"/>
  <sheetViews>
    <sheetView view="pageBreakPreview" zoomScaleSheetLayoutView="100" workbookViewId="0"/>
  </sheetViews>
  <sheetFormatPr defaultColWidth="8.83203125" defaultRowHeight="18"/>
  <cols>
    <col min="1" max="1" width="10.5" bestFit="1" customWidth="1"/>
    <col min="2" max="2" width="11.6640625" bestFit="1" customWidth="1"/>
    <col min="3" max="3" width="32.6640625" customWidth="1"/>
    <col min="4" max="4" width="45.1640625" customWidth="1"/>
    <col min="5" max="14" width="8.6640625" customWidth="1"/>
    <col min="15" max="15" width="15.1640625" customWidth="1"/>
    <col min="16" max="20" width="0.1640625" customWidth="1"/>
    <col min="21" max="23" width="15.1640625" customWidth="1"/>
    <col min="24" max="24" width="16" customWidth="1"/>
  </cols>
  <sheetData>
    <row r="1" spans="1:24" ht="51" customHeight="1">
      <c r="A1" s="83">
        <v>2022</v>
      </c>
      <c r="B1" s="84" t="s">
        <v>87</v>
      </c>
      <c r="C1" s="41"/>
      <c r="D1" s="42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</row>
    <row r="2" spans="1:24" ht="45" customHeight="1">
      <c r="A2" s="106" t="s">
        <v>88</v>
      </c>
      <c r="B2" s="107"/>
      <c r="C2" s="107"/>
      <c r="D2" s="107"/>
      <c r="E2" s="107"/>
      <c r="F2" s="107"/>
      <c r="G2" s="107"/>
      <c r="H2" s="107"/>
      <c r="I2" s="107"/>
      <c r="J2" s="107"/>
      <c r="K2" s="107"/>
      <c r="L2" s="107"/>
      <c r="M2" s="107"/>
      <c r="N2" s="107"/>
      <c r="O2" s="107"/>
      <c r="P2" s="107"/>
      <c r="Q2" s="107"/>
      <c r="R2" s="107"/>
      <c r="S2" s="107"/>
      <c r="T2" s="107"/>
      <c r="U2" s="107"/>
      <c r="V2" s="107"/>
      <c r="W2" s="107"/>
      <c r="X2" s="108"/>
    </row>
    <row r="3" spans="1:24">
      <c r="A3" s="125"/>
      <c r="B3" s="126"/>
      <c r="C3" s="126"/>
      <c r="D3" s="126"/>
      <c r="E3" s="126"/>
      <c r="F3" s="126"/>
      <c r="G3" s="126"/>
      <c r="H3" s="126"/>
      <c r="I3" s="126"/>
      <c r="J3" s="126"/>
      <c r="K3" s="126"/>
      <c r="L3" s="126"/>
      <c r="M3" s="126"/>
      <c r="N3" s="126"/>
      <c r="O3" s="126"/>
      <c r="P3" s="126"/>
      <c r="Q3" s="126"/>
      <c r="R3" s="126"/>
      <c r="S3" s="126"/>
      <c r="T3" s="126"/>
      <c r="U3" s="126"/>
      <c r="V3" s="126"/>
      <c r="W3" s="126"/>
      <c r="X3" s="127"/>
    </row>
    <row r="4" spans="1:24" ht="16" customHeight="1">
      <c r="A4" s="109" t="s">
        <v>65</v>
      </c>
      <c r="B4" s="110"/>
      <c r="C4" s="110"/>
      <c r="D4" s="110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110"/>
      <c r="U4" s="110"/>
      <c r="V4" s="110"/>
      <c r="W4" s="110"/>
      <c r="X4" s="110"/>
    </row>
    <row r="5" spans="1:24" ht="16" customHeight="1">
      <c r="A5" s="109" t="s">
        <v>66</v>
      </c>
      <c r="B5" s="110"/>
      <c r="C5" s="110"/>
      <c r="D5" s="110"/>
      <c r="E5" s="110"/>
      <c r="F5" s="110"/>
      <c r="G5" s="110"/>
      <c r="H5" s="110"/>
      <c r="I5" s="110"/>
      <c r="J5" s="110"/>
      <c r="K5" s="110"/>
      <c r="L5" s="110"/>
      <c r="M5" s="110"/>
      <c r="N5" s="110"/>
      <c r="O5" s="110"/>
      <c r="P5" s="110"/>
      <c r="Q5" s="110"/>
      <c r="R5" s="110"/>
      <c r="S5" s="110"/>
      <c r="T5" s="110"/>
      <c r="U5" s="110"/>
      <c r="V5" s="110"/>
      <c r="W5" s="110"/>
      <c r="X5" s="110"/>
    </row>
    <row r="6" spans="1:24" ht="16" customHeight="1">
      <c r="A6" s="38" t="s">
        <v>27</v>
      </c>
      <c r="B6" s="39"/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</row>
    <row r="7" spans="1:24" ht="16" customHeight="1">
      <c r="A7" s="109" t="s">
        <v>28</v>
      </c>
      <c r="B7" s="113"/>
      <c r="C7" s="113"/>
      <c r="D7" s="113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3"/>
      <c r="P7" s="113"/>
      <c r="Q7" s="113"/>
      <c r="R7" s="113"/>
      <c r="S7" s="113"/>
      <c r="T7" s="113"/>
      <c r="U7" s="113"/>
      <c r="V7" s="113"/>
      <c r="W7" s="113"/>
      <c r="X7" s="113"/>
    </row>
    <row r="8" spans="1:24" ht="16" customHeight="1">
      <c r="A8" s="119" t="s">
        <v>0</v>
      </c>
      <c r="B8" s="119" t="s">
        <v>1</v>
      </c>
      <c r="C8" s="119" t="s">
        <v>5</v>
      </c>
      <c r="D8" s="122" t="s">
        <v>6</v>
      </c>
      <c r="E8" s="156" t="s">
        <v>77</v>
      </c>
      <c r="F8" s="157"/>
      <c r="G8" s="157"/>
      <c r="H8" s="157"/>
      <c r="I8" s="157"/>
      <c r="J8" s="157"/>
      <c r="K8" s="157"/>
      <c r="L8" s="157"/>
      <c r="M8" s="157"/>
      <c r="N8" s="158"/>
      <c r="O8" s="115" t="s">
        <v>9</v>
      </c>
      <c r="P8" s="128" t="s">
        <v>36</v>
      </c>
      <c r="Q8" s="153" t="s">
        <v>9</v>
      </c>
      <c r="R8" s="153" t="s">
        <v>58</v>
      </c>
      <c r="S8" s="153" t="s">
        <v>59</v>
      </c>
      <c r="T8" s="153" t="s">
        <v>60</v>
      </c>
      <c r="U8" s="147" t="s">
        <v>61</v>
      </c>
      <c r="V8" s="150" t="s">
        <v>62</v>
      </c>
      <c r="W8" s="116" t="s">
        <v>63</v>
      </c>
      <c r="X8" s="140" t="s">
        <v>26</v>
      </c>
    </row>
    <row r="9" spans="1:24" ht="16" customHeight="1">
      <c r="A9" s="120"/>
      <c r="B9" s="120"/>
      <c r="C9" s="120"/>
      <c r="D9" s="123"/>
      <c r="E9" s="159" t="s">
        <v>4</v>
      </c>
      <c r="F9" s="160"/>
      <c r="G9" s="160"/>
      <c r="H9" s="160"/>
      <c r="I9" s="160"/>
      <c r="J9" s="160"/>
      <c r="K9" s="160"/>
      <c r="L9" s="160"/>
      <c r="M9" s="160"/>
      <c r="N9" s="161"/>
      <c r="O9" s="115"/>
      <c r="P9" s="129"/>
      <c r="Q9" s="154"/>
      <c r="R9" s="154"/>
      <c r="S9" s="154"/>
      <c r="T9" s="154"/>
      <c r="U9" s="148"/>
      <c r="V9" s="151"/>
      <c r="W9" s="117"/>
      <c r="X9" s="123"/>
    </row>
    <row r="10" spans="1:24" ht="16" customHeight="1">
      <c r="A10" s="120"/>
      <c r="B10" s="120"/>
      <c r="C10" s="120"/>
      <c r="D10" s="123"/>
      <c r="E10" s="27" t="s">
        <v>17</v>
      </c>
      <c r="F10" s="28" t="s">
        <v>18</v>
      </c>
      <c r="G10" s="11" t="s">
        <v>37</v>
      </c>
      <c r="H10" s="11"/>
      <c r="I10" s="11"/>
      <c r="J10" s="12"/>
      <c r="K10" s="12"/>
      <c r="L10" s="29"/>
      <c r="M10" s="12"/>
      <c r="N10" s="12"/>
      <c r="O10" s="115"/>
      <c r="P10" s="129"/>
      <c r="Q10" s="154"/>
      <c r="R10" s="154"/>
      <c r="S10" s="154"/>
      <c r="T10" s="154"/>
      <c r="U10" s="148"/>
      <c r="V10" s="151"/>
      <c r="W10" s="117"/>
      <c r="X10" s="123"/>
    </row>
    <row r="11" spans="1:24" ht="16" customHeight="1">
      <c r="A11" s="121"/>
      <c r="B11" s="121"/>
      <c r="C11" s="121"/>
      <c r="D11" s="124"/>
      <c r="E11" s="30" t="s">
        <v>38</v>
      </c>
      <c r="F11" s="31" t="s">
        <v>40</v>
      </c>
      <c r="G11" s="13" t="s">
        <v>39</v>
      </c>
      <c r="H11" s="13"/>
      <c r="I11" s="13"/>
      <c r="J11" s="14"/>
      <c r="K11" s="32"/>
      <c r="L11" s="33"/>
      <c r="M11" s="32"/>
      <c r="N11" s="32"/>
      <c r="O11" s="115"/>
      <c r="P11" s="130"/>
      <c r="Q11" s="155"/>
      <c r="R11" s="155"/>
      <c r="S11" s="155"/>
      <c r="T11" s="155"/>
      <c r="U11" s="149"/>
      <c r="V11" s="152"/>
      <c r="W11" s="118"/>
      <c r="X11" s="124"/>
    </row>
    <row r="12" spans="1:24" ht="16" customHeight="1">
      <c r="A12" s="3">
        <v>43922</v>
      </c>
      <c r="B12" s="3">
        <v>44286</v>
      </c>
      <c r="C12" s="4" t="s">
        <v>29</v>
      </c>
      <c r="D12" s="5" t="s">
        <v>10</v>
      </c>
      <c r="E12" s="25">
        <v>20</v>
      </c>
      <c r="F12" s="25">
        <v>40</v>
      </c>
      <c r="G12" s="25">
        <v>30</v>
      </c>
      <c r="H12" s="25"/>
      <c r="I12" s="25"/>
      <c r="J12" s="25"/>
      <c r="K12" s="25"/>
      <c r="L12" s="25"/>
      <c r="M12" s="25"/>
      <c r="N12" s="25"/>
      <c r="O12" s="34" t="str">
        <f>IF(AND(SUM(E12:N12)&gt;0,C12=Sheet1!$A$1),CONCATENATE(SUM(E12:N12),"TB"),IF(AND(SUM(E12:N12)&gt;0,C12=Sheet1!$A$2),CONCATENATE(SUM(E12:N12),"TB"),IF(AND(SUM(E12:N12)&gt;0,C12=Sheet1!$A$3),CONCATENATE(SUM(E12:N12),"単位"),IF(AND(SUM(E12:N12)&gt;0,C12=Sheet1!$A$4),CONCATENATE(SUM(E12:N12),"単位"),IF(AND(SUM(E12:N12)&gt;0,C12=Sheet1!$A$5),CONCATENATE(SUM(E12:N12),"単位"),"")))))</f>
        <v>90TB</v>
      </c>
      <c r="P12" s="54" t="str">
        <f>C12&amp;D12</f>
        <v>ストレージ大規模利用_一般解析区画Quota設定のみ容量保証なし</v>
      </c>
      <c r="Q12" s="46">
        <f>SUM(E12:N12)</f>
        <v>90</v>
      </c>
      <c r="R12" s="46">
        <f>IF(AND($A12&lt;=DATE(2020,4,1),$B12&gt;=DATE(2020,7,31)),DATEDIF(DATE(2020,4,1),DATE(2020,7,31),"d")+1,IF(AND($A12&gt;DATE(2020,4,1),$A12&lt;=DATE(2020,7,31),$B12&gt;=DATE(2020,7,31)),DATEDIF($A12,DATE(2020,7,31),"d")+1,IF(AND($A12&lt;=DATE(2020,4,1),$B12&gt;=DATE(2020,4,1),$B12&lt;=DATE(2020,7,31)),DATEDIF(DATE(2020,4,1),$B12,"d")+1,IF(AND($A12&gt;=DATE(2020,4,1),$A12&lt;=DATE(2020,7,31),$B12&gt;=DATE(2020,4,1),$B12&lt;=DATE(2020,7,31)),DATEDIF(A12,B12,"d")+1,0))))</f>
        <v>122</v>
      </c>
      <c r="S12" s="46">
        <f>IF(AND($A12&lt;=DATE(2020,8,1),$B12&gt;=DATE(2020,11,30)),DATEDIF(DATE(2020,8,1),DATE(2020,11,30),"d")+1,IF(AND($A12&gt;DATE(2020,8,1),$A12&lt;=DATE(2020,11,30),$B12&gt;=DATE(2020,11,30)),DATEDIF($A12,DATE(2020,11,30),"d")+1,IF(AND($A12&lt;=DATE(2020,8,1),$B12&gt;=DATE(2020,8,1),$B12&lt;=DATE(2020,11,30)),DATEDIF(DATE(2020,8,1),$B12,"d")+1,IF(AND($A12&gt;=DATE(2020,8,1),$A12&lt;=DATE(2020,11,30),$B12&gt;=DATE(2020,8,1),$B12&lt;=DATE(2020,11,30)),DATEDIF($A12,$B12,"d")+1,0))))</f>
        <v>122</v>
      </c>
      <c r="T12" s="46">
        <f>IF(AND($A12&lt;=DATE(2020,12,1),$B12&gt;=DATE(2021,3,31)),DATEDIF(DATE(2020,12,1),DATE(2021,3,31),"d")+1,IF(AND($A12&gt;DATE(2020,12,1),$A12&lt;=DATE(2021,3,31),$B12&gt;=DATE(2021,3,31)),DATEDIF($A12,DATE(2021,3,31),"d")+1,IF(AND($A12&lt;=DATE(2020,12,1),$B12&gt;=DATE(2020,12,1),$B12&lt;=DATE(2021,3,31)),DATEDIF(DATE(2020,12,1),$B12,"d")+1,IF(AND(A12&gt;=DATE(2020,12,1),$A12&lt;=DATE(2021,3,31),$B12&gt;=DATE(2020,12,1),$B12&lt;=DATE(2021,3,31)),DATEDIF($A12,$B12,"d")+1,0))))</f>
        <v>121</v>
      </c>
      <c r="U12" s="57">
        <f t="shared" ref="U12" si="0">IF(AND($P12=ストレージ一般解析容量保証なし,$Q12&lt;=30),0,IF(AND($P12=ストレージ一般解析容量保証なし,$Q12&gt;30),ROUND(ROUNDUP($Q12/10,0)*ストレージ一般解析容量保証なし単価*(R12/年間日数)*消費税,0),IF(AND($P12=ストレージ個人ゲノム容量保証なし,$A12&gt;=DATE(年,4,1),$A12&lt;=DATE(年,7,31)),ROUND((ROUNDUP($Q12/10,0)*ストレージ個人ゲノム容量保証なし単価*(R12/年間日数)+ストレージ個人ゲノム容量保証なし基本料金)*消費税,0),IF(AND($P12=ストレージ個人ゲノム容量保証なし),ROUND(ROUNDUP($Q12/10,0)*ストレージ個人ゲノム容量保証なし単価*(R12/365)*消費税,0),IF($D12=ストレージ容量保証,ROUND(ROUNDUP($Q12/10,0)*ストレージ容量保証単価*(R12/年間日数)*消費税,0),IF($D12=アーカイブ,ROUND(ROUNDUP($Q12/10,0)*アーカイブ単価*(R12/年間日数)*消費税,0),IF(OR($D12=ThinAMD一般解析,$D12=ThinAMD個人ゲノム,$D12=ThinIntel),ROUND(($Q12*ThinAMD単価*R12/30)*消費税,0),IF($D12=ThinIntelGPU,ROUND(($Q12*ThinIntelGPU単価*R12/30)*消費税,0),IF($D12=Medium,ROUND(($Q12*Medium単価*R12/30)*消費税,0),IF($D12=Fat,ROUND(($Q12*Fat単価*R12/30)*消費税,0),""))))))))))</f>
        <v>91919</v>
      </c>
      <c r="V12" s="57">
        <f t="shared" ref="V12" si="1">IF(AND($P12=ストレージ一般解析容量保証なし,$Q12&lt;=30),0,IF(AND($P12=ストレージ一般解析容量保証なし,$Q12&gt;30),ROUND(ROUNDUP($Q12/10,0)*ストレージ一般解析容量保証なし単価*(S12/年間日数)*消費税,0),IF(AND($P12=ストレージ個人ゲノム容量保証なし,$A12&gt;=DATE(年,8,1),$A12&lt;=DATE(年,11,30)),ROUND((ROUNDUP($Q12/10,0)*ストレージ個人ゲノム容量保証なし単価*(S12/年間日数)+ストレージ個人ゲノム容量保証なし基本料金)*消費税,0),IF(AND($P12=ストレージ個人ゲノム容量保証なし,A12),ROUND(ROUNDUP($Q12/10,0)*ストレージ個人ゲノム容量保証なし単価*(S12/年間日数)*消費税,0),IF($D12=ストレージ容量保証,ROUND(ROUNDUP($Q12/10,0)*ストレージ容量保証単価*(S12/年間日数)*消費税,0),IF($D12=アーカイブ,ROUND(ROUNDUP($Q12/10,0)*アーカイブ単価*(S12/年間日数)*消費税,0),IF(OR($D12=ThinAMD一般解析,$D12=ThinAMD個人ゲノム,$D12=ThinIntel),ROUND(($Q12*ThinAMD単価*S12/30)*消費税,0),IF($D12=ThinIntelGPU,ROUND(($Q12*ThinIntelGPU単価*S12/30)*消費税,0),IF($D12=Medium,ROUND(($Q12*Medium単価*S12/30)*消費税,0),IF($D12=Fat,ROUND(($Q12*Fat単価*S12/30)*消費税,0),""))))))))))</f>
        <v>91919</v>
      </c>
      <c r="W12" s="64">
        <f t="shared" ref="W12" si="2">IF(AND($P12=ストレージ一般解析容量保証なし,$Q12&lt;=30),0,IF(AND($P12=ストレージ一般解析容量保証なし,$Q12&gt;30),ROUND(ROUNDUP($Q12/10,0)*ストレージ一般解析容量保証なし単価*(T12/年間日数)*消費税,0),IF(AND($P12=ストレージ個人ゲノム容量保証なし,$A12&gt;=DATE(年,12,1),$A12&lt;=DATE(年+1,3,31)),ROUND((ROUNDUP($Q12/10,0)*ストレージ個人ゲノム容量保証なし単価*(T12/年間日数)+ストレージ個人ゲノム容量保証なし基本料金)*消費税,0),IF(AND($P12=ストレージ個人ゲノム容量保証なし,B12),ROUND(ROUNDUP($Q12/10,0)*ストレージ個人ゲノム容量保証なし単価*(T12/年間日数)*消費税,0),IF($D12=ストレージ容量保証,ROUND(ROUNDUP($Q12/10,0)*ストレージ容量保証単価*(T12/年間日数)*消費税,0),IF($D12=アーカイブ,ROUND(ROUNDUP($Q12/10,0)*アーカイブ単価*(T12/年間日数)*消費税,0),IF(OR($D12=ThinAMD一般解析,$D12=ThinAMD個人ゲノム,$D12=ThinIntel),ROUND(($Q12*ThinAMD単価*T12/30)*消費税,0),IF($D12=ThinIntelGPU,ROUND(($Q12*ThinIntelGPU単価*T12/30)*消費税,0),IF($D12=Medium,ROUND(($Q12*Medium単価*T12/30)*消費税,0),IF($D12=Fat,ROUND(($Q12*Fat単価*T12/30)*消費税,0),""))))))))))</f>
        <v>91165</v>
      </c>
      <c r="X12" s="15">
        <f t="shared" ref="X12:X26" si="3">IF(O12="","",SUM(U12:W12))</f>
        <v>275003</v>
      </c>
    </row>
    <row r="13" spans="1:24" ht="16" customHeight="1">
      <c r="A13" s="3">
        <v>44105</v>
      </c>
      <c r="B13" s="3">
        <v>44286</v>
      </c>
      <c r="C13" s="4" t="s">
        <v>29</v>
      </c>
      <c r="D13" s="5" t="s">
        <v>24</v>
      </c>
      <c r="E13" s="25">
        <v>20</v>
      </c>
      <c r="F13" s="25">
        <v>30</v>
      </c>
      <c r="G13" s="25">
        <v>40</v>
      </c>
      <c r="H13" s="25"/>
      <c r="I13" s="25"/>
      <c r="J13" s="25"/>
      <c r="K13" s="25"/>
      <c r="L13" s="25"/>
      <c r="M13" s="25"/>
      <c r="N13" s="25"/>
      <c r="O13" s="34" t="str">
        <f>IF(AND(SUM(E13:N13)&gt;0,C13=Sheet1!$A$1),CONCATENATE(SUM(E13:N13),"TB"),IF(AND(SUM(E13:N13)&gt;0,C13=Sheet1!$A$2),CONCATENATE(SUM(E13:N13),"TB"),IF(AND(SUM(E13:N13)&gt;0,C13=Sheet1!$A$3),CONCATENATE(SUM(E13:N13),"単位"),IF(AND(SUM(E13:N13)&gt;0,C13=Sheet1!$A$4),CONCATENATE(SUM(E13:N13),"単位"),IF(AND(SUM(E13:N13)&gt;0,C13=Sheet1!$A$5),CONCATENATE(SUM(E13:N13),"単位"),"")))))</f>
        <v>90TB</v>
      </c>
      <c r="P13" s="54" t="str">
        <f t="shared" ref="P13:P26" si="4">C13&amp;D13</f>
        <v>ストレージ大規模利用_一般解析区画高速ストレージ容量保証</v>
      </c>
      <c r="Q13" s="46">
        <f t="shared" ref="Q13:Q26" si="5">SUM(E13:N13)</f>
        <v>90</v>
      </c>
      <c r="R13" s="46">
        <f t="shared" ref="R13:R26" si="6">IF(AND($A13&lt;=DATE(2020,4,1),$B13&gt;=DATE(2020,7,31)),DATEDIF(DATE(2020,4,1),DATE(2020,7,31),"d")+1,IF(AND($A13&gt;DATE(2020,4,1),$A13&lt;=DATE(2020,7,31),$B13&gt;=DATE(2020,7,31)),DATEDIF($A13,DATE(2020,7,31),"d")+1,IF(AND($A13&lt;=DATE(2020,4,1),$B13&gt;=DATE(2020,4,1),$B13&lt;=DATE(2020,7,31)),DATEDIF(DATE(2020,4,1),$B13,"d")+1,IF(AND($A13&gt;=DATE(2020,4,1),$A13&lt;=DATE(2020,7,31),$B13&gt;=DATE(2020,4,1),$B13&lt;=DATE(2020,7,31)),DATEDIF(A13,B13,"d")+1,0))))</f>
        <v>0</v>
      </c>
      <c r="S13" s="46">
        <f t="shared" ref="S13:S26" si="7">IF(AND($A13&lt;=DATE(2020,8,1),$B13&gt;=DATE(2020,11,30)),DATEDIF(DATE(2020,8,1),DATE(2020,11,30),"d")+1,IF(AND($A13&gt;DATE(2020,8,1),$A13&lt;=DATE(2020,11,30),$B13&gt;=DATE(2020,11,30)),DATEDIF($A13,DATE(2020,11,30),"d")+1,IF(AND($A13&lt;=DATE(2020,8,1),$B13&gt;=DATE(2020,8,1),$B13&lt;=DATE(2020,11,30)),DATEDIF(DATE(2020,8,1),$B13,"d")+1,IF(AND($A13&gt;=DATE(2020,8,1),$A13&lt;=DATE(2020,11,30),$B13&gt;=DATE(2020,8,1),$B13&lt;=DATE(2020,11,30)),DATEDIF($A13,$B13,"d")+1,0))))</f>
        <v>61</v>
      </c>
      <c r="T13" s="46">
        <f t="shared" ref="T13:T26" si="8">IF(AND($A13&lt;=DATE(2020,12,1),$B13&gt;=DATE(2021,3,31)),DATEDIF(DATE(2020,12,1),DATE(2021,3,31),"d")+1,IF(AND($A13&gt;DATE(2020,12,1),$A13&lt;=DATE(2021,3,31),$B13&gt;=DATE(2021,3,31)),DATEDIF($A13,DATE(2021,3,31),"d")+1,IF(AND($A13&lt;=DATE(2020,12,1),$B13&gt;=DATE(2020,12,1),$B13&lt;=DATE(2021,3,31)),DATEDIF(DATE(2020,12,1),$B13,"d")+1,IF(AND(A13&gt;=DATE(2020,12,1),$A13&lt;=DATE(2021,3,31),$B13&gt;=DATE(2020,12,1),$B13&lt;=DATE(2021,3,31)),DATEDIF($A13,$B13,"d")+1,0))))</f>
        <v>121</v>
      </c>
      <c r="U13" s="57">
        <f>IF(AND($P13=ストレージ一般解析容量保証なし,$Q13&lt;=30),0,IF(AND($P13=ストレージ一般解析容量保証なし,$Q13&gt;30),ROUND(ROUNDUP($Q13/10,0)*ストレージ一般解析容量保証なし単価*(R13/年間日数)*消費税,0),IF(AND($P13=ストレージ個人ゲノム容量保証なし,$A13&gt;=DATE(年,4,1),$A13&lt;=DATE(年,7,31),NOT(COUNTIF($P$12:$P12,ストレージ個人ゲノム容量保証なし))),ROUND((ROUNDUP($Q13/10,0)*ストレージ個人ゲノム容量保証なし単価*(R13/年間日数)+ストレージ個人ゲノム容量保証なし基本料金)*消費税,0),IF(AND($P13=ストレージ個人ゲノム容量保証なし),ROUND(ROUNDUP($Q13/10,0)*ストレージ個人ゲノム容量保証なし単価*(R13/365)*消費税,0),IF($D13=ストレージ容量保証,ROUND(ROUNDUP($Q13/10,0)*ストレージ容量保証単価*(R13/年間日数)*消費税,0),IF($D13=アーカイブ,ROUND(ROUNDUP($Q13/10,0)*アーカイブ単価*(R13/年間日数)*消費税,0),IF(OR($D13=ThinAMD一般解析,$D13=ThinAMD個人ゲノム,$D13=ThinIntel),ROUND(($Q13*ThinAMD単価*R13/30)*消費税,0),IF($D13=ThinIntelGPU,ROUND(($Q13*ThinIntelGPU単価*R13/30)*消費税,0),IF($D13=Medium,ROUND(($Q13*Medium単価*R13/30)*消費税,0),IF($D13=Fat,ROUND(($Q13*Fat単価*R13/30)*消費税,0),""))))))))))</f>
        <v>0</v>
      </c>
      <c r="V13" s="57">
        <f>IF(AND($P13=ストレージ一般解析容量保証なし,$Q13&lt;=30),0,IF(AND($P13=ストレージ一般解析容量保証なし,$Q13&gt;30),ROUND(ROUNDUP($Q13/10,0)*ストレージ一般解析容量保証なし単価*(S13/年間日数)*消費税,0),IF(AND($P13=ストレージ個人ゲノム容量保証なし,$A13&gt;=DATE(年,8,1),$A13&lt;=DATE(年,11,30),NOT(COUNTIF($P$12:$P12,ストレージ個人ゲノム容量保証なし))),ROUND((ROUNDUP($Q13/10,0)*ストレージ個人ゲノム容量保証なし単価*(S13/年間日数)+ストレージ個人ゲノム容量保証なし基本料金)*消費税,0),IF(AND($P13=ストレージ個人ゲノム容量保証なし,A13),ROUND(ROUNDUP($Q13/10,0)*ストレージ個人ゲノム容量保証なし単価*(S13/年間日数)*消費税,0),IF($D13=ストレージ容量保証,ROUND(ROUNDUP($Q13/10,0)*ストレージ容量保証単価*(S13/年間日数)*消費税,0),IF($D13=アーカイブ,ROUND(ROUNDUP($Q13/10,0)*アーカイブ単価*(S13/年間日数)*消費税,0),IF(OR($D13=ThinAMD一般解析,$D13=ThinAMD個人ゲノム,$D13=ThinIntel),ROUND(($Q13*ThinAMD単価*S13/30)*消費税,0),IF($D13=ThinIntelGPU,ROUND(($Q13*ThinIntelGPU単価*S13/30)*消費税,0),IF($D13=Medium,ROUND(($Q13*Medium単価*S13/30)*消費税,0),IF($D13=Fat,ROUND(($Q13*Fat単価*S13/30)*消費税,0),""))))))))))</f>
        <v>306392</v>
      </c>
      <c r="W13" s="64">
        <f>IF(AND($P13=ストレージ一般解析容量保証なし,$Q13&lt;=30),0,IF(AND($P13=ストレージ一般解析容量保証なし,$Q13&gt;30),ROUND(ROUNDUP($Q13/10,0)*ストレージ一般解析容量保証なし単価*(T13/年間日数)*消費税,0),IF(AND($P13=ストレージ個人ゲノム容量保証なし,$A13&gt;=DATE(年,12,1),$A13&lt;=DATE(年+1,3,31),NOT(COUNTIF($P$12:$P12,ストレージ個人ゲノム容量保証なし))),ROUND((ROUNDUP($Q13/10,0)*ストレージ個人ゲノム容量保証なし単価*(T13/年間日数)+ストレージ個人ゲノム容量保証なし基本料金)*消費税,0),IF(AND($P13=ストレージ個人ゲノム容量保証なし,B13),ROUND(ROUNDUP($Q13/10,0)*ストレージ個人ゲノム容量保証なし単価*(T13/年間日数)*消費税,0),IF($D13=ストレージ容量保証,ROUND(ROUNDUP($Q13/10,0)*ストレージ容量保証単価*(T13/年間日数)*消費税,0),IF($D13=アーカイブ,ROUND(ROUNDUP($Q13/10,0)*アーカイブ単価*(T13/年間日数)*消費税,0),IF(OR($D13=ThinAMD一般解析,$D13=ThinAMD個人ゲノム,$D13=ThinIntel),ROUND(($Q13*ThinAMD単価*T13/30)*消費税,0),IF($D13=ThinIntelGPU,ROUND(($Q13*ThinIntelGPU単価*T13/30)*消費税,0),IF($D13=Medium,ROUND(($Q13*Medium単価*T13/30)*消費税,0),IF($D13=Fat,ROUND(($Q13*Fat単価*T13/30)*消費税,0),""))))))))))</f>
        <v>607762</v>
      </c>
      <c r="X13" s="15">
        <f t="shared" si="3"/>
        <v>914154</v>
      </c>
    </row>
    <row r="14" spans="1:24" ht="16" customHeight="1">
      <c r="A14" s="3">
        <v>43922</v>
      </c>
      <c r="B14" s="3">
        <v>44286</v>
      </c>
      <c r="C14" s="4" t="s">
        <v>7</v>
      </c>
      <c r="D14" s="5" t="s">
        <v>10</v>
      </c>
      <c r="E14" s="25">
        <v>20</v>
      </c>
      <c r="F14" s="25">
        <v>30</v>
      </c>
      <c r="G14" s="25">
        <v>40</v>
      </c>
      <c r="H14" s="25"/>
      <c r="I14" s="25"/>
      <c r="J14" s="25"/>
      <c r="K14" s="25"/>
      <c r="L14" s="25"/>
      <c r="M14" s="25"/>
      <c r="N14" s="25"/>
      <c r="O14" s="34" t="str">
        <f>IF(AND(SUM(E14:N14)&gt;0,C14=Sheet1!$A$1),CONCATENATE(SUM(E14:N14),"TB"),IF(AND(SUM(E14:N14)&gt;0,C14=Sheet1!$A$2),CONCATENATE(SUM(E14:N14),"TB"),IF(AND(SUM(E14:N14)&gt;0,C14=Sheet1!$A$3),CONCATENATE(SUM(E14:N14),"単位"),IF(AND(SUM(E14:N14)&gt;0,C14=Sheet1!$A$4),CONCATENATE(SUM(E14:N14),"単位"),IF(AND(SUM(E14:N14)&gt;0,C14=Sheet1!$A$5),CONCATENATE(SUM(E14:N14),"単位"),"")))))</f>
        <v>90TB</v>
      </c>
      <c r="P14" s="54" t="str">
        <f t="shared" si="4"/>
        <v>ストレージ大規模利用_個人ゲノム区画Quota設定のみ容量保証なし</v>
      </c>
      <c r="Q14" s="49">
        <f t="shared" si="5"/>
        <v>90</v>
      </c>
      <c r="R14" s="46">
        <f t="shared" si="6"/>
        <v>122</v>
      </c>
      <c r="S14" s="46">
        <f t="shared" si="7"/>
        <v>122</v>
      </c>
      <c r="T14" s="46">
        <f t="shared" si="8"/>
        <v>121</v>
      </c>
      <c r="U14" s="57">
        <f>IF(AND($P14=ストレージ一般解析容量保証なし,$Q14&lt;=30),0,IF(AND($P14=ストレージ一般解析容量保証なし,$Q14&gt;30),ROUND(ROUNDUP($Q14/10,0)*ストレージ一般解析容量保証なし単価*(R14/年間日数)*消費税,0),IF(AND($P14=ストレージ個人ゲノム容量保証なし,$A14&gt;=DATE(年,4,1),$A14&lt;=DATE(年,7,31),NOT(COUNTIF($P$12:$P13,ストレージ個人ゲノム容量保証なし))),ROUND((ROUNDUP($Q14/10,0)*ストレージ個人ゲノム容量保証なし単価*(R14/年間日数)+ストレージ個人ゲノム容量保証なし基本料金)*消費税,0),IF(AND($P14=ストレージ個人ゲノム容量保証なし),ROUND(ROUNDUP($Q14/10,0)*ストレージ個人ゲノム容量保証なし単価*(R14/365)*消費税,0),IF($D14=ストレージ容量保証,ROUND(ROUNDUP($Q14/10,0)*ストレージ容量保証単価*(R14/年間日数)*消費税,0),IF($D14=アーカイブ,ROUND(ROUNDUP($Q14/10,0)*アーカイブ単価*(R14/年間日数)*消費税,0),IF(OR($D14=ThinAMD一般解析,$D14=ThinAMD個人ゲノム,$D14=ThinIntel),ROUND(($Q14*ThinAMD単価*R14/30)*消費税,0),IF($D14=ThinIntelGPU,ROUND(($Q14*ThinIntelGPU単価*R14/30)*消費税,0),IF($D14=Medium,ROUND(($Q14*Medium単価*R14/30)*消費税,0),IF($D14=Fat,ROUND(($Q14*Fat単価*R14/30)*消費税,0),""))))))))))</f>
        <v>91919</v>
      </c>
      <c r="V14" s="57">
        <f>IF(AND($P14=ストレージ一般解析容量保証なし,$Q14&lt;=30),0,IF(AND($P14=ストレージ一般解析容量保証なし,$Q14&gt;30),ROUND(ROUNDUP($Q14/10,0)*ストレージ一般解析容量保証なし単価*(S14/年間日数)*消費税,0),IF(AND($P14=ストレージ個人ゲノム容量保証なし,$A14&gt;=DATE(年,8,1),$A14&lt;=DATE(年,11,30),NOT(COUNTIF($P$12:$P13,ストレージ個人ゲノム容量保証なし))),ROUND((ROUNDUP($Q14/10,0)*ストレージ個人ゲノム容量保証なし単価*(S14/年間日数)+ストレージ個人ゲノム容量保証なし基本料金)*消費税,0),IF(AND($P14=ストレージ個人ゲノム容量保証なし,A14),ROUND(ROUNDUP($Q14/10,0)*ストレージ個人ゲノム容量保証なし単価*(S14/年間日数)*消費税,0),IF($D14=ストレージ容量保証,ROUND(ROUNDUP($Q14/10,0)*ストレージ容量保証単価*(S14/年間日数)*消費税,0),IF($D14=アーカイブ,ROUND(ROUNDUP($Q14/10,0)*アーカイブ単価*(S14/年間日数)*消費税,0),IF(OR($D14=ThinAMD一般解析,$D14=ThinAMD個人ゲノム,$D14=ThinIntel),ROUND(($Q14*ThinAMD単価*S14/30)*消費税,0),IF($D14=ThinIntelGPU,ROUND(($Q14*ThinIntelGPU単価*S14/30)*消費税,0),IF($D14=Medium,ROUND(($Q14*Medium単価*S14/30)*消費税,0),IF($D14=Fat,ROUND(($Q14*Fat単価*S14/30)*消費税,0),""))))))))))</f>
        <v>91919</v>
      </c>
      <c r="W14" s="64">
        <f>IF(AND($P14=ストレージ一般解析容量保証なし,$Q14&lt;=30),0,IF(AND($P14=ストレージ一般解析容量保証なし,$Q14&gt;30),ROUND(ROUNDUP($Q14/10,0)*ストレージ一般解析容量保証なし単価*(T14/年間日数)*消費税,0),IF(AND($P14=ストレージ個人ゲノム容量保証なし,$A14&gt;=DATE(年,12,1),$A14&lt;=DATE(年+1,3,31),NOT(COUNTIF($P$12:$P13,ストレージ個人ゲノム容量保証なし))),ROUND((ROUNDUP($Q14/10,0)*ストレージ個人ゲノム容量保証なし単価*(T14/年間日数)+ストレージ個人ゲノム容量保証なし基本料金)*消費税,0),IF(AND($P14=ストレージ個人ゲノム容量保証なし,B14),ROUND(ROUNDUP($Q14/10,0)*ストレージ個人ゲノム容量保証なし単価*(T14/年間日数)*消費税,0),IF($D14=ストレージ容量保証,ROUND(ROUNDUP($Q14/10,0)*ストレージ容量保証単価*(T14/年間日数)*消費税,0),IF($D14=アーカイブ,ROUND(ROUNDUP($Q14/10,0)*アーカイブ単価*(T14/年間日数)*消費税,0),IF(OR($D14=ThinAMD一般解析,$D14=ThinAMD個人ゲノム,$D14=ThinIntel),ROUND(($Q14*ThinAMD単価*T14/30)*消費税,0),IF($D14=ThinIntelGPU,ROUND(($Q14*ThinIntelGPU単価*T14/30)*消費税,0),IF($D14=Medium,ROUND(($Q14*Medium単価*T14/30)*消費税,0),IF($D14=Fat,ROUND(($Q14*Fat単価*T14/30)*消費税,0),""))))))))))</f>
        <v>91165</v>
      </c>
      <c r="X14" s="15">
        <f t="shared" si="3"/>
        <v>275003</v>
      </c>
    </row>
    <row r="15" spans="1:24" ht="16" customHeight="1">
      <c r="A15" s="3">
        <v>44105</v>
      </c>
      <c r="B15" s="3">
        <v>44286</v>
      </c>
      <c r="C15" s="4" t="s">
        <v>29</v>
      </c>
      <c r="D15" s="5" t="s">
        <v>25</v>
      </c>
      <c r="E15" s="25">
        <v>20</v>
      </c>
      <c r="F15" s="25">
        <v>30</v>
      </c>
      <c r="G15" s="25">
        <v>40</v>
      </c>
      <c r="H15" s="25"/>
      <c r="I15" s="25"/>
      <c r="J15" s="25"/>
      <c r="K15" s="25"/>
      <c r="L15" s="25"/>
      <c r="M15" s="25"/>
      <c r="N15" s="25"/>
      <c r="O15" s="34" t="str">
        <f>IF(AND(SUM(E15:N15)&gt;0,C15=Sheet1!$A$1),CONCATENATE(SUM(E15:N15),"TB"),IF(AND(SUM(E15:N15)&gt;0,C15=Sheet1!$A$2),CONCATENATE(SUM(E15:N15),"TB"),IF(AND(SUM(E15:N15)&gt;0,C15=Sheet1!$A$3),CONCATENATE(SUM(E15:N15),"単位"),IF(AND(SUM(E15:N15)&gt;0,C15=Sheet1!$A$4),CONCATENATE(SUM(E15:N15),"単位"),IF(AND(SUM(E15:N15)&gt;0,C15=Sheet1!$A$5),CONCATENATE(SUM(E15:N15),"単位"),"")))))</f>
        <v>90TB</v>
      </c>
      <c r="P15" s="54" t="str">
        <f t="shared" si="4"/>
        <v>ストレージ大規模利用_一般解析区画アーカイブ</v>
      </c>
      <c r="Q15" s="46">
        <f t="shared" si="5"/>
        <v>90</v>
      </c>
      <c r="R15" s="46">
        <f t="shared" si="6"/>
        <v>0</v>
      </c>
      <c r="S15" s="46">
        <f t="shared" si="7"/>
        <v>61</v>
      </c>
      <c r="T15" s="46">
        <f t="shared" si="8"/>
        <v>121</v>
      </c>
      <c r="U15" s="57">
        <f>IF(AND($P15=ストレージ一般解析容量保証なし,$Q15&lt;=30),0,IF(AND($P15=ストレージ一般解析容量保証なし,$Q15&gt;30),ROUND(ROUNDUP($Q15/10,0)*ストレージ一般解析容量保証なし単価*(R15/年間日数)*消費税,0),IF(AND($P15=ストレージ個人ゲノム容量保証なし,$A15&gt;=DATE(年,4,1),$A15&lt;=DATE(年,7,31),NOT(COUNTIF($P$12:$P14,ストレージ個人ゲノム容量保証なし))),ROUND((ROUNDUP($Q15/10,0)*ストレージ個人ゲノム容量保証なし単価*(R15/年間日数)+ストレージ個人ゲノム容量保証なし基本料金)*消費税,0),IF(AND($P15=ストレージ個人ゲノム容量保証なし),ROUND(ROUNDUP($Q15/10,0)*ストレージ個人ゲノム容量保証なし単価*(R15/365)*消費税,0),IF($D15=ストレージ容量保証,ROUND(ROUNDUP($Q15/10,0)*ストレージ容量保証単価*(R15/年間日数)*消費税,0),IF($D15=アーカイブ,ROUND(ROUNDUP($Q15/10,0)*アーカイブ単価*(R15/年間日数)*消費税,0),IF(OR($D15=ThinAMD一般解析,$D15=ThinAMD個人ゲノム,$D15=ThinIntel),ROUND(($Q15*ThinAMD単価*R15/30)*消費税,0),IF($D15=ThinIntelGPU,ROUND(($Q15*ThinIntelGPU単価*R15/30)*消費税,0),IF($D15=Medium,ROUND(($Q15*Medium単価*R15/30)*消費税,0),IF($D15=Fat,ROUND(($Q15*Fat単価*R15/30)*消費税,0),""))))))))))</f>
        <v>0</v>
      </c>
      <c r="V15" s="57">
        <f>IF(AND($P15=ストレージ一般解析容量保証なし,$Q15&lt;=30),0,IF(AND($P15=ストレージ一般解析容量保証なし,$Q15&gt;30),ROUND(ROUNDUP($Q15/10,0)*ストレージ一般解析容量保証なし単価*(S15/年間日数)*消費税,0),IF(AND($P15=ストレージ個人ゲノム容量保証なし,$A15&gt;=DATE(年,8,1),$A15&lt;=DATE(年,11,30),NOT(COUNTIF($P$12:$P14,ストレージ個人ゲノム容量保証なし))),ROUND((ROUNDUP($Q15/10,0)*ストレージ個人ゲノム容量保証なし単価*(S15/年間日数)+ストレージ個人ゲノム容量保証なし基本料金)*消費税,0),IF(AND($P15=ストレージ個人ゲノム容量保証なし,A15),ROUND(ROUNDUP($Q15/10,0)*ストレージ個人ゲノム容量保証なし単価*(S15/年間日数)*消費税,0),IF($D15=ストレージ容量保証,ROUND(ROUNDUP($Q15/10,0)*ストレージ容量保証単価*(S15/年間日数)*消費税,0),IF($D15=アーカイブ,ROUND(ROUNDUP($Q15/10,0)*アーカイブ単価*(S15/年間日数)*消費税,0),IF(OR($D15=ThinAMD一般解析,$D15=ThinAMD個人ゲノム,$D15=ThinIntel),ROUND(($Q15*ThinAMD単価*S15/30)*消費税,0),IF($D15=ThinIntelGPU,ROUND(($Q15*ThinIntelGPU単価*S15/30)*消費税,0),IF($D15=Medium,ROUND(($Q15*Medium単価*S15/30)*消費税,0),IF($D15=Fat,ROUND(($Q15*Fat単価*S15/30)*消費税,0),""))))))))))</f>
        <v>179239</v>
      </c>
      <c r="W15" s="64">
        <f>IF(AND($P15=ストレージ一般解析容量保証なし,$Q15&lt;=30),0,IF(AND($P15=ストレージ一般解析容量保証なし,$Q15&gt;30),ROUND(ROUNDUP($Q15/10,0)*ストレージ一般解析容量保証なし単価*(T15/年間日数)*消費税,0),IF(AND($P15=ストレージ個人ゲノム容量保証なし,$A15&gt;=DATE(年,12,1),$A15&lt;=DATE(年+1,3,31),NOT(COUNTIF($P$12:$P14,ストレージ個人ゲノム容量保証なし))),ROUND((ROUNDUP($Q15/10,0)*ストレージ個人ゲノム容量保証なし単価*(T15/年間日数)+ストレージ個人ゲノム容量保証なし基本料金)*消費税,0),IF(AND($P15=ストレージ個人ゲノム容量保証なし,B15),ROUND(ROUNDUP($Q15/10,0)*ストレージ個人ゲノム容量保証なし単価*(T15/年間日数)*消費税,0),IF($D15=ストレージ容量保証,ROUND(ROUNDUP($Q15/10,0)*ストレージ容量保証単価*(T15/年間日数)*消費税,0),IF($D15=アーカイブ,ROUND(ROUNDUP($Q15/10,0)*アーカイブ単価*(T15/年間日数)*消費税,0),IF(OR($D15=ThinAMD一般解析,$D15=ThinAMD個人ゲノム,$D15=ThinIntel),ROUND(($Q15*ThinAMD単価*T15/30)*消費税,0),IF($D15=ThinIntelGPU,ROUND(($Q15*ThinIntelGPU単価*T15/30)*消費税,0),IF($D15=Medium,ROUND(($Q15*Medium単価*T15/30)*消費税,0),IF($D15=Fat,ROUND(($Q15*Fat単価*T15/30)*消費税,0),""))))))))))</f>
        <v>355540</v>
      </c>
      <c r="X15" s="15">
        <f t="shared" si="3"/>
        <v>534779</v>
      </c>
    </row>
    <row r="16" spans="1:24" ht="16" customHeight="1">
      <c r="A16" s="3">
        <v>44105</v>
      </c>
      <c r="B16" s="3">
        <v>44286</v>
      </c>
      <c r="C16" s="4" t="s">
        <v>7</v>
      </c>
      <c r="D16" s="5" t="s">
        <v>25</v>
      </c>
      <c r="E16" s="25">
        <v>20</v>
      </c>
      <c r="F16" s="25">
        <v>30</v>
      </c>
      <c r="G16" s="25">
        <v>40</v>
      </c>
      <c r="H16" s="25"/>
      <c r="I16" s="25"/>
      <c r="J16" s="25"/>
      <c r="K16" s="25"/>
      <c r="L16" s="25"/>
      <c r="M16" s="25"/>
      <c r="N16" s="25"/>
      <c r="O16" s="34" t="str">
        <f>IF(AND(SUM(E16:N16)&gt;0,C16=Sheet1!$A$1),CONCATENATE(SUM(E16:N16),"TB"),IF(AND(SUM(E16:N16)&gt;0,C16=Sheet1!$A$2),CONCATENATE(SUM(E16:N16),"TB"),IF(AND(SUM(E16:N16)&gt;0,C16=Sheet1!$A$3),CONCATENATE(SUM(E16:N16),"単位"),IF(AND(SUM(E16:N16)&gt;0,C16=Sheet1!$A$4),CONCATENATE(SUM(E16:N16),"単位"),IF(AND(SUM(E16:N16)&gt;0,C16=Sheet1!$A$5),CONCATENATE(SUM(E16:N16),"単位"),"")))))</f>
        <v>90TB</v>
      </c>
      <c r="P16" s="54" t="str">
        <f t="shared" si="4"/>
        <v>ストレージ大規模利用_個人ゲノム区画アーカイブ</v>
      </c>
      <c r="Q16" s="49">
        <f t="shared" si="5"/>
        <v>90</v>
      </c>
      <c r="R16" s="46">
        <f t="shared" si="6"/>
        <v>0</v>
      </c>
      <c r="S16" s="46">
        <f t="shared" si="7"/>
        <v>61</v>
      </c>
      <c r="T16" s="46">
        <f t="shared" si="8"/>
        <v>121</v>
      </c>
      <c r="U16" s="57">
        <f>IF(AND($P16=ストレージ一般解析容量保証なし,$Q16&lt;=30),0,IF(AND($P16=ストレージ一般解析容量保証なし,$Q16&gt;30),ROUND(ROUNDUP($Q16/10,0)*ストレージ一般解析容量保証なし単価*(R16/年間日数)*消費税,0),IF(AND($P16=ストレージ個人ゲノム容量保証なし,$A16&gt;=DATE(年,4,1),$A16&lt;=DATE(年,7,31),NOT(COUNTIF($P$12:$P15,ストレージ個人ゲノム容量保証なし))),ROUND((ROUNDUP($Q16/10,0)*ストレージ個人ゲノム容量保証なし単価*(R16/年間日数)+ストレージ個人ゲノム容量保証なし基本料金)*消費税,0),IF(AND($P16=ストレージ個人ゲノム容量保証なし),ROUND(ROUNDUP($Q16/10,0)*ストレージ個人ゲノム容量保証なし単価*(R16/365)*消費税,0),IF($D16=ストレージ容量保証,ROUND(ROUNDUP($Q16/10,0)*ストレージ容量保証単価*(R16/年間日数)*消費税,0),IF($D16=アーカイブ,ROUND(ROUNDUP($Q16/10,0)*アーカイブ単価*(R16/年間日数)*消費税,0),IF(OR($D16=ThinAMD一般解析,$D16=ThinAMD個人ゲノム,$D16=ThinIntel),ROUND(($Q16*ThinAMD単価*R16/30)*消費税,0),IF($D16=ThinIntelGPU,ROUND(($Q16*ThinIntelGPU単価*R16/30)*消費税,0),IF($D16=Medium,ROUND(($Q16*Medium単価*R16/30)*消費税,0),IF($D16=Fat,ROUND(($Q16*Fat単価*R16/30)*消費税,0),""))))))))))</f>
        <v>0</v>
      </c>
      <c r="V16" s="57">
        <f>IF(AND($P16=ストレージ一般解析容量保証なし,$Q16&lt;=30),0,IF(AND($P16=ストレージ一般解析容量保証なし,$Q16&gt;30),ROUND(ROUNDUP($Q16/10,0)*ストレージ一般解析容量保証なし単価*(S16/年間日数)*消費税,0),IF(AND($P16=ストレージ個人ゲノム容量保証なし,$A16&gt;=DATE(年,8,1),$A16&lt;=DATE(年,11,30),NOT(COUNTIF($P$12:$P15,ストレージ個人ゲノム容量保証なし))),ROUND((ROUNDUP($Q16/10,0)*ストレージ個人ゲノム容量保証なし単価*(S16/年間日数)+ストレージ個人ゲノム容量保証なし基本料金)*消費税,0),IF(AND($P16=ストレージ個人ゲノム容量保証なし,A16),ROUND(ROUNDUP($Q16/10,0)*ストレージ個人ゲノム容量保証なし単価*(S16/年間日数)*消費税,0),IF($D16=ストレージ容量保証,ROUND(ROUNDUP($Q16/10,0)*ストレージ容量保証単価*(S16/年間日数)*消費税,0),IF($D16=アーカイブ,ROUND(ROUNDUP($Q16/10,0)*アーカイブ単価*(S16/年間日数)*消費税,0),IF(OR($D16=ThinAMD一般解析,$D16=ThinAMD個人ゲノム,$D16=ThinIntel),ROUND(($Q16*ThinAMD単価*S16/30)*消費税,0),IF($D16=ThinIntelGPU,ROUND(($Q16*ThinIntelGPU単価*S16/30)*消費税,0),IF($D16=Medium,ROUND(($Q16*Medium単価*S16/30)*消費税,0),IF($D16=Fat,ROUND(($Q16*Fat単価*S16/30)*消費税,0),""))))))))))</f>
        <v>179239</v>
      </c>
      <c r="W16" s="64">
        <f>IF(AND($P16=ストレージ一般解析容量保証なし,$Q16&lt;=30),0,IF(AND($P16=ストレージ一般解析容量保証なし,$Q16&gt;30),ROUND(ROUNDUP($Q16/10,0)*ストレージ一般解析容量保証なし単価*(T16/年間日数)*消費税,0),IF(AND($P16=ストレージ個人ゲノム容量保証なし,$A16&gt;=DATE(年,12,1),$A16&lt;=DATE(年+1,3,31),NOT(COUNTIF($P$12:$P15,ストレージ個人ゲノム容量保証なし))),ROUND((ROUNDUP($Q16/10,0)*ストレージ個人ゲノム容量保証なし単価*(T16/年間日数)+ストレージ個人ゲノム容量保証なし基本料金)*消費税,0),IF(AND($P16=ストレージ個人ゲノム容量保証なし,B16),ROUND(ROUNDUP($Q16/10,0)*ストレージ個人ゲノム容量保証なし単価*(T16/年間日数)*消費税,0),IF($D16=ストレージ容量保証,ROUND(ROUNDUP($Q16/10,0)*ストレージ容量保証単価*(T16/年間日数)*消費税,0),IF($D16=アーカイブ,ROUND(ROUNDUP($Q16/10,0)*アーカイブ単価*(T16/年間日数)*消費税,0),IF(OR($D16=ThinAMD一般解析,$D16=ThinAMD個人ゲノム,$D16=ThinIntel),ROUND(($Q16*ThinAMD単価*T16/30)*消費税,0),IF($D16=ThinIntelGPU,ROUND(($Q16*ThinIntelGPU単価*T16/30)*消費税,0),IF($D16=Medium,ROUND(($Q16*Medium単価*T16/30)*消費税,0),IF($D16=Fat,ROUND(($Q16*Fat単価*T16/30)*消費税,0),""))))))))))</f>
        <v>355540</v>
      </c>
      <c r="X16" s="15">
        <f t="shared" si="3"/>
        <v>534779</v>
      </c>
    </row>
    <row r="17" spans="1:24" ht="16" customHeight="1">
      <c r="A17" s="3">
        <v>43922</v>
      </c>
      <c r="B17" s="3">
        <v>43951</v>
      </c>
      <c r="C17" s="4" t="s">
        <v>56</v>
      </c>
      <c r="D17" s="5" t="s">
        <v>22</v>
      </c>
      <c r="E17" s="25">
        <v>2</v>
      </c>
      <c r="F17" s="25"/>
      <c r="G17" s="25"/>
      <c r="H17" s="25"/>
      <c r="I17" s="25"/>
      <c r="J17" s="25"/>
      <c r="K17" s="25"/>
      <c r="L17" s="25"/>
      <c r="M17" s="25"/>
      <c r="N17" s="25"/>
      <c r="O17" s="34" t="str">
        <f>IF(AND(SUM(E17:N17)&gt;0,C17=Sheet1!$A$1),CONCATENATE(SUM(E17:N17),"TB"),IF(AND(SUM(E17:N17)&gt;0,C17=Sheet1!$A$2),CONCATENATE(SUM(E17:N17),"TB"),IF(AND(SUM(E17:N17)&gt;0,C17=Sheet1!$A$3),CONCATENATE(SUM(E17:N17),"単位"),IF(AND(SUM(E17:N17)&gt;0,C17=Sheet1!$A$4),CONCATENATE(SUM(E17:N17),"単位"),IF(AND(SUM(E17:N17)&gt;0,C17=Sheet1!$A$5),CONCATENATE(SUM(E17:N17),"単位"),"")))))</f>
        <v>2単位</v>
      </c>
      <c r="P17" s="54" t="str">
        <f t="shared" si="4"/>
        <v>計算ノード占有利用_一般解析区画Medium(1単位 = 13CPUコア 512GBメモリ)</v>
      </c>
      <c r="Q17" s="46">
        <f t="shared" si="5"/>
        <v>2</v>
      </c>
      <c r="R17" s="46">
        <f t="shared" si="6"/>
        <v>30</v>
      </c>
      <c r="S17" s="46">
        <f t="shared" si="7"/>
        <v>0</v>
      </c>
      <c r="T17" s="46">
        <f t="shared" si="8"/>
        <v>0</v>
      </c>
      <c r="U17" s="57">
        <f>IF(AND($P17=ストレージ一般解析容量保証なし,$Q17&lt;=30),0,IF(AND($P17=ストレージ一般解析容量保証なし,$Q17&gt;30),ROUND(ROUNDUP($Q17/10,0)*ストレージ一般解析容量保証なし単価*(R17/年間日数)*消費税,0),IF(AND($P17=ストレージ個人ゲノム容量保証なし,$A17&gt;=DATE(年,4,1),$A17&lt;=DATE(年,7,31),NOT(COUNTIF($P$12:$P16,ストレージ個人ゲノム容量保証なし))),ROUND((ROUNDUP($Q17/10,0)*ストレージ個人ゲノム容量保証なし単価*(R17/年間日数)+ストレージ個人ゲノム容量保証なし基本料金)*消費税,0),IF(AND($P17=ストレージ個人ゲノム容量保証なし),ROUND(ROUNDUP($Q17/10,0)*ストレージ個人ゲノム容量保証なし単価*(R17/365)*消費税,0),IF($D17=ストレージ容量保証,ROUND(ROUNDUP($Q17/10,0)*ストレージ容量保証単価*(R17/年間日数)*消費税,0),IF($D17=アーカイブ,ROUND(ROUNDUP($Q17/10,0)*アーカイブ単価*(R17/年間日数)*消費税,0),IF(OR($D17=ThinAMD一般解析,$D17=ThinAMD個人ゲノム,$D17=ThinIntel),ROUND(($Q17*ThinAMD単価*R17/30)*消費税,0),IF($D17=ThinIntelGPU,ROUND(($Q17*ThinIntelGPU単価*R17/30)*消費税,0),IF($D17=Medium,ROUND(($Q17*Medium単価*R17/30)*消費税,0),IF($D17=Fat,ROUND(($Q17*Fat単価*R17/30)*消費税,0),""))))))))))</f>
        <v>64141</v>
      </c>
      <c r="V17" s="57">
        <f>IF(AND($P17=ストレージ一般解析容量保証なし,$Q17&lt;=30),0,IF(AND($P17=ストレージ一般解析容量保証なし,$Q17&gt;30),ROUND(ROUNDUP($Q17/10,0)*ストレージ一般解析容量保証なし単価*(S17/年間日数)*消費税,0),IF(AND($P17=ストレージ個人ゲノム容量保証なし,$A17&gt;=DATE(年,8,1),$A17&lt;=DATE(年,11,30),NOT(COUNTIF($P$12:$P16,ストレージ個人ゲノム容量保証なし))),ROUND((ROUNDUP($Q17/10,0)*ストレージ個人ゲノム容量保証なし単価*(S17/年間日数)+ストレージ個人ゲノム容量保証なし基本料金)*消費税,0),IF(AND($P17=ストレージ個人ゲノム容量保証なし,A17),ROUND(ROUNDUP($Q17/10,0)*ストレージ個人ゲノム容量保証なし単価*(S17/年間日数)*消費税,0),IF($D17=ストレージ容量保証,ROUND(ROUNDUP($Q17/10,0)*ストレージ容量保証単価*(S17/年間日数)*消費税,0),IF($D17=アーカイブ,ROUND(ROUNDUP($Q17/10,0)*アーカイブ単価*(S17/年間日数)*消費税,0),IF(OR($D17=ThinAMD一般解析,$D17=ThinAMD個人ゲノム,$D17=ThinIntel),ROUND(($Q17*ThinAMD単価*S17/30)*消費税,0),IF($D17=ThinIntelGPU,ROUND(($Q17*ThinIntelGPU単価*S17/30)*消費税,0),IF($D17=Medium,ROUND(($Q17*Medium単価*S17/30)*消費税,0),IF($D17=Fat,ROUND(($Q17*Fat単価*S17/30)*消費税,0),""))))))))))</f>
        <v>0</v>
      </c>
      <c r="W17" s="64">
        <f>IF(AND($P17=ストレージ一般解析容量保証なし,$Q17&lt;=30),0,IF(AND($P17=ストレージ一般解析容量保証なし,$Q17&gt;30),ROUND(ROUNDUP($Q17/10,0)*ストレージ一般解析容量保証なし単価*(T17/年間日数)*消費税,0),IF(AND($P17=ストレージ個人ゲノム容量保証なし,$A17&gt;=DATE(年,12,1),$A17&lt;=DATE(年+1,3,31),NOT(COUNTIF($P$12:$P16,ストレージ個人ゲノム容量保証なし))),ROUND((ROUNDUP($Q17/10,0)*ストレージ個人ゲノム容量保証なし単価*(T17/年間日数)+ストレージ個人ゲノム容量保証なし基本料金)*消費税,0),IF(AND($P17=ストレージ個人ゲノム容量保証なし,B17),ROUND(ROUNDUP($Q17/10,0)*ストレージ個人ゲノム容量保証なし単価*(T17/年間日数)*消費税,0),IF($D17=ストレージ容量保証,ROUND(ROUNDUP($Q17/10,0)*ストレージ容量保証単価*(T17/年間日数)*消費税,0),IF($D17=アーカイブ,ROUND(ROUNDUP($Q17/10,0)*アーカイブ単価*(T17/年間日数)*消費税,0),IF(OR($D17=ThinAMD一般解析,$D17=ThinAMD個人ゲノム,$D17=ThinIntel),ROUND(($Q17*ThinAMD単価*T17/30)*消費税,0),IF($D17=ThinIntelGPU,ROUND(($Q17*ThinIntelGPU単価*T17/30)*消費税,0),IF($D17=Medium,ROUND(($Q17*Medium単価*T17/30)*消費税,0),IF($D17=Fat,ROUND(($Q17*Fat単価*T17/30)*消費税,0),""))))))))))</f>
        <v>0</v>
      </c>
      <c r="X17" s="15">
        <f t="shared" si="3"/>
        <v>64141</v>
      </c>
    </row>
    <row r="18" spans="1:24" ht="16" customHeight="1">
      <c r="A18" s="3">
        <v>44105</v>
      </c>
      <c r="B18" s="3">
        <v>44134</v>
      </c>
      <c r="C18" s="4" t="s">
        <v>56</v>
      </c>
      <c r="D18" s="5" t="s">
        <v>22</v>
      </c>
      <c r="E18" s="25">
        <v>2</v>
      </c>
      <c r="F18" s="25"/>
      <c r="G18" s="25"/>
      <c r="H18" s="25"/>
      <c r="I18" s="25"/>
      <c r="J18" s="25"/>
      <c r="K18" s="25"/>
      <c r="L18" s="25"/>
      <c r="M18" s="25"/>
      <c r="N18" s="25"/>
      <c r="O18" s="34" t="str">
        <f>IF(AND(SUM(E18:N18)&gt;0,C18=Sheet1!$A$1),CONCATENATE(SUM(E18:N18),"TB"),IF(AND(SUM(E18:N18)&gt;0,C18=Sheet1!$A$2),CONCATENATE(SUM(E18:N18),"TB"),IF(AND(SUM(E18:N18)&gt;0,C18=Sheet1!$A$3),CONCATENATE(SUM(E18:N18),"単位"),IF(AND(SUM(E18:N18)&gt;0,C18=Sheet1!$A$4),CONCATENATE(SUM(E18:N18),"単位"),IF(AND(SUM(E18:N18)&gt;0,C18=Sheet1!$A$5),CONCATENATE(SUM(E18:N18),"単位"),"")))))</f>
        <v>2単位</v>
      </c>
      <c r="P18" s="54" t="str">
        <f t="shared" si="4"/>
        <v>計算ノード占有利用_一般解析区画Medium(1単位 = 13CPUコア 512GBメモリ)</v>
      </c>
      <c r="Q18" s="49">
        <f t="shared" si="5"/>
        <v>2</v>
      </c>
      <c r="R18" s="46">
        <f t="shared" si="6"/>
        <v>0</v>
      </c>
      <c r="S18" s="46">
        <f t="shared" si="7"/>
        <v>30</v>
      </c>
      <c r="T18" s="46">
        <f t="shared" si="8"/>
        <v>0</v>
      </c>
      <c r="U18" s="57">
        <f>IF(AND($P18=ストレージ一般解析容量保証なし,$Q18&lt;=30),0,IF(AND($P18=ストレージ一般解析容量保証なし,$Q18&gt;30),ROUND(ROUNDUP($Q18/10,0)*ストレージ一般解析容量保証なし単価*(R18/年間日数)*消費税,0),IF(AND($P18=ストレージ個人ゲノム容量保証なし,$A18&gt;=DATE(年,4,1),$A18&lt;=DATE(年,7,31),NOT(COUNTIF($P$12:$P17,ストレージ個人ゲノム容量保証なし))),ROUND((ROUNDUP($Q18/10,0)*ストレージ個人ゲノム容量保証なし単価*(R18/年間日数)+ストレージ個人ゲノム容量保証なし基本料金)*消費税,0),IF(AND($P18=ストレージ個人ゲノム容量保証なし),ROUND(ROUNDUP($Q18/10,0)*ストレージ個人ゲノム容量保証なし単価*(R18/365)*消費税,0),IF($D18=ストレージ容量保証,ROUND(ROUNDUP($Q18/10,0)*ストレージ容量保証単価*(R18/年間日数)*消費税,0),IF($D18=アーカイブ,ROUND(ROUNDUP($Q18/10,0)*アーカイブ単価*(R18/年間日数)*消費税,0),IF(OR($D18=ThinAMD一般解析,$D18=ThinAMD個人ゲノム,$D18=ThinIntel),ROUND(($Q18*ThinAMD単価*R18/30)*消費税,0),IF($D18=ThinIntelGPU,ROUND(($Q18*ThinIntelGPU単価*R18/30)*消費税,0),IF($D18=Medium,ROUND(($Q18*Medium単価*R18/30)*消費税,0),IF($D18=Fat,ROUND(($Q18*Fat単価*R18/30)*消費税,0),""))))))))))</f>
        <v>0</v>
      </c>
      <c r="V18" s="57">
        <f>IF(AND($P18=ストレージ一般解析容量保証なし,$Q18&lt;=30),0,IF(AND($P18=ストレージ一般解析容量保証なし,$Q18&gt;30),ROUND(ROUNDUP($Q18/10,0)*ストレージ一般解析容量保証なし単価*(S18/年間日数)*消費税,0),IF(AND($P18=ストレージ個人ゲノム容量保証なし,$A18&gt;=DATE(年,8,1),$A18&lt;=DATE(年,11,30),NOT(COUNTIF($P$12:$P17,ストレージ個人ゲノム容量保証なし))),ROUND((ROUNDUP($Q18/10,0)*ストレージ個人ゲノム容量保証なし単価*(S18/年間日数)+ストレージ個人ゲノム容量保証なし基本料金)*消費税,0),IF(AND($P18=ストレージ個人ゲノム容量保証なし,A18),ROUND(ROUNDUP($Q18/10,0)*ストレージ個人ゲノム容量保証なし単価*(S18/年間日数)*消費税,0),IF($D18=ストレージ容量保証,ROUND(ROUNDUP($Q18/10,0)*ストレージ容量保証単価*(S18/年間日数)*消費税,0),IF($D18=アーカイブ,ROUND(ROUNDUP($Q18/10,0)*アーカイブ単価*(S18/年間日数)*消費税,0),IF(OR($D18=ThinAMD一般解析,$D18=ThinAMD個人ゲノム,$D18=ThinIntel),ROUND(($Q18*ThinAMD単価*S18/30)*消費税,0),IF($D18=ThinIntelGPU,ROUND(($Q18*ThinIntelGPU単価*S18/30)*消費税,0),IF($D18=Medium,ROUND(($Q18*Medium単価*S18/30)*消費税,0),IF($D18=Fat,ROUND(($Q18*Fat単価*S18/30)*消費税,0),""))))))))))</f>
        <v>64141</v>
      </c>
      <c r="W18" s="64">
        <f>IF(AND($P18=ストレージ一般解析容量保証なし,$Q18&lt;=30),0,IF(AND($P18=ストレージ一般解析容量保証なし,$Q18&gt;30),ROUND(ROUNDUP($Q18/10,0)*ストレージ一般解析容量保証なし単価*(T18/年間日数)*消費税,0),IF(AND($P18=ストレージ個人ゲノム容量保証なし,$A18&gt;=DATE(年,12,1),$A18&lt;=DATE(年+1,3,31),NOT(COUNTIF($P$12:$P17,ストレージ個人ゲノム容量保証なし))),ROUND((ROUNDUP($Q18/10,0)*ストレージ個人ゲノム容量保証なし単価*(T18/年間日数)+ストレージ個人ゲノム容量保証なし基本料金)*消費税,0),IF(AND($P18=ストレージ個人ゲノム容量保証なし,B18),ROUND(ROUNDUP($Q18/10,0)*ストレージ個人ゲノム容量保証なし単価*(T18/年間日数)*消費税,0),IF($D18=ストレージ容量保証,ROUND(ROUNDUP($Q18/10,0)*ストレージ容量保証単価*(T18/年間日数)*消費税,0),IF($D18=アーカイブ,ROUND(ROUNDUP($Q18/10,0)*アーカイブ単価*(T18/年間日数)*消費税,0),IF(OR($D18=ThinAMD一般解析,$D18=ThinAMD個人ゲノム,$D18=ThinIntel),ROUND(($Q18*ThinAMD単価*T18/30)*消費税,0),IF($D18=ThinIntelGPU,ROUND(($Q18*ThinIntelGPU単価*T18/30)*消費税,0),IF($D18=Medium,ROUND(($Q18*Medium単価*T18/30)*消費税,0),IF($D18=Fat,ROUND(($Q18*Fat単価*T18/30)*消費税,0),""))))))))))</f>
        <v>0</v>
      </c>
      <c r="X18" s="15">
        <f t="shared" si="3"/>
        <v>64141</v>
      </c>
    </row>
    <row r="19" spans="1:24" ht="16" customHeight="1">
      <c r="A19" s="3">
        <v>44224</v>
      </c>
      <c r="B19" s="3">
        <v>44286</v>
      </c>
      <c r="C19" s="4" t="s">
        <v>8</v>
      </c>
      <c r="D19" s="5" t="s">
        <v>20</v>
      </c>
      <c r="E19" s="25">
        <v>2</v>
      </c>
      <c r="F19" s="25"/>
      <c r="G19" s="25"/>
      <c r="H19" s="25"/>
      <c r="I19" s="25"/>
      <c r="J19" s="25"/>
      <c r="K19" s="25"/>
      <c r="L19" s="25"/>
      <c r="M19" s="25"/>
      <c r="N19" s="25"/>
      <c r="O19" s="34" t="str">
        <f>IF(AND(SUM(E19:N19)&gt;0,C19=Sheet1!$A$1),CONCATENATE(SUM(E19:N19),"TB"),IF(AND(SUM(E19:N19)&gt;0,C19=Sheet1!$A$2),CONCATENATE(SUM(E19:N19),"TB"),IF(AND(SUM(E19:N19)&gt;0,C19=Sheet1!$A$3),CONCATENATE(SUM(E19:N19),"単位"),IF(AND(SUM(E19:N19)&gt;0,C19=Sheet1!$A$4),CONCATENATE(SUM(E19:N19),"単位"),IF(AND(SUM(E19:N19)&gt;0,C19=Sheet1!$A$5),CONCATENATE(SUM(E19:N19),"単位"),"")))))</f>
        <v>2単位</v>
      </c>
      <c r="P19" s="54" t="str">
        <f t="shared" si="4"/>
        <v>計算ノード占有利用_個人ゲノム区画Thin(Intel)(1単位 = 1CPUコア 12GBメモリ)</v>
      </c>
      <c r="Q19" s="46">
        <f t="shared" si="5"/>
        <v>2</v>
      </c>
      <c r="R19" s="46">
        <f t="shared" si="6"/>
        <v>0</v>
      </c>
      <c r="S19" s="46">
        <f t="shared" si="7"/>
        <v>0</v>
      </c>
      <c r="T19" s="46">
        <f t="shared" si="8"/>
        <v>63</v>
      </c>
      <c r="U19" s="57">
        <f>IF(AND($P19=ストレージ一般解析容量保証なし,$Q19&lt;=30),0,IF(AND($P19=ストレージ一般解析容量保証なし,$Q19&gt;30),ROUND(ROUNDUP($Q19/10,0)*ストレージ一般解析容量保証なし単価*(R19/年間日数)*消費税,0),IF(AND($P19=ストレージ個人ゲノム容量保証なし,$A19&gt;=DATE(年,4,1),$A19&lt;=DATE(年,7,31),NOT(COUNTIF($P$12:$P18,ストレージ個人ゲノム容量保証なし))),ROUND((ROUNDUP($Q19/10,0)*ストレージ個人ゲノム容量保証なし単価*(R19/年間日数)+ストレージ個人ゲノム容量保証なし基本料金)*消費税,0),IF(AND($P19=ストレージ個人ゲノム容量保証なし),ROUND(ROUNDUP($Q19/10,0)*ストレージ個人ゲノム容量保証なし単価*(R19/365)*消費税,0),IF($D19=ストレージ容量保証,ROUND(ROUNDUP($Q19/10,0)*ストレージ容量保証単価*(R19/年間日数)*消費税,0),IF($D19=アーカイブ,ROUND(ROUNDUP($Q19/10,0)*アーカイブ単価*(R19/年間日数)*消費税,0),IF(OR($D19=ThinAMD一般解析,$D19=ThinAMD個人ゲノム,$D19=ThinIntel),ROUND(($Q19*ThinAMD単価*R19/30)*消費税,0),IF($D19=ThinIntelGPU,ROUND(($Q19*ThinIntelGPU単価*R19/30)*消費税,0),IF($D19=Medium,ROUND(($Q19*Medium単価*R19/30)*消費税,0),IF($D19=Fat,ROUND(($Q19*Fat単価*R19/30)*消費税,0),""))))))))))</f>
        <v>0</v>
      </c>
      <c r="V19" s="57">
        <f>IF(AND($P19=ストレージ一般解析容量保証なし,$Q19&lt;=30),0,IF(AND($P19=ストレージ一般解析容量保証なし,$Q19&gt;30),ROUND(ROUNDUP($Q19/10,0)*ストレージ一般解析容量保証なし単価*(S19/年間日数)*消費税,0),IF(AND($P19=ストレージ個人ゲノム容量保証なし,$A19&gt;=DATE(年,8,1),$A19&lt;=DATE(年,11,30),NOT(COUNTIF($P$12:$P18,ストレージ個人ゲノム容量保証なし))),ROUND((ROUNDUP($Q19/10,0)*ストレージ個人ゲノム容量保証なし単価*(S19/年間日数)+ストレージ個人ゲノム容量保証なし基本料金)*消費税,0),IF(AND($P19=ストレージ個人ゲノム容量保証なし,A19),ROUND(ROUNDUP($Q19/10,0)*ストレージ個人ゲノム容量保証なし単価*(S19/年間日数)*消費税,0),IF($D19=ストレージ容量保証,ROUND(ROUNDUP($Q19/10,0)*ストレージ容量保証単価*(S19/年間日数)*消費税,0),IF($D19=アーカイブ,ROUND(ROUNDUP($Q19/10,0)*アーカイブ単価*(S19/年間日数)*消費税,0),IF(OR($D19=ThinAMD一般解析,$D19=ThinAMD個人ゲノム,$D19=ThinIntel),ROUND(($Q19*ThinAMD単価*S19/30)*消費税,0),IF($D19=ThinIntelGPU,ROUND(($Q19*ThinIntelGPU単価*S19/30)*消費税,0),IF($D19=Medium,ROUND(($Q19*Medium単価*S19/30)*消費税,0),IF($D19=Fat,ROUND(($Q19*Fat単価*S19/30)*消費税,0),""))))))))))</f>
        <v>0</v>
      </c>
      <c r="W19" s="64">
        <f>IF(AND($P19=ストレージ一般解析容量保証なし,$Q19&lt;=30),0,IF(AND($P19=ストレージ一般解析容量保証なし,$Q19&gt;30),ROUND(ROUNDUP($Q19/10,0)*ストレージ一般解析容量保証なし単価*(T19/年間日数)*消費税,0),IF(AND($P19=ストレージ個人ゲノム容量保証なし,$A19&gt;=DATE(年,12,1),$A19&lt;=DATE(年+1,3,31),NOT(COUNTIF($P$12:$P18,ストレージ個人ゲノム容量保証なし))),ROUND((ROUNDUP($Q19/10,0)*ストレージ個人ゲノム容量保証なし単価*(T19/年間日数)+ストレージ個人ゲノム容量保証なし基本料金)*消費税,0),IF(AND($P19=ストレージ個人ゲノム容量保証なし,B19),ROUND(ROUNDUP($Q19/10,0)*ストレージ個人ゲノム容量保証なし単価*(T19/年間日数)*消費税,0),IF($D19=ストレージ容量保証,ROUND(ROUNDUP($Q19/10,0)*ストレージ容量保証単価*(T19/年間日数)*消費税,0),IF($D19=アーカイブ,ROUND(ROUNDUP($Q19/10,0)*アーカイブ単価*(T19/年間日数)*消費税,0),IF(OR($D19=ThinAMD一般解析,$D19=ThinAMD個人ゲノム,$D19=ThinIntel),ROUND(($Q19*ThinAMD単価*T19/30)*消費税,0),IF($D19=ThinIntelGPU,ROUND(($Q19*ThinIntelGPU単価*T19/30)*消費税,0),IF($D19=Medium,ROUND(($Q19*Medium単価*T19/30)*消費税,0),IF($D19=Fat,ROUND(($Q19*Fat単価*T19/30)*消費税,0),""))))))))))</f>
        <v>2070</v>
      </c>
      <c r="X19" s="15">
        <f t="shared" si="3"/>
        <v>2070</v>
      </c>
    </row>
    <row r="20" spans="1:24" ht="16" customHeight="1">
      <c r="A20" s="3">
        <v>44224</v>
      </c>
      <c r="B20" s="3">
        <v>44286</v>
      </c>
      <c r="C20" s="4" t="s">
        <v>8</v>
      </c>
      <c r="D20" s="5" t="s">
        <v>21</v>
      </c>
      <c r="E20" s="25">
        <v>2</v>
      </c>
      <c r="F20" s="6"/>
      <c r="G20" s="6"/>
      <c r="H20" s="6"/>
      <c r="I20" s="6"/>
      <c r="J20" s="6"/>
      <c r="K20" s="6"/>
      <c r="L20" s="6"/>
      <c r="M20" s="6"/>
      <c r="N20" s="6"/>
      <c r="O20" s="34" t="str">
        <f>IF(AND(SUM(E20:N20)&gt;0,C20=Sheet1!$A$1),CONCATENATE(SUM(E20:N20),"TB"),IF(AND(SUM(E20:N20)&gt;0,C20=Sheet1!$A$2),CONCATENATE(SUM(E20:N20),"TB"),IF(AND(SUM(E20:N20)&gt;0,C20=Sheet1!$A$3),CONCATENATE(SUM(E20:N20),"単位"),IF(AND(SUM(E20:N20)&gt;0,C20=Sheet1!$A$4),CONCATENATE(SUM(E20:N20),"単位"),IF(AND(SUM(E20:N20)&gt;0,C20=Sheet1!$A$5),CONCATENATE(SUM(E20:N20),"単位"),"")))))</f>
        <v>2単位</v>
      </c>
      <c r="P20" s="54" t="str">
        <f t="shared" si="4"/>
        <v>計算ノード占有利用_個人ゲノム区画Thin(Intel/NVIDIA GPU)(1単位 = 1GPU 4CPUコア 48GBメモリ)</v>
      </c>
      <c r="Q20" s="49">
        <f t="shared" si="5"/>
        <v>2</v>
      </c>
      <c r="R20" s="46">
        <f t="shared" si="6"/>
        <v>0</v>
      </c>
      <c r="S20" s="46">
        <f t="shared" si="7"/>
        <v>0</v>
      </c>
      <c r="T20" s="46">
        <f t="shared" si="8"/>
        <v>63</v>
      </c>
      <c r="U20" s="57">
        <f>IF(AND($P20=ストレージ一般解析容量保証なし,$Q20&lt;=30),0,IF(AND($P20=ストレージ一般解析容量保証なし,$Q20&gt;30),ROUND(ROUNDUP($Q20/10,0)*ストレージ一般解析容量保証なし単価*(R20/年間日数)*消費税,0),IF(AND($P20=ストレージ個人ゲノム容量保証なし,$A20&gt;=DATE(年,4,1),$A20&lt;=DATE(年,7,31),NOT(COUNTIF($P$12:$P19,ストレージ個人ゲノム容量保証なし))),ROUND((ROUNDUP($Q20/10,0)*ストレージ個人ゲノム容量保証なし単価*(R20/年間日数)+ストレージ個人ゲノム容量保証なし基本料金)*消費税,0),IF(AND($P20=ストレージ個人ゲノム容量保証なし),ROUND(ROUNDUP($Q20/10,0)*ストレージ個人ゲノム容量保証なし単価*(R20/365)*消費税,0),IF($D20=ストレージ容量保証,ROUND(ROUNDUP($Q20/10,0)*ストレージ容量保証単価*(R20/年間日数)*消費税,0),IF($D20=アーカイブ,ROUND(ROUNDUP($Q20/10,0)*アーカイブ単価*(R20/年間日数)*消費税,0),IF(OR($D20=ThinAMD一般解析,$D20=ThinAMD個人ゲノム,$D20=ThinIntel),ROUND(($Q20*ThinAMD単価*R20/30)*消費税,0),IF($D20=ThinIntelGPU,ROUND(($Q20*ThinIntelGPU単価*R20/30)*消費税,0),IF($D20=Medium,ROUND(($Q20*Medium単価*R20/30)*消費税,0),IF($D20=Fat,ROUND(($Q20*Fat単価*R20/30)*消費税,0),""))))))))))</f>
        <v>0</v>
      </c>
      <c r="V20" s="57">
        <f>IF(AND($P20=ストレージ一般解析容量保証なし,$Q20&lt;=30),0,IF(AND($P20=ストレージ一般解析容量保証なし,$Q20&gt;30),ROUND(ROUNDUP($Q20/10,0)*ストレージ一般解析容量保証なし単価*(S20/年間日数)*消費税,0),IF(AND($P20=ストレージ個人ゲノム容量保証なし,$A20&gt;=DATE(年,8,1),$A20&lt;=DATE(年,11,30),NOT(COUNTIF($P$12:$P19,ストレージ個人ゲノム容量保証なし))),ROUND((ROUNDUP($Q20/10,0)*ストレージ個人ゲノム容量保証なし単価*(S20/年間日数)+ストレージ個人ゲノム容量保証なし基本料金)*消費税,0),IF(AND($P20=ストレージ個人ゲノム容量保証なし,A20),ROUND(ROUNDUP($Q20/10,0)*ストレージ個人ゲノム容量保証なし単価*(S20/年間日数)*消費税,0),IF($D20=ストレージ容量保証,ROUND(ROUNDUP($Q20/10,0)*ストレージ容量保証単価*(S20/年間日数)*消費税,0),IF($D20=アーカイブ,ROUND(ROUNDUP($Q20/10,0)*アーカイブ単価*(S20/年間日数)*消費税,0),IF(OR($D20=ThinAMD一般解析,$D20=ThinAMD個人ゲノム,$D20=ThinIntel),ROUND(($Q20*ThinAMD単価*S20/30)*消費税,0),IF($D20=ThinIntelGPU,ROUND(($Q20*ThinIntelGPU単価*S20/30)*消費税,0),IF($D20=Medium,ROUND(($Q20*Medium単価*S20/30)*消費税,0),IF($D20=Fat,ROUND(($Q20*Fat単価*S20/30)*消費税,0),""))))))))))</f>
        <v>0</v>
      </c>
      <c r="W20" s="64">
        <f>IF(AND($P20=ストレージ一般解析容量保証なし,$Q20&lt;=30),0,IF(AND($P20=ストレージ一般解析容量保証なし,$Q20&gt;30),ROUND(ROUNDUP($Q20/10,0)*ストレージ一般解析容量保証なし単価*(T20/年間日数)*消費税,0),IF(AND($P20=ストレージ個人ゲノム容量保証なし,$A20&gt;=DATE(年,12,1),$A20&lt;=DATE(年+1,3,31),NOT(COUNTIF($P$12:$P19,ストレージ個人ゲノム容量保証なし))),ROUND((ROUNDUP($Q20/10,0)*ストレージ個人ゲノム容量保証なし単価*(T20/年間日数)+ストレージ個人ゲノム容量保証なし基本料金)*消費税,0),IF(AND($P20=ストレージ個人ゲノム容量保証なし,B20),ROUND(ROUNDUP($Q20/10,0)*ストレージ個人ゲノム容量保証なし単価*(T20/年間日数)*消費税,0),IF($D20=ストレージ容量保証,ROUND(ROUNDUP($Q20/10,0)*ストレージ容量保証単価*(T20/年間日数)*消費税,0),IF($D20=アーカイブ,ROUND(ROUNDUP($Q20/10,0)*アーカイブ単価*(T20/年間日数)*消費税,0),IF(OR($D20=ThinAMD一般解析,$D20=ThinAMD個人ゲノム,$D20=ThinIntel),ROUND(($Q20*ThinAMD単価*T20/30)*消費税,0),IF($D20=ThinIntelGPU,ROUND(($Q20*ThinIntelGPU単価*T20/30)*消費税,0),IF($D20=Medium,ROUND(($Q20*Medium単価*T20/30)*消費税,0),IF($D20=Fat,ROUND(($Q20*Fat単価*T20/30)*消費税,0),""))))))))))</f>
        <v>12428</v>
      </c>
      <c r="X20" s="15">
        <f t="shared" si="3"/>
        <v>12428</v>
      </c>
    </row>
    <row r="21" spans="1:24" ht="16" customHeight="1">
      <c r="A21" s="3">
        <v>44224</v>
      </c>
      <c r="B21" s="3">
        <v>44286</v>
      </c>
      <c r="C21" s="4" t="s">
        <v>8</v>
      </c>
      <c r="D21" s="5" t="s">
        <v>22</v>
      </c>
      <c r="E21" s="25">
        <v>2</v>
      </c>
      <c r="F21" s="6"/>
      <c r="G21" s="6"/>
      <c r="H21" s="6"/>
      <c r="I21" s="6"/>
      <c r="J21" s="6"/>
      <c r="K21" s="6"/>
      <c r="L21" s="6"/>
      <c r="M21" s="6"/>
      <c r="N21" s="6"/>
      <c r="O21" s="34" t="str">
        <f>IF(AND(SUM(E21:N21)&gt;0,C21=Sheet1!$A$1),CONCATENATE(SUM(E21:N21),"TB"),IF(AND(SUM(E21:N21)&gt;0,C21=Sheet1!$A$2),CONCATENATE(SUM(E21:N21),"TB"),IF(AND(SUM(E21:N21)&gt;0,C21=Sheet1!$A$3),CONCATENATE(SUM(E21:N21),"単位"),IF(AND(SUM(E21:N21)&gt;0,C21=Sheet1!$A$4),CONCATENATE(SUM(E21:N21),"単位"),IF(AND(SUM(E21:N21)&gt;0,C21=Sheet1!$A$5),CONCATENATE(SUM(E21:N21),"単位"),"")))))</f>
        <v>2単位</v>
      </c>
      <c r="P21" s="54" t="str">
        <f t="shared" si="4"/>
        <v>計算ノード占有利用_個人ゲノム区画Medium(1単位 = 13CPUコア 512GBメモリ)</v>
      </c>
      <c r="Q21" s="46">
        <f t="shared" si="5"/>
        <v>2</v>
      </c>
      <c r="R21" s="46">
        <f t="shared" si="6"/>
        <v>0</v>
      </c>
      <c r="S21" s="46">
        <f t="shared" si="7"/>
        <v>0</v>
      </c>
      <c r="T21" s="46">
        <f t="shared" si="8"/>
        <v>63</v>
      </c>
      <c r="U21" s="57">
        <f>IF(AND($P21=ストレージ一般解析容量保証なし,$Q21&lt;=30),0,IF(AND($P21=ストレージ一般解析容量保証なし,$Q21&gt;30),ROUND(ROUNDUP($Q21/10,0)*ストレージ一般解析容量保証なし単価*(R21/年間日数)*消費税,0),IF(AND($P21=ストレージ個人ゲノム容量保証なし,$A21&gt;=DATE(年,4,1),$A21&lt;=DATE(年,7,31),NOT(COUNTIF($P$12:$P20,ストレージ個人ゲノム容量保証なし))),ROUND((ROUNDUP($Q21/10,0)*ストレージ個人ゲノム容量保証なし単価*(R21/年間日数)+ストレージ個人ゲノム容量保証なし基本料金)*消費税,0),IF(AND($P21=ストレージ個人ゲノム容量保証なし),ROUND(ROUNDUP($Q21/10,0)*ストレージ個人ゲノム容量保証なし単価*(R21/365)*消費税,0),IF($D21=ストレージ容量保証,ROUND(ROUNDUP($Q21/10,0)*ストレージ容量保証単価*(R21/年間日数)*消費税,0),IF($D21=アーカイブ,ROUND(ROUNDUP($Q21/10,0)*アーカイブ単価*(R21/年間日数)*消費税,0),IF(OR($D21=ThinAMD一般解析,$D21=ThinAMD個人ゲノム,$D21=ThinIntel),ROUND(($Q21*ThinAMD単価*R21/30)*消費税,0),IF($D21=ThinIntelGPU,ROUND(($Q21*ThinIntelGPU単価*R21/30)*消費税,0),IF($D21=Medium,ROUND(($Q21*Medium単価*R21/30)*消費税,0),IF($D21=Fat,ROUND(($Q21*Fat単価*R21/30)*消費税,0),""))))))))))</f>
        <v>0</v>
      </c>
      <c r="V21" s="57">
        <f>IF(AND($P21=ストレージ一般解析容量保証なし,$Q21&lt;=30),0,IF(AND($P21=ストレージ一般解析容量保証なし,$Q21&gt;30),ROUND(ROUNDUP($Q21/10,0)*ストレージ一般解析容量保証なし単価*(S21/年間日数)*消費税,0),IF(AND($P21=ストレージ個人ゲノム容量保証なし,$A21&gt;=DATE(年,8,1),$A21&lt;=DATE(年,11,30),NOT(COUNTIF($P$12:$P20,ストレージ個人ゲノム容量保証なし))),ROUND((ROUNDUP($Q21/10,0)*ストレージ個人ゲノム容量保証なし単価*(S21/年間日数)+ストレージ個人ゲノム容量保証なし基本料金)*消費税,0),IF(AND($P21=ストレージ個人ゲノム容量保証なし,A21),ROUND(ROUNDUP($Q21/10,0)*ストレージ個人ゲノム容量保証なし単価*(S21/年間日数)*消費税,0),IF($D21=ストレージ容量保証,ROUND(ROUNDUP($Q21/10,0)*ストレージ容量保証単価*(S21/年間日数)*消費税,0),IF($D21=アーカイブ,ROUND(ROUNDUP($Q21/10,0)*アーカイブ単価*(S21/年間日数)*消費税,0),IF(OR($D21=ThinAMD一般解析,$D21=ThinAMD個人ゲノム,$D21=ThinIntel),ROUND(($Q21*ThinAMD単価*S21/30)*消費税,0),IF($D21=ThinIntelGPU,ROUND(($Q21*ThinIntelGPU単価*S21/30)*消費税,0),IF($D21=Medium,ROUND(($Q21*Medium単価*S21/30)*消費税,0),IF($D21=Fat,ROUND(($Q21*Fat単価*S21/30)*消費税,0),""))))))))))</f>
        <v>0</v>
      </c>
      <c r="W21" s="64">
        <f>IF(AND($P21=ストレージ一般解析容量保証なし,$Q21&lt;=30),0,IF(AND($P21=ストレージ一般解析容量保証なし,$Q21&gt;30),ROUND(ROUNDUP($Q21/10,0)*ストレージ一般解析容量保証なし単価*(T21/年間日数)*消費税,0),IF(AND($P21=ストレージ個人ゲノム容量保証なし,$A21&gt;=DATE(年,12,1),$A21&lt;=DATE(年+1,3,31),NOT(COUNTIF($P$12:$P20,ストレージ個人ゲノム容量保証なし))),ROUND((ROUNDUP($Q21/10,0)*ストレージ個人ゲノム容量保証なし単価*(T21/年間日数)+ストレージ個人ゲノム容量保証なし基本料金)*消費税,0),IF(AND($P21=ストレージ個人ゲノム容量保証なし,B21),ROUND(ROUNDUP($Q21/10,0)*ストレージ個人ゲノム容量保証なし単価*(T21/年間日数)*消費税,0),IF($D21=ストレージ容量保証,ROUND(ROUNDUP($Q21/10,0)*ストレージ容量保証単価*(T21/年間日数)*消費税,0),IF($D21=アーカイブ,ROUND(ROUNDUP($Q21/10,0)*アーカイブ単価*(T21/年間日数)*消費税,0),IF(OR($D21=ThinAMD一般解析,$D21=ThinAMD個人ゲノム,$D21=ThinIntel),ROUND(($Q21*ThinAMD単価*T21/30)*消費税,0),IF($D21=ThinIntelGPU,ROUND(($Q21*ThinIntelGPU単価*T21/30)*消費税,0),IF($D21=Medium,ROUND(($Q21*Medium単価*T21/30)*消費税,0),IF($D21=Fat,ROUND(($Q21*Fat単価*T21/30)*消費税,0),""))))))))))</f>
        <v>134696</v>
      </c>
      <c r="X21" s="15">
        <f t="shared" si="3"/>
        <v>134696</v>
      </c>
    </row>
    <row r="22" spans="1:24" ht="16" customHeight="1">
      <c r="A22" s="3"/>
      <c r="B22" s="3"/>
      <c r="C22" s="4"/>
      <c r="D22" s="5"/>
      <c r="E22" s="25"/>
      <c r="F22" s="25"/>
      <c r="G22" s="6"/>
      <c r="H22" s="25"/>
      <c r="I22" s="6"/>
      <c r="J22" s="25"/>
      <c r="K22" s="6"/>
      <c r="L22" s="25"/>
      <c r="M22" s="6"/>
      <c r="N22" s="25"/>
      <c r="O22" s="34" t="str">
        <f>IF(AND(SUM(E22:N22)&gt;0,C22=Sheet1!$A$1),CONCATENATE(SUM(E22:N22),"TB"),IF(AND(SUM(E22:N22)&gt;0,C22=Sheet1!$A$2),CONCATENATE(SUM(E22:N22),"TB"),IF(AND(SUM(E22:N22)&gt;0,C22=Sheet1!$A$3),CONCATENATE(SUM(E22:N22),"単位"),IF(AND(SUM(E22:N22)&gt;0,C22=Sheet1!$A$4),CONCATENATE(SUM(E22:N22),"単位"),IF(AND(SUM(E22:N22)&gt;0,C22=Sheet1!$A$5),CONCATENATE(SUM(E22:N22),"単位"),"")))))</f>
        <v/>
      </c>
      <c r="P22" s="54" t="str">
        <f t="shared" si="4"/>
        <v/>
      </c>
      <c r="Q22" s="49">
        <f t="shared" si="5"/>
        <v>0</v>
      </c>
      <c r="R22" s="46">
        <f t="shared" si="6"/>
        <v>0</v>
      </c>
      <c r="S22" s="46">
        <f t="shared" si="7"/>
        <v>0</v>
      </c>
      <c r="T22" s="46">
        <f t="shared" si="8"/>
        <v>0</v>
      </c>
      <c r="U22" s="57" t="str">
        <f>IF(AND($P22=ストレージ一般解析容量保証なし,$Q22&lt;=30),0,IF(AND($P22=ストレージ一般解析容量保証なし,$Q22&gt;30),ROUND(ROUNDUP($Q22/10,0)*ストレージ一般解析容量保証なし単価*(R22/年間日数)*消費税,0),IF(AND($P22=ストレージ個人ゲノム容量保証なし,$A22&gt;=DATE(年,4,1),$A22&lt;=DATE(年,7,31),NOT(COUNTIF($P$12:$P21,ストレージ個人ゲノム容量保証なし))),ROUND((ROUNDUP($Q22/10,0)*ストレージ個人ゲノム容量保証なし単価*(R22/年間日数)+ストレージ個人ゲノム容量保証なし基本料金)*消費税,0),IF(AND($P22=ストレージ個人ゲノム容量保証なし),ROUND(ROUNDUP($Q22/10,0)*ストレージ個人ゲノム容量保証なし単価*(R22/365)*消費税,0),IF($D22=ストレージ容量保証,ROUND(ROUNDUP($Q22/10,0)*ストレージ容量保証単価*(R22/年間日数)*消費税,0),IF($D22=アーカイブ,ROUND(ROUNDUP($Q22/10,0)*アーカイブ単価*(R22/年間日数)*消費税,0),IF(OR($D22=ThinAMD一般解析,$D22=ThinAMD個人ゲノム,$D22=ThinIntel),ROUND(($Q22*ThinAMD単価*R22/30)*消費税,0),IF($D22=ThinIntelGPU,ROUND(($Q22*ThinIntelGPU単価*R22/30)*消費税,0),IF($D22=Medium,ROUND(($Q22*Medium単価*R22/30)*消費税,0),IF($D22=Fat,ROUND(($Q22*Fat単価*R22/30)*消費税,0),""))))))))))</f>
        <v/>
      </c>
      <c r="V22" s="57" t="str">
        <f>IF(AND($P22=ストレージ一般解析容量保証なし,$Q22&lt;=30),0,IF(AND($P22=ストレージ一般解析容量保証なし,$Q22&gt;30),ROUND(ROUNDUP($Q22/10,0)*ストレージ一般解析容量保証なし単価*(S22/年間日数)*消費税,0),IF(AND($P22=ストレージ個人ゲノム容量保証なし,$A22&gt;=DATE(年,8,1),$A22&lt;=DATE(年,11,30),NOT(COUNTIF($P$12:$P21,ストレージ個人ゲノム容量保証なし))),ROUND((ROUNDUP($Q22/10,0)*ストレージ個人ゲノム容量保証なし単価*(S22/年間日数)+ストレージ個人ゲノム容量保証なし基本料金)*消費税,0),IF(AND($P22=ストレージ個人ゲノム容量保証なし,A22),ROUND(ROUNDUP($Q22/10,0)*ストレージ個人ゲノム容量保証なし単価*(S22/年間日数)*消費税,0),IF($D22=ストレージ容量保証,ROUND(ROUNDUP($Q22/10,0)*ストレージ容量保証単価*(S22/年間日数)*消費税,0),IF($D22=アーカイブ,ROUND(ROUNDUP($Q22/10,0)*アーカイブ単価*(S22/年間日数)*消費税,0),IF(OR($D22=ThinAMD一般解析,$D22=ThinAMD個人ゲノム,$D22=ThinIntel),ROUND(($Q22*ThinAMD単価*S22/30)*消費税,0),IF($D22=ThinIntelGPU,ROUND(($Q22*ThinIntelGPU単価*S22/30)*消費税,0),IF($D22=Medium,ROUND(($Q22*Medium単価*S22/30)*消費税,0),IF($D22=Fat,ROUND(($Q22*Fat単価*S22/30)*消費税,0),""))))))))))</f>
        <v/>
      </c>
      <c r="W22" s="64" t="str">
        <f>IF(AND($P22=ストレージ一般解析容量保証なし,$Q22&lt;=30),0,IF(AND($P22=ストレージ一般解析容量保証なし,$Q22&gt;30),ROUND(ROUNDUP($Q22/10,0)*ストレージ一般解析容量保証なし単価*(T22/年間日数)*消費税,0),IF(AND($P22=ストレージ個人ゲノム容量保証なし,$A22&gt;=DATE(年,12,1),$A22&lt;=DATE(年+1,3,31),NOT(COUNTIF($P$12:$P21,ストレージ個人ゲノム容量保証なし))),ROUND((ROUNDUP($Q22/10,0)*ストレージ個人ゲノム容量保証なし単価*(T22/年間日数)+ストレージ個人ゲノム容量保証なし基本料金)*消費税,0),IF(AND($P22=ストレージ個人ゲノム容量保証なし,B22),ROUND(ROUNDUP($Q22/10,0)*ストレージ個人ゲノム容量保証なし単価*(T22/年間日数)*消費税,0),IF($D22=ストレージ容量保証,ROUND(ROUNDUP($Q22/10,0)*ストレージ容量保証単価*(T22/年間日数)*消費税,0),IF($D22=アーカイブ,ROUND(ROUNDUP($Q22/10,0)*アーカイブ単価*(T22/年間日数)*消費税,0),IF(OR($D22=ThinAMD一般解析,$D22=ThinAMD個人ゲノム,$D22=ThinIntel),ROUND(($Q22*ThinAMD単価*T22/30)*消費税,0),IF($D22=ThinIntelGPU,ROUND(($Q22*ThinIntelGPU単価*T22/30)*消費税,0),IF($D22=Medium,ROUND(($Q22*Medium単価*T22/30)*消費税,0),IF($D22=Fat,ROUND(($Q22*Fat単価*T22/30)*消費税,0),""))))))))))</f>
        <v/>
      </c>
      <c r="X22" s="15" t="str">
        <f t="shared" si="3"/>
        <v/>
      </c>
    </row>
    <row r="23" spans="1:24" ht="16" customHeight="1">
      <c r="A23" s="3"/>
      <c r="B23" s="3"/>
      <c r="C23" s="4"/>
      <c r="D23" s="5"/>
      <c r="E23" s="25"/>
      <c r="F23" s="6"/>
      <c r="G23" s="6"/>
      <c r="H23" s="6"/>
      <c r="I23" s="6"/>
      <c r="J23" s="6"/>
      <c r="K23" s="6"/>
      <c r="L23" s="6"/>
      <c r="M23" s="6"/>
      <c r="N23" s="6"/>
      <c r="O23" s="34" t="str">
        <f>IF(AND(SUM(E23:N23)&gt;0,C23=Sheet1!$A$1),CONCATENATE(SUM(E23:N23),"TB"),IF(AND(SUM(E23:N23)&gt;0,C23=Sheet1!$A$2),CONCATENATE(SUM(E23:N23),"TB"),IF(AND(SUM(E23:N23)&gt;0,C23=Sheet1!$A$3),CONCATENATE(SUM(E23:N23),"単位"),IF(AND(SUM(E23:N23)&gt;0,C23=Sheet1!$A$4),CONCATENATE(SUM(E23:N23),"単位"),IF(AND(SUM(E23:N23)&gt;0,C23=Sheet1!$A$5),CONCATENATE(SUM(E23:N23),"単位"),"")))))</f>
        <v/>
      </c>
      <c r="P23" s="54" t="str">
        <f t="shared" si="4"/>
        <v/>
      </c>
      <c r="Q23" s="46">
        <f t="shared" si="5"/>
        <v>0</v>
      </c>
      <c r="R23" s="46">
        <f t="shared" si="6"/>
        <v>0</v>
      </c>
      <c r="S23" s="46">
        <f t="shared" si="7"/>
        <v>0</v>
      </c>
      <c r="T23" s="46">
        <f t="shared" si="8"/>
        <v>0</v>
      </c>
      <c r="U23" s="57" t="str">
        <f>IF(AND($P23=ストレージ一般解析容量保証なし,$Q23&lt;=30),0,IF(AND($P23=ストレージ一般解析容量保証なし,$Q23&gt;30),ROUND(ROUNDUP($Q23/10,0)*ストレージ一般解析容量保証なし単価*(R23/年間日数)*消費税,0),IF(AND($P23=ストレージ個人ゲノム容量保証なし,$A23&gt;=DATE(年,4,1),$A23&lt;=DATE(年,7,31),NOT(COUNTIF($P$12:$P22,ストレージ個人ゲノム容量保証なし))),ROUND((ROUNDUP($Q23/10,0)*ストレージ個人ゲノム容量保証なし単価*(R23/年間日数)+ストレージ個人ゲノム容量保証なし基本料金)*消費税,0),IF(AND($P23=ストレージ個人ゲノム容量保証なし),ROUND(ROUNDUP($Q23/10,0)*ストレージ個人ゲノム容量保証なし単価*(R23/365)*消費税,0),IF($D23=ストレージ容量保証,ROUND(ROUNDUP($Q23/10,0)*ストレージ容量保証単価*(R23/年間日数)*消費税,0),IF($D23=アーカイブ,ROUND(ROUNDUP($Q23/10,0)*アーカイブ単価*(R23/年間日数)*消費税,0),IF(OR($D23=ThinAMD一般解析,$D23=ThinAMD個人ゲノム,$D23=ThinIntel),ROUND(($Q23*ThinAMD単価*R23/30)*消費税,0),IF($D23=ThinIntelGPU,ROUND(($Q23*ThinIntelGPU単価*R23/30)*消費税,0),IF($D23=Medium,ROUND(($Q23*Medium単価*R23/30)*消費税,0),IF($D23=Fat,ROUND(($Q23*Fat単価*R23/30)*消費税,0),""))))))))))</f>
        <v/>
      </c>
      <c r="V23" s="57" t="str">
        <f>IF(AND($P23=ストレージ一般解析容量保証なし,$Q23&lt;=30),0,IF(AND($P23=ストレージ一般解析容量保証なし,$Q23&gt;30),ROUND(ROUNDUP($Q23/10,0)*ストレージ一般解析容量保証なし単価*(S23/年間日数)*消費税,0),IF(AND($P23=ストレージ個人ゲノム容量保証なし,$A23&gt;=DATE(年,8,1),$A23&lt;=DATE(年,11,30),NOT(COUNTIF($P$12:$P22,ストレージ個人ゲノム容量保証なし))),ROUND((ROUNDUP($Q23/10,0)*ストレージ個人ゲノム容量保証なし単価*(S23/年間日数)+ストレージ個人ゲノム容量保証なし基本料金)*消費税,0),IF(AND($P23=ストレージ個人ゲノム容量保証なし,A23),ROUND(ROUNDUP($Q23/10,0)*ストレージ個人ゲノム容量保証なし単価*(S23/年間日数)*消費税,0),IF($D23=ストレージ容量保証,ROUND(ROUNDUP($Q23/10,0)*ストレージ容量保証単価*(S23/年間日数)*消費税,0),IF($D23=アーカイブ,ROUND(ROUNDUP($Q23/10,0)*アーカイブ単価*(S23/年間日数)*消費税,0),IF(OR($D23=ThinAMD一般解析,$D23=ThinAMD個人ゲノム,$D23=ThinIntel),ROUND(($Q23*ThinAMD単価*S23/30)*消費税,0),IF($D23=ThinIntelGPU,ROUND(($Q23*ThinIntelGPU単価*S23/30)*消費税,0),IF($D23=Medium,ROUND(($Q23*Medium単価*S23/30)*消費税,0),IF($D23=Fat,ROUND(($Q23*Fat単価*S23/30)*消費税,0),""))))))))))</f>
        <v/>
      </c>
      <c r="W23" s="64" t="str">
        <f>IF(AND($P23=ストレージ一般解析容量保証なし,$Q23&lt;=30),0,IF(AND($P23=ストレージ一般解析容量保証なし,$Q23&gt;30),ROUND(ROUNDUP($Q23/10,0)*ストレージ一般解析容量保証なし単価*(T23/年間日数)*消費税,0),IF(AND($P23=ストレージ個人ゲノム容量保証なし,$A23&gt;=DATE(年,12,1),$A23&lt;=DATE(年+1,3,31),NOT(COUNTIF($P$12:$P22,ストレージ個人ゲノム容量保証なし))),ROUND((ROUNDUP($Q23/10,0)*ストレージ個人ゲノム容量保証なし単価*(T23/年間日数)+ストレージ個人ゲノム容量保証なし基本料金)*消費税,0),IF(AND($P23=ストレージ個人ゲノム容量保証なし,B23),ROUND(ROUNDUP($Q23/10,0)*ストレージ個人ゲノム容量保証なし単価*(T23/年間日数)*消費税,0),IF($D23=ストレージ容量保証,ROUND(ROUNDUP($Q23/10,0)*ストレージ容量保証単価*(T23/年間日数)*消費税,0),IF($D23=アーカイブ,ROUND(ROUNDUP($Q23/10,0)*アーカイブ単価*(T23/年間日数)*消費税,0),IF(OR($D23=ThinAMD一般解析,$D23=ThinAMD個人ゲノム,$D23=ThinIntel),ROUND(($Q23*ThinAMD単価*T23/30)*消費税,0),IF($D23=ThinIntelGPU,ROUND(($Q23*ThinIntelGPU単価*T23/30)*消費税,0),IF($D23=Medium,ROUND(($Q23*Medium単価*T23/30)*消費税,0),IF($D23=Fat,ROUND(($Q23*Fat単価*T23/30)*消費税,0),""))))))))))</f>
        <v/>
      </c>
      <c r="X23" s="15" t="str">
        <f t="shared" si="3"/>
        <v/>
      </c>
    </row>
    <row r="24" spans="1:24" ht="16" customHeight="1">
      <c r="A24" s="3"/>
      <c r="B24" s="3"/>
      <c r="C24" s="4"/>
      <c r="D24" s="5"/>
      <c r="E24" s="25"/>
      <c r="F24" s="6"/>
      <c r="G24" s="6"/>
      <c r="H24" s="6"/>
      <c r="I24" s="6"/>
      <c r="J24" s="6"/>
      <c r="K24" s="6"/>
      <c r="L24" s="6"/>
      <c r="M24" s="6"/>
      <c r="N24" s="6"/>
      <c r="O24" s="34" t="str">
        <f>IF(AND(SUM(E24:N24)&gt;0,C24=Sheet1!$A$1),CONCATENATE(SUM(E24:N24),"TB"),IF(AND(SUM(E24:N24)&gt;0,C24=Sheet1!$A$2),CONCATENATE(SUM(E24:N24),"TB"),IF(AND(SUM(E24:N24)&gt;0,C24=Sheet1!$A$3),CONCATENATE(SUM(E24:N24),"単位"),IF(AND(SUM(E24:N24)&gt;0,C24=Sheet1!$A$4),CONCATENATE(SUM(E24:N24),"単位"),IF(AND(SUM(E24:N24)&gt;0,C24=Sheet1!$A$5),CONCATENATE(SUM(E24:N24),"単位"),"")))))</f>
        <v/>
      </c>
      <c r="P24" s="54" t="str">
        <f t="shared" si="4"/>
        <v/>
      </c>
      <c r="Q24" s="49">
        <f t="shared" si="5"/>
        <v>0</v>
      </c>
      <c r="R24" s="46">
        <f t="shared" si="6"/>
        <v>0</v>
      </c>
      <c r="S24" s="46">
        <f t="shared" si="7"/>
        <v>0</v>
      </c>
      <c r="T24" s="46">
        <f t="shared" si="8"/>
        <v>0</v>
      </c>
      <c r="U24" s="57" t="str">
        <f>IF(AND($P24=ストレージ一般解析容量保証なし,$Q24&lt;=30),0,IF(AND($P24=ストレージ一般解析容量保証なし,$Q24&gt;30),ROUND(ROUNDUP($Q24/10,0)*ストレージ一般解析容量保証なし単価*(R24/年間日数)*消費税,0),IF(AND($P24=ストレージ個人ゲノム容量保証なし,$A24&gt;=DATE(年,4,1),$A24&lt;=DATE(年,7,31),NOT(COUNTIF($P$12:$P23,ストレージ個人ゲノム容量保証なし))),ROUND((ROUNDUP($Q24/10,0)*ストレージ個人ゲノム容量保証なし単価*(R24/年間日数)+ストレージ個人ゲノム容量保証なし基本料金)*消費税,0),IF(AND($P24=ストレージ個人ゲノム容量保証なし),ROUND(ROUNDUP($Q24/10,0)*ストレージ個人ゲノム容量保証なし単価*(R24/365)*消費税,0),IF($D24=ストレージ容量保証,ROUND(ROUNDUP($Q24/10,0)*ストレージ容量保証単価*(R24/年間日数)*消費税,0),IF($D24=アーカイブ,ROUND(ROUNDUP($Q24/10,0)*アーカイブ単価*(R24/年間日数)*消費税,0),IF(OR($D24=ThinAMD一般解析,$D24=ThinAMD個人ゲノム,$D24=ThinIntel),ROUND(($Q24*ThinAMD単価*R24/30)*消費税,0),IF($D24=ThinIntelGPU,ROUND(($Q24*ThinIntelGPU単価*R24/30)*消費税,0),IF($D24=Medium,ROUND(($Q24*Medium単価*R24/30)*消費税,0),IF($D24=Fat,ROUND(($Q24*Fat単価*R24/30)*消費税,0),""))))))))))</f>
        <v/>
      </c>
      <c r="V24" s="57" t="str">
        <f>IF(AND($P24=ストレージ一般解析容量保証なし,$Q24&lt;=30),0,IF(AND($P24=ストレージ一般解析容量保証なし,$Q24&gt;30),ROUND(ROUNDUP($Q24/10,0)*ストレージ一般解析容量保証なし単価*(S24/年間日数)*消費税,0),IF(AND($P24=ストレージ個人ゲノム容量保証なし,$A24&gt;=DATE(年,8,1),$A24&lt;=DATE(年,11,30),NOT(COUNTIF($P$12:$P23,ストレージ個人ゲノム容量保証なし))),ROUND((ROUNDUP($Q24/10,0)*ストレージ個人ゲノム容量保証なし単価*(S24/年間日数)+ストレージ個人ゲノム容量保証なし基本料金)*消費税,0),IF(AND($P24=ストレージ個人ゲノム容量保証なし,A24),ROUND(ROUNDUP($Q24/10,0)*ストレージ個人ゲノム容量保証なし単価*(S24/年間日数)*消費税,0),IF($D24=ストレージ容量保証,ROUND(ROUNDUP($Q24/10,0)*ストレージ容量保証単価*(S24/年間日数)*消費税,0),IF($D24=アーカイブ,ROUND(ROUNDUP($Q24/10,0)*アーカイブ単価*(S24/年間日数)*消費税,0),IF(OR($D24=ThinAMD一般解析,$D24=ThinAMD個人ゲノム,$D24=ThinIntel),ROUND(($Q24*ThinAMD単価*S24/30)*消費税,0),IF($D24=ThinIntelGPU,ROUND(($Q24*ThinIntelGPU単価*S24/30)*消費税,0),IF($D24=Medium,ROUND(($Q24*Medium単価*S24/30)*消費税,0),IF($D24=Fat,ROUND(($Q24*Fat単価*S24/30)*消費税,0),""))))))))))</f>
        <v/>
      </c>
      <c r="W24" s="64" t="str">
        <f>IF(AND($P24=ストレージ一般解析容量保証なし,$Q24&lt;=30),0,IF(AND($P24=ストレージ一般解析容量保証なし,$Q24&gt;30),ROUND(ROUNDUP($Q24/10,0)*ストレージ一般解析容量保証なし単価*(T24/年間日数)*消費税,0),IF(AND($P24=ストレージ個人ゲノム容量保証なし,$A24&gt;=DATE(年,12,1),$A24&lt;=DATE(年+1,3,31),NOT(COUNTIF($P$12:$P23,ストレージ個人ゲノム容量保証なし))),ROUND((ROUNDUP($Q24/10,0)*ストレージ個人ゲノム容量保証なし単価*(T24/年間日数)+ストレージ個人ゲノム容量保証なし基本料金)*消費税,0),IF(AND($P24=ストレージ個人ゲノム容量保証なし,B24),ROUND(ROUNDUP($Q24/10,0)*ストレージ個人ゲノム容量保証なし単価*(T24/年間日数)*消費税,0),IF($D24=ストレージ容量保証,ROUND(ROUNDUP($Q24/10,0)*ストレージ容量保証単価*(T24/年間日数)*消費税,0),IF($D24=アーカイブ,ROUND(ROUNDUP($Q24/10,0)*アーカイブ単価*(T24/年間日数)*消費税,0),IF(OR($D24=ThinAMD一般解析,$D24=ThinAMD個人ゲノム,$D24=ThinIntel),ROUND(($Q24*ThinAMD単価*T24/30)*消費税,0),IF($D24=ThinIntelGPU,ROUND(($Q24*ThinIntelGPU単価*T24/30)*消費税,0),IF($D24=Medium,ROUND(($Q24*Medium単価*T24/30)*消費税,0),IF($D24=Fat,ROUND(($Q24*Fat単価*T24/30)*消費税,0),""))))))))))</f>
        <v/>
      </c>
      <c r="X24" s="15" t="str">
        <f t="shared" si="3"/>
        <v/>
      </c>
    </row>
    <row r="25" spans="1:24" ht="16" customHeight="1">
      <c r="A25" s="3"/>
      <c r="B25" s="3"/>
      <c r="C25" s="3"/>
      <c r="D25" s="7"/>
      <c r="E25" s="25"/>
      <c r="F25" s="6"/>
      <c r="G25" s="6"/>
      <c r="H25" s="6"/>
      <c r="I25" s="6"/>
      <c r="J25" s="6"/>
      <c r="K25" s="6"/>
      <c r="L25" s="6"/>
      <c r="M25" s="6"/>
      <c r="N25" s="6"/>
      <c r="O25" s="34" t="str">
        <f>IF(AND(SUM(E25:N25)&gt;0,C25=Sheet1!$A$1),CONCATENATE(SUM(E25:N25),"TB"),IF(AND(SUM(E25:N25)&gt;0,C25=Sheet1!$A$2),CONCATENATE(SUM(E25:N25),"TB"),IF(AND(SUM(E25:N25)&gt;0,C25=Sheet1!$A$3),CONCATENATE(SUM(E25:N25),"単位"),IF(AND(SUM(E25:N25)&gt;0,C25=Sheet1!$A$4),CONCATENATE(SUM(E25:N25),"単位"),IF(AND(SUM(E25:N25)&gt;0,C25=Sheet1!$A$5),CONCATENATE(SUM(E25:N25),"単位"),"")))))</f>
        <v/>
      </c>
      <c r="P25" s="54" t="str">
        <f t="shared" si="4"/>
        <v/>
      </c>
      <c r="Q25" s="46">
        <f t="shared" si="5"/>
        <v>0</v>
      </c>
      <c r="R25" s="46">
        <f t="shared" si="6"/>
        <v>0</v>
      </c>
      <c r="S25" s="46">
        <f t="shared" si="7"/>
        <v>0</v>
      </c>
      <c r="T25" s="46">
        <f t="shared" si="8"/>
        <v>0</v>
      </c>
      <c r="U25" s="57" t="str">
        <f>IF(AND($P25=ストレージ一般解析容量保証なし,$Q25&lt;=30),0,IF(AND($P25=ストレージ一般解析容量保証なし,$Q25&gt;30),ROUND(ROUNDUP($Q25/10,0)*ストレージ一般解析容量保証なし単価*(R25/年間日数)*消費税,0),IF(AND($P25=ストレージ個人ゲノム容量保証なし,$A25&gt;=DATE(年,4,1),$A25&lt;=DATE(年,7,31),NOT(COUNTIF($P$12:$P24,ストレージ個人ゲノム容量保証なし))),ROUND((ROUNDUP($Q25/10,0)*ストレージ個人ゲノム容量保証なし単価*(R25/年間日数)+ストレージ個人ゲノム容量保証なし基本料金)*消費税,0),IF(AND($P25=ストレージ個人ゲノム容量保証なし),ROUND(ROUNDUP($Q25/10,0)*ストレージ個人ゲノム容量保証なし単価*(R25/365)*消費税,0),IF($D25=ストレージ容量保証,ROUND(ROUNDUP($Q25/10,0)*ストレージ容量保証単価*(R25/年間日数)*消費税,0),IF($D25=アーカイブ,ROUND(ROUNDUP($Q25/10,0)*アーカイブ単価*(R25/年間日数)*消費税,0),IF(OR($D25=ThinAMD一般解析,$D25=ThinAMD個人ゲノム,$D25=ThinIntel),ROUND(($Q25*ThinAMD単価*R25/30)*消費税,0),IF($D25=ThinIntelGPU,ROUND(($Q25*ThinIntelGPU単価*R25/30)*消費税,0),IF($D25=Medium,ROUND(($Q25*Medium単価*R25/30)*消費税,0),IF($D25=Fat,ROUND(($Q25*Fat単価*R25/30)*消費税,0),""))))))))))</f>
        <v/>
      </c>
      <c r="V25" s="57" t="str">
        <f>IF(AND($P25=ストレージ一般解析容量保証なし,$Q25&lt;=30),0,IF(AND($P25=ストレージ一般解析容量保証なし,$Q25&gt;30),ROUND(ROUNDUP($Q25/10,0)*ストレージ一般解析容量保証なし単価*(S25/年間日数)*消費税,0),IF(AND($P25=ストレージ個人ゲノム容量保証なし,$A25&gt;=DATE(年,8,1),$A25&lt;=DATE(年,11,30),NOT(COUNTIF($P$12:$P24,ストレージ個人ゲノム容量保証なし))),ROUND((ROUNDUP($Q25/10,0)*ストレージ個人ゲノム容量保証なし単価*(S25/年間日数)+ストレージ個人ゲノム容量保証なし基本料金)*消費税,0),IF(AND($P25=ストレージ個人ゲノム容量保証なし,A25),ROUND(ROUNDUP($Q25/10,0)*ストレージ個人ゲノム容量保証なし単価*(S25/年間日数)*消費税,0),IF($D25=ストレージ容量保証,ROUND(ROUNDUP($Q25/10,0)*ストレージ容量保証単価*(S25/年間日数)*消費税,0),IF($D25=アーカイブ,ROUND(ROUNDUP($Q25/10,0)*アーカイブ単価*(S25/年間日数)*消費税,0),IF(OR($D25=ThinAMD一般解析,$D25=ThinAMD個人ゲノム,$D25=ThinIntel),ROUND(($Q25*ThinAMD単価*S25/30)*消費税,0),IF($D25=ThinIntelGPU,ROUND(($Q25*ThinIntelGPU単価*S25/30)*消費税,0),IF($D25=Medium,ROUND(($Q25*Medium単価*S25/30)*消費税,0),IF($D25=Fat,ROUND(($Q25*Fat単価*S25/30)*消費税,0),""))))))))))</f>
        <v/>
      </c>
      <c r="W25" s="64" t="str">
        <f>IF(AND($P25=ストレージ一般解析容量保証なし,$Q25&lt;=30),0,IF(AND($P25=ストレージ一般解析容量保証なし,$Q25&gt;30),ROUND(ROUNDUP($Q25/10,0)*ストレージ一般解析容量保証なし単価*(T25/年間日数)*消費税,0),IF(AND($P25=ストレージ個人ゲノム容量保証なし,$A25&gt;=DATE(年,12,1),$A25&lt;=DATE(年+1,3,31),NOT(COUNTIF($P$12:$P24,ストレージ個人ゲノム容量保証なし))),ROUND((ROUNDUP($Q25/10,0)*ストレージ個人ゲノム容量保証なし単価*(T25/年間日数)+ストレージ個人ゲノム容量保証なし基本料金)*消費税,0),IF(AND($P25=ストレージ個人ゲノム容量保証なし,B25),ROUND(ROUNDUP($Q25/10,0)*ストレージ個人ゲノム容量保証なし単価*(T25/年間日数)*消費税,0),IF($D25=ストレージ容量保証,ROUND(ROUNDUP($Q25/10,0)*ストレージ容量保証単価*(T25/年間日数)*消費税,0),IF($D25=アーカイブ,ROUND(ROUNDUP($Q25/10,0)*アーカイブ単価*(T25/年間日数)*消費税,0),IF(OR($D25=ThinAMD一般解析,$D25=ThinAMD個人ゲノム,$D25=ThinIntel),ROUND(($Q25*ThinAMD単価*T25/30)*消費税,0),IF($D25=ThinIntelGPU,ROUND(($Q25*ThinIntelGPU単価*T25/30)*消費税,0),IF($D25=Medium,ROUND(($Q25*Medium単価*T25/30)*消費税,0),IF($D25=Fat,ROUND(($Q25*Fat単価*T25/30)*消費税,0),""))))))))))</f>
        <v/>
      </c>
      <c r="X25" s="15" t="str">
        <f t="shared" si="3"/>
        <v/>
      </c>
    </row>
    <row r="26" spans="1:24" ht="16" customHeight="1" thickBot="1">
      <c r="A26" s="8"/>
      <c r="B26" s="8"/>
      <c r="C26" s="8"/>
      <c r="D26" s="9"/>
      <c r="E26" s="26"/>
      <c r="F26" s="10"/>
      <c r="G26" s="10"/>
      <c r="H26" s="10"/>
      <c r="I26" s="10"/>
      <c r="J26" s="10"/>
      <c r="K26" s="10"/>
      <c r="L26" s="10"/>
      <c r="M26" s="10"/>
      <c r="N26" s="10"/>
      <c r="O26" s="35" t="str">
        <f>IF(AND(SUM(E26:N26)&gt;0,C26=Sheet1!$A$1),CONCATENATE(SUM(E26:N26),"TB"),IF(AND(SUM(E26:N26)&gt;0,C26=Sheet1!$A$2),CONCATENATE(SUM(E26:N26),"TB"),IF(AND(SUM(E26:N26)&gt;0,C26=Sheet1!$A$3),CONCATENATE(SUM(E26:N26),"単位"),IF(AND(SUM(E26:N26)&gt;0,C26=Sheet1!$A$4),CONCATENATE(SUM(E26:N26),"単位"),IF(AND(SUM(E26:N26)&gt;0,C26=Sheet1!$A$5),CONCATENATE(SUM(E26:N26),"単位"),"")))))</f>
        <v/>
      </c>
      <c r="P26" s="55" t="str">
        <f t="shared" si="4"/>
        <v/>
      </c>
      <c r="Q26" s="50">
        <f t="shared" si="5"/>
        <v>0</v>
      </c>
      <c r="R26" s="46">
        <f t="shared" si="6"/>
        <v>0</v>
      </c>
      <c r="S26" s="46">
        <f t="shared" si="7"/>
        <v>0</v>
      </c>
      <c r="T26" s="46">
        <f t="shared" si="8"/>
        <v>0</v>
      </c>
      <c r="U26" s="57" t="str">
        <f>IF(AND($P26=ストレージ一般解析容量保証なし,$Q26&lt;=30),0,IF(AND($P26=ストレージ一般解析容量保証なし,$Q26&gt;30),ROUND(ROUNDUP($Q26/10,0)*ストレージ一般解析容量保証なし単価*(R26/年間日数)*消費税,0),IF(AND($P26=ストレージ個人ゲノム容量保証なし,$A26&gt;=DATE(年,4,1),$A26&lt;=DATE(年,7,31),NOT(COUNTIF($P$12:$P25,ストレージ個人ゲノム容量保証なし))),ROUND((ROUNDUP($Q26/10,0)*ストレージ個人ゲノム容量保証なし単価*(R26/年間日数)+ストレージ個人ゲノム容量保証なし基本料金)*消費税,0),IF(AND($P26=ストレージ個人ゲノム容量保証なし),ROUND(ROUNDUP($Q26/10,0)*ストレージ個人ゲノム容量保証なし単価*(R26/365)*消費税,0),IF($D26=ストレージ容量保証,ROUND(ROUNDUP($Q26/10,0)*ストレージ容量保証単価*(R26/年間日数)*消費税,0),IF($D26=アーカイブ,ROUND(ROUNDUP($Q26/10,0)*アーカイブ単価*(R26/年間日数)*消費税,0),IF(OR($D26=ThinAMD一般解析,$D26=ThinAMD個人ゲノム,$D26=ThinIntel),ROUND(($Q26*ThinAMD単価*R26/30)*消費税,0),IF($D26=ThinIntelGPU,ROUND(($Q26*ThinIntelGPU単価*R26/30)*消費税,0),IF($D26=Medium,ROUND(($Q26*Medium単価*R26/30)*消費税,0),IF($D26=Fat,ROUND(($Q26*Fat単価*R26/30)*消費税,0),""))))))))))</f>
        <v/>
      </c>
      <c r="V26" s="57" t="str">
        <f>IF(AND($P26=ストレージ一般解析容量保証なし,$Q26&lt;=30),0,IF(AND($P26=ストレージ一般解析容量保証なし,$Q26&gt;30),ROUND(ROUNDUP($Q26/10,0)*ストレージ一般解析容量保証なし単価*(S26/年間日数)*消費税,0),IF(AND($P26=ストレージ個人ゲノム容量保証なし,$A26&gt;=DATE(年,8,1),$A26&lt;=DATE(年,11,30),NOT(COUNTIF($P$12:$P25,ストレージ個人ゲノム容量保証なし))),ROUND((ROUNDUP($Q26/10,0)*ストレージ個人ゲノム容量保証なし単価*(S26/年間日数)+ストレージ個人ゲノム容量保証なし基本料金)*消費税,0),IF(AND($P26=ストレージ個人ゲノム容量保証なし,A26),ROUND(ROUNDUP($Q26/10,0)*ストレージ個人ゲノム容量保証なし単価*(S26/年間日数)*消費税,0),IF($D26=ストレージ容量保証,ROUND(ROUNDUP($Q26/10,0)*ストレージ容量保証単価*(S26/年間日数)*消費税,0),IF($D26=アーカイブ,ROUND(ROUNDUP($Q26/10,0)*アーカイブ単価*(S26/年間日数)*消費税,0),IF(OR($D26=ThinAMD一般解析,$D26=ThinAMD個人ゲノム,$D26=ThinIntel),ROUND(($Q26*ThinAMD単価*S26/30)*消費税,0),IF($D26=ThinIntelGPU,ROUND(($Q26*ThinIntelGPU単価*S26/30)*消費税,0),IF($D26=Medium,ROUND(($Q26*Medium単価*S26/30)*消費税,0),IF($D26=Fat,ROUND(($Q26*Fat単価*S26/30)*消費税,0),""))))))))))</f>
        <v/>
      </c>
      <c r="W26" s="64" t="str">
        <f>IF(AND($P26=ストレージ一般解析容量保証なし,$Q26&lt;=30),0,IF(AND($P26=ストレージ一般解析容量保証なし,$Q26&gt;30),ROUND(ROUNDUP($Q26/10,0)*ストレージ一般解析容量保証なし単価*(T26/年間日数)*消費税,0),IF(AND($P26=ストレージ個人ゲノム容量保証なし,$A26&gt;=DATE(年,12,1),$A26&lt;=DATE(年+1,3,31),NOT(COUNTIF($P$12:$P25,ストレージ個人ゲノム容量保証なし))),ROUND((ROUNDUP($Q26/10,0)*ストレージ個人ゲノム容量保証なし単価*(T26/年間日数)+ストレージ個人ゲノム容量保証なし基本料金)*消費税,0),IF(AND($P26=ストレージ個人ゲノム容量保証なし,B26),ROUND(ROUNDUP($Q26/10,0)*ストレージ個人ゲノム容量保証なし単価*(T26/年間日数)*消費税,0),IF($D26=ストレージ容量保証,ROUND(ROUNDUP($Q26/10,0)*ストレージ容量保証単価*(T26/年間日数)*消費税,0),IF($D26=アーカイブ,ROUND(ROUNDUP($Q26/10,0)*アーカイブ単価*(T26/年間日数)*消費税,0),IF(OR($D26=ThinAMD一般解析,$D26=ThinAMD個人ゲノム,$D26=ThinIntel),ROUND(($Q26*ThinAMD単価*T26/30)*消費税,0),IF($D26=ThinIntelGPU,ROUND(($Q26*ThinIntelGPU単価*T26/30)*消費税,0),IF($D26=Medium,ROUND(($Q26*Medium単価*T26/30)*消費税,0),IF($D26=Fat,ROUND(($Q26*Fat単価*T26/30)*消費税,0),""))))))))))</f>
        <v/>
      </c>
      <c r="X26" s="43" t="str">
        <f t="shared" si="3"/>
        <v/>
      </c>
    </row>
    <row r="27" spans="1:24" ht="16" customHeight="1" thickTop="1">
      <c r="A27" s="141" t="s">
        <v>31</v>
      </c>
      <c r="B27" s="142"/>
      <c r="C27" s="142"/>
      <c r="D27" s="142"/>
      <c r="E27" s="142"/>
      <c r="F27" s="142"/>
      <c r="G27" s="142"/>
      <c r="H27" s="142"/>
      <c r="I27" s="142"/>
      <c r="J27" s="142"/>
      <c r="K27" s="142"/>
      <c r="L27" s="142"/>
      <c r="M27" s="142"/>
      <c r="N27" s="142"/>
      <c r="O27" s="143"/>
      <c r="P27" s="60"/>
      <c r="Q27" s="61"/>
      <c r="R27" s="61"/>
      <c r="S27" s="61"/>
      <c r="T27" s="61"/>
      <c r="U27" s="47">
        <f>SUMIFS(U12:U26,$C12:$C26,Sheet1!$A$3)</f>
        <v>0</v>
      </c>
      <c r="V27" s="47">
        <f>SUMIFS(V12:V26,$C12:$C26,Sheet1!$A$3)</f>
        <v>0</v>
      </c>
      <c r="W27" s="62">
        <f>SUMIFS(W12:W26,$C12:$C26,Sheet1!$A$3)</f>
        <v>0</v>
      </c>
      <c r="X27" s="63">
        <f t="shared" ref="X27:X36" si="9">SUM(U27:W27)</f>
        <v>0</v>
      </c>
    </row>
    <row r="28" spans="1:24" ht="16" customHeight="1">
      <c r="A28" s="131" t="s">
        <v>57</v>
      </c>
      <c r="B28" s="132"/>
      <c r="C28" s="132"/>
      <c r="D28" s="132"/>
      <c r="E28" s="132"/>
      <c r="F28" s="132"/>
      <c r="G28" s="132"/>
      <c r="H28" s="132"/>
      <c r="I28" s="132"/>
      <c r="J28" s="132"/>
      <c r="K28" s="132"/>
      <c r="L28" s="132"/>
      <c r="M28" s="132"/>
      <c r="N28" s="132"/>
      <c r="O28" s="133"/>
      <c r="P28" s="56"/>
      <c r="Q28" s="49"/>
      <c r="R28" s="49"/>
      <c r="S28" s="49"/>
      <c r="T28" s="49"/>
      <c r="U28" s="2">
        <f>SUMIFS(U12:U26,$C12:$C26,Sheet1!$A$4)</f>
        <v>64141</v>
      </c>
      <c r="V28" s="2">
        <f>SUMIFS(V12:V26,$C12:$C26,Sheet1!$A$4)</f>
        <v>64141</v>
      </c>
      <c r="W28" s="44">
        <f>SUMIFS(W12:W26,$C12:$C26,Sheet1!$A$4)</f>
        <v>0</v>
      </c>
      <c r="X28" s="45">
        <f t="shared" si="9"/>
        <v>128282</v>
      </c>
    </row>
    <row r="29" spans="1:24" ht="16" customHeight="1">
      <c r="A29" s="144" t="s">
        <v>15</v>
      </c>
      <c r="B29" s="145"/>
      <c r="C29" s="145"/>
      <c r="D29" s="145"/>
      <c r="E29" s="145"/>
      <c r="F29" s="145"/>
      <c r="G29" s="145"/>
      <c r="H29" s="145"/>
      <c r="I29" s="145"/>
      <c r="J29" s="145"/>
      <c r="K29" s="145"/>
      <c r="L29" s="145"/>
      <c r="M29" s="145"/>
      <c r="N29" s="145"/>
      <c r="O29" s="146"/>
      <c r="P29" s="59"/>
      <c r="Q29" s="46"/>
      <c r="R29" s="46"/>
      <c r="S29" s="46"/>
      <c r="T29" s="46"/>
      <c r="U29" s="1">
        <f>SUMIFS(U12:U26,$C12:$C26,Sheet1!$A$5)</f>
        <v>0</v>
      </c>
      <c r="V29" s="2">
        <f>SUMIFS(V12:V26,$C12:$C26,Sheet1!$A$5)</f>
        <v>0</v>
      </c>
      <c r="W29" s="53">
        <f>SUMIFS(W12:W26,$C12:$C26,Sheet1!$A$5)</f>
        <v>149194</v>
      </c>
      <c r="X29" s="15">
        <f t="shared" si="9"/>
        <v>149194</v>
      </c>
    </row>
    <row r="30" spans="1:24" ht="16" customHeight="1">
      <c r="A30" s="137" t="s">
        <v>32</v>
      </c>
      <c r="B30" s="138"/>
      <c r="C30" s="138"/>
      <c r="D30" s="138"/>
      <c r="E30" s="138"/>
      <c r="F30" s="138"/>
      <c r="G30" s="138"/>
      <c r="H30" s="138"/>
      <c r="I30" s="138"/>
      <c r="J30" s="138"/>
      <c r="K30" s="138"/>
      <c r="L30" s="138"/>
      <c r="M30" s="138"/>
      <c r="N30" s="138"/>
      <c r="O30" s="139"/>
      <c r="P30" s="56"/>
      <c r="Q30" s="49"/>
      <c r="R30" s="49"/>
      <c r="S30" s="49"/>
      <c r="T30" s="49"/>
      <c r="U30" s="22">
        <f>SUMIFS(U12:U26,$C12:$C26,Sheet1!$A$1,$D12:$D26,Sheet1!$B$1)</f>
        <v>91919</v>
      </c>
      <c r="V30" s="22">
        <f>SUMIFS(V12:V26,$C12:$C26,Sheet1!$A$1,$D12:$D26,Sheet1!$B$1)</f>
        <v>91919</v>
      </c>
      <c r="W30" s="23">
        <f>SUMIFS(W12:W26,$C12:$C26,Sheet1!$A$1,$D12:$D26,Sheet1!$B$1)</f>
        <v>91165</v>
      </c>
      <c r="X30" s="24">
        <f t="shared" si="9"/>
        <v>275003</v>
      </c>
    </row>
    <row r="31" spans="1:24" ht="16" customHeight="1">
      <c r="A31" s="162" t="s">
        <v>33</v>
      </c>
      <c r="B31" s="163"/>
      <c r="C31" s="163"/>
      <c r="D31" s="163"/>
      <c r="E31" s="163"/>
      <c r="F31" s="163"/>
      <c r="G31" s="163"/>
      <c r="H31" s="163"/>
      <c r="I31" s="163"/>
      <c r="J31" s="163"/>
      <c r="K31" s="163"/>
      <c r="L31" s="163"/>
      <c r="M31" s="163"/>
      <c r="N31" s="163"/>
      <c r="O31" s="164"/>
      <c r="P31" s="56"/>
      <c r="Q31" s="49"/>
      <c r="R31" s="49"/>
      <c r="S31" s="49"/>
      <c r="T31" s="49"/>
      <c r="U31" s="18">
        <f>SUMIFS(U12:U26,$C12:$C26,Sheet1!$A$1,$D12:$D26,Sheet1!$C$1)</f>
        <v>0</v>
      </c>
      <c r="V31" s="18">
        <f>SUMIFS(V12:V26,$C12:$C26,Sheet1!$A$1,$D12:$D26,Sheet1!$C$1)</f>
        <v>306392</v>
      </c>
      <c r="W31" s="37">
        <f>SUMIFS(W12:W26,$C12:$C26,Sheet1!$A$1,$D12:$D26,Sheet1!$C$1)</f>
        <v>607762</v>
      </c>
      <c r="X31" s="36">
        <f t="shared" si="9"/>
        <v>914154</v>
      </c>
    </row>
    <row r="32" spans="1:24" ht="16" customHeight="1">
      <c r="A32" s="131" t="s">
        <v>34</v>
      </c>
      <c r="B32" s="132"/>
      <c r="C32" s="132"/>
      <c r="D32" s="132"/>
      <c r="E32" s="132"/>
      <c r="F32" s="132"/>
      <c r="G32" s="132"/>
      <c r="H32" s="132"/>
      <c r="I32" s="132"/>
      <c r="J32" s="132"/>
      <c r="K32" s="132"/>
      <c r="L32" s="132"/>
      <c r="M32" s="132"/>
      <c r="N32" s="132"/>
      <c r="O32" s="133"/>
      <c r="P32" s="58"/>
      <c r="Q32" s="48"/>
      <c r="R32" s="48"/>
      <c r="S32" s="48"/>
      <c r="T32" s="48"/>
      <c r="U32" s="2">
        <f>SUMIFS(U12:U26,$C12:$C26,Sheet1!$A$1,$D12:$D26,Sheet1!$D$1)</f>
        <v>0</v>
      </c>
      <c r="V32" s="2">
        <f>SUMIFS(V12:V26,$C12:$C26,Sheet1!$A$1,$D12:$D26,Sheet1!$D$1)</f>
        <v>179239</v>
      </c>
      <c r="W32" s="17">
        <f>SUMIFS(W12:W26,$C12:$C26,Sheet1!$A$1,$D12:$D26,Sheet1!$D$1)</f>
        <v>355540</v>
      </c>
      <c r="X32" s="16">
        <f t="shared" si="9"/>
        <v>534779</v>
      </c>
    </row>
    <row r="33" spans="1:24" ht="16" customHeight="1">
      <c r="A33" s="134" t="s">
        <v>12</v>
      </c>
      <c r="B33" s="135"/>
      <c r="C33" s="135"/>
      <c r="D33" s="135"/>
      <c r="E33" s="135"/>
      <c r="F33" s="135"/>
      <c r="G33" s="135"/>
      <c r="H33" s="135"/>
      <c r="I33" s="135"/>
      <c r="J33" s="135"/>
      <c r="K33" s="135"/>
      <c r="L33" s="135"/>
      <c r="M33" s="135"/>
      <c r="N33" s="135"/>
      <c r="O33" s="136"/>
      <c r="P33" s="56"/>
      <c r="Q33" s="49"/>
      <c r="R33" s="49"/>
      <c r="S33" s="49"/>
      <c r="T33" s="49"/>
      <c r="U33" s="19">
        <f>SUMIFS(U12:U26,$C12:$C26,Sheet1!$A$2,$D12:$D26,Sheet1!$B$2)</f>
        <v>91919</v>
      </c>
      <c r="V33" s="21">
        <f>SUMIFS(V12:V26,$C12:$C26,Sheet1!$A$2,$D12:$D26,Sheet1!$B$2)</f>
        <v>91919</v>
      </c>
      <c r="W33" s="20">
        <f>SUMIFS(W12:W26,$C12:$C26,Sheet1!$A$2,$D12:$D26,Sheet1!$B$2)</f>
        <v>91165</v>
      </c>
      <c r="X33" s="21">
        <f t="shared" si="9"/>
        <v>275003</v>
      </c>
    </row>
    <row r="34" spans="1:24" ht="16" customHeight="1">
      <c r="A34" s="137" t="s">
        <v>13</v>
      </c>
      <c r="B34" s="138"/>
      <c r="C34" s="138"/>
      <c r="D34" s="138"/>
      <c r="E34" s="138"/>
      <c r="F34" s="138"/>
      <c r="G34" s="138"/>
      <c r="H34" s="138"/>
      <c r="I34" s="138"/>
      <c r="J34" s="138"/>
      <c r="K34" s="138"/>
      <c r="L34" s="138"/>
      <c r="M34" s="138"/>
      <c r="N34" s="138"/>
      <c r="O34" s="139"/>
      <c r="P34" s="56"/>
      <c r="Q34" s="49"/>
      <c r="R34" s="49"/>
      <c r="S34" s="49"/>
      <c r="T34" s="49"/>
      <c r="U34" s="22">
        <f>SUMIFS(U12:U26,$C12:$C26,Sheet1!$A$2,$D12:$D26,Sheet1!$C$2)</f>
        <v>0</v>
      </c>
      <c r="V34" s="22">
        <f>SUMIFS(V12:V26,$C12:$C26,Sheet1!$A$2,$D12:$D26,Sheet1!$C$2)</f>
        <v>0</v>
      </c>
      <c r="W34" s="23">
        <f>SUMIFS(W12:W26,$C12:$C26,Sheet1!$A$2,$D12:$D26,Sheet1!$C$2)</f>
        <v>0</v>
      </c>
      <c r="X34" s="24">
        <f t="shared" si="9"/>
        <v>0</v>
      </c>
    </row>
    <row r="35" spans="1:24" ht="16" customHeight="1">
      <c r="A35" s="131" t="s">
        <v>14</v>
      </c>
      <c r="B35" s="132"/>
      <c r="C35" s="132"/>
      <c r="D35" s="132"/>
      <c r="E35" s="132"/>
      <c r="F35" s="132"/>
      <c r="G35" s="132"/>
      <c r="H35" s="132"/>
      <c r="I35" s="132"/>
      <c r="J35" s="132"/>
      <c r="K35" s="132"/>
      <c r="L35" s="132"/>
      <c r="M35" s="132"/>
      <c r="N35" s="132"/>
      <c r="O35" s="133"/>
      <c r="P35" s="58"/>
      <c r="Q35" s="48"/>
      <c r="R35" s="48"/>
      <c r="S35" s="48"/>
      <c r="T35" s="48"/>
      <c r="U35" s="2">
        <f>SUMIFS(U12:U26,$C12:$C26,Sheet1!$A$2,$D12:$D26,Sheet1!$D$2)</f>
        <v>0</v>
      </c>
      <c r="V35" s="2">
        <f>SUMIFS(V12:V26,$C12:$C26,Sheet1!$A$2,$D12:$D26,Sheet1!$D$2)</f>
        <v>179239</v>
      </c>
      <c r="W35" s="17">
        <f>SUMIFS(W12:W26,$C12:$C26,Sheet1!$A$2,$D12:$D26,Sheet1!$D$2)</f>
        <v>355540</v>
      </c>
      <c r="X35" s="16">
        <f t="shared" si="9"/>
        <v>534779</v>
      </c>
    </row>
    <row r="36" spans="1:24" ht="16" customHeight="1">
      <c r="A36" s="131" t="s">
        <v>16</v>
      </c>
      <c r="B36" s="132"/>
      <c r="C36" s="132"/>
      <c r="D36" s="132"/>
      <c r="E36" s="132"/>
      <c r="F36" s="132"/>
      <c r="G36" s="132"/>
      <c r="H36" s="132"/>
      <c r="I36" s="132"/>
      <c r="J36" s="132"/>
      <c r="K36" s="132"/>
      <c r="L36" s="132"/>
      <c r="M36" s="132"/>
      <c r="N36" s="132"/>
      <c r="O36" s="133"/>
      <c r="P36" s="56"/>
      <c r="Q36" s="49"/>
      <c r="R36" s="49"/>
      <c r="S36" s="49"/>
      <c r="T36" s="49"/>
      <c r="U36" s="2">
        <f>SUM(U12:U26)</f>
        <v>247979</v>
      </c>
      <c r="V36" s="2">
        <f>SUM(V12:V26)</f>
        <v>912849</v>
      </c>
      <c r="W36" s="17">
        <f>SUM(W12:W26)</f>
        <v>1650366</v>
      </c>
      <c r="X36" s="16">
        <f t="shared" si="9"/>
        <v>2811194</v>
      </c>
    </row>
    <row r="37" spans="1:24">
      <c r="R37" s="49"/>
      <c r="S37" s="49"/>
    </row>
    <row r="38" spans="1:24">
      <c r="R38" s="49"/>
    </row>
    <row r="39" spans="1:24">
      <c r="R39" s="49"/>
    </row>
    <row r="40" spans="1:24">
      <c r="R40" s="49"/>
    </row>
  </sheetData>
  <sheetProtection selectLockedCells="1" selectUnlockedCells="1"/>
  <mergeCells count="31">
    <mergeCell ref="A35:O35"/>
    <mergeCell ref="A36:O36"/>
    <mergeCell ref="A30:O30"/>
    <mergeCell ref="A31:O31"/>
    <mergeCell ref="A32:O32"/>
    <mergeCell ref="A33:O33"/>
    <mergeCell ref="V8:V11"/>
    <mergeCell ref="W8:W11"/>
    <mergeCell ref="S8:S11"/>
    <mergeCell ref="T8:T11"/>
    <mergeCell ref="A34:O34"/>
    <mergeCell ref="R8:R11"/>
    <mergeCell ref="A28:O28"/>
    <mergeCell ref="A29:O29"/>
    <mergeCell ref="A27:O27"/>
    <mergeCell ref="A2:X2"/>
    <mergeCell ref="A3:X3"/>
    <mergeCell ref="A8:A11"/>
    <mergeCell ref="B8:B11"/>
    <mergeCell ref="C8:C11"/>
    <mergeCell ref="D8:D11"/>
    <mergeCell ref="E8:N8"/>
    <mergeCell ref="E9:N9"/>
    <mergeCell ref="O8:O11"/>
    <mergeCell ref="P8:P11"/>
    <mergeCell ref="Q8:Q11"/>
    <mergeCell ref="X8:X11"/>
    <mergeCell ref="A4:X4"/>
    <mergeCell ref="A5:X5"/>
    <mergeCell ref="A7:X7"/>
    <mergeCell ref="U8:U11"/>
  </mergeCells>
  <phoneticPr fontId="2"/>
  <dataValidations count="2">
    <dataValidation type="list" allowBlank="1" showInputMessage="1" showErrorMessage="1" sqref="D12:D26" xr:uid="{7E53A21D-105A-48E7-A833-BC94938D3F45}">
      <formula1>INDIRECT(C12)</formula1>
    </dataValidation>
    <dataValidation type="list" allowBlank="1" showInputMessage="1" showErrorMessage="1" sqref="C12:C26" xr:uid="{AF267372-FC82-43BC-9FD3-58F51B1F721E}">
      <formula1>サービス</formula1>
    </dataValidation>
  </dataValidations>
  <pageMargins left="0.25" right="0.25" top="0.75" bottom="0.75" header="0.3" footer="0.3"/>
  <pageSetup paperSize="9" scale="49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9C45E-7E0B-40FD-AD86-5F2C9D9EFFE1}">
  <sheetPr>
    <tabColor theme="9" tint="0.39997558519241921"/>
    <pageSetUpPr fitToPage="1"/>
  </sheetPr>
  <dimension ref="A1:X40"/>
  <sheetViews>
    <sheetView view="pageBreakPreview" zoomScaleSheetLayoutView="100" workbookViewId="0"/>
  </sheetViews>
  <sheetFormatPr defaultColWidth="8.83203125" defaultRowHeight="18"/>
  <cols>
    <col min="1" max="1" width="10.5" bestFit="1" customWidth="1"/>
    <col min="2" max="2" width="11.6640625" bestFit="1" customWidth="1"/>
    <col min="3" max="3" width="32.6640625" customWidth="1"/>
    <col min="4" max="4" width="45.1640625" customWidth="1"/>
    <col min="5" max="5" width="12.83203125" customWidth="1"/>
    <col min="6" max="6" width="13.33203125" customWidth="1"/>
    <col min="7" max="14" width="8.6640625" customWidth="1"/>
    <col min="15" max="15" width="15.1640625" customWidth="1"/>
    <col min="16" max="20" width="0.1640625" customWidth="1"/>
    <col min="21" max="23" width="15.1640625" customWidth="1"/>
    <col min="24" max="24" width="16" customWidth="1"/>
  </cols>
  <sheetData>
    <row r="1" spans="1:24" ht="51" customHeight="1">
      <c r="A1" s="83">
        <v>2022</v>
      </c>
      <c r="B1" s="84" t="s">
        <v>87</v>
      </c>
      <c r="C1" s="41"/>
      <c r="D1" s="42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</row>
    <row r="2" spans="1:24" ht="45" customHeight="1">
      <c r="A2" s="106" t="s">
        <v>88</v>
      </c>
      <c r="B2" s="107"/>
      <c r="C2" s="107"/>
      <c r="D2" s="107"/>
      <c r="E2" s="107"/>
      <c r="F2" s="107"/>
      <c r="G2" s="107"/>
      <c r="H2" s="107"/>
      <c r="I2" s="107"/>
      <c r="J2" s="107"/>
      <c r="K2" s="107"/>
      <c r="L2" s="107"/>
      <c r="M2" s="107"/>
      <c r="N2" s="107"/>
      <c r="O2" s="107"/>
      <c r="P2" s="107"/>
      <c r="Q2" s="107"/>
      <c r="R2" s="107"/>
      <c r="S2" s="107"/>
      <c r="T2" s="107"/>
      <c r="U2" s="107"/>
      <c r="V2" s="107"/>
      <c r="W2" s="107"/>
      <c r="X2" s="108"/>
    </row>
    <row r="3" spans="1:24">
      <c r="A3" s="125"/>
      <c r="B3" s="126"/>
      <c r="C3" s="126"/>
      <c r="D3" s="126"/>
      <c r="E3" s="126"/>
      <c r="F3" s="126"/>
      <c r="G3" s="126"/>
      <c r="H3" s="126"/>
      <c r="I3" s="126"/>
      <c r="J3" s="126"/>
      <c r="K3" s="126"/>
      <c r="L3" s="126"/>
      <c r="M3" s="126"/>
      <c r="N3" s="126"/>
      <c r="O3" s="126"/>
      <c r="P3" s="126"/>
      <c r="Q3" s="126"/>
      <c r="R3" s="126"/>
      <c r="S3" s="126"/>
      <c r="T3" s="126"/>
      <c r="U3" s="126"/>
      <c r="V3" s="126"/>
      <c r="W3" s="126"/>
      <c r="X3" s="127"/>
    </row>
    <row r="4" spans="1:24" ht="16" customHeight="1">
      <c r="A4" s="109" t="s">
        <v>65</v>
      </c>
      <c r="B4" s="110"/>
      <c r="C4" s="110"/>
      <c r="D4" s="110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110"/>
      <c r="U4" s="110"/>
      <c r="V4" s="110"/>
      <c r="W4" s="110"/>
      <c r="X4" s="110"/>
    </row>
    <row r="5" spans="1:24" ht="16" customHeight="1">
      <c r="A5" s="109" t="s">
        <v>66</v>
      </c>
      <c r="B5" s="110"/>
      <c r="C5" s="110"/>
      <c r="D5" s="110"/>
      <c r="E5" s="110"/>
      <c r="F5" s="110"/>
      <c r="G5" s="110"/>
      <c r="H5" s="110"/>
      <c r="I5" s="110"/>
      <c r="J5" s="110"/>
      <c r="K5" s="110"/>
      <c r="L5" s="110"/>
      <c r="M5" s="110"/>
      <c r="N5" s="110"/>
      <c r="O5" s="110"/>
      <c r="P5" s="110"/>
      <c r="Q5" s="110"/>
      <c r="R5" s="110"/>
      <c r="S5" s="110"/>
      <c r="T5" s="110"/>
      <c r="U5" s="110"/>
      <c r="V5" s="110"/>
      <c r="W5" s="110"/>
      <c r="X5" s="110"/>
    </row>
    <row r="6" spans="1:24" ht="16" customHeight="1">
      <c r="A6" s="38" t="s">
        <v>27</v>
      </c>
      <c r="B6" s="39"/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</row>
    <row r="7" spans="1:24" ht="16" customHeight="1">
      <c r="A7" s="109" t="s">
        <v>28</v>
      </c>
      <c r="B7" s="113"/>
      <c r="C7" s="113"/>
      <c r="D7" s="113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3"/>
      <c r="P7" s="113"/>
      <c r="Q7" s="113"/>
      <c r="R7" s="113"/>
      <c r="S7" s="113"/>
      <c r="T7" s="113"/>
      <c r="U7" s="113"/>
      <c r="V7" s="113"/>
      <c r="W7" s="113"/>
      <c r="X7" s="113"/>
    </row>
    <row r="8" spans="1:24" ht="16" customHeight="1">
      <c r="A8" s="119" t="s">
        <v>0</v>
      </c>
      <c r="B8" s="119" t="s">
        <v>1</v>
      </c>
      <c r="C8" s="119" t="s">
        <v>5</v>
      </c>
      <c r="D8" s="122" t="s">
        <v>6</v>
      </c>
      <c r="E8" s="156" t="s">
        <v>77</v>
      </c>
      <c r="F8" s="157"/>
      <c r="G8" s="157"/>
      <c r="H8" s="157"/>
      <c r="I8" s="157"/>
      <c r="J8" s="157"/>
      <c r="K8" s="157"/>
      <c r="L8" s="157"/>
      <c r="M8" s="157"/>
      <c r="N8" s="158"/>
      <c r="O8" s="115" t="s">
        <v>9</v>
      </c>
      <c r="P8" s="128" t="s">
        <v>36</v>
      </c>
      <c r="Q8" s="153" t="s">
        <v>9</v>
      </c>
      <c r="R8" s="153" t="s">
        <v>58</v>
      </c>
      <c r="S8" s="153" t="s">
        <v>59</v>
      </c>
      <c r="T8" s="153" t="s">
        <v>60</v>
      </c>
      <c r="U8" s="147" t="s">
        <v>61</v>
      </c>
      <c r="V8" s="150" t="s">
        <v>62</v>
      </c>
      <c r="W8" s="116" t="s">
        <v>63</v>
      </c>
      <c r="X8" s="140" t="s">
        <v>26</v>
      </c>
    </row>
    <row r="9" spans="1:24" ht="16" customHeight="1">
      <c r="A9" s="120"/>
      <c r="B9" s="120"/>
      <c r="C9" s="120"/>
      <c r="D9" s="123"/>
      <c r="E9" s="159" t="s">
        <v>4</v>
      </c>
      <c r="F9" s="160"/>
      <c r="G9" s="160"/>
      <c r="H9" s="160"/>
      <c r="I9" s="160"/>
      <c r="J9" s="160"/>
      <c r="K9" s="160"/>
      <c r="L9" s="160"/>
      <c r="M9" s="160"/>
      <c r="N9" s="161"/>
      <c r="O9" s="115"/>
      <c r="P9" s="129"/>
      <c r="Q9" s="154"/>
      <c r="R9" s="154"/>
      <c r="S9" s="154"/>
      <c r="T9" s="154"/>
      <c r="U9" s="148"/>
      <c r="V9" s="151"/>
      <c r="W9" s="117"/>
      <c r="X9" s="123"/>
    </row>
    <row r="10" spans="1:24" ht="16" customHeight="1">
      <c r="A10" s="120"/>
      <c r="B10" s="120"/>
      <c r="C10" s="120"/>
      <c r="D10" s="123"/>
      <c r="E10" s="27" t="s">
        <v>84</v>
      </c>
      <c r="F10" s="28" t="s">
        <v>85</v>
      </c>
      <c r="G10" s="11"/>
      <c r="H10" s="11"/>
      <c r="I10" s="11"/>
      <c r="J10" s="12"/>
      <c r="K10" s="12"/>
      <c r="L10" s="29"/>
      <c r="M10" s="12"/>
      <c r="N10" s="12"/>
      <c r="O10" s="115"/>
      <c r="P10" s="129"/>
      <c r="Q10" s="154"/>
      <c r="R10" s="154"/>
      <c r="S10" s="154"/>
      <c r="T10" s="154"/>
      <c r="U10" s="148"/>
      <c r="V10" s="151"/>
      <c r="W10" s="117"/>
      <c r="X10" s="123"/>
    </row>
    <row r="11" spans="1:24" ht="16" customHeight="1">
      <c r="A11" s="121"/>
      <c r="B11" s="121"/>
      <c r="C11" s="121"/>
      <c r="D11" s="124"/>
      <c r="E11" s="30" t="s">
        <v>38</v>
      </c>
      <c r="F11" s="30" t="s">
        <v>38</v>
      </c>
      <c r="G11" s="13"/>
      <c r="H11" s="13"/>
      <c r="I11" s="13"/>
      <c r="J11" s="14"/>
      <c r="K11" s="32"/>
      <c r="L11" s="33"/>
      <c r="M11" s="32"/>
      <c r="N11" s="32"/>
      <c r="O11" s="115"/>
      <c r="P11" s="130"/>
      <c r="Q11" s="155"/>
      <c r="R11" s="155"/>
      <c r="S11" s="155"/>
      <c r="T11" s="155"/>
      <c r="U11" s="149"/>
      <c r="V11" s="152"/>
      <c r="W11" s="118"/>
      <c r="X11" s="124"/>
    </row>
    <row r="12" spans="1:24" ht="16" customHeight="1">
      <c r="A12" s="3">
        <v>43922</v>
      </c>
      <c r="B12" s="3">
        <v>44286</v>
      </c>
      <c r="C12" s="4" t="s">
        <v>29</v>
      </c>
      <c r="D12" s="5" t="s">
        <v>10</v>
      </c>
      <c r="E12" s="25">
        <v>90</v>
      </c>
      <c r="F12" s="25">
        <v>20</v>
      </c>
      <c r="G12" s="25"/>
      <c r="H12" s="25"/>
      <c r="I12" s="25"/>
      <c r="J12" s="25"/>
      <c r="K12" s="25"/>
      <c r="L12" s="25"/>
      <c r="M12" s="25"/>
      <c r="N12" s="25"/>
      <c r="O12" s="34" t="str">
        <f>IF(AND(SUM(E12:N12)&gt;0,C12=Sheet1!$A$1),CONCATENATE(SUM(E12:N12),"TB"),IF(AND(SUM(E12:N12)&gt;0,C12=Sheet1!$A$2),CONCATENATE(SUM(E12:N12),"TB"),IF(AND(SUM(E12:N12)&gt;0,C12=Sheet1!$A$3),CONCATENATE(SUM(E12:N12),"単位"),IF(AND(SUM(E12:N12)&gt;0,C12=Sheet1!$A$4),CONCATENATE(SUM(E12:N12),"単位"),IF(AND(SUM(E12:N12)&gt;0,C12=Sheet1!$A$5),CONCATENATE(SUM(E12:N12),"単位"),"")))))</f>
        <v>110TB</v>
      </c>
      <c r="P12" s="54" t="str">
        <f>C12&amp;D12</f>
        <v>ストレージ大規模利用_一般解析区画Quota設定のみ容量保証なし</v>
      </c>
      <c r="Q12" s="46">
        <f>SUM(E12:N12)</f>
        <v>110</v>
      </c>
      <c r="R12" s="46">
        <f>IF(AND($A12&lt;=DATE(2020,4,1),$B12&gt;=DATE(2020,7,31)),DATEDIF(DATE(2020,4,1),DATE(2020,7,31),"d")+1,IF(AND($A12&gt;DATE(2020,4,1),$A12&lt;=DATE(2020,7,31),$B12&gt;=DATE(2020,7,31)),DATEDIF($A12,DATE(2020,7,31),"d")+1,IF(AND($A12&lt;=DATE(2020,4,1),$B12&gt;=DATE(2020,4,1),$B12&lt;=DATE(2020,7,31)),DATEDIF(DATE(2020,4,1),$B12,"d")+1,IF(AND($A12&gt;=DATE(2020,4,1),$A12&lt;=DATE(2020,7,31),$B12&gt;=DATE(2020,4,1),$B12&lt;=DATE(2020,7,31)),DATEDIF(A12,B12,"d")+1,0))))</f>
        <v>122</v>
      </c>
      <c r="S12" s="46">
        <f>IF(AND($A12&lt;=DATE(2020,8,1),$B12&gt;=DATE(2020,11,30)),DATEDIF(DATE(2020,8,1),DATE(2020,11,30),"d")+1,IF(AND($A12&gt;DATE(2020,8,1),$A12&lt;=DATE(2020,11,30),$B12&gt;=DATE(2020,11,30)),DATEDIF($A12,DATE(2020,11,30),"d")+1,IF(AND($A12&lt;=DATE(2020,8,1),$B12&gt;=DATE(2020,8,1),$B12&lt;=DATE(2020,11,30)),DATEDIF(DATE(2020,8,1),$B12,"d")+1,IF(AND($A12&gt;=DATE(2020,8,1),$A12&lt;=DATE(2020,11,30),$B12&gt;=DATE(2020,8,1),$B12&lt;=DATE(2020,11,30)),DATEDIF($A12,$B12,"d")+1,0))))</f>
        <v>122</v>
      </c>
      <c r="T12" s="46">
        <f>IF(AND($A12&lt;=DATE(2020,12,1),$B12&gt;=DATE(2021,3,31)),DATEDIF(DATE(2020,12,1),DATE(2021,3,31),"d")+1,IF(AND($A12&gt;DATE(2020,12,1),$A12&lt;=DATE(2021,3,31),$B12&gt;=DATE(2021,3,31)),DATEDIF($A12,DATE(2021,3,31),"d")+1,IF(AND($A12&lt;=DATE(2020,12,1),$B12&gt;=DATE(2020,12,1),$B12&lt;=DATE(2021,3,31)),DATEDIF(DATE(2020,12,1),$B12,"d")+1,IF(AND(A12&gt;=DATE(2020,12,1),$A12&lt;=DATE(2021,3,31),$B12&gt;=DATE(2020,12,1),$B12&lt;=DATE(2021,3,31)),DATEDIF($A12,$B12,"d")+1,0))))</f>
        <v>121</v>
      </c>
      <c r="U12" s="57">
        <f t="shared" ref="U12" si="0">IF(AND($P12=ストレージ一般解析容量保証なし,$Q12&lt;=30),0,IF(AND($P12=ストレージ一般解析容量保証なし,$Q12&gt;30),ROUND(ROUNDUP($Q12/10,0)*ストレージ一般解析容量保証なし単価*(R12/年間日数)*消費税,0),IF(AND($P12=ストレージ個人ゲノム容量保証なし,$A12&gt;=DATE(年,4,1),$A12&lt;=DATE(年,7,31)),ROUND((ROUNDUP($Q12/10,0)*ストレージ個人ゲノム容量保証なし単価*(R12/年間日数)+ストレージ個人ゲノム容量保証なし基本料金)*消費税,0),IF(AND($P12=ストレージ個人ゲノム容量保証なし),ROUND(ROUNDUP($Q12/10,0)*ストレージ個人ゲノム容量保証なし単価*(R12/365)*消費税,0),IF($D12=ストレージ容量保証,ROUND(ROUNDUP($Q12/10,0)*ストレージ容量保証単価*(R12/年間日数)*消費税,0),IF($D12=アーカイブ,ROUND(ROUNDUP($Q12/10,0)*アーカイブ単価*(R12/年間日数)*消費税,0),IF(OR($D12=ThinAMD一般解析,$D12=ThinAMD個人ゲノム,$D12=ThinIntel),ROUND(($Q12*ThinAMD単価*R12/30)*消費税,0),IF($D12=ThinIntelGPU,ROUND(($Q12*ThinIntelGPU単価*R12/30)*消費税,0),IF($D12=Medium,ROUND(($Q12*Medium単価*R12/30)*消費税,0),IF($D12=Fat,ROUND(($Q12*Fat単価*R12/30)*消費税,0),""))))))))))</f>
        <v>112345</v>
      </c>
      <c r="V12" s="57">
        <f t="shared" ref="V12" si="1">IF(AND($P12=ストレージ一般解析容量保証なし,$Q12&lt;=30),0,IF(AND($P12=ストレージ一般解析容量保証なし,$Q12&gt;30),ROUND(ROUNDUP($Q12/10,0)*ストレージ一般解析容量保証なし単価*(S12/年間日数)*消費税,0),IF(AND($P12=ストレージ個人ゲノム容量保証なし,$A12&gt;=DATE(年,8,1),$A12&lt;=DATE(年,11,30)),ROUND((ROUNDUP($Q12/10,0)*ストレージ個人ゲノム容量保証なし単価*(S12/年間日数)+ストレージ個人ゲノム容量保証なし基本料金)*消費税,0),IF(AND($P12=ストレージ個人ゲノム容量保証なし,A12),ROUND(ROUNDUP($Q12/10,0)*ストレージ個人ゲノム容量保証なし単価*(S12/年間日数)*消費税,0),IF($D12=ストレージ容量保証,ROUND(ROUNDUP($Q12/10,0)*ストレージ容量保証単価*(S12/年間日数)*消費税,0),IF($D12=アーカイブ,ROUND(ROUNDUP($Q12/10,0)*アーカイブ単価*(S12/年間日数)*消費税,0),IF(OR($D12=ThinAMD一般解析,$D12=ThinAMD個人ゲノム,$D12=ThinIntel),ROUND(($Q12*ThinAMD単価*S12/30)*消費税,0),IF($D12=ThinIntelGPU,ROUND(($Q12*ThinIntelGPU単価*S12/30)*消費税,0),IF($D12=Medium,ROUND(($Q12*Medium単価*S12/30)*消費税,0),IF($D12=Fat,ROUND(($Q12*Fat単価*S12/30)*消費税,0),""))))))))))</f>
        <v>112345</v>
      </c>
      <c r="W12" s="64">
        <f t="shared" ref="W12" si="2">IF(AND($P12=ストレージ一般解析容量保証なし,$Q12&lt;=30),0,IF(AND($P12=ストレージ一般解析容量保証なし,$Q12&gt;30),ROUND(ROUNDUP($Q12/10,0)*ストレージ一般解析容量保証なし単価*(T12/年間日数)*消費税,0),IF(AND($P12=ストレージ個人ゲノム容量保証なし,$A12&gt;=DATE(年,12,1),$A12&lt;=DATE(年+1,3,31)),ROUND((ROUNDUP($Q12/10,0)*ストレージ個人ゲノム容量保証なし単価*(T12/年間日数)+ストレージ個人ゲノム容量保証なし基本料金)*消費税,0),IF(AND($P12=ストレージ個人ゲノム容量保証なし,B12),ROUND(ROUNDUP($Q12/10,0)*ストレージ個人ゲノム容量保証なし単価*(T12/年間日数)*消費税,0),IF($D12=ストレージ容量保証,ROUND(ROUNDUP($Q12/10,0)*ストレージ容量保証単価*(T12/年間日数)*消費税,0),IF($D12=アーカイブ,ROUND(ROUNDUP($Q12/10,0)*アーカイブ単価*(T12/年間日数)*消費税,0),IF(OR($D12=ThinAMD一般解析,$D12=ThinAMD個人ゲノム,$D12=ThinIntel),ROUND(($Q12*ThinAMD単価*T12/30)*消費税,0),IF($D12=ThinIntelGPU,ROUND(($Q12*ThinIntelGPU単価*T12/30)*消費税,0),IF($D12=Medium,ROUND(($Q12*Medium単価*T12/30)*消費税,0),IF($D12=Fat,ROUND(($Q12*Fat単価*T12/30)*消費税,0),""))))))))))</f>
        <v>111424</v>
      </c>
      <c r="X12" s="15">
        <f t="shared" ref="X12:X26" si="3">IF(O12="","",SUM(U12:W12))</f>
        <v>336114</v>
      </c>
    </row>
    <row r="13" spans="1:24" ht="16" customHeight="1">
      <c r="A13" s="3">
        <v>44105</v>
      </c>
      <c r="B13" s="3">
        <v>44286</v>
      </c>
      <c r="C13" s="4" t="s">
        <v>29</v>
      </c>
      <c r="D13" s="5" t="s">
        <v>24</v>
      </c>
      <c r="E13" s="25">
        <v>90</v>
      </c>
      <c r="F13" s="25">
        <v>30</v>
      </c>
      <c r="G13" s="25"/>
      <c r="H13" s="25"/>
      <c r="I13" s="25"/>
      <c r="J13" s="25"/>
      <c r="K13" s="25"/>
      <c r="L13" s="25"/>
      <c r="M13" s="25"/>
      <c r="N13" s="25"/>
      <c r="O13" s="34" t="str">
        <f>IF(AND(SUM(E13:N13)&gt;0,C13=Sheet1!$A$1),CONCATENATE(SUM(E13:N13),"TB"),IF(AND(SUM(E13:N13)&gt;0,C13=Sheet1!$A$2),CONCATENATE(SUM(E13:N13),"TB"),IF(AND(SUM(E13:N13)&gt;0,C13=Sheet1!$A$3),CONCATENATE(SUM(E13:N13),"単位"),IF(AND(SUM(E13:N13)&gt;0,C13=Sheet1!$A$4),CONCATENATE(SUM(E13:N13),"単位"),IF(AND(SUM(E13:N13)&gt;0,C13=Sheet1!$A$5),CONCATENATE(SUM(E13:N13),"単位"),"")))))</f>
        <v>120TB</v>
      </c>
      <c r="P13" s="54" t="str">
        <f t="shared" ref="P13:P26" si="4">C13&amp;D13</f>
        <v>ストレージ大規模利用_一般解析区画高速ストレージ容量保証</v>
      </c>
      <c r="Q13" s="46">
        <f t="shared" ref="Q13:Q26" si="5">SUM(E13:N13)</f>
        <v>120</v>
      </c>
      <c r="R13" s="46">
        <f t="shared" ref="R13:R26" si="6">IF(AND($A13&lt;=DATE(2020,4,1),$B13&gt;=DATE(2020,7,31)),DATEDIF(DATE(2020,4,1),DATE(2020,7,31),"d")+1,IF(AND($A13&gt;DATE(2020,4,1),$A13&lt;=DATE(2020,7,31),$B13&gt;=DATE(2020,7,31)),DATEDIF($A13,DATE(2020,7,31),"d")+1,IF(AND($A13&lt;=DATE(2020,4,1),$B13&gt;=DATE(2020,4,1),$B13&lt;=DATE(2020,7,31)),DATEDIF(DATE(2020,4,1),$B13,"d")+1,IF(AND($A13&gt;=DATE(2020,4,1),$A13&lt;=DATE(2020,7,31),$B13&gt;=DATE(2020,4,1),$B13&lt;=DATE(2020,7,31)),DATEDIF(A13,B13,"d")+1,0))))</f>
        <v>0</v>
      </c>
      <c r="S13" s="46">
        <f t="shared" ref="S13:S26" si="7">IF(AND($A13&lt;=DATE(2020,8,1),$B13&gt;=DATE(2020,11,30)),DATEDIF(DATE(2020,8,1),DATE(2020,11,30),"d")+1,IF(AND($A13&gt;DATE(2020,8,1),$A13&lt;=DATE(2020,11,30),$B13&gt;=DATE(2020,11,30)),DATEDIF($A13,DATE(2020,11,30),"d")+1,IF(AND($A13&lt;=DATE(2020,8,1),$B13&gt;=DATE(2020,8,1),$B13&lt;=DATE(2020,11,30)),DATEDIF(DATE(2020,8,1),$B13,"d")+1,IF(AND($A13&gt;=DATE(2020,8,1),$A13&lt;=DATE(2020,11,30),$B13&gt;=DATE(2020,8,1),$B13&lt;=DATE(2020,11,30)),DATEDIF($A13,$B13,"d")+1,0))))</f>
        <v>61</v>
      </c>
      <c r="T13" s="46">
        <f t="shared" ref="T13:T26" si="8">IF(AND($A13&lt;=DATE(2020,12,1),$B13&gt;=DATE(2021,3,31)),DATEDIF(DATE(2020,12,1),DATE(2021,3,31),"d")+1,IF(AND($A13&gt;DATE(2020,12,1),$A13&lt;=DATE(2021,3,31),$B13&gt;=DATE(2021,3,31)),DATEDIF($A13,DATE(2021,3,31),"d")+1,IF(AND($A13&lt;=DATE(2020,12,1),$B13&gt;=DATE(2020,12,1),$B13&lt;=DATE(2021,3,31)),DATEDIF(DATE(2020,12,1),$B13,"d")+1,IF(AND(A13&gt;=DATE(2020,12,1),$A13&lt;=DATE(2021,3,31),$B13&gt;=DATE(2020,12,1),$B13&lt;=DATE(2021,3,31)),DATEDIF($A13,$B13,"d")+1,0))))</f>
        <v>121</v>
      </c>
      <c r="U13" s="57">
        <f>IF(AND($P13=ストレージ一般解析容量保証なし,$Q13&lt;=30),0,IF(AND($P13=ストレージ一般解析容量保証なし,$Q13&gt;30),ROUND(ROUNDUP($Q13/10,0)*ストレージ一般解析容量保証なし単価*(R13/年間日数)*消費税,0),IF(AND($P13=ストレージ個人ゲノム容量保証なし,$A13&gt;=DATE(年,4,1),$A13&lt;=DATE(年,7,31),NOT(COUNTIF($P$12:$P12,ストレージ個人ゲノム容量保証なし))),ROUND((ROUNDUP($Q13/10,0)*ストレージ個人ゲノム容量保証なし単価*(R13/年間日数)+ストレージ個人ゲノム容量保証なし基本料金)*消費税,0),IF(AND($P13=ストレージ個人ゲノム容量保証なし),ROUND(ROUNDUP($Q13/10,0)*ストレージ個人ゲノム容量保証なし単価*(R13/365)*消費税,0),IF($D13=ストレージ容量保証,ROUND(ROUNDUP($Q13/10,0)*ストレージ容量保証単価*(R13/年間日数)*消費税,0),IF($D13=アーカイブ,ROUND(ROUNDUP($Q13/10,0)*アーカイブ単価*(R13/年間日数)*消費税,0),IF(OR($D13=ThinAMD一般解析,$D13=ThinAMD個人ゲノム,$D13=ThinIntel),ROUND(($Q13*ThinAMD単価*R13/30)*消費税,0),IF($D13=ThinIntelGPU,ROUND(($Q13*ThinIntelGPU単価*R13/30)*消費税,0),IF($D13=Medium,ROUND(($Q13*Medium単価*R13/30)*消費税,0),IF($D13=Fat,ROUND(($Q13*Fat単価*R13/30)*消費税,0),""))))))))))</f>
        <v>0</v>
      </c>
      <c r="V13" s="57">
        <f>IF(AND($P13=ストレージ一般解析容量保証なし,$Q13&lt;=30),0,IF(AND($P13=ストレージ一般解析容量保証なし,$Q13&gt;30),ROUND(ROUNDUP($Q13/10,0)*ストレージ一般解析容量保証なし単価*(S13/年間日数)*消費税,0),IF(AND($P13=ストレージ個人ゲノム容量保証なし,$A13&gt;=DATE(年,8,1),$A13&lt;=DATE(年,11,30),NOT(COUNTIF($P$12:$P12,ストレージ個人ゲノム容量保証なし))),ROUND((ROUNDUP($Q13/10,0)*ストレージ個人ゲノム容量保証なし単価*(S13/年間日数)+ストレージ個人ゲノム容量保証なし基本料金)*消費税,0),IF(AND($P13=ストレージ個人ゲノム容量保証なし,A13),ROUND(ROUNDUP($Q13/10,0)*ストレージ個人ゲノム容量保証なし単価*(S13/年間日数)*消費税,0),IF($D13=ストレージ容量保証,ROUND(ROUNDUP($Q13/10,0)*ストレージ容量保証単価*(S13/年間日数)*消費税,0),IF($D13=アーカイブ,ROUND(ROUNDUP($Q13/10,0)*アーカイブ単価*(S13/年間日数)*消費税,0),IF(OR($D13=ThinAMD一般解析,$D13=ThinAMD個人ゲノム,$D13=ThinIntel),ROUND(($Q13*ThinAMD単価*S13/30)*消費税,0),IF($D13=ThinIntelGPU,ROUND(($Q13*ThinIntelGPU単価*S13/30)*消費税,0),IF($D13=Medium,ROUND(($Q13*Medium単価*S13/30)*消費税,0),IF($D13=Fat,ROUND(($Q13*Fat単価*S13/30)*消費税,0),""))))))))))</f>
        <v>408523</v>
      </c>
      <c r="W13" s="64">
        <f>IF(AND($P13=ストレージ一般解析容量保証なし,$Q13&lt;=30),0,IF(AND($P13=ストレージ一般解析容量保証なし,$Q13&gt;30),ROUND(ROUNDUP($Q13/10,0)*ストレージ一般解析容量保証なし単価*(T13/年間日数)*消費税,0),IF(AND($P13=ストレージ個人ゲノム容量保証なし,$A13&gt;=DATE(年,12,1),$A13&lt;=DATE(年+1,3,31),NOT(COUNTIF($P$12:$P12,ストレージ個人ゲノム容量保証なし))),ROUND((ROUNDUP($Q13/10,0)*ストレージ個人ゲノム容量保証なし単価*(T13/年間日数)+ストレージ個人ゲノム容量保証なし基本料金)*消費税,0),IF(AND($P13=ストレージ個人ゲノム容量保証なし,B13),ROUND(ROUNDUP($Q13/10,0)*ストレージ個人ゲノム容量保証なし単価*(T13/年間日数)*消費税,0),IF($D13=ストレージ容量保証,ROUND(ROUNDUP($Q13/10,0)*ストレージ容量保証単価*(T13/年間日数)*消費税,0),IF($D13=アーカイブ,ROUND(ROUNDUP($Q13/10,0)*アーカイブ単価*(T13/年間日数)*消費税,0),IF(OR($D13=ThinAMD一般解析,$D13=ThinAMD個人ゲノム,$D13=ThinIntel),ROUND(($Q13*ThinAMD単価*T13/30)*消費税,0),IF($D13=ThinIntelGPU,ROUND(($Q13*ThinIntelGPU単価*T13/30)*消費税,0),IF($D13=Medium,ROUND(($Q13*Medium単価*T13/30)*消費税,0),IF($D13=Fat,ROUND(($Q13*Fat単価*T13/30)*消費税,0),""))))))))))</f>
        <v>810349</v>
      </c>
      <c r="X13" s="15">
        <f t="shared" si="3"/>
        <v>1218872</v>
      </c>
    </row>
    <row r="14" spans="1:24" ht="16" customHeight="1">
      <c r="A14" s="3">
        <v>43922</v>
      </c>
      <c r="B14" s="3">
        <v>44286</v>
      </c>
      <c r="C14" s="4" t="s">
        <v>7</v>
      </c>
      <c r="D14" s="5" t="s">
        <v>10</v>
      </c>
      <c r="E14" s="25">
        <v>90</v>
      </c>
      <c r="F14" s="25"/>
      <c r="G14" s="25"/>
      <c r="H14" s="25"/>
      <c r="I14" s="25"/>
      <c r="J14" s="25"/>
      <c r="K14" s="25"/>
      <c r="L14" s="25"/>
      <c r="M14" s="25"/>
      <c r="N14" s="25"/>
      <c r="O14" s="34" t="str">
        <f>IF(AND(SUM(E14:N14)&gt;0,C14=Sheet1!$A$1),CONCATENATE(SUM(E14:N14),"TB"),IF(AND(SUM(E14:N14)&gt;0,C14=Sheet1!$A$2),CONCATENATE(SUM(E14:N14),"TB"),IF(AND(SUM(E14:N14)&gt;0,C14=Sheet1!$A$3),CONCATENATE(SUM(E14:N14),"単位"),IF(AND(SUM(E14:N14)&gt;0,C14=Sheet1!$A$4),CONCATENATE(SUM(E14:N14),"単位"),IF(AND(SUM(E14:N14)&gt;0,C14=Sheet1!$A$5),CONCATENATE(SUM(E14:N14),"単位"),"")))))</f>
        <v>90TB</v>
      </c>
      <c r="P14" s="54" t="str">
        <f t="shared" si="4"/>
        <v>ストレージ大規模利用_個人ゲノム区画Quota設定のみ容量保証なし</v>
      </c>
      <c r="Q14" s="49">
        <f t="shared" si="5"/>
        <v>90</v>
      </c>
      <c r="R14" s="46">
        <f t="shared" si="6"/>
        <v>122</v>
      </c>
      <c r="S14" s="46">
        <f t="shared" si="7"/>
        <v>122</v>
      </c>
      <c r="T14" s="46">
        <f t="shared" si="8"/>
        <v>121</v>
      </c>
      <c r="U14" s="57">
        <f>IF(AND($P14=ストレージ一般解析容量保証なし,$Q14&lt;=30),0,IF(AND($P14=ストレージ一般解析容量保証なし,$Q14&gt;30),ROUND(ROUNDUP($Q14/10,0)*ストレージ一般解析容量保証なし単価*(R14/年間日数)*消費税,0),IF(AND($P14=ストレージ個人ゲノム容量保証なし,$A14&gt;=DATE(年,4,1),$A14&lt;=DATE(年,7,31),NOT(COUNTIF($P$12:$P13,ストレージ個人ゲノム容量保証なし))),ROUND((ROUNDUP($Q14/10,0)*ストレージ個人ゲノム容量保証なし単価*(R14/年間日数)+ストレージ個人ゲノム容量保証なし基本料金)*消費税,0),IF(AND($P14=ストレージ個人ゲノム容量保証なし),ROUND(ROUNDUP($Q14/10,0)*ストレージ個人ゲノム容量保証なし単価*(R14/365)*消費税,0),IF($D14=ストレージ容量保証,ROUND(ROUNDUP($Q14/10,0)*ストレージ容量保証単価*(R14/年間日数)*消費税,0),IF($D14=アーカイブ,ROUND(ROUNDUP($Q14/10,0)*アーカイブ単価*(R14/年間日数)*消費税,0),IF(OR($D14=ThinAMD一般解析,$D14=ThinAMD個人ゲノム,$D14=ThinIntel),ROUND(($Q14*ThinAMD単価*R14/30)*消費税,0),IF($D14=ThinIntelGPU,ROUND(($Q14*ThinIntelGPU単価*R14/30)*消費税,0),IF($D14=Medium,ROUND(($Q14*Medium単価*R14/30)*消費税,0),IF($D14=Fat,ROUND(($Q14*Fat単価*R14/30)*消費税,0),""))))))))))</f>
        <v>91919</v>
      </c>
      <c r="V14" s="57">
        <f>IF(AND($P14=ストレージ一般解析容量保証なし,$Q14&lt;=30),0,IF(AND($P14=ストレージ一般解析容量保証なし,$Q14&gt;30),ROUND(ROUNDUP($Q14/10,0)*ストレージ一般解析容量保証なし単価*(S14/年間日数)*消費税,0),IF(AND($P14=ストレージ個人ゲノム容量保証なし,$A14&gt;=DATE(年,8,1),$A14&lt;=DATE(年,11,30),NOT(COUNTIF($P$12:$P13,ストレージ個人ゲノム容量保証なし))),ROUND((ROUNDUP($Q14/10,0)*ストレージ個人ゲノム容量保証なし単価*(S14/年間日数)+ストレージ個人ゲノム容量保証なし基本料金)*消費税,0),IF(AND($P14=ストレージ個人ゲノム容量保証なし,A14),ROUND(ROUNDUP($Q14/10,0)*ストレージ個人ゲノム容量保証なし単価*(S14/年間日数)*消費税,0),IF($D14=ストレージ容量保証,ROUND(ROUNDUP($Q14/10,0)*ストレージ容量保証単価*(S14/年間日数)*消費税,0),IF($D14=アーカイブ,ROUND(ROUNDUP($Q14/10,0)*アーカイブ単価*(S14/年間日数)*消費税,0),IF(OR($D14=ThinAMD一般解析,$D14=ThinAMD個人ゲノム,$D14=ThinIntel),ROUND(($Q14*ThinAMD単価*S14/30)*消費税,0),IF($D14=ThinIntelGPU,ROUND(($Q14*ThinIntelGPU単価*S14/30)*消費税,0),IF($D14=Medium,ROUND(($Q14*Medium単価*S14/30)*消費税,0),IF($D14=Fat,ROUND(($Q14*Fat単価*S14/30)*消費税,0),""))))))))))</f>
        <v>91919</v>
      </c>
      <c r="W14" s="64">
        <f>IF(AND($P14=ストレージ一般解析容量保証なし,$Q14&lt;=30),0,IF(AND($P14=ストレージ一般解析容量保証なし,$Q14&gt;30),ROUND(ROUNDUP($Q14/10,0)*ストレージ一般解析容量保証なし単価*(T14/年間日数)*消費税,0),IF(AND($P14=ストレージ個人ゲノム容量保証なし,$A14&gt;=DATE(年,12,1),$A14&lt;=DATE(年+1,3,31),NOT(COUNTIF($P$12:$P13,ストレージ個人ゲノム容量保証なし))),ROUND((ROUNDUP($Q14/10,0)*ストレージ個人ゲノム容量保証なし単価*(T14/年間日数)+ストレージ個人ゲノム容量保証なし基本料金)*消費税,0),IF(AND($P14=ストレージ個人ゲノム容量保証なし,B14),ROUND(ROUNDUP($Q14/10,0)*ストレージ個人ゲノム容量保証なし単価*(T14/年間日数)*消費税,0),IF($D14=ストレージ容量保証,ROUND(ROUNDUP($Q14/10,0)*ストレージ容量保証単価*(T14/年間日数)*消費税,0),IF($D14=アーカイブ,ROUND(ROUNDUP($Q14/10,0)*アーカイブ単価*(T14/年間日数)*消費税,0),IF(OR($D14=ThinAMD一般解析,$D14=ThinAMD個人ゲノム,$D14=ThinIntel),ROUND(($Q14*ThinAMD単価*T14/30)*消費税,0),IF($D14=ThinIntelGPU,ROUND(($Q14*ThinIntelGPU単価*T14/30)*消費税,0),IF($D14=Medium,ROUND(($Q14*Medium単価*T14/30)*消費税,0),IF($D14=Fat,ROUND(($Q14*Fat単価*T14/30)*消費税,0),""))))))))))</f>
        <v>91165</v>
      </c>
      <c r="X14" s="15">
        <f t="shared" si="3"/>
        <v>275003</v>
      </c>
    </row>
    <row r="15" spans="1:24" ht="16" customHeight="1">
      <c r="A15" s="3">
        <v>44105</v>
      </c>
      <c r="B15" s="3">
        <v>44286</v>
      </c>
      <c r="C15" s="4" t="s">
        <v>29</v>
      </c>
      <c r="D15" s="5" t="s">
        <v>25</v>
      </c>
      <c r="E15" s="25">
        <v>90</v>
      </c>
      <c r="F15" s="25"/>
      <c r="G15" s="25"/>
      <c r="H15" s="25"/>
      <c r="I15" s="25"/>
      <c r="J15" s="25"/>
      <c r="K15" s="25"/>
      <c r="L15" s="25"/>
      <c r="M15" s="25"/>
      <c r="N15" s="25"/>
      <c r="O15" s="34" t="str">
        <f>IF(AND(SUM(E15:N15)&gt;0,C15=Sheet1!$A$1),CONCATENATE(SUM(E15:N15),"TB"),IF(AND(SUM(E15:N15)&gt;0,C15=Sheet1!$A$2),CONCATENATE(SUM(E15:N15),"TB"),IF(AND(SUM(E15:N15)&gt;0,C15=Sheet1!$A$3),CONCATENATE(SUM(E15:N15),"単位"),IF(AND(SUM(E15:N15)&gt;0,C15=Sheet1!$A$4),CONCATENATE(SUM(E15:N15),"単位"),IF(AND(SUM(E15:N15)&gt;0,C15=Sheet1!$A$5),CONCATENATE(SUM(E15:N15),"単位"),"")))))</f>
        <v>90TB</v>
      </c>
      <c r="P15" s="54" t="str">
        <f t="shared" si="4"/>
        <v>ストレージ大規模利用_一般解析区画アーカイブ</v>
      </c>
      <c r="Q15" s="46">
        <f t="shared" si="5"/>
        <v>90</v>
      </c>
      <c r="R15" s="46">
        <f t="shared" si="6"/>
        <v>0</v>
      </c>
      <c r="S15" s="46">
        <f t="shared" si="7"/>
        <v>61</v>
      </c>
      <c r="T15" s="46">
        <f t="shared" si="8"/>
        <v>121</v>
      </c>
      <c r="U15" s="57">
        <f>IF(AND($P15=ストレージ一般解析容量保証なし,$Q15&lt;=30),0,IF(AND($P15=ストレージ一般解析容量保証なし,$Q15&gt;30),ROUND(ROUNDUP($Q15/10,0)*ストレージ一般解析容量保証なし単価*(R15/年間日数)*消費税,0),IF(AND($P15=ストレージ個人ゲノム容量保証なし,$A15&gt;=DATE(年,4,1),$A15&lt;=DATE(年,7,31),NOT(COUNTIF($P$12:$P14,ストレージ個人ゲノム容量保証なし))),ROUND((ROUNDUP($Q15/10,0)*ストレージ個人ゲノム容量保証なし単価*(R15/年間日数)+ストレージ個人ゲノム容量保証なし基本料金)*消費税,0),IF(AND($P15=ストレージ個人ゲノム容量保証なし),ROUND(ROUNDUP($Q15/10,0)*ストレージ個人ゲノム容量保証なし単価*(R15/365)*消費税,0),IF($D15=ストレージ容量保証,ROUND(ROUNDUP($Q15/10,0)*ストレージ容量保証単価*(R15/年間日数)*消費税,0),IF($D15=アーカイブ,ROUND(ROUNDUP($Q15/10,0)*アーカイブ単価*(R15/年間日数)*消費税,0),IF(OR($D15=ThinAMD一般解析,$D15=ThinAMD個人ゲノム,$D15=ThinIntel),ROUND(($Q15*ThinAMD単価*R15/30)*消費税,0),IF($D15=ThinIntelGPU,ROUND(($Q15*ThinIntelGPU単価*R15/30)*消費税,0),IF($D15=Medium,ROUND(($Q15*Medium単価*R15/30)*消費税,0),IF($D15=Fat,ROUND(($Q15*Fat単価*R15/30)*消費税,0),""))))))))))</f>
        <v>0</v>
      </c>
      <c r="V15" s="57">
        <f>IF(AND($P15=ストレージ一般解析容量保証なし,$Q15&lt;=30),0,IF(AND($P15=ストレージ一般解析容量保証なし,$Q15&gt;30),ROUND(ROUNDUP($Q15/10,0)*ストレージ一般解析容量保証なし単価*(S15/年間日数)*消費税,0),IF(AND($P15=ストレージ個人ゲノム容量保証なし,$A15&gt;=DATE(年,8,1),$A15&lt;=DATE(年,11,30),NOT(COUNTIF($P$12:$P14,ストレージ個人ゲノム容量保証なし))),ROUND((ROUNDUP($Q15/10,0)*ストレージ個人ゲノム容量保証なし単価*(S15/年間日数)+ストレージ個人ゲノム容量保証なし基本料金)*消費税,0),IF(AND($P15=ストレージ個人ゲノム容量保証なし,A15),ROUND(ROUNDUP($Q15/10,0)*ストレージ個人ゲノム容量保証なし単価*(S15/年間日数)*消費税,0),IF($D15=ストレージ容量保証,ROUND(ROUNDUP($Q15/10,0)*ストレージ容量保証単価*(S15/年間日数)*消費税,0),IF($D15=アーカイブ,ROUND(ROUNDUP($Q15/10,0)*アーカイブ単価*(S15/年間日数)*消費税,0),IF(OR($D15=ThinAMD一般解析,$D15=ThinAMD個人ゲノム,$D15=ThinIntel),ROUND(($Q15*ThinAMD単価*S15/30)*消費税,0),IF($D15=ThinIntelGPU,ROUND(($Q15*ThinIntelGPU単価*S15/30)*消費税,0),IF($D15=Medium,ROUND(($Q15*Medium単価*S15/30)*消費税,0),IF($D15=Fat,ROUND(($Q15*Fat単価*S15/30)*消費税,0),""))))))))))</f>
        <v>179239</v>
      </c>
      <c r="W15" s="64">
        <f>IF(AND($P15=ストレージ一般解析容量保証なし,$Q15&lt;=30),0,IF(AND($P15=ストレージ一般解析容量保証なし,$Q15&gt;30),ROUND(ROUNDUP($Q15/10,0)*ストレージ一般解析容量保証なし単価*(T15/年間日数)*消費税,0),IF(AND($P15=ストレージ個人ゲノム容量保証なし,$A15&gt;=DATE(年,12,1),$A15&lt;=DATE(年+1,3,31),NOT(COUNTIF($P$12:$P14,ストレージ個人ゲノム容量保証なし))),ROUND((ROUNDUP($Q15/10,0)*ストレージ個人ゲノム容量保証なし単価*(T15/年間日数)+ストレージ個人ゲノム容量保証なし基本料金)*消費税,0),IF(AND($P15=ストレージ個人ゲノム容量保証なし,B15),ROUND(ROUNDUP($Q15/10,0)*ストレージ個人ゲノム容量保証なし単価*(T15/年間日数)*消費税,0),IF($D15=ストレージ容量保証,ROUND(ROUNDUP($Q15/10,0)*ストレージ容量保証単価*(T15/年間日数)*消費税,0),IF($D15=アーカイブ,ROUND(ROUNDUP($Q15/10,0)*アーカイブ単価*(T15/年間日数)*消費税,0),IF(OR($D15=ThinAMD一般解析,$D15=ThinAMD個人ゲノム,$D15=ThinIntel),ROUND(($Q15*ThinAMD単価*T15/30)*消費税,0),IF($D15=ThinIntelGPU,ROUND(($Q15*ThinIntelGPU単価*T15/30)*消費税,0),IF($D15=Medium,ROUND(($Q15*Medium単価*T15/30)*消費税,0),IF($D15=Fat,ROUND(($Q15*Fat単価*T15/30)*消費税,0),""))))))))))</f>
        <v>355540</v>
      </c>
      <c r="X15" s="15">
        <f t="shared" si="3"/>
        <v>534779</v>
      </c>
    </row>
    <row r="16" spans="1:24" ht="16" customHeight="1">
      <c r="A16" s="3">
        <v>44105</v>
      </c>
      <c r="B16" s="3">
        <v>44286</v>
      </c>
      <c r="C16" s="4" t="s">
        <v>7</v>
      </c>
      <c r="D16" s="5" t="s">
        <v>25</v>
      </c>
      <c r="E16" s="25">
        <v>90</v>
      </c>
      <c r="F16" s="25"/>
      <c r="G16" s="25"/>
      <c r="H16" s="25"/>
      <c r="I16" s="25"/>
      <c r="J16" s="25"/>
      <c r="K16" s="25"/>
      <c r="L16" s="25"/>
      <c r="M16" s="25"/>
      <c r="N16" s="25"/>
      <c r="O16" s="34" t="str">
        <f>IF(AND(SUM(E16:N16)&gt;0,C16=Sheet1!$A$1),CONCATENATE(SUM(E16:N16),"TB"),IF(AND(SUM(E16:N16)&gt;0,C16=Sheet1!$A$2),CONCATENATE(SUM(E16:N16),"TB"),IF(AND(SUM(E16:N16)&gt;0,C16=Sheet1!$A$3),CONCATENATE(SUM(E16:N16),"単位"),IF(AND(SUM(E16:N16)&gt;0,C16=Sheet1!$A$4),CONCATENATE(SUM(E16:N16),"単位"),IF(AND(SUM(E16:N16)&gt;0,C16=Sheet1!$A$5),CONCATENATE(SUM(E16:N16),"単位"),"")))))</f>
        <v>90TB</v>
      </c>
      <c r="P16" s="54" t="str">
        <f t="shared" si="4"/>
        <v>ストレージ大規模利用_個人ゲノム区画アーカイブ</v>
      </c>
      <c r="Q16" s="49">
        <f t="shared" si="5"/>
        <v>90</v>
      </c>
      <c r="R16" s="46">
        <f t="shared" si="6"/>
        <v>0</v>
      </c>
      <c r="S16" s="46">
        <f t="shared" si="7"/>
        <v>61</v>
      </c>
      <c r="T16" s="46">
        <f t="shared" si="8"/>
        <v>121</v>
      </c>
      <c r="U16" s="57">
        <f>IF(AND($P16=ストレージ一般解析容量保証なし,$Q16&lt;=30),0,IF(AND($P16=ストレージ一般解析容量保証なし,$Q16&gt;30),ROUND(ROUNDUP($Q16/10,0)*ストレージ一般解析容量保証なし単価*(R16/年間日数)*消費税,0),IF(AND($P16=ストレージ個人ゲノム容量保証なし,$A16&gt;=DATE(年,4,1),$A16&lt;=DATE(年,7,31),NOT(COUNTIF($P$12:$P15,ストレージ個人ゲノム容量保証なし))),ROUND((ROUNDUP($Q16/10,0)*ストレージ個人ゲノム容量保証なし単価*(R16/年間日数)+ストレージ個人ゲノム容量保証なし基本料金)*消費税,0),IF(AND($P16=ストレージ個人ゲノム容量保証なし),ROUND(ROUNDUP($Q16/10,0)*ストレージ個人ゲノム容量保証なし単価*(R16/365)*消費税,0),IF($D16=ストレージ容量保証,ROUND(ROUNDUP($Q16/10,0)*ストレージ容量保証単価*(R16/年間日数)*消費税,0),IF($D16=アーカイブ,ROUND(ROUNDUP($Q16/10,0)*アーカイブ単価*(R16/年間日数)*消費税,0),IF(OR($D16=ThinAMD一般解析,$D16=ThinAMD個人ゲノム,$D16=ThinIntel),ROUND(($Q16*ThinAMD単価*R16/30)*消費税,0),IF($D16=ThinIntelGPU,ROUND(($Q16*ThinIntelGPU単価*R16/30)*消費税,0),IF($D16=Medium,ROUND(($Q16*Medium単価*R16/30)*消費税,0),IF($D16=Fat,ROUND(($Q16*Fat単価*R16/30)*消費税,0),""))))))))))</f>
        <v>0</v>
      </c>
      <c r="V16" s="57">
        <f>IF(AND($P16=ストレージ一般解析容量保証なし,$Q16&lt;=30),0,IF(AND($P16=ストレージ一般解析容量保証なし,$Q16&gt;30),ROUND(ROUNDUP($Q16/10,0)*ストレージ一般解析容量保証なし単価*(S16/年間日数)*消費税,0),IF(AND($P16=ストレージ個人ゲノム容量保証なし,$A16&gt;=DATE(年,8,1),$A16&lt;=DATE(年,11,30),NOT(COUNTIF($P$12:$P15,ストレージ個人ゲノム容量保証なし))),ROUND((ROUNDUP($Q16/10,0)*ストレージ個人ゲノム容量保証なし単価*(S16/年間日数)+ストレージ個人ゲノム容量保証なし基本料金)*消費税,0),IF(AND($P16=ストレージ個人ゲノム容量保証なし,A16),ROUND(ROUNDUP($Q16/10,0)*ストレージ個人ゲノム容量保証なし単価*(S16/年間日数)*消費税,0),IF($D16=ストレージ容量保証,ROUND(ROUNDUP($Q16/10,0)*ストレージ容量保証単価*(S16/年間日数)*消費税,0),IF($D16=アーカイブ,ROUND(ROUNDUP($Q16/10,0)*アーカイブ単価*(S16/年間日数)*消費税,0),IF(OR($D16=ThinAMD一般解析,$D16=ThinAMD個人ゲノム,$D16=ThinIntel),ROUND(($Q16*ThinAMD単価*S16/30)*消費税,0),IF($D16=ThinIntelGPU,ROUND(($Q16*ThinIntelGPU単価*S16/30)*消費税,0),IF($D16=Medium,ROUND(($Q16*Medium単価*S16/30)*消費税,0),IF($D16=Fat,ROUND(($Q16*Fat単価*S16/30)*消費税,0),""))))))))))</f>
        <v>179239</v>
      </c>
      <c r="W16" s="64">
        <f>IF(AND($P16=ストレージ一般解析容量保証なし,$Q16&lt;=30),0,IF(AND($P16=ストレージ一般解析容量保証なし,$Q16&gt;30),ROUND(ROUNDUP($Q16/10,0)*ストレージ一般解析容量保証なし単価*(T16/年間日数)*消費税,0),IF(AND($P16=ストレージ個人ゲノム容量保証なし,$A16&gt;=DATE(年,12,1),$A16&lt;=DATE(年+1,3,31),NOT(COUNTIF($P$12:$P15,ストレージ個人ゲノム容量保証なし))),ROUND((ROUNDUP($Q16/10,0)*ストレージ個人ゲノム容量保証なし単価*(T16/年間日数)+ストレージ個人ゲノム容量保証なし基本料金)*消費税,0),IF(AND($P16=ストレージ個人ゲノム容量保証なし,B16),ROUND(ROUNDUP($Q16/10,0)*ストレージ個人ゲノム容量保証なし単価*(T16/年間日数)*消費税,0),IF($D16=ストレージ容量保証,ROUND(ROUNDUP($Q16/10,0)*ストレージ容量保証単価*(T16/年間日数)*消費税,0),IF($D16=アーカイブ,ROUND(ROUNDUP($Q16/10,0)*アーカイブ単価*(T16/年間日数)*消費税,0),IF(OR($D16=ThinAMD一般解析,$D16=ThinAMD個人ゲノム,$D16=ThinIntel),ROUND(($Q16*ThinAMD単価*T16/30)*消費税,0),IF($D16=ThinIntelGPU,ROUND(($Q16*ThinIntelGPU単価*T16/30)*消費税,0),IF($D16=Medium,ROUND(($Q16*Medium単価*T16/30)*消費税,0),IF($D16=Fat,ROUND(($Q16*Fat単価*T16/30)*消費税,0),""))))))))))</f>
        <v>355540</v>
      </c>
      <c r="X16" s="15">
        <f t="shared" si="3"/>
        <v>534779</v>
      </c>
    </row>
    <row r="17" spans="1:24" ht="16" customHeight="1">
      <c r="A17" s="3">
        <v>43922</v>
      </c>
      <c r="B17" s="3">
        <v>43951</v>
      </c>
      <c r="C17" s="4" t="s">
        <v>56</v>
      </c>
      <c r="D17" s="5" t="s">
        <v>22</v>
      </c>
      <c r="E17" s="25">
        <v>2</v>
      </c>
      <c r="F17" s="25"/>
      <c r="G17" s="25"/>
      <c r="H17" s="25"/>
      <c r="I17" s="25"/>
      <c r="J17" s="25"/>
      <c r="K17" s="25"/>
      <c r="L17" s="25"/>
      <c r="M17" s="25"/>
      <c r="N17" s="25"/>
      <c r="O17" s="34" t="str">
        <f>IF(AND(SUM(E17:N17)&gt;0,C17=Sheet1!$A$1),CONCATENATE(SUM(E17:N17),"TB"),IF(AND(SUM(E17:N17)&gt;0,C17=Sheet1!$A$2),CONCATENATE(SUM(E17:N17),"TB"),IF(AND(SUM(E17:N17)&gt;0,C17=Sheet1!$A$3),CONCATENATE(SUM(E17:N17),"単位"),IF(AND(SUM(E17:N17)&gt;0,C17=Sheet1!$A$4),CONCATENATE(SUM(E17:N17),"単位"),IF(AND(SUM(E17:N17)&gt;0,C17=Sheet1!$A$5),CONCATENATE(SUM(E17:N17),"単位"),"")))))</f>
        <v>2単位</v>
      </c>
      <c r="P17" s="54" t="str">
        <f t="shared" si="4"/>
        <v>計算ノード占有利用_一般解析区画Medium(1単位 = 13CPUコア 512GBメモリ)</v>
      </c>
      <c r="Q17" s="46">
        <f t="shared" si="5"/>
        <v>2</v>
      </c>
      <c r="R17" s="46">
        <f t="shared" si="6"/>
        <v>30</v>
      </c>
      <c r="S17" s="46">
        <f t="shared" si="7"/>
        <v>0</v>
      </c>
      <c r="T17" s="46">
        <f t="shared" si="8"/>
        <v>0</v>
      </c>
      <c r="U17" s="57">
        <f>IF(AND($P17=ストレージ一般解析容量保証なし,$Q17&lt;=30),0,IF(AND($P17=ストレージ一般解析容量保証なし,$Q17&gt;30),ROUND(ROUNDUP($Q17/10,0)*ストレージ一般解析容量保証なし単価*(R17/年間日数)*消費税,0),IF(AND($P17=ストレージ個人ゲノム容量保証なし,$A17&gt;=DATE(年,4,1),$A17&lt;=DATE(年,7,31),NOT(COUNTIF($P$12:$P16,ストレージ個人ゲノム容量保証なし))),ROUND((ROUNDUP($Q17/10,0)*ストレージ個人ゲノム容量保証なし単価*(R17/年間日数)+ストレージ個人ゲノム容量保証なし基本料金)*消費税,0),IF(AND($P17=ストレージ個人ゲノム容量保証なし),ROUND(ROUNDUP($Q17/10,0)*ストレージ個人ゲノム容量保証なし単価*(R17/365)*消費税,0),IF($D17=ストレージ容量保証,ROUND(ROUNDUP($Q17/10,0)*ストレージ容量保証単価*(R17/年間日数)*消費税,0),IF($D17=アーカイブ,ROUND(ROUNDUP($Q17/10,0)*アーカイブ単価*(R17/年間日数)*消費税,0),IF(OR($D17=ThinAMD一般解析,$D17=ThinAMD個人ゲノム,$D17=ThinIntel),ROUND(($Q17*ThinAMD単価*R17/30)*消費税,0),IF($D17=ThinIntelGPU,ROUND(($Q17*ThinIntelGPU単価*R17/30)*消費税,0),IF($D17=Medium,ROUND(($Q17*Medium単価*R17/30)*消費税,0),IF($D17=Fat,ROUND(($Q17*Fat単価*R17/30)*消費税,0),""))))))))))</f>
        <v>64141</v>
      </c>
      <c r="V17" s="57">
        <f>IF(AND($P17=ストレージ一般解析容量保証なし,$Q17&lt;=30),0,IF(AND($P17=ストレージ一般解析容量保証なし,$Q17&gt;30),ROUND(ROUNDUP($Q17/10,0)*ストレージ一般解析容量保証なし単価*(S17/年間日数)*消費税,0),IF(AND($P17=ストレージ個人ゲノム容量保証なし,$A17&gt;=DATE(年,8,1),$A17&lt;=DATE(年,11,30),NOT(COUNTIF($P$12:$P16,ストレージ個人ゲノム容量保証なし))),ROUND((ROUNDUP($Q17/10,0)*ストレージ個人ゲノム容量保証なし単価*(S17/年間日数)+ストレージ個人ゲノム容量保証なし基本料金)*消費税,0),IF(AND($P17=ストレージ個人ゲノム容量保証なし,A17),ROUND(ROUNDUP($Q17/10,0)*ストレージ個人ゲノム容量保証なし単価*(S17/年間日数)*消費税,0),IF($D17=ストレージ容量保証,ROUND(ROUNDUP($Q17/10,0)*ストレージ容量保証単価*(S17/年間日数)*消費税,0),IF($D17=アーカイブ,ROUND(ROUNDUP($Q17/10,0)*アーカイブ単価*(S17/年間日数)*消費税,0),IF(OR($D17=ThinAMD一般解析,$D17=ThinAMD個人ゲノム,$D17=ThinIntel),ROUND(($Q17*ThinAMD単価*S17/30)*消費税,0),IF($D17=ThinIntelGPU,ROUND(($Q17*ThinIntelGPU単価*S17/30)*消費税,0),IF($D17=Medium,ROUND(($Q17*Medium単価*S17/30)*消費税,0),IF($D17=Fat,ROUND(($Q17*Fat単価*S17/30)*消費税,0),""))))))))))</f>
        <v>0</v>
      </c>
      <c r="W17" s="64">
        <f>IF(AND($P17=ストレージ一般解析容量保証なし,$Q17&lt;=30),0,IF(AND($P17=ストレージ一般解析容量保証なし,$Q17&gt;30),ROUND(ROUNDUP($Q17/10,0)*ストレージ一般解析容量保証なし単価*(T17/年間日数)*消費税,0),IF(AND($P17=ストレージ個人ゲノム容量保証なし,$A17&gt;=DATE(年,12,1),$A17&lt;=DATE(年+1,3,31),NOT(COUNTIF($P$12:$P16,ストレージ個人ゲノム容量保証なし))),ROUND((ROUNDUP($Q17/10,0)*ストレージ個人ゲノム容量保証なし単価*(T17/年間日数)+ストレージ個人ゲノム容量保証なし基本料金)*消費税,0),IF(AND($P17=ストレージ個人ゲノム容量保証なし,B17),ROUND(ROUNDUP($Q17/10,0)*ストレージ個人ゲノム容量保証なし単価*(T17/年間日数)*消費税,0),IF($D17=ストレージ容量保証,ROUND(ROUNDUP($Q17/10,0)*ストレージ容量保証単価*(T17/年間日数)*消費税,0),IF($D17=アーカイブ,ROUND(ROUNDUP($Q17/10,0)*アーカイブ単価*(T17/年間日数)*消費税,0),IF(OR($D17=ThinAMD一般解析,$D17=ThinAMD個人ゲノム,$D17=ThinIntel),ROUND(($Q17*ThinAMD単価*T17/30)*消費税,0),IF($D17=ThinIntelGPU,ROUND(($Q17*ThinIntelGPU単価*T17/30)*消費税,0),IF($D17=Medium,ROUND(($Q17*Medium単価*T17/30)*消費税,0),IF($D17=Fat,ROUND(($Q17*Fat単価*T17/30)*消費税,0),""))))))))))</f>
        <v>0</v>
      </c>
      <c r="X17" s="15">
        <f t="shared" si="3"/>
        <v>64141</v>
      </c>
    </row>
    <row r="18" spans="1:24" ht="16" customHeight="1">
      <c r="A18" s="3">
        <v>44105</v>
      </c>
      <c r="B18" s="3">
        <v>44134</v>
      </c>
      <c r="C18" s="4" t="s">
        <v>56</v>
      </c>
      <c r="D18" s="5" t="s">
        <v>22</v>
      </c>
      <c r="E18" s="25">
        <v>2</v>
      </c>
      <c r="F18" s="25"/>
      <c r="G18" s="25"/>
      <c r="H18" s="25"/>
      <c r="I18" s="25"/>
      <c r="J18" s="25"/>
      <c r="K18" s="25"/>
      <c r="L18" s="25"/>
      <c r="M18" s="25"/>
      <c r="N18" s="25"/>
      <c r="O18" s="34" t="str">
        <f>IF(AND(SUM(E18:N18)&gt;0,C18=Sheet1!$A$1),CONCATENATE(SUM(E18:N18),"TB"),IF(AND(SUM(E18:N18)&gt;0,C18=Sheet1!$A$2),CONCATENATE(SUM(E18:N18),"TB"),IF(AND(SUM(E18:N18)&gt;0,C18=Sheet1!$A$3),CONCATENATE(SUM(E18:N18),"単位"),IF(AND(SUM(E18:N18)&gt;0,C18=Sheet1!$A$4),CONCATENATE(SUM(E18:N18),"単位"),IF(AND(SUM(E18:N18)&gt;0,C18=Sheet1!$A$5),CONCATENATE(SUM(E18:N18),"単位"),"")))))</f>
        <v>2単位</v>
      </c>
      <c r="P18" s="54" t="str">
        <f t="shared" si="4"/>
        <v>計算ノード占有利用_一般解析区画Medium(1単位 = 13CPUコア 512GBメモリ)</v>
      </c>
      <c r="Q18" s="49">
        <f t="shared" si="5"/>
        <v>2</v>
      </c>
      <c r="R18" s="46">
        <f t="shared" si="6"/>
        <v>0</v>
      </c>
      <c r="S18" s="46">
        <f t="shared" si="7"/>
        <v>30</v>
      </c>
      <c r="T18" s="46">
        <f t="shared" si="8"/>
        <v>0</v>
      </c>
      <c r="U18" s="57">
        <f>IF(AND($P18=ストレージ一般解析容量保証なし,$Q18&lt;=30),0,IF(AND($P18=ストレージ一般解析容量保証なし,$Q18&gt;30),ROUND(ROUNDUP($Q18/10,0)*ストレージ一般解析容量保証なし単価*(R18/年間日数)*消費税,0),IF(AND($P18=ストレージ個人ゲノム容量保証なし,$A18&gt;=DATE(年,4,1),$A18&lt;=DATE(年,7,31),NOT(COUNTIF($P$12:$P17,ストレージ個人ゲノム容量保証なし))),ROUND((ROUNDUP($Q18/10,0)*ストレージ個人ゲノム容量保証なし単価*(R18/年間日数)+ストレージ個人ゲノム容量保証なし基本料金)*消費税,0),IF(AND($P18=ストレージ個人ゲノム容量保証なし),ROUND(ROUNDUP($Q18/10,0)*ストレージ個人ゲノム容量保証なし単価*(R18/365)*消費税,0),IF($D18=ストレージ容量保証,ROUND(ROUNDUP($Q18/10,0)*ストレージ容量保証単価*(R18/年間日数)*消費税,0),IF($D18=アーカイブ,ROUND(ROUNDUP($Q18/10,0)*アーカイブ単価*(R18/年間日数)*消費税,0),IF(OR($D18=ThinAMD一般解析,$D18=ThinAMD個人ゲノム,$D18=ThinIntel),ROUND(($Q18*ThinAMD単価*R18/30)*消費税,0),IF($D18=ThinIntelGPU,ROUND(($Q18*ThinIntelGPU単価*R18/30)*消費税,0),IF($D18=Medium,ROUND(($Q18*Medium単価*R18/30)*消費税,0),IF($D18=Fat,ROUND(($Q18*Fat単価*R18/30)*消費税,0),""))))))))))</f>
        <v>0</v>
      </c>
      <c r="V18" s="57">
        <f>IF(AND($P18=ストレージ一般解析容量保証なし,$Q18&lt;=30),0,IF(AND($P18=ストレージ一般解析容量保証なし,$Q18&gt;30),ROUND(ROUNDUP($Q18/10,0)*ストレージ一般解析容量保証なし単価*(S18/年間日数)*消費税,0),IF(AND($P18=ストレージ個人ゲノム容量保証なし,$A18&gt;=DATE(年,8,1),$A18&lt;=DATE(年,11,30),NOT(COUNTIF($P$12:$P17,ストレージ個人ゲノム容量保証なし))),ROUND((ROUNDUP($Q18/10,0)*ストレージ個人ゲノム容量保証なし単価*(S18/年間日数)+ストレージ個人ゲノム容量保証なし基本料金)*消費税,0),IF(AND($P18=ストレージ個人ゲノム容量保証なし,A18),ROUND(ROUNDUP($Q18/10,0)*ストレージ個人ゲノム容量保証なし単価*(S18/年間日数)*消費税,0),IF($D18=ストレージ容量保証,ROUND(ROUNDUP($Q18/10,0)*ストレージ容量保証単価*(S18/年間日数)*消費税,0),IF($D18=アーカイブ,ROUND(ROUNDUP($Q18/10,0)*アーカイブ単価*(S18/年間日数)*消費税,0),IF(OR($D18=ThinAMD一般解析,$D18=ThinAMD個人ゲノム,$D18=ThinIntel),ROUND(($Q18*ThinAMD単価*S18/30)*消費税,0),IF($D18=ThinIntelGPU,ROUND(($Q18*ThinIntelGPU単価*S18/30)*消費税,0),IF($D18=Medium,ROUND(($Q18*Medium単価*S18/30)*消費税,0),IF($D18=Fat,ROUND(($Q18*Fat単価*S18/30)*消費税,0),""))))))))))</f>
        <v>64141</v>
      </c>
      <c r="W18" s="64">
        <f>IF(AND($P18=ストレージ一般解析容量保証なし,$Q18&lt;=30),0,IF(AND($P18=ストレージ一般解析容量保証なし,$Q18&gt;30),ROUND(ROUNDUP($Q18/10,0)*ストレージ一般解析容量保証なし単価*(T18/年間日数)*消費税,0),IF(AND($P18=ストレージ個人ゲノム容量保証なし,$A18&gt;=DATE(年,12,1),$A18&lt;=DATE(年+1,3,31),NOT(COUNTIF($P$12:$P17,ストレージ個人ゲノム容量保証なし))),ROUND((ROUNDUP($Q18/10,0)*ストレージ個人ゲノム容量保証なし単価*(T18/年間日数)+ストレージ個人ゲノム容量保証なし基本料金)*消費税,0),IF(AND($P18=ストレージ個人ゲノム容量保証なし,B18),ROUND(ROUNDUP($Q18/10,0)*ストレージ個人ゲノム容量保証なし単価*(T18/年間日数)*消費税,0),IF($D18=ストレージ容量保証,ROUND(ROUNDUP($Q18/10,0)*ストレージ容量保証単価*(T18/年間日数)*消費税,0),IF($D18=アーカイブ,ROUND(ROUNDUP($Q18/10,0)*アーカイブ単価*(T18/年間日数)*消費税,0),IF(OR($D18=ThinAMD一般解析,$D18=ThinAMD個人ゲノム,$D18=ThinIntel),ROUND(($Q18*ThinAMD単価*T18/30)*消費税,0),IF($D18=ThinIntelGPU,ROUND(($Q18*ThinIntelGPU単価*T18/30)*消費税,0),IF($D18=Medium,ROUND(($Q18*Medium単価*T18/30)*消費税,0),IF($D18=Fat,ROUND(($Q18*Fat単価*T18/30)*消費税,0),""))))))))))</f>
        <v>0</v>
      </c>
      <c r="X18" s="15">
        <f t="shared" si="3"/>
        <v>64141</v>
      </c>
    </row>
    <row r="19" spans="1:24" ht="16" customHeight="1">
      <c r="A19" s="3">
        <v>44224</v>
      </c>
      <c r="B19" s="3">
        <v>44286</v>
      </c>
      <c r="C19" s="4" t="s">
        <v>8</v>
      </c>
      <c r="D19" s="5" t="s">
        <v>20</v>
      </c>
      <c r="E19" s="25">
        <v>5</v>
      </c>
      <c r="F19" s="25"/>
      <c r="G19" s="25"/>
      <c r="H19" s="25"/>
      <c r="I19" s="25"/>
      <c r="J19" s="25"/>
      <c r="K19" s="25"/>
      <c r="L19" s="25"/>
      <c r="M19" s="25"/>
      <c r="N19" s="25"/>
      <c r="O19" s="34" t="str">
        <f>IF(AND(SUM(E19:N19)&gt;0,C19=Sheet1!$A$1),CONCATENATE(SUM(E19:N19),"TB"),IF(AND(SUM(E19:N19)&gt;0,C19=Sheet1!$A$2),CONCATENATE(SUM(E19:N19),"TB"),IF(AND(SUM(E19:N19)&gt;0,C19=Sheet1!$A$3),CONCATENATE(SUM(E19:N19),"単位"),IF(AND(SUM(E19:N19)&gt;0,C19=Sheet1!$A$4),CONCATENATE(SUM(E19:N19),"単位"),IF(AND(SUM(E19:N19)&gt;0,C19=Sheet1!$A$5),CONCATENATE(SUM(E19:N19),"単位"),"")))))</f>
        <v>5単位</v>
      </c>
      <c r="P19" s="54" t="str">
        <f t="shared" si="4"/>
        <v>計算ノード占有利用_個人ゲノム区画Thin(Intel)(1単位 = 1CPUコア 12GBメモリ)</v>
      </c>
      <c r="Q19" s="46">
        <f t="shared" si="5"/>
        <v>5</v>
      </c>
      <c r="R19" s="46">
        <f t="shared" si="6"/>
        <v>0</v>
      </c>
      <c r="S19" s="46">
        <f t="shared" si="7"/>
        <v>0</v>
      </c>
      <c r="T19" s="46">
        <f t="shared" si="8"/>
        <v>63</v>
      </c>
      <c r="U19" s="57">
        <f>IF(AND($P19=ストレージ一般解析容量保証なし,$Q19&lt;=30),0,IF(AND($P19=ストレージ一般解析容量保証なし,$Q19&gt;30),ROUND(ROUNDUP($Q19/10,0)*ストレージ一般解析容量保証なし単価*(R19/年間日数)*消費税,0),IF(AND($P19=ストレージ個人ゲノム容量保証なし,$A19&gt;=DATE(年,4,1),$A19&lt;=DATE(年,7,31),NOT(COUNTIF($P$12:$P18,ストレージ個人ゲノム容量保証なし))),ROUND((ROUNDUP($Q19/10,0)*ストレージ個人ゲノム容量保証なし単価*(R19/年間日数)+ストレージ個人ゲノム容量保証なし基本料金)*消費税,0),IF(AND($P19=ストレージ個人ゲノム容量保証なし),ROUND(ROUNDUP($Q19/10,0)*ストレージ個人ゲノム容量保証なし単価*(R19/365)*消費税,0),IF($D19=ストレージ容量保証,ROUND(ROUNDUP($Q19/10,0)*ストレージ容量保証単価*(R19/年間日数)*消費税,0),IF($D19=アーカイブ,ROUND(ROUNDUP($Q19/10,0)*アーカイブ単価*(R19/年間日数)*消費税,0),IF(OR($D19=ThinAMD一般解析,$D19=ThinAMD個人ゲノム,$D19=ThinIntel),ROUND(($Q19*ThinAMD単価*R19/30)*消費税,0),IF($D19=ThinIntelGPU,ROUND(($Q19*ThinIntelGPU単価*R19/30)*消費税,0),IF($D19=Medium,ROUND(($Q19*Medium単価*R19/30)*消費税,0),IF($D19=Fat,ROUND(($Q19*Fat単価*R19/30)*消費税,0),""))))))))))</f>
        <v>0</v>
      </c>
      <c r="V19" s="57">
        <f>IF(AND($P19=ストレージ一般解析容量保証なし,$Q19&lt;=30),0,IF(AND($P19=ストレージ一般解析容量保証なし,$Q19&gt;30),ROUND(ROUNDUP($Q19/10,0)*ストレージ一般解析容量保証なし単価*(S19/年間日数)*消費税,0),IF(AND($P19=ストレージ個人ゲノム容量保証なし,$A19&gt;=DATE(年,8,1),$A19&lt;=DATE(年,11,30),NOT(COUNTIF($P$12:$P18,ストレージ個人ゲノム容量保証なし))),ROUND((ROUNDUP($Q19/10,0)*ストレージ個人ゲノム容量保証なし単価*(S19/年間日数)+ストレージ個人ゲノム容量保証なし基本料金)*消費税,0),IF(AND($P19=ストレージ個人ゲノム容量保証なし,A19),ROUND(ROUNDUP($Q19/10,0)*ストレージ個人ゲノム容量保証なし単価*(S19/年間日数)*消費税,0),IF($D19=ストレージ容量保証,ROUND(ROUNDUP($Q19/10,0)*ストレージ容量保証単価*(S19/年間日数)*消費税,0),IF($D19=アーカイブ,ROUND(ROUNDUP($Q19/10,0)*アーカイブ単価*(S19/年間日数)*消費税,0),IF(OR($D19=ThinAMD一般解析,$D19=ThinAMD個人ゲノム,$D19=ThinIntel),ROUND(($Q19*ThinAMD単価*S19/30)*消費税,0),IF($D19=ThinIntelGPU,ROUND(($Q19*ThinIntelGPU単価*S19/30)*消費税,0),IF($D19=Medium,ROUND(($Q19*Medium単価*S19/30)*消費税,0),IF($D19=Fat,ROUND(($Q19*Fat単価*S19/30)*消費税,0),""))))))))))</f>
        <v>0</v>
      </c>
      <c r="W19" s="64">
        <f>IF(AND($P19=ストレージ一般解析容量保証なし,$Q19&lt;=30),0,IF(AND($P19=ストレージ一般解析容量保証なし,$Q19&gt;30),ROUND(ROUNDUP($Q19/10,0)*ストレージ一般解析容量保証なし単価*(T19/年間日数)*消費税,0),IF(AND($P19=ストレージ個人ゲノム容量保証なし,$A19&gt;=DATE(年,12,1),$A19&lt;=DATE(年+1,3,31),NOT(COUNTIF($P$12:$P18,ストレージ個人ゲノム容量保証なし))),ROUND((ROUNDUP($Q19/10,0)*ストレージ個人ゲノム容量保証なし単価*(T19/年間日数)+ストレージ個人ゲノム容量保証なし基本料金)*消費税,0),IF(AND($P19=ストレージ個人ゲノム容量保証なし,B19),ROUND(ROUNDUP($Q19/10,0)*ストレージ個人ゲノム容量保証なし単価*(T19/年間日数)*消費税,0),IF($D19=ストレージ容量保証,ROUND(ROUNDUP($Q19/10,0)*ストレージ容量保証単価*(T19/年間日数)*消費税,0),IF($D19=アーカイブ,ROUND(ROUNDUP($Q19/10,0)*アーカイブ単価*(T19/年間日数)*消費税,0),IF(OR($D19=ThinAMD一般解析,$D19=ThinAMD個人ゲノム,$D19=ThinIntel),ROUND(($Q19*ThinAMD単価*T19/30)*消費税,0),IF($D19=ThinIntelGPU,ROUND(($Q19*ThinIntelGPU単価*T19/30)*消費税,0),IF($D19=Medium,ROUND(($Q19*Medium単価*T19/30)*消費税,0),IF($D19=Fat,ROUND(($Q19*Fat単価*T19/30)*消費税,0),""))))))))))</f>
        <v>5174</v>
      </c>
      <c r="X19" s="15">
        <f t="shared" si="3"/>
        <v>5174</v>
      </c>
    </row>
    <row r="20" spans="1:24" ht="16" customHeight="1">
      <c r="A20" s="3">
        <v>44224</v>
      </c>
      <c r="B20" s="3">
        <v>44286</v>
      </c>
      <c r="C20" s="4" t="s">
        <v>8</v>
      </c>
      <c r="D20" s="5" t="s">
        <v>21</v>
      </c>
      <c r="E20" s="25">
        <v>5</v>
      </c>
      <c r="F20" s="6"/>
      <c r="G20" s="6"/>
      <c r="H20" s="6"/>
      <c r="I20" s="6"/>
      <c r="J20" s="6"/>
      <c r="K20" s="6"/>
      <c r="L20" s="6"/>
      <c r="M20" s="6"/>
      <c r="N20" s="6"/>
      <c r="O20" s="34" t="str">
        <f>IF(AND(SUM(E20:N20)&gt;0,C20=Sheet1!$A$1),CONCATENATE(SUM(E20:N20),"TB"),IF(AND(SUM(E20:N20)&gt;0,C20=Sheet1!$A$2),CONCATENATE(SUM(E20:N20),"TB"),IF(AND(SUM(E20:N20)&gt;0,C20=Sheet1!$A$3),CONCATENATE(SUM(E20:N20),"単位"),IF(AND(SUM(E20:N20)&gt;0,C20=Sheet1!$A$4),CONCATENATE(SUM(E20:N20),"単位"),IF(AND(SUM(E20:N20)&gt;0,C20=Sheet1!$A$5),CONCATENATE(SUM(E20:N20),"単位"),"")))))</f>
        <v>5単位</v>
      </c>
      <c r="P20" s="54" t="str">
        <f t="shared" si="4"/>
        <v>計算ノード占有利用_個人ゲノム区画Thin(Intel/NVIDIA GPU)(1単位 = 1GPU 4CPUコア 48GBメモリ)</v>
      </c>
      <c r="Q20" s="49">
        <f t="shared" si="5"/>
        <v>5</v>
      </c>
      <c r="R20" s="46">
        <f t="shared" si="6"/>
        <v>0</v>
      </c>
      <c r="S20" s="46">
        <f t="shared" si="7"/>
        <v>0</v>
      </c>
      <c r="T20" s="46">
        <f t="shared" si="8"/>
        <v>63</v>
      </c>
      <c r="U20" s="57">
        <f>IF(AND($P20=ストレージ一般解析容量保証なし,$Q20&lt;=30),0,IF(AND($P20=ストレージ一般解析容量保証なし,$Q20&gt;30),ROUND(ROUNDUP($Q20/10,0)*ストレージ一般解析容量保証なし単価*(R20/年間日数)*消費税,0),IF(AND($P20=ストレージ個人ゲノム容量保証なし,$A20&gt;=DATE(年,4,1),$A20&lt;=DATE(年,7,31),NOT(COUNTIF($P$12:$P19,ストレージ個人ゲノム容量保証なし))),ROUND((ROUNDUP($Q20/10,0)*ストレージ個人ゲノム容量保証なし単価*(R20/年間日数)+ストレージ個人ゲノム容量保証なし基本料金)*消費税,0),IF(AND($P20=ストレージ個人ゲノム容量保証なし),ROUND(ROUNDUP($Q20/10,0)*ストレージ個人ゲノム容量保証なし単価*(R20/365)*消費税,0),IF($D20=ストレージ容量保証,ROUND(ROUNDUP($Q20/10,0)*ストレージ容量保証単価*(R20/年間日数)*消費税,0),IF($D20=アーカイブ,ROUND(ROUNDUP($Q20/10,0)*アーカイブ単価*(R20/年間日数)*消費税,0),IF(OR($D20=ThinAMD一般解析,$D20=ThinAMD個人ゲノム,$D20=ThinIntel),ROUND(($Q20*ThinAMD単価*R20/30)*消費税,0),IF($D20=ThinIntelGPU,ROUND(($Q20*ThinIntelGPU単価*R20/30)*消費税,0),IF($D20=Medium,ROUND(($Q20*Medium単価*R20/30)*消費税,0),IF($D20=Fat,ROUND(($Q20*Fat単価*R20/30)*消費税,0),""))))))))))</f>
        <v>0</v>
      </c>
      <c r="V20" s="57">
        <f>IF(AND($P20=ストレージ一般解析容量保証なし,$Q20&lt;=30),0,IF(AND($P20=ストレージ一般解析容量保証なし,$Q20&gt;30),ROUND(ROUNDUP($Q20/10,0)*ストレージ一般解析容量保証なし単価*(S20/年間日数)*消費税,0),IF(AND($P20=ストレージ個人ゲノム容量保証なし,$A20&gt;=DATE(年,8,1),$A20&lt;=DATE(年,11,30),NOT(COUNTIF($P$12:$P19,ストレージ個人ゲノム容量保証なし))),ROUND((ROUNDUP($Q20/10,0)*ストレージ個人ゲノム容量保証なし単価*(S20/年間日数)+ストレージ個人ゲノム容量保証なし基本料金)*消費税,0),IF(AND($P20=ストレージ個人ゲノム容量保証なし,A20),ROUND(ROUNDUP($Q20/10,0)*ストレージ個人ゲノム容量保証なし単価*(S20/年間日数)*消費税,0),IF($D20=ストレージ容量保証,ROUND(ROUNDUP($Q20/10,0)*ストレージ容量保証単価*(S20/年間日数)*消費税,0),IF($D20=アーカイブ,ROUND(ROUNDUP($Q20/10,0)*アーカイブ単価*(S20/年間日数)*消費税,0),IF(OR($D20=ThinAMD一般解析,$D20=ThinAMD個人ゲノム,$D20=ThinIntel),ROUND(($Q20*ThinAMD単価*S20/30)*消費税,0),IF($D20=ThinIntelGPU,ROUND(($Q20*ThinIntelGPU単価*S20/30)*消費税,0),IF($D20=Medium,ROUND(($Q20*Medium単価*S20/30)*消費税,0),IF($D20=Fat,ROUND(($Q20*Fat単価*S20/30)*消費税,0),""))))))))))</f>
        <v>0</v>
      </c>
      <c r="W20" s="64">
        <f>IF(AND($P20=ストレージ一般解析容量保証なし,$Q20&lt;=30),0,IF(AND($P20=ストレージ一般解析容量保証なし,$Q20&gt;30),ROUND(ROUNDUP($Q20/10,0)*ストレージ一般解析容量保証なし単価*(T20/年間日数)*消費税,0),IF(AND($P20=ストレージ個人ゲノム容量保証なし,$A20&gt;=DATE(年,12,1),$A20&lt;=DATE(年+1,3,31),NOT(COUNTIF($P$12:$P19,ストレージ個人ゲノム容量保証なし))),ROUND((ROUNDUP($Q20/10,0)*ストレージ個人ゲノム容量保証なし単価*(T20/年間日数)+ストレージ個人ゲノム容量保証なし基本料金)*消費税,0),IF(AND($P20=ストレージ個人ゲノム容量保証なし,B20),ROUND(ROUNDUP($Q20/10,0)*ストレージ個人ゲノム容量保証なし単価*(T20/年間日数)*消費税,0),IF($D20=ストレージ容量保証,ROUND(ROUNDUP($Q20/10,0)*ストレージ容量保証単価*(T20/年間日数)*消費税,0),IF($D20=アーカイブ,ROUND(ROUNDUP($Q20/10,0)*アーカイブ単価*(T20/年間日数)*消費税,0),IF(OR($D20=ThinAMD一般解析,$D20=ThinAMD個人ゲノム,$D20=ThinIntel),ROUND(($Q20*ThinAMD単価*T20/30)*消費税,0),IF($D20=ThinIntelGPU,ROUND(($Q20*ThinIntelGPU単価*T20/30)*消費税,0),IF($D20=Medium,ROUND(($Q20*Medium単価*T20/30)*消費税,0),IF($D20=Fat,ROUND(($Q20*Fat単価*T20/30)*消費税,0),""))))))))))</f>
        <v>31070</v>
      </c>
      <c r="X20" s="15">
        <f t="shared" si="3"/>
        <v>31070</v>
      </c>
    </row>
    <row r="21" spans="1:24" ht="16" customHeight="1">
      <c r="A21" s="3">
        <v>44224</v>
      </c>
      <c r="B21" s="3">
        <v>44286</v>
      </c>
      <c r="C21" s="4" t="s">
        <v>8</v>
      </c>
      <c r="D21" s="5" t="s">
        <v>22</v>
      </c>
      <c r="E21" s="25">
        <v>5</v>
      </c>
      <c r="F21" s="6"/>
      <c r="G21" s="6"/>
      <c r="H21" s="6"/>
      <c r="I21" s="6"/>
      <c r="J21" s="6"/>
      <c r="K21" s="6"/>
      <c r="L21" s="6"/>
      <c r="M21" s="6"/>
      <c r="N21" s="6"/>
      <c r="O21" s="34" t="str">
        <f>IF(AND(SUM(E21:N21)&gt;0,C21=Sheet1!$A$1),CONCATENATE(SUM(E21:N21),"TB"),IF(AND(SUM(E21:N21)&gt;0,C21=Sheet1!$A$2),CONCATENATE(SUM(E21:N21),"TB"),IF(AND(SUM(E21:N21)&gt;0,C21=Sheet1!$A$3),CONCATENATE(SUM(E21:N21),"単位"),IF(AND(SUM(E21:N21)&gt;0,C21=Sheet1!$A$4),CONCATENATE(SUM(E21:N21),"単位"),IF(AND(SUM(E21:N21)&gt;0,C21=Sheet1!$A$5),CONCATENATE(SUM(E21:N21),"単位"),"")))))</f>
        <v>5単位</v>
      </c>
      <c r="P21" s="54" t="str">
        <f t="shared" si="4"/>
        <v>計算ノード占有利用_個人ゲノム区画Medium(1単位 = 13CPUコア 512GBメモリ)</v>
      </c>
      <c r="Q21" s="46">
        <f t="shared" si="5"/>
        <v>5</v>
      </c>
      <c r="R21" s="46">
        <f t="shared" si="6"/>
        <v>0</v>
      </c>
      <c r="S21" s="46">
        <f t="shared" si="7"/>
        <v>0</v>
      </c>
      <c r="T21" s="46">
        <f t="shared" si="8"/>
        <v>63</v>
      </c>
      <c r="U21" s="57">
        <f>IF(AND($P21=ストレージ一般解析容量保証なし,$Q21&lt;=30),0,IF(AND($P21=ストレージ一般解析容量保証なし,$Q21&gt;30),ROUND(ROUNDUP($Q21/10,0)*ストレージ一般解析容量保証なし単価*(R21/年間日数)*消費税,0),IF(AND($P21=ストレージ個人ゲノム容量保証なし,$A21&gt;=DATE(年,4,1),$A21&lt;=DATE(年,7,31),NOT(COUNTIF($P$12:$P20,ストレージ個人ゲノム容量保証なし))),ROUND((ROUNDUP($Q21/10,0)*ストレージ個人ゲノム容量保証なし単価*(R21/年間日数)+ストレージ個人ゲノム容量保証なし基本料金)*消費税,0),IF(AND($P21=ストレージ個人ゲノム容量保証なし),ROUND(ROUNDUP($Q21/10,0)*ストレージ個人ゲノム容量保証なし単価*(R21/365)*消費税,0),IF($D21=ストレージ容量保証,ROUND(ROUNDUP($Q21/10,0)*ストレージ容量保証単価*(R21/年間日数)*消費税,0),IF($D21=アーカイブ,ROUND(ROUNDUP($Q21/10,0)*アーカイブ単価*(R21/年間日数)*消費税,0),IF(OR($D21=ThinAMD一般解析,$D21=ThinAMD個人ゲノム,$D21=ThinIntel),ROUND(($Q21*ThinAMD単価*R21/30)*消費税,0),IF($D21=ThinIntelGPU,ROUND(($Q21*ThinIntelGPU単価*R21/30)*消費税,0),IF($D21=Medium,ROUND(($Q21*Medium単価*R21/30)*消費税,0),IF($D21=Fat,ROUND(($Q21*Fat単価*R21/30)*消費税,0),""))))))))))</f>
        <v>0</v>
      </c>
      <c r="V21" s="57">
        <f>IF(AND($P21=ストレージ一般解析容量保証なし,$Q21&lt;=30),0,IF(AND($P21=ストレージ一般解析容量保証なし,$Q21&gt;30),ROUND(ROUNDUP($Q21/10,0)*ストレージ一般解析容量保証なし単価*(S21/年間日数)*消費税,0),IF(AND($P21=ストレージ個人ゲノム容量保証なし,$A21&gt;=DATE(年,8,1),$A21&lt;=DATE(年,11,30),NOT(COUNTIF($P$12:$P20,ストレージ個人ゲノム容量保証なし))),ROUND((ROUNDUP($Q21/10,0)*ストレージ個人ゲノム容量保証なし単価*(S21/年間日数)+ストレージ個人ゲノム容量保証なし基本料金)*消費税,0),IF(AND($P21=ストレージ個人ゲノム容量保証なし,A21),ROUND(ROUNDUP($Q21/10,0)*ストレージ個人ゲノム容量保証なし単価*(S21/年間日数)*消費税,0),IF($D21=ストレージ容量保証,ROUND(ROUNDUP($Q21/10,0)*ストレージ容量保証単価*(S21/年間日数)*消費税,0),IF($D21=アーカイブ,ROUND(ROUNDUP($Q21/10,0)*アーカイブ単価*(S21/年間日数)*消費税,0),IF(OR($D21=ThinAMD一般解析,$D21=ThinAMD個人ゲノム,$D21=ThinIntel),ROUND(($Q21*ThinAMD単価*S21/30)*消費税,0),IF($D21=ThinIntelGPU,ROUND(($Q21*ThinIntelGPU単価*S21/30)*消費税,0),IF($D21=Medium,ROUND(($Q21*Medium単価*S21/30)*消費税,0),IF($D21=Fat,ROUND(($Q21*Fat単価*S21/30)*消費税,0),""))))))))))</f>
        <v>0</v>
      </c>
      <c r="W21" s="64">
        <f>IF(AND($P21=ストレージ一般解析容量保証なし,$Q21&lt;=30),0,IF(AND($P21=ストレージ一般解析容量保証なし,$Q21&gt;30),ROUND(ROUNDUP($Q21/10,0)*ストレージ一般解析容量保証なし単価*(T21/年間日数)*消費税,0),IF(AND($P21=ストレージ個人ゲノム容量保証なし,$A21&gt;=DATE(年,12,1),$A21&lt;=DATE(年+1,3,31),NOT(COUNTIF($P$12:$P20,ストレージ個人ゲノム容量保証なし))),ROUND((ROUNDUP($Q21/10,0)*ストレージ個人ゲノム容量保証なし単価*(T21/年間日数)+ストレージ個人ゲノム容量保証なし基本料金)*消費税,0),IF(AND($P21=ストレージ個人ゲノム容量保証なし,B21),ROUND(ROUNDUP($Q21/10,0)*ストレージ個人ゲノム容量保証なし単価*(T21/年間日数)*消費税,0),IF($D21=ストレージ容量保証,ROUND(ROUNDUP($Q21/10,0)*ストレージ容量保証単価*(T21/年間日数)*消費税,0),IF($D21=アーカイブ,ROUND(ROUNDUP($Q21/10,0)*アーカイブ単価*(T21/年間日数)*消費税,0),IF(OR($D21=ThinAMD一般解析,$D21=ThinAMD個人ゲノム,$D21=ThinIntel),ROUND(($Q21*ThinAMD単価*T21/30)*消費税,0),IF($D21=ThinIntelGPU,ROUND(($Q21*ThinIntelGPU単価*T21/30)*消費税,0),IF($D21=Medium,ROUND(($Q21*Medium単価*T21/30)*消費税,0),IF($D21=Fat,ROUND(($Q21*Fat単価*T21/30)*消費税,0),""))))))))))</f>
        <v>336740</v>
      </c>
      <c r="X21" s="15">
        <f t="shared" si="3"/>
        <v>336740</v>
      </c>
    </row>
    <row r="22" spans="1:24" ht="16" customHeight="1">
      <c r="A22" s="3"/>
      <c r="B22" s="3"/>
      <c r="C22" s="4"/>
      <c r="D22" s="5"/>
      <c r="E22" s="25"/>
      <c r="F22" s="25"/>
      <c r="G22" s="6"/>
      <c r="H22" s="25"/>
      <c r="I22" s="6"/>
      <c r="J22" s="25"/>
      <c r="K22" s="6"/>
      <c r="L22" s="25"/>
      <c r="M22" s="6"/>
      <c r="N22" s="25"/>
      <c r="O22" s="34" t="str">
        <f>IF(AND(SUM(E22:N22)&gt;0,C22=Sheet1!$A$1),CONCATENATE(SUM(E22:N22),"TB"),IF(AND(SUM(E22:N22)&gt;0,C22=Sheet1!$A$2),CONCATENATE(SUM(E22:N22),"TB"),IF(AND(SUM(E22:N22)&gt;0,C22=Sheet1!$A$3),CONCATENATE(SUM(E22:N22),"単位"),IF(AND(SUM(E22:N22)&gt;0,C22=Sheet1!$A$4),CONCATENATE(SUM(E22:N22),"単位"),IF(AND(SUM(E22:N22)&gt;0,C22=Sheet1!$A$5),CONCATENATE(SUM(E22:N22),"単位"),"")))))</f>
        <v/>
      </c>
      <c r="P22" s="54" t="str">
        <f t="shared" si="4"/>
        <v/>
      </c>
      <c r="Q22" s="49">
        <f t="shared" si="5"/>
        <v>0</v>
      </c>
      <c r="R22" s="46">
        <f t="shared" si="6"/>
        <v>0</v>
      </c>
      <c r="S22" s="46">
        <f t="shared" si="7"/>
        <v>0</v>
      </c>
      <c r="T22" s="46">
        <f t="shared" si="8"/>
        <v>0</v>
      </c>
      <c r="U22" s="57" t="str">
        <f>IF(AND($P22=ストレージ一般解析容量保証なし,$Q22&lt;=30),0,IF(AND($P22=ストレージ一般解析容量保証なし,$Q22&gt;30),ROUND(ROUNDUP($Q22/10,0)*ストレージ一般解析容量保証なし単価*(R22/年間日数)*消費税,0),IF(AND($P22=ストレージ個人ゲノム容量保証なし,$A22&gt;=DATE(年,4,1),$A22&lt;=DATE(年,7,31),NOT(COUNTIF($P$12:$P21,ストレージ個人ゲノム容量保証なし))),ROUND((ROUNDUP($Q22/10,0)*ストレージ個人ゲノム容量保証なし単価*(R22/年間日数)+ストレージ個人ゲノム容量保証なし基本料金)*消費税,0),IF(AND($P22=ストレージ個人ゲノム容量保証なし),ROUND(ROUNDUP($Q22/10,0)*ストレージ個人ゲノム容量保証なし単価*(R22/365)*消費税,0),IF($D22=ストレージ容量保証,ROUND(ROUNDUP($Q22/10,0)*ストレージ容量保証単価*(R22/年間日数)*消費税,0),IF($D22=アーカイブ,ROUND(ROUNDUP($Q22/10,0)*アーカイブ単価*(R22/年間日数)*消費税,0),IF(OR($D22=ThinAMD一般解析,$D22=ThinAMD個人ゲノム,$D22=ThinIntel),ROUND(($Q22*ThinAMD単価*R22/30)*消費税,0),IF($D22=ThinIntelGPU,ROUND(($Q22*ThinIntelGPU単価*R22/30)*消費税,0),IF($D22=Medium,ROUND(($Q22*Medium単価*R22/30)*消費税,0),IF($D22=Fat,ROUND(($Q22*Fat単価*R22/30)*消費税,0),""))))))))))</f>
        <v/>
      </c>
      <c r="V22" s="57" t="str">
        <f>IF(AND($P22=ストレージ一般解析容量保証なし,$Q22&lt;=30),0,IF(AND($P22=ストレージ一般解析容量保証なし,$Q22&gt;30),ROUND(ROUNDUP($Q22/10,0)*ストレージ一般解析容量保証なし単価*(S22/年間日数)*消費税,0),IF(AND($P22=ストレージ個人ゲノム容量保証なし,$A22&gt;=DATE(年,8,1),$A22&lt;=DATE(年,11,30),NOT(COUNTIF($P$12:$P21,ストレージ個人ゲノム容量保証なし))),ROUND((ROUNDUP($Q22/10,0)*ストレージ個人ゲノム容量保証なし単価*(S22/年間日数)+ストレージ個人ゲノム容量保証なし基本料金)*消費税,0),IF(AND($P22=ストレージ個人ゲノム容量保証なし,A22),ROUND(ROUNDUP($Q22/10,0)*ストレージ個人ゲノム容量保証なし単価*(S22/年間日数)*消費税,0),IF($D22=ストレージ容量保証,ROUND(ROUNDUP($Q22/10,0)*ストレージ容量保証単価*(S22/年間日数)*消費税,0),IF($D22=アーカイブ,ROUND(ROUNDUP($Q22/10,0)*アーカイブ単価*(S22/年間日数)*消費税,0),IF(OR($D22=ThinAMD一般解析,$D22=ThinAMD個人ゲノム,$D22=ThinIntel),ROUND(($Q22*ThinAMD単価*S22/30)*消費税,0),IF($D22=ThinIntelGPU,ROUND(($Q22*ThinIntelGPU単価*S22/30)*消費税,0),IF($D22=Medium,ROUND(($Q22*Medium単価*S22/30)*消費税,0),IF($D22=Fat,ROUND(($Q22*Fat単価*S22/30)*消費税,0),""))))))))))</f>
        <v/>
      </c>
      <c r="W22" s="64" t="str">
        <f>IF(AND($P22=ストレージ一般解析容量保証なし,$Q22&lt;=30),0,IF(AND($P22=ストレージ一般解析容量保証なし,$Q22&gt;30),ROUND(ROUNDUP($Q22/10,0)*ストレージ一般解析容量保証なし単価*(T22/年間日数)*消費税,0),IF(AND($P22=ストレージ個人ゲノム容量保証なし,$A22&gt;=DATE(年,12,1),$A22&lt;=DATE(年+1,3,31),NOT(COUNTIF($P$12:$P21,ストレージ個人ゲノム容量保証なし))),ROUND((ROUNDUP($Q22/10,0)*ストレージ個人ゲノム容量保証なし単価*(T22/年間日数)+ストレージ個人ゲノム容量保証なし基本料金)*消費税,0),IF(AND($P22=ストレージ個人ゲノム容量保証なし,B22),ROUND(ROUNDUP($Q22/10,0)*ストレージ個人ゲノム容量保証なし単価*(T22/年間日数)*消費税,0),IF($D22=ストレージ容量保証,ROUND(ROUNDUP($Q22/10,0)*ストレージ容量保証単価*(T22/年間日数)*消費税,0),IF($D22=アーカイブ,ROUND(ROUNDUP($Q22/10,0)*アーカイブ単価*(T22/年間日数)*消費税,0),IF(OR($D22=ThinAMD一般解析,$D22=ThinAMD個人ゲノム,$D22=ThinIntel),ROUND(($Q22*ThinAMD単価*T22/30)*消費税,0),IF($D22=ThinIntelGPU,ROUND(($Q22*ThinIntelGPU単価*T22/30)*消費税,0),IF($D22=Medium,ROUND(($Q22*Medium単価*T22/30)*消費税,0),IF($D22=Fat,ROUND(($Q22*Fat単価*T22/30)*消費税,0),""))))))))))</f>
        <v/>
      </c>
      <c r="X22" s="15" t="str">
        <f t="shared" si="3"/>
        <v/>
      </c>
    </row>
    <row r="23" spans="1:24" ht="16" customHeight="1">
      <c r="A23" s="3"/>
      <c r="B23" s="3"/>
      <c r="C23" s="4"/>
      <c r="D23" s="5"/>
      <c r="E23" s="25"/>
      <c r="F23" s="6"/>
      <c r="G23" s="6"/>
      <c r="H23" s="6"/>
      <c r="I23" s="6"/>
      <c r="J23" s="6"/>
      <c r="K23" s="6"/>
      <c r="L23" s="6"/>
      <c r="M23" s="6"/>
      <c r="N23" s="6"/>
      <c r="O23" s="34" t="str">
        <f>IF(AND(SUM(E23:N23)&gt;0,C23=Sheet1!$A$1),CONCATENATE(SUM(E23:N23),"TB"),IF(AND(SUM(E23:N23)&gt;0,C23=Sheet1!$A$2),CONCATENATE(SUM(E23:N23),"TB"),IF(AND(SUM(E23:N23)&gt;0,C23=Sheet1!$A$3),CONCATENATE(SUM(E23:N23),"単位"),IF(AND(SUM(E23:N23)&gt;0,C23=Sheet1!$A$4),CONCATENATE(SUM(E23:N23),"単位"),IF(AND(SUM(E23:N23)&gt;0,C23=Sheet1!$A$5),CONCATENATE(SUM(E23:N23),"単位"),"")))))</f>
        <v/>
      </c>
      <c r="P23" s="54" t="str">
        <f t="shared" si="4"/>
        <v/>
      </c>
      <c r="Q23" s="46">
        <f t="shared" si="5"/>
        <v>0</v>
      </c>
      <c r="R23" s="46">
        <f t="shared" si="6"/>
        <v>0</v>
      </c>
      <c r="S23" s="46">
        <f t="shared" si="7"/>
        <v>0</v>
      </c>
      <c r="T23" s="46">
        <f t="shared" si="8"/>
        <v>0</v>
      </c>
      <c r="U23" s="57" t="str">
        <f>IF(AND($P23=ストレージ一般解析容量保証なし,$Q23&lt;=30),0,IF(AND($P23=ストレージ一般解析容量保証なし,$Q23&gt;30),ROUND(ROUNDUP($Q23/10,0)*ストレージ一般解析容量保証なし単価*(R23/年間日数)*消費税,0),IF(AND($P23=ストレージ個人ゲノム容量保証なし,$A23&gt;=DATE(年,4,1),$A23&lt;=DATE(年,7,31),NOT(COUNTIF($P$12:$P22,ストレージ個人ゲノム容量保証なし))),ROUND((ROUNDUP($Q23/10,0)*ストレージ個人ゲノム容量保証なし単価*(R23/年間日数)+ストレージ個人ゲノム容量保証なし基本料金)*消費税,0),IF(AND($P23=ストレージ個人ゲノム容量保証なし),ROUND(ROUNDUP($Q23/10,0)*ストレージ個人ゲノム容量保証なし単価*(R23/365)*消費税,0),IF($D23=ストレージ容量保証,ROUND(ROUNDUP($Q23/10,0)*ストレージ容量保証単価*(R23/年間日数)*消費税,0),IF($D23=アーカイブ,ROUND(ROUNDUP($Q23/10,0)*アーカイブ単価*(R23/年間日数)*消費税,0),IF(OR($D23=ThinAMD一般解析,$D23=ThinAMD個人ゲノム,$D23=ThinIntel),ROUND(($Q23*ThinAMD単価*R23/30)*消費税,0),IF($D23=ThinIntelGPU,ROUND(($Q23*ThinIntelGPU単価*R23/30)*消費税,0),IF($D23=Medium,ROUND(($Q23*Medium単価*R23/30)*消費税,0),IF($D23=Fat,ROUND(($Q23*Fat単価*R23/30)*消費税,0),""))))))))))</f>
        <v/>
      </c>
      <c r="V23" s="57" t="str">
        <f>IF(AND($P23=ストレージ一般解析容量保証なし,$Q23&lt;=30),0,IF(AND($P23=ストレージ一般解析容量保証なし,$Q23&gt;30),ROUND(ROUNDUP($Q23/10,0)*ストレージ一般解析容量保証なし単価*(S23/年間日数)*消費税,0),IF(AND($P23=ストレージ個人ゲノム容量保証なし,$A23&gt;=DATE(年,8,1),$A23&lt;=DATE(年,11,30),NOT(COUNTIF($P$12:$P22,ストレージ個人ゲノム容量保証なし))),ROUND((ROUNDUP($Q23/10,0)*ストレージ個人ゲノム容量保証なし単価*(S23/年間日数)+ストレージ個人ゲノム容量保証なし基本料金)*消費税,0),IF(AND($P23=ストレージ個人ゲノム容量保証なし,A23),ROUND(ROUNDUP($Q23/10,0)*ストレージ個人ゲノム容量保証なし単価*(S23/年間日数)*消費税,0),IF($D23=ストレージ容量保証,ROUND(ROUNDUP($Q23/10,0)*ストレージ容量保証単価*(S23/年間日数)*消費税,0),IF($D23=アーカイブ,ROUND(ROUNDUP($Q23/10,0)*アーカイブ単価*(S23/年間日数)*消費税,0),IF(OR($D23=ThinAMD一般解析,$D23=ThinAMD個人ゲノム,$D23=ThinIntel),ROUND(($Q23*ThinAMD単価*S23/30)*消費税,0),IF($D23=ThinIntelGPU,ROUND(($Q23*ThinIntelGPU単価*S23/30)*消費税,0),IF($D23=Medium,ROUND(($Q23*Medium単価*S23/30)*消費税,0),IF($D23=Fat,ROUND(($Q23*Fat単価*S23/30)*消費税,0),""))))))))))</f>
        <v/>
      </c>
      <c r="W23" s="64" t="str">
        <f>IF(AND($P23=ストレージ一般解析容量保証なし,$Q23&lt;=30),0,IF(AND($P23=ストレージ一般解析容量保証なし,$Q23&gt;30),ROUND(ROUNDUP($Q23/10,0)*ストレージ一般解析容量保証なし単価*(T23/年間日数)*消費税,0),IF(AND($P23=ストレージ個人ゲノム容量保証なし,$A23&gt;=DATE(年,12,1),$A23&lt;=DATE(年+1,3,31),NOT(COUNTIF($P$12:$P22,ストレージ個人ゲノム容量保証なし))),ROUND((ROUNDUP($Q23/10,0)*ストレージ個人ゲノム容量保証なし単価*(T23/年間日数)+ストレージ個人ゲノム容量保証なし基本料金)*消費税,0),IF(AND($P23=ストレージ個人ゲノム容量保証なし,B23),ROUND(ROUNDUP($Q23/10,0)*ストレージ個人ゲノム容量保証なし単価*(T23/年間日数)*消費税,0),IF($D23=ストレージ容量保証,ROUND(ROUNDUP($Q23/10,0)*ストレージ容量保証単価*(T23/年間日数)*消費税,0),IF($D23=アーカイブ,ROUND(ROUNDUP($Q23/10,0)*アーカイブ単価*(T23/年間日数)*消費税,0),IF(OR($D23=ThinAMD一般解析,$D23=ThinAMD個人ゲノム,$D23=ThinIntel),ROUND(($Q23*ThinAMD単価*T23/30)*消費税,0),IF($D23=ThinIntelGPU,ROUND(($Q23*ThinIntelGPU単価*T23/30)*消費税,0),IF($D23=Medium,ROUND(($Q23*Medium単価*T23/30)*消費税,0),IF($D23=Fat,ROUND(($Q23*Fat単価*T23/30)*消費税,0),""))))))))))</f>
        <v/>
      </c>
      <c r="X23" s="15" t="str">
        <f t="shared" si="3"/>
        <v/>
      </c>
    </row>
    <row r="24" spans="1:24" ht="16" customHeight="1">
      <c r="A24" s="3"/>
      <c r="B24" s="3"/>
      <c r="C24" s="4"/>
      <c r="D24" s="5"/>
      <c r="E24" s="25"/>
      <c r="F24" s="6"/>
      <c r="G24" s="6"/>
      <c r="H24" s="6"/>
      <c r="I24" s="6"/>
      <c r="J24" s="6"/>
      <c r="K24" s="6"/>
      <c r="L24" s="6"/>
      <c r="M24" s="6"/>
      <c r="N24" s="6"/>
      <c r="O24" s="34" t="str">
        <f>IF(AND(SUM(E24:N24)&gt;0,C24=Sheet1!$A$1),CONCATENATE(SUM(E24:N24),"TB"),IF(AND(SUM(E24:N24)&gt;0,C24=Sheet1!$A$2),CONCATENATE(SUM(E24:N24),"TB"),IF(AND(SUM(E24:N24)&gt;0,C24=Sheet1!$A$3),CONCATENATE(SUM(E24:N24),"単位"),IF(AND(SUM(E24:N24)&gt;0,C24=Sheet1!$A$4),CONCATENATE(SUM(E24:N24),"単位"),IF(AND(SUM(E24:N24)&gt;0,C24=Sheet1!$A$5),CONCATENATE(SUM(E24:N24),"単位"),"")))))</f>
        <v/>
      </c>
      <c r="P24" s="54" t="str">
        <f t="shared" si="4"/>
        <v/>
      </c>
      <c r="Q24" s="49">
        <f t="shared" si="5"/>
        <v>0</v>
      </c>
      <c r="R24" s="46">
        <f t="shared" si="6"/>
        <v>0</v>
      </c>
      <c r="S24" s="46">
        <f t="shared" si="7"/>
        <v>0</v>
      </c>
      <c r="T24" s="46">
        <f t="shared" si="8"/>
        <v>0</v>
      </c>
      <c r="U24" s="57" t="str">
        <f>IF(AND($P24=ストレージ一般解析容量保証なし,$Q24&lt;=30),0,IF(AND($P24=ストレージ一般解析容量保証なし,$Q24&gt;30),ROUND(ROUNDUP($Q24/10,0)*ストレージ一般解析容量保証なし単価*(R24/年間日数)*消費税,0),IF(AND($P24=ストレージ個人ゲノム容量保証なし,$A24&gt;=DATE(年,4,1),$A24&lt;=DATE(年,7,31),NOT(COUNTIF($P$12:$P23,ストレージ個人ゲノム容量保証なし))),ROUND((ROUNDUP($Q24/10,0)*ストレージ個人ゲノム容量保証なし単価*(R24/年間日数)+ストレージ個人ゲノム容量保証なし基本料金)*消費税,0),IF(AND($P24=ストレージ個人ゲノム容量保証なし),ROUND(ROUNDUP($Q24/10,0)*ストレージ個人ゲノム容量保証なし単価*(R24/365)*消費税,0),IF($D24=ストレージ容量保証,ROUND(ROUNDUP($Q24/10,0)*ストレージ容量保証単価*(R24/年間日数)*消費税,0),IF($D24=アーカイブ,ROUND(ROUNDUP($Q24/10,0)*アーカイブ単価*(R24/年間日数)*消費税,0),IF(OR($D24=ThinAMD一般解析,$D24=ThinAMD個人ゲノム,$D24=ThinIntel),ROUND(($Q24*ThinAMD単価*R24/30)*消費税,0),IF($D24=ThinIntelGPU,ROUND(($Q24*ThinIntelGPU単価*R24/30)*消費税,0),IF($D24=Medium,ROUND(($Q24*Medium単価*R24/30)*消費税,0),IF($D24=Fat,ROUND(($Q24*Fat単価*R24/30)*消費税,0),""))))))))))</f>
        <v/>
      </c>
      <c r="V24" s="57" t="str">
        <f>IF(AND($P24=ストレージ一般解析容量保証なし,$Q24&lt;=30),0,IF(AND($P24=ストレージ一般解析容量保証なし,$Q24&gt;30),ROUND(ROUNDUP($Q24/10,0)*ストレージ一般解析容量保証なし単価*(S24/年間日数)*消費税,0),IF(AND($P24=ストレージ個人ゲノム容量保証なし,$A24&gt;=DATE(年,8,1),$A24&lt;=DATE(年,11,30),NOT(COUNTIF($P$12:$P23,ストレージ個人ゲノム容量保証なし))),ROUND((ROUNDUP($Q24/10,0)*ストレージ個人ゲノム容量保証なし単価*(S24/年間日数)+ストレージ個人ゲノム容量保証なし基本料金)*消費税,0),IF(AND($P24=ストレージ個人ゲノム容量保証なし,A24),ROUND(ROUNDUP($Q24/10,0)*ストレージ個人ゲノム容量保証なし単価*(S24/年間日数)*消費税,0),IF($D24=ストレージ容量保証,ROUND(ROUNDUP($Q24/10,0)*ストレージ容量保証単価*(S24/年間日数)*消費税,0),IF($D24=アーカイブ,ROUND(ROUNDUP($Q24/10,0)*アーカイブ単価*(S24/年間日数)*消費税,0),IF(OR($D24=ThinAMD一般解析,$D24=ThinAMD個人ゲノム,$D24=ThinIntel),ROUND(($Q24*ThinAMD単価*S24/30)*消費税,0),IF($D24=ThinIntelGPU,ROUND(($Q24*ThinIntelGPU単価*S24/30)*消費税,0),IF($D24=Medium,ROUND(($Q24*Medium単価*S24/30)*消費税,0),IF($D24=Fat,ROUND(($Q24*Fat単価*S24/30)*消費税,0),""))))))))))</f>
        <v/>
      </c>
      <c r="W24" s="64" t="str">
        <f>IF(AND($P24=ストレージ一般解析容量保証なし,$Q24&lt;=30),0,IF(AND($P24=ストレージ一般解析容量保証なし,$Q24&gt;30),ROUND(ROUNDUP($Q24/10,0)*ストレージ一般解析容量保証なし単価*(T24/年間日数)*消費税,0),IF(AND($P24=ストレージ個人ゲノム容量保証なし,$A24&gt;=DATE(年,12,1),$A24&lt;=DATE(年+1,3,31),NOT(COUNTIF($P$12:$P23,ストレージ個人ゲノム容量保証なし))),ROUND((ROUNDUP($Q24/10,0)*ストレージ個人ゲノム容量保証なし単価*(T24/年間日数)+ストレージ個人ゲノム容量保証なし基本料金)*消費税,0),IF(AND($P24=ストレージ個人ゲノム容量保証なし,B24),ROUND(ROUNDUP($Q24/10,0)*ストレージ個人ゲノム容量保証なし単価*(T24/年間日数)*消費税,0),IF($D24=ストレージ容量保証,ROUND(ROUNDUP($Q24/10,0)*ストレージ容量保証単価*(T24/年間日数)*消費税,0),IF($D24=アーカイブ,ROUND(ROUNDUP($Q24/10,0)*アーカイブ単価*(T24/年間日数)*消費税,0),IF(OR($D24=ThinAMD一般解析,$D24=ThinAMD個人ゲノム,$D24=ThinIntel),ROUND(($Q24*ThinAMD単価*T24/30)*消費税,0),IF($D24=ThinIntelGPU,ROUND(($Q24*ThinIntelGPU単価*T24/30)*消費税,0),IF($D24=Medium,ROUND(($Q24*Medium単価*T24/30)*消費税,0),IF($D24=Fat,ROUND(($Q24*Fat単価*T24/30)*消費税,0),""))))))))))</f>
        <v/>
      </c>
      <c r="X24" s="15" t="str">
        <f t="shared" si="3"/>
        <v/>
      </c>
    </row>
    <row r="25" spans="1:24" ht="16" customHeight="1">
      <c r="A25" s="3"/>
      <c r="B25" s="3"/>
      <c r="C25" s="3"/>
      <c r="D25" s="7"/>
      <c r="E25" s="25"/>
      <c r="F25" s="6"/>
      <c r="G25" s="6"/>
      <c r="H25" s="6"/>
      <c r="I25" s="6"/>
      <c r="J25" s="6"/>
      <c r="K25" s="6"/>
      <c r="L25" s="6"/>
      <c r="M25" s="6"/>
      <c r="N25" s="6"/>
      <c r="O25" s="34" t="str">
        <f>IF(AND(SUM(E25:N25)&gt;0,C25=Sheet1!$A$1),CONCATENATE(SUM(E25:N25),"TB"),IF(AND(SUM(E25:N25)&gt;0,C25=Sheet1!$A$2),CONCATENATE(SUM(E25:N25),"TB"),IF(AND(SUM(E25:N25)&gt;0,C25=Sheet1!$A$3),CONCATENATE(SUM(E25:N25),"単位"),IF(AND(SUM(E25:N25)&gt;0,C25=Sheet1!$A$4),CONCATENATE(SUM(E25:N25),"単位"),IF(AND(SUM(E25:N25)&gt;0,C25=Sheet1!$A$5),CONCATENATE(SUM(E25:N25),"単位"),"")))))</f>
        <v/>
      </c>
      <c r="P25" s="54" t="str">
        <f t="shared" si="4"/>
        <v/>
      </c>
      <c r="Q25" s="46">
        <f t="shared" si="5"/>
        <v>0</v>
      </c>
      <c r="R25" s="46">
        <f t="shared" si="6"/>
        <v>0</v>
      </c>
      <c r="S25" s="46">
        <f t="shared" si="7"/>
        <v>0</v>
      </c>
      <c r="T25" s="46">
        <f t="shared" si="8"/>
        <v>0</v>
      </c>
      <c r="U25" s="57" t="str">
        <f>IF(AND($P25=ストレージ一般解析容量保証なし,$Q25&lt;=30),0,IF(AND($P25=ストレージ一般解析容量保証なし,$Q25&gt;30),ROUND(ROUNDUP($Q25/10,0)*ストレージ一般解析容量保証なし単価*(R25/年間日数)*消費税,0),IF(AND($P25=ストレージ個人ゲノム容量保証なし,$A25&gt;=DATE(年,4,1),$A25&lt;=DATE(年,7,31),NOT(COUNTIF($P$12:$P24,ストレージ個人ゲノム容量保証なし))),ROUND((ROUNDUP($Q25/10,0)*ストレージ個人ゲノム容量保証なし単価*(R25/年間日数)+ストレージ個人ゲノム容量保証なし基本料金)*消費税,0),IF(AND($P25=ストレージ個人ゲノム容量保証なし),ROUND(ROUNDUP($Q25/10,0)*ストレージ個人ゲノム容量保証なし単価*(R25/365)*消費税,0),IF($D25=ストレージ容量保証,ROUND(ROUNDUP($Q25/10,0)*ストレージ容量保証単価*(R25/年間日数)*消費税,0),IF($D25=アーカイブ,ROUND(ROUNDUP($Q25/10,0)*アーカイブ単価*(R25/年間日数)*消費税,0),IF(OR($D25=ThinAMD一般解析,$D25=ThinAMD個人ゲノム,$D25=ThinIntel),ROUND(($Q25*ThinAMD単価*R25/30)*消費税,0),IF($D25=ThinIntelGPU,ROUND(($Q25*ThinIntelGPU単価*R25/30)*消費税,0),IF($D25=Medium,ROUND(($Q25*Medium単価*R25/30)*消費税,0),IF($D25=Fat,ROUND(($Q25*Fat単価*R25/30)*消費税,0),""))))))))))</f>
        <v/>
      </c>
      <c r="V25" s="57" t="str">
        <f>IF(AND($P25=ストレージ一般解析容量保証なし,$Q25&lt;=30),0,IF(AND($P25=ストレージ一般解析容量保証なし,$Q25&gt;30),ROUND(ROUNDUP($Q25/10,0)*ストレージ一般解析容量保証なし単価*(S25/年間日数)*消費税,0),IF(AND($P25=ストレージ個人ゲノム容量保証なし,$A25&gt;=DATE(年,8,1),$A25&lt;=DATE(年,11,30),NOT(COUNTIF($P$12:$P24,ストレージ個人ゲノム容量保証なし))),ROUND((ROUNDUP($Q25/10,0)*ストレージ個人ゲノム容量保証なし単価*(S25/年間日数)+ストレージ個人ゲノム容量保証なし基本料金)*消費税,0),IF(AND($P25=ストレージ個人ゲノム容量保証なし,A25),ROUND(ROUNDUP($Q25/10,0)*ストレージ個人ゲノム容量保証なし単価*(S25/年間日数)*消費税,0),IF($D25=ストレージ容量保証,ROUND(ROUNDUP($Q25/10,0)*ストレージ容量保証単価*(S25/年間日数)*消費税,0),IF($D25=アーカイブ,ROUND(ROUNDUP($Q25/10,0)*アーカイブ単価*(S25/年間日数)*消費税,0),IF(OR($D25=ThinAMD一般解析,$D25=ThinAMD個人ゲノム,$D25=ThinIntel),ROUND(($Q25*ThinAMD単価*S25/30)*消費税,0),IF($D25=ThinIntelGPU,ROUND(($Q25*ThinIntelGPU単価*S25/30)*消費税,0),IF($D25=Medium,ROUND(($Q25*Medium単価*S25/30)*消費税,0),IF($D25=Fat,ROUND(($Q25*Fat単価*S25/30)*消費税,0),""))))))))))</f>
        <v/>
      </c>
      <c r="W25" s="64" t="str">
        <f>IF(AND($P25=ストレージ一般解析容量保証なし,$Q25&lt;=30),0,IF(AND($P25=ストレージ一般解析容量保証なし,$Q25&gt;30),ROUND(ROUNDUP($Q25/10,0)*ストレージ一般解析容量保証なし単価*(T25/年間日数)*消費税,0),IF(AND($P25=ストレージ個人ゲノム容量保証なし,$A25&gt;=DATE(年,12,1),$A25&lt;=DATE(年+1,3,31),NOT(COUNTIF($P$12:$P24,ストレージ個人ゲノム容量保証なし))),ROUND((ROUNDUP($Q25/10,0)*ストレージ個人ゲノム容量保証なし単価*(T25/年間日数)+ストレージ個人ゲノム容量保証なし基本料金)*消費税,0),IF(AND($P25=ストレージ個人ゲノム容量保証なし,B25),ROUND(ROUNDUP($Q25/10,0)*ストレージ個人ゲノム容量保証なし単価*(T25/年間日数)*消費税,0),IF($D25=ストレージ容量保証,ROUND(ROUNDUP($Q25/10,0)*ストレージ容量保証単価*(T25/年間日数)*消費税,0),IF($D25=アーカイブ,ROUND(ROUNDUP($Q25/10,0)*アーカイブ単価*(T25/年間日数)*消費税,0),IF(OR($D25=ThinAMD一般解析,$D25=ThinAMD個人ゲノム,$D25=ThinIntel),ROUND(($Q25*ThinAMD単価*T25/30)*消費税,0),IF($D25=ThinIntelGPU,ROUND(($Q25*ThinIntelGPU単価*T25/30)*消費税,0),IF($D25=Medium,ROUND(($Q25*Medium単価*T25/30)*消費税,0),IF($D25=Fat,ROUND(($Q25*Fat単価*T25/30)*消費税,0),""))))))))))</f>
        <v/>
      </c>
      <c r="X25" s="15" t="str">
        <f t="shared" si="3"/>
        <v/>
      </c>
    </row>
    <row r="26" spans="1:24" ht="16" customHeight="1" thickBot="1">
      <c r="A26" s="8"/>
      <c r="B26" s="8"/>
      <c r="C26" s="8"/>
      <c r="D26" s="9"/>
      <c r="E26" s="26"/>
      <c r="F26" s="10"/>
      <c r="G26" s="10"/>
      <c r="H26" s="10"/>
      <c r="I26" s="10"/>
      <c r="J26" s="10"/>
      <c r="K26" s="10"/>
      <c r="L26" s="10"/>
      <c r="M26" s="10"/>
      <c r="N26" s="10"/>
      <c r="O26" s="35" t="str">
        <f>IF(AND(SUM(E26:N26)&gt;0,C26=Sheet1!$A$1),CONCATENATE(SUM(E26:N26),"TB"),IF(AND(SUM(E26:N26)&gt;0,C26=Sheet1!$A$2),CONCATENATE(SUM(E26:N26),"TB"),IF(AND(SUM(E26:N26)&gt;0,C26=Sheet1!$A$3),CONCATENATE(SUM(E26:N26),"単位"),IF(AND(SUM(E26:N26)&gt;0,C26=Sheet1!$A$4),CONCATENATE(SUM(E26:N26),"単位"),IF(AND(SUM(E26:N26)&gt;0,C26=Sheet1!$A$5),CONCATENATE(SUM(E26:N26),"単位"),"")))))</f>
        <v/>
      </c>
      <c r="P26" s="55" t="str">
        <f t="shared" si="4"/>
        <v/>
      </c>
      <c r="Q26" s="50">
        <f t="shared" si="5"/>
        <v>0</v>
      </c>
      <c r="R26" s="46">
        <f t="shared" si="6"/>
        <v>0</v>
      </c>
      <c r="S26" s="46">
        <f t="shared" si="7"/>
        <v>0</v>
      </c>
      <c r="T26" s="46">
        <f t="shared" si="8"/>
        <v>0</v>
      </c>
      <c r="U26" s="57" t="str">
        <f>IF(AND($P26=ストレージ一般解析容量保証なし,$Q26&lt;=30),0,IF(AND($P26=ストレージ一般解析容量保証なし,$Q26&gt;30),ROUND(ROUNDUP($Q26/10,0)*ストレージ一般解析容量保証なし単価*(R26/年間日数)*消費税,0),IF(AND($P26=ストレージ個人ゲノム容量保証なし,$A26&gt;=DATE(年,4,1),$A26&lt;=DATE(年,7,31),NOT(COUNTIF($P$12:$P25,ストレージ個人ゲノム容量保証なし))),ROUND((ROUNDUP($Q26/10,0)*ストレージ個人ゲノム容量保証なし単価*(R26/年間日数)+ストレージ個人ゲノム容量保証なし基本料金)*消費税,0),IF(AND($P26=ストレージ個人ゲノム容量保証なし),ROUND(ROUNDUP($Q26/10,0)*ストレージ個人ゲノム容量保証なし単価*(R26/365)*消費税,0),IF($D26=ストレージ容量保証,ROUND(ROUNDUP($Q26/10,0)*ストレージ容量保証単価*(R26/年間日数)*消費税,0),IF($D26=アーカイブ,ROUND(ROUNDUP($Q26/10,0)*アーカイブ単価*(R26/年間日数)*消費税,0),IF(OR($D26=ThinAMD一般解析,$D26=ThinAMD個人ゲノム,$D26=ThinIntel),ROUND(($Q26*ThinAMD単価*R26/30)*消費税,0),IF($D26=ThinIntelGPU,ROUND(($Q26*ThinIntelGPU単価*R26/30)*消費税,0),IF($D26=Medium,ROUND(($Q26*Medium単価*R26/30)*消費税,0),IF($D26=Fat,ROUND(($Q26*Fat単価*R26/30)*消費税,0),""))))))))))</f>
        <v/>
      </c>
      <c r="V26" s="57" t="str">
        <f>IF(AND($P26=ストレージ一般解析容量保証なし,$Q26&lt;=30),0,IF(AND($P26=ストレージ一般解析容量保証なし,$Q26&gt;30),ROUND(ROUNDUP($Q26/10,0)*ストレージ一般解析容量保証なし単価*(S26/年間日数)*消費税,0),IF(AND($P26=ストレージ個人ゲノム容量保証なし,$A26&gt;=DATE(年,8,1),$A26&lt;=DATE(年,11,30),NOT(COUNTIF($P$12:$P25,ストレージ個人ゲノム容量保証なし))),ROUND((ROUNDUP($Q26/10,0)*ストレージ個人ゲノム容量保証なし単価*(S26/年間日数)+ストレージ個人ゲノム容量保証なし基本料金)*消費税,0),IF(AND($P26=ストレージ個人ゲノム容量保証なし,A26),ROUND(ROUNDUP($Q26/10,0)*ストレージ個人ゲノム容量保証なし単価*(S26/年間日数)*消費税,0),IF($D26=ストレージ容量保証,ROUND(ROUNDUP($Q26/10,0)*ストレージ容量保証単価*(S26/年間日数)*消費税,0),IF($D26=アーカイブ,ROUND(ROUNDUP($Q26/10,0)*アーカイブ単価*(S26/年間日数)*消費税,0),IF(OR($D26=ThinAMD一般解析,$D26=ThinAMD個人ゲノム,$D26=ThinIntel),ROUND(($Q26*ThinAMD単価*S26/30)*消費税,0),IF($D26=ThinIntelGPU,ROUND(($Q26*ThinIntelGPU単価*S26/30)*消費税,0),IF($D26=Medium,ROUND(($Q26*Medium単価*S26/30)*消費税,0),IF($D26=Fat,ROUND(($Q26*Fat単価*S26/30)*消費税,0),""))))))))))</f>
        <v/>
      </c>
      <c r="W26" s="64" t="str">
        <f>IF(AND($P26=ストレージ一般解析容量保証なし,$Q26&lt;=30),0,IF(AND($P26=ストレージ一般解析容量保証なし,$Q26&gt;30),ROUND(ROUNDUP($Q26/10,0)*ストレージ一般解析容量保証なし単価*(T26/年間日数)*消費税,0),IF(AND($P26=ストレージ個人ゲノム容量保証なし,$A26&gt;=DATE(年,12,1),$A26&lt;=DATE(年+1,3,31),NOT(COUNTIF($P$12:$P25,ストレージ個人ゲノム容量保証なし))),ROUND((ROUNDUP($Q26/10,0)*ストレージ個人ゲノム容量保証なし単価*(T26/年間日数)+ストレージ個人ゲノム容量保証なし基本料金)*消費税,0),IF(AND($P26=ストレージ個人ゲノム容量保証なし,B26),ROUND(ROUNDUP($Q26/10,0)*ストレージ個人ゲノム容量保証なし単価*(T26/年間日数)*消費税,0),IF($D26=ストレージ容量保証,ROUND(ROUNDUP($Q26/10,0)*ストレージ容量保証単価*(T26/年間日数)*消費税,0),IF($D26=アーカイブ,ROUND(ROUNDUP($Q26/10,0)*アーカイブ単価*(T26/年間日数)*消費税,0),IF(OR($D26=ThinAMD一般解析,$D26=ThinAMD個人ゲノム,$D26=ThinIntel),ROUND(($Q26*ThinAMD単価*T26/30)*消費税,0),IF($D26=ThinIntelGPU,ROUND(($Q26*ThinIntelGPU単価*T26/30)*消費税,0),IF($D26=Medium,ROUND(($Q26*Medium単価*T26/30)*消費税,0),IF($D26=Fat,ROUND(($Q26*Fat単価*T26/30)*消費税,0),""))))))))))</f>
        <v/>
      </c>
      <c r="X26" s="43" t="str">
        <f t="shared" si="3"/>
        <v/>
      </c>
    </row>
    <row r="27" spans="1:24" ht="16" customHeight="1" thickTop="1">
      <c r="A27" s="141" t="s">
        <v>31</v>
      </c>
      <c r="B27" s="142"/>
      <c r="C27" s="142"/>
      <c r="D27" s="142"/>
      <c r="E27" s="142"/>
      <c r="F27" s="142"/>
      <c r="G27" s="142"/>
      <c r="H27" s="142"/>
      <c r="I27" s="142"/>
      <c r="J27" s="142"/>
      <c r="K27" s="142"/>
      <c r="L27" s="142"/>
      <c r="M27" s="142"/>
      <c r="N27" s="142"/>
      <c r="O27" s="143"/>
      <c r="P27" s="60"/>
      <c r="Q27" s="61"/>
      <c r="R27" s="61"/>
      <c r="S27" s="61"/>
      <c r="T27" s="61"/>
      <c r="U27" s="47">
        <f>SUMIFS(U12:U26,$C12:$C26,Sheet1!$A$3)</f>
        <v>0</v>
      </c>
      <c r="V27" s="47">
        <f>SUMIFS(V12:V26,$C12:$C26,Sheet1!$A$3)</f>
        <v>0</v>
      </c>
      <c r="W27" s="62">
        <f>SUMIFS(W12:W26,$C12:$C26,Sheet1!$A$3)</f>
        <v>0</v>
      </c>
      <c r="X27" s="63">
        <f t="shared" ref="X27:X36" si="9">SUM(U27:W27)</f>
        <v>0</v>
      </c>
    </row>
    <row r="28" spans="1:24" ht="16" customHeight="1">
      <c r="A28" s="131" t="s">
        <v>57</v>
      </c>
      <c r="B28" s="132"/>
      <c r="C28" s="132"/>
      <c r="D28" s="132"/>
      <c r="E28" s="132"/>
      <c r="F28" s="132"/>
      <c r="G28" s="132"/>
      <c r="H28" s="132"/>
      <c r="I28" s="132"/>
      <c r="J28" s="132"/>
      <c r="K28" s="132"/>
      <c r="L28" s="132"/>
      <c r="M28" s="132"/>
      <c r="N28" s="132"/>
      <c r="O28" s="133"/>
      <c r="P28" s="56"/>
      <c r="Q28" s="49"/>
      <c r="R28" s="49"/>
      <c r="S28" s="49"/>
      <c r="T28" s="49"/>
      <c r="U28" s="2">
        <f>SUMIFS(U12:U26,$C12:$C26,Sheet1!$A$4)</f>
        <v>64141</v>
      </c>
      <c r="V28" s="2">
        <f>SUMIFS(V12:V26,$C12:$C26,Sheet1!$A$4)</f>
        <v>64141</v>
      </c>
      <c r="W28" s="44">
        <f>SUMIFS(W12:W26,$C12:$C26,Sheet1!$A$4)</f>
        <v>0</v>
      </c>
      <c r="X28" s="45">
        <f t="shared" si="9"/>
        <v>128282</v>
      </c>
    </row>
    <row r="29" spans="1:24" ht="16" customHeight="1">
      <c r="A29" s="144" t="s">
        <v>15</v>
      </c>
      <c r="B29" s="145"/>
      <c r="C29" s="145"/>
      <c r="D29" s="145"/>
      <c r="E29" s="145"/>
      <c r="F29" s="145"/>
      <c r="G29" s="145"/>
      <c r="H29" s="145"/>
      <c r="I29" s="145"/>
      <c r="J29" s="145"/>
      <c r="K29" s="145"/>
      <c r="L29" s="145"/>
      <c r="M29" s="145"/>
      <c r="N29" s="145"/>
      <c r="O29" s="146"/>
      <c r="P29" s="59"/>
      <c r="Q29" s="46"/>
      <c r="R29" s="46"/>
      <c r="S29" s="46"/>
      <c r="T29" s="46"/>
      <c r="U29" s="1">
        <f>SUMIFS(U12:U26,$C12:$C26,Sheet1!$A$5)</f>
        <v>0</v>
      </c>
      <c r="V29" s="2">
        <f>SUMIFS(V12:V26,$C12:$C26,Sheet1!$A$5)</f>
        <v>0</v>
      </c>
      <c r="W29" s="53">
        <f>SUMIFS(W12:W26,$C12:$C26,Sheet1!$A$5)</f>
        <v>372984</v>
      </c>
      <c r="X29" s="15">
        <f t="shared" si="9"/>
        <v>372984</v>
      </c>
    </row>
    <row r="30" spans="1:24" ht="16" customHeight="1">
      <c r="A30" s="137" t="s">
        <v>32</v>
      </c>
      <c r="B30" s="138"/>
      <c r="C30" s="138"/>
      <c r="D30" s="138"/>
      <c r="E30" s="138"/>
      <c r="F30" s="138"/>
      <c r="G30" s="138"/>
      <c r="H30" s="138"/>
      <c r="I30" s="138"/>
      <c r="J30" s="138"/>
      <c r="K30" s="138"/>
      <c r="L30" s="138"/>
      <c r="M30" s="138"/>
      <c r="N30" s="138"/>
      <c r="O30" s="139"/>
      <c r="P30" s="56"/>
      <c r="Q30" s="49"/>
      <c r="R30" s="49"/>
      <c r="S30" s="49"/>
      <c r="T30" s="49"/>
      <c r="U30" s="22">
        <f>SUMIFS(U12:U26,$C12:$C26,Sheet1!$A$1,$D12:$D26,Sheet1!$B$1)</f>
        <v>112345</v>
      </c>
      <c r="V30" s="22">
        <f>SUMIFS(V12:V26,$C12:$C26,Sheet1!$A$1,$D12:$D26,Sheet1!$B$1)</f>
        <v>112345</v>
      </c>
      <c r="W30" s="23">
        <f>SUMIFS(W12:W26,$C12:$C26,Sheet1!$A$1,$D12:$D26,Sheet1!$B$1)</f>
        <v>111424</v>
      </c>
      <c r="X30" s="24">
        <f t="shared" si="9"/>
        <v>336114</v>
      </c>
    </row>
    <row r="31" spans="1:24" ht="16" customHeight="1">
      <c r="A31" s="162" t="s">
        <v>33</v>
      </c>
      <c r="B31" s="163"/>
      <c r="C31" s="163"/>
      <c r="D31" s="163"/>
      <c r="E31" s="163"/>
      <c r="F31" s="163"/>
      <c r="G31" s="163"/>
      <c r="H31" s="163"/>
      <c r="I31" s="163"/>
      <c r="J31" s="163"/>
      <c r="K31" s="163"/>
      <c r="L31" s="163"/>
      <c r="M31" s="163"/>
      <c r="N31" s="163"/>
      <c r="O31" s="164"/>
      <c r="P31" s="56"/>
      <c r="Q31" s="49"/>
      <c r="R31" s="49"/>
      <c r="S31" s="49"/>
      <c r="T31" s="49"/>
      <c r="U31" s="18">
        <f>SUMIFS(U12:U26,$C12:$C26,Sheet1!$A$1,$D12:$D26,Sheet1!$C$1)</f>
        <v>0</v>
      </c>
      <c r="V31" s="18">
        <f>SUMIFS(V12:V26,$C12:$C26,Sheet1!$A$1,$D12:$D26,Sheet1!$C$1)</f>
        <v>408523</v>
      </c>
      <c r="W31" s="37">
        <f>SUMIFS(W12:W26,$C12:$C26,Sheet1!$A$1,$D12:$D26,Sheet1!$C$1)</f>
        <v>810349</v>
      </c>
      <c r="X31" s="36">
        <f t="shared" si="9"/>
        <v>1218872</v>
      </c>
    </row>
    <row r="32" spans="1:24" ht="16" customHeight="1">
      <c r="A32" s="131" t="s">
        <v>34</v>
      </c>
      <c r="B32" s="132"/>
      <c r="C32" s="132"/>
      <c r="D32" s="132"/>
      <c r="E32" s="132"/>
      <c r="F32" s="132"/>
      <c r="G32" s="132"/>
      <c r="H32" s="132"/>
      <c r="I32" s="132"/>
      <c r="J32" s="132"/>
      <c r="K32" s="132"/>
      <c r="L32" s="132"/>
      <c r="M32" s="132"/>
      <c r="N32" s="132"/>
      <c r="O32" s="133"/>
      <c r="P32" s="58"/>
      <c r="Q32" s="48"/>
      <c r="R32" s="48"/>
      <c r="S32" s="48"/>
      <c r="T32" s="48"/>
      <c r="U32" s="2">
        <f>SUMIFS(U12:U26,$C12:$C26,Sheet1!$A$1,$D12:$D26,Sheet1!$D$1)</f>
        <v>0</v>
      </c>
      <c r="V32" s="2">
        <f>SUMIFS(V12:V26,$C12:$C26,Sheet1!$A$1,$D12:$D26,Sheet1!$D$1)</f>
        <v>179239</v>
      </c>
      <c r="W32" s="17">
        <f>SUMIFS(W12:W26,$C12:$C26,Sheet1!$A$1,$D12:$D26,Sheet1!$D$1)</f>
        <v>355540</v>
      </c>
      <c r="X32" s="16">
        <f t="shared" si="9"/>
        <v>534779</v>
      </c>
    </row>
    <row r="33" spans="1:24" ht="16" customHeight="1">
      <c r="A33" s="134" t="s">
        <v>12</v>
      </c>
      <c r="B33" s="135"/>
      <c r="C33" s="135"/>
      <c r="D33" s="135"/>
      <c r="E33" s="135"/>
      <c r="F33" s="135"/>
      <c r="G33" s="135"/>
      <c r="H33" s="135"/>
      <c r="I33" s="135"/>
      <c r="J33" s="135"/>
      <c r="K33" s="135"/>
      <c r="L33" s="135"/>
      <c r="M33" s="135"/>
      <c r="N33" s="135"/>
      <c r="O33" s="136"/>
      <c r="P33" s="56"/>
      <c r="Q33" s="49"/>
      <c r="R33" s="49"/>
      <c r="S33" s="49"/>
      <c r="T33" s="49"/>
      <c r="U33" s="19">
        <f>SUMIFS(U12:U26,$C12:$C26,Sheet1!$A$2,$D12:$D26,Sheet1!$B$2)</f>
        <v>91919</v>
      </c>
      <c r="V33" s="21">
        <f>SUMIFS(V12:V26,$C12:$C26,Sheet1!$A$2,$D12:$D26,Sheet1!$B$2)</f>
        <v>91919</v>
      </c>
      <c r="W33" s="20">
        <f>SUMIFS(W12:W26,$C12:$C26,Sheet1!$A$2,$D12:$D26,Sheet1!$B$2)</f>
        <v>91165</v>
      </c>
      <c r="X33" s="21">
        <f t="shared" si="9"/>
        <v>275003</v>
      </c>
    </row>
    <row r="34" spans="1:24" ht="16" customHeight="1">
      <c r="A34" s="137" t="s">
        <v>13</v>
      </c>
      <c r="B34" s="138"/>
      <c r="C34" s="138"/>
      <c r="D34" s="138"/>
      <c r="E34" s="138"/>
      <c r="F34" s="138"/>
      <c r="G34" s="138"/>
      <c r="H34" s="138"/>
      <c r="I34" s="138"/>
      <c r="J34" s="138"/>
      <c r="K34" s="138"/>
      <c r="L34" s="138"/>
      <c r="M34" s="138"/>
      <c r="N34" s="138"/>
      <c r="O34" s="139"/>
      <c r="P34" s="56"/>
      <c r="Q34" s="49"/>
      <c r="R34" s="49"/>
      <c r="S34" s="49"/>
      <c r="T34" s="49"/>
      <c r="U34" s="22">
        <f>SUMIFS(U12:U26,$C12:$C26,Sheet1!$A$2,$D12:$D26,Sheet1!$C$2)</f>
        <v>0</v>
      </c>
      <c r="V34" s="22">
        <f>SUMIFS(V12:V26,$C12:$C26,Sheet1!$A$2,$D12:$D26,Sheet1!$C$2)</f>
        <v>0</v>
      </c>
      <c r="W34" s="23">
        <f>SUMIFS(W12:W26,$C12:$C26,Sheet1!$A$2,$D12:$D26,Sheet1!$C$2)</f>
        <v>0</v>
      </c>
      <c r="X34" s="24">
        <f t="shared" si="9"/>
        <v>0</v>
      </c>
    </row>
    <row r="35" spans="1:24" ht="16" customHeight="1">
      <c r="A35" s="131" t="s">
        <v>14</v>
      </c>
      <c r="B35" s="132"/>
      <c r="C35" s="132"/>
      <c r="D35" s="132"/>
      <c r="E35" s="132"/>
      <c r="F35" s="132"/>
      <c r="G35" s="132"/>
      <c r="H35" s="132"/>
      <c r="I35" s="132"/>
      <c r="J35" s="132"/>
      <c r="K35" s="132"/>
      <c r="L35" s="132"/>
      <c r="M35" s="132"/>
      <c r="N35" s="132"/>
      <c r="O35" s="133"/>
      <c r="P35" s="58"/>
      <c r="Q35" s="48"/>
      <c r="R35" s="48"/>
      <c r="S35" s="48"/>
      <c r="T35" s="48"/>
      <c r="U35" s="2">
        <f>SUMIFS(U12:U26,$C12:$C26,Sheet1!$A$2,$D12:$D26,Sheet1!$D$2)</f>
        <v>0</v>
      </c>
      <c r="V35" s="2">
        <f>SUMIFS(V12:V26,$C12:$C26,Sheet1!$A$2,$D12:$D26,Sheet1!$D$2)</f>
        <v>179239</v>
      </c>
      <c r="W35" s="17">
        <f>SUMIFS(W12:W26,$C12:$C26,Sheet1!$A$2,$D12:$D26,Sheet1!$D$2)</f>
        <v>355540</v>
      </c>
      <c r="X35" s="16">
        <f t="shared" si="9"/>
        <v>534779</v>
      </c>
    </row>
    <row r="36" spans="1:24" ht="16" customHeight="1">
      <c r="A36" s="131" t="s">
        <v>16</v>
      </c>
      <c r="B36" s="132"/>
      <c r="C36" s="132"/>
      <c r="D36" s="132"/>
      <c r="E36" s="132"/>
      <c r="F36" s="132"/>
      <c r="G36" s="132"/>
      <c r="H36" s="132"/>
      <c r="I36" s="132"/>
      <c r="J36" s="132"/>
      <c r="K36" s="132"/>
      <c r="L36" s="132"/>
      <c r="M36" s="132"/>
      <c r="N36" s="132"/>
      <c r="O36" s="133"/>
      <c r="P36" s="56"/>
      <c r="Q36" s="49"/>
      <c r="R36" s="49"/>
      <c r="S36" s="49"/>
      <c r="T36" s="49"/>
      <c r="U36" s="2">
        <f>SUM(U12:U26)</f>
        <v>268405</v>
      </c>
      <c r="V36" s="2">
        <f>SUM(V12:V26)</f>
        <v>1035406</v>
      </c>
      <c r="W36" s="17">
        <f>SUM(W12:W26)</f>
        <v>2097002</v>
      </c>
      <c r="X36" s="16">
        <f t="shared" si="9"/>
        <v>3400813</v>
      </c>
    </row>
    <row r="37" spans="1:24">
      <c r="R37" s="49"/>
      <c r="S37" s="49"/>
    </row>
    <row r="38" spans="1:24">
      <c r="R38" s="49"/>
    </row>
    <row r="39" spans="1:24">
      <c r="R39" s="49"/>
    </row>
    <row r="40" spans="1:24">
      <c r="R40" s="49"/>
    </row>
  </sheetData>
  <sheetProtection selectLockedCells="1" selectUnlockedCells="1"/>
  <mergeCells count="31">
    <mergeCell ref="A34:O34"/>
    <mergeCell ref="A35:O35"/>
    <mergeCell ref="A36:O36"/>
    <mergeCell ref="A28:O28"/>
    <mergeCell ref="A29:O29"/>
    <mergeCell ref="A30:O30"/>
    <mergeCell ref="A31:O31"/>
    <mergeCell ref="A32:O32"/>
    <mergeCell ref="A33:O33"/>
    <mergeCell ref="U8:U11"/>
    <mergeCell ref="V8:V11"/>
    <mergeCell ref="W8:W11"/>
    <mergeCell ref="X8:X11"/>
    <mergeCell ref="E9:N9"/>
    <mergeCell ref="S8:S11"/>
    <mergeCell ref="T8:T11"/>
    <mergeCell ref="A27:O27"/>
    <mergeCell ref="O8:O11"/>
    <mergeCell ref="P8:P11"/>
    <mergeCell ref="Q8:Q11"/>
    <mergeCell ref="R8:R11"/>
    <mergeCell ref="A8:A11"/>
    <mergeCell ref="B8:B11"/>
    <mergeCell ref="C8:C11"/>
    <mergeCell ref="D8:D11"/>
    <mergeCell ref="E8:N8"/>
    <mergeCell ref="A2:X2"/>
    <mergeCell ref="A3:X3"/>
    <mergeCell ref="A4:X4"/>
    <mergeCell ref="A5:X5"/>
    <mergeCell ref="A7:X7"/>
  </mergeCells>
  <phoneticPr fontId="2"/>
  <dataValidations count="2">
    <dataValidation type="list" allowBlank="1" showInputMessage="1" showErrorMessage="1" sqref="C12:C26" xr:uid="{8325F347-36F1-41F4-B57C-E95ACEFD39FF}">
      <formula1>サービス</formula1>
    </dataValidation>
    <dataValidation type="list" allowBlank="1" showInputMessage="1" showErrorMessage="1" sqref="D12:D26" xr:uid="{BECBDCBE-CD51-4390-83D6-F346A8EC923E}">
      <formula1>INDIRECT(C12)</formula1>
    </dataValidation>
  </dataValidations>
  <pageMargins left="0.25" right="0.25" top="0.75" bottom="0.75" header="0.3" footer="0.3"/>
  <pageSetup paperSize="9" scale="48" orientation="landscape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39997558519241921"/>
  </sheetPr>
  <dimension ref="A1:F21"/>
  <sheetViews>
    <sheetView workbookViewId="0">
      <selection activeCell="B10" sqref="B10"/>
    </sheetView>
  </sheetViews>
  <sheetFormatPr defaultColWidth="8.83203125" defaultRowHeight="18"/>
  <cols>
    <col min="1" max="1" width="35.83203125" bestFit="1" customWidth="1"/>
    <col min="2" max="2" width="29.33203125" bestFit="1" customWidth="1"/>
    <col min="3" max="3" width="30.1640625" bestFit="1" customWidth="1"/>
    <col min="4" max="4" width="48.1640625" bestFit="1" customWidth="1"/>
    <col min="5" max="5" width="30" bestFit="1" customWidth="1"/>
    <col min="6" max="6" width="23.6640625" bestFit="1" customWidth="1"/>
  </cols>
  <sheetData>
    <row r="1" spans="1:6">
      <c r="A1" t="s">
        <v>29</v>
      </c>
      <c r="B1" t="s">
        <v>11</v>
      </c>
      <c r="C1" t="s">
        <v>2</v>
      </c>
      <c r="D1" t="s">
        <v>3</v>
      </c>
    </row>
    <row r="2" spans="1:6">
      <c r="A2" t="s">
        <v>7</v>
      </c>
      <c r="B2" t="s">
        <v>11</v>
      </c>
      <c r="C2" t="s">
        <v>2</v>
      </c>
      <c r="D2" t="s">
        <v>3</v>
      </c>
    </row>
    <row r="3" spans="1:6">
      <c r="A3" t="s">
        <v>30</v>
      </c>
      <c r="B3" t="s">
        <v>55</v>
      </c>
      <c r="C3" t="s">
        <v>20</v>
      </c>
      <c r="D3" t="s">
        <v>41</v>
      </c>
      <c r="E3" t="s">
        <v>22</v>
      </c>
    </row>
    <row r="4" spans="1:6">
      <c r="A4" t="s">
        <v>56</v>
      </c>
      <c r="B4" t="s">
        <v>64</v>
      </c>
      <c r="C4" t="s">
        <v>20</v>
      </c>
      <c r="D4" t="s">
        <v>21</v>
      </c>
      <c r="E4" t="s">
        <v>22</v>
      </c>
      <c r="F4" t="s">
        <v>23</v>
      </c>
    </row>
    <row r="5" spans="1:6">
      <c r="A5" t="s">
        <v>8</v>
      </c>
      <c r="B5" t="s">
        <v>19</v>
      </c>
      <c r="C5" t="s">
        <v>20</v>
      </c>
      <c r="D5" t="s">
        <v>21</v>
      </c>
      <c r="E5" t="s">
        <v>22</v>
      </c>
      <c r="F5" t="s">
        <v>23</v>
      </c>
    </row>
    <row r="7" spans="1:6">
      <c r="A7" t="s">
        <v>35</v>
      </c>
    </row>
    <row r="8" spans="1:6">
      <c r="A8" t="s">
        <v>42</v>
      </c>
    </row>
    <row r="10" spans="1:6">
      <c r="A10" t="s">
        <v>43</v>
      </c>
      <c r="B10">
        <v>2022</v>
      </c>
    </row>
    <row r="11" spans="1:6">
      <c r="A11" t="s">
        <v>44</v>
      </c>
      <c r="B11">
        <v>1.1000000000000001</v>
      </c>
    </row>
    <row r="12" spans="1:6">
      <c r="A12" t="s">
        <v>50</v>
      </c>
      <c r="B12">
        <v>27778</v>
      </c>
    </row>
    <row r="13" spans="1:6">
      <c r="A13" t="s">
        <v>51</v>
      </c>
      <c r="B13">
        <v>27778</v>
      </c>
    </row>
    <row r="14" spans="1:6">
      <c r="A14" t="s">
        <v>52</v>
      </c>
      <c r="B14">
        <v>83333</v>
      </c>
    </row>
    <row r="15" spans="1:6">
      <c r="A15" t="s">
        <v>53</v>
      </c>
      <c r="B15">
        <v>185185</v>
      </c>
    </row>
    <row r="16" spans="1:6">
      <c r="A16" t="s">
        <v>54</v>
      </c>
      <c r="B16">
        <v>108333</v>
      </c>
    </row>
    <row r="17" spans="1:2">
      <c r="A17" t="s">
        <v>45</v>
      </c>
      <c r="B17">
        <v>448</v>
      </c>
    </row>
    <row r="18" spans="1:2">
      <c r="A18" t="s">
        <v>46</v>
      </c>
      <c r="B18">
        <v>448</v>
      </c>
    </row>
    <row r="19" spans="1:2">
      <c r="A19" t="s">
        <v>47</v>
      </c>
      <c r="B19">
        <v>2690</v>
      </c>
    </row>
    <row r="20" spans="1:2">
      <c r="A20" t="s">
        <v>48</v>
      </c>
      <c r="B20">
        <v>29155</v>
      </c>
    </row>
    <row r="21" spans="1:2">
      <c r="A21" t="s">
        <v>49</v>
      </c>
      <c r="B21">
        <v>55977</v>
      </c>
    </row>
  </sheetData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30</vt:i4>
      </vt:variant>
    </vt:vector>
  </HeadingPairs>
  <TitlesOfParts>
    <vt:vector size="35" baseType="lpstr">
      <vt:lpstr>利用目的等</vt:lpstr>
      <vt:lpstr>料金試算表</vt:lpstr>
      <vt:lpstr>記入例(普通版)</vt:lpstr>
      <vt:lpstr>記入例(グループQuota版)</vt:lpstr>
      <vt:lpstr>Sheet1</vt:lpstr>
      <vt:lpstr>Fat</vt:lpstr>
      <vt:lpstr>Fat単価</vt:lpstr>
      <vt:lpstr>Medium</vt:lpstr>
      <vt:lpstr>Medium単価</vt:lpstr>
      <vt:lpstr>'記入例(普通版)'!Print_Area</vt:lpstr>
      <vt:lpstr>料金試算表!Print_Area</vt:lpstr>
      <vt:lpstr>ThinAMD一般解析</vt:lpstr>
      <vt:lpstr>ThinAMD個人ゲノム</vt:lpstr>
      <vt:lpstr>ThinAMD単価</vt:lpstr>
      <vt:lpstr>ThinIntel</vt:lpstr>
      <vt:lpstr>ThinIntelGPU</vt:lpstr>
      <vt:lpstr>ThinIntelGPU単価</vt:lpstr>
      <vt:lpstr>ThinIntel単価</vt:lpstr>
      <vt:lpstr>アーカイブ</vt:lpstr>
      <vt:lpstr>アーカイブ単価</vt:lpstr>
      <vt:lpstr>サービス</vt:lpstr>
      <vt:lpstr>ストレージ一般解析容量保証なし</vt:lpstr>
      <vt:lpstr>ストレージ一般解析容量保証なし単価</vt:lpstr>
      <vt:lpstr>ストレージ個人ゲノム容量保証なし</vt:lpstr>
      <vt:lpstr>ストレージ個人ゲノム容量保証なし基本料金</vt:lpstr>
      <vt:lpstr>ストレージ個人ゲノム容量保証なし単価</vt:lpstr>
      <vt:lpstr>ストレージ大規模利用_一般解析区画</vt:lpstr>
      <vt:lpstr>ストレージ大規模利用_個人ゲノム区画</vt:lpstr>
      <vt:lpstr>ストレージ容量保証</vt:lpstr>
      <vt:lpstr>ストレージ容量保証単価</vt:lpstr>
      <vt:lpstr>計算ノード占有利用_一般解析区画</vt:lpstr>
      <vt:lpstr>計算ノード占有利用_個人ゲノム区画</vt:lpstr>
      <vt:lpstr>計算ノード優先利用_一般解析区画</vt:lpstr>
      <vt:lpstr>消費税</vt:lpstr>
      <vt:lpstr>年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tohirai</dc:creator>
  <cp:lastModifiedBy>勝又明子</cp:lastModifiedBy>
  <cp:lastPrinted>2021-02-02T08:49:53Z</cp:lastPrinted>
  <dcterms:created xsi:type="dcterms:W3CDTF">2017-02-07T08:19:39Z</dcterms:created>
  <dcterms:modified xsi:type="dcterms:W3CDTF">2022-01-25T00:35:14Z</dcterms:modified>
</cp:coreProperties>
</file>